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nationalgridplc-my.sharepoint.com/personal/maira_montano_us_nationalgrid_com/Documents/NY Reporting/2 - WORKING FILES/FY2026/3_GAAP Q3 FY2026/Controllership Review_Q3 FY2026/NIMO/NIMO FERC and PSC/FINAL/Submission folder/"/>
    </mc:Choice>
  </mc:AlternateContent>
  <xr:revisionPtr revIDLastSave="1" documentId="8_{006261C9-5A4F-4FCF-BAC9-C425FFDE1337}" xr6:coauthVersionLast="47" xr6:coauthVersionMax="47" xr10:uidLastSave="{210F7005-8931-48F4-9DB9-6AF926494C37}"/>
  <bookViews>
    <workbookView xWindow="-13935" yWindow="-1485" windowWidth="13830" windowHeight="15585" tabRatio="794" activeTab="5" xr2:uid="{00000000-000D-0000-FFFF-FFFF00000000}"/>
  </bookViews>
  <sheets>
    <sheet name="README" sheetId="2" r:id="rId1"/>
    <sheet name="Data Sheet" sheetId="1" r:id="rId2"/>
    <sheet name="Cover" sheetId="3" r:id="rId3"/>
    <sheet name="Comments" sheetId="4" r:id="rId4"/>
    <sheet name="Gen Inst" sheetId="5" r:id="rId5"/>
    <sheet name="Table" sheetId="6" r:id="rId6"/>
    <sheet name="Data Errors" sheetId="97" state="hidden" r:id="rId7"/>
    <sheet name="101" sheetId="7" r:id="rId8"/>
    <sheet name="102" sheetId="8" r:id="rId9"/>
    <sheet name="103" sheetId="9" r:id="rId10"/>
    <sheet name="104105" sheetId="89" r:id="rId11"/>
    <sheet name="106107" sheetId="11" r:id="rId12"/>
    <sheet name="108109" sheetId="99" r:id="rId13"/>
    <sheet name="110113" sheetId="13" r:id="rId14"/>
    <sheet name="114117" sheetId="14" r:id="rId15"/>
    <sheet name="118119" sheetId="15" r:id="rId16"/>
    <sheet name="120121" sheetId="16" r:id="rId17"/>
    <sheet name="122123" sheetId="17" r:id="rId18"/>
    <sheet name="122a122b" sheetId="78" r:id="rId19"/>
    <sheet name="200201" sheetId="18" r:id="rId20"/>
    <sheet name="202203" sheetId="19" state="hidden" r:id="rId21"/>
    <sheet name="204207" sheetId="20" r:id="rId22"/>
    <sheet name="213" sheetId="21" r:id="rId23"/>
    <sheet name="214" sheetId="22" r:id="rId24"/>
    <sheet name="216" sheetId="23" r:id="rId25"/>
    <sheet name="217" sheetId="24" r:id="rId26"/>
    <sheet name="218" sheetId="25" r:id="rId27"/>
    <sheet name="219" sheetId="26" r:id="rId28"/>
    <sheet name="221" sheetId="27" r:id="rId29"/>
    <sheet name="224225" sheetId="28" r:id="rId30"/>
    <sheet name="227" sheetId="29" r:id="rId31"/>
    <sheet name="228229" sheetId="30" state="hidden" r:id="rId32"/>
    <sheet name="230" sheetId="31" r:id="rId33"/>
    <sheet name="231" sheetId="79" r:id="rId34"/>
    <sheet name="232" sheetId="32" r:id="rId35"/>
    <sheet name="233" sheetId="33" r:id="rId36"/>
    <sheet name="234" sheetId="34" r:id="rId37"/>
    <sheet name="250251" sheetId="35" r:id="rId38"/>
    <sheet name="254" sheetId="38" state="hidden" r:id="rId39"/>
    <sheet name="253" sheetId="37" r:id="rId40"/>
    <sheet name="256257" sheetId="39" r:id="rId41"/>
    <sheet name="261" sheetId="40" r:id="rId42"/>
    <sheet name="262263" sheetId="41" r:id="rId43"/>
    <sheet name="266267" sheetId="42" r:id="rId44"/>
    <sheet name="269" sheetId="43" r:id="rId45"/>
    <sheet name="272273" sheetId="44" r:id="rId46"/>
    <sheet name="274275" sheetId="45" r:id="rId47"/>
    <sheet name="276277" sheetId="46" r:id="rId48"/>
    <sheet name="278" sheetId="47" r:id="rId49"/>
    <sheet name="300301" sheetId="48" r:id="rId50"/>
    <sheet name="302" sheetId="80" state="hidden" r:id="rId51"/>
    <sheet name="304" sheetId="49" r:id="rId52"/>
    <sheet name="310311" sheetId="50" r:id="rId53"/>
    <sheet name="320323" sheetId="51" r:id="rId54"/>
    <sheet name="326327" sheetId="52" r:id="rId55"/>
    <sheet name="328330" sheetId="53" r:id="rId56"/>
    <sheet name="331" sheetId="81" r:id="rId57"/>
    <sheet name="332" sheetId="54" r:id="rId58"/>
    <sheet name="335" sheetId="93" r:id="rId59"/>
    <sheet name="336" sheetId="56" r:id="rId60"/>
    <sheet name="337" sheetId="57" r:id="rId61"/>
    <sheet name="340" sheetId="58" r:id="rId62"/>
    <sheet name="350351" sheetId="59" r:id="rId63"/>
    <sheet name="352353" sheetId="94" r:id="rId64"/>
    <sheet name="354355" sheetId="61" r:id="rId65"/>
    <sheet name="356" sheetId="62" r:id="rId66"/>
    <sheet name="397" sheetId="82" r:id="rId67"/>
    <sheet name="398" sheetId="83" r:id="rId68"/>
    <sheet name="400" sheetId="84" r:id="rId69"/>
    <sheet name="400a" sheetId="85" state="hidden" r:id="rId70"/>
    <sheet name="401" sheetId="63" r:id="rId71"/>
    <sheet name="402403" sheetId="64" state="hidden" r:id="rId72"/>
    <sheet name="406407" sheetId="65" state="hidden" r:id="rId73"/>
    <sheet name="408409" sheetId="66" state="hidden" r:id="rId74"/>
    <sheet name="410411" sheetId="67" state="hidden" r:id="rId75"/>
    <sheet name="414416" sheetId="87" state="hidden" r:id="rId76"/>
    <sheet name="419420" sheetId="88" r:id="rId77"/>
    <sheet name="422423" sheetId="90" r:id="rId78"/>
    <sheet name="424425" sheetId="69" r:id="rId79"/>
    <sheet name="426427" sheetId="92" r:id="rId80"/>
    <sheet name="429" sheetId="71" r:id="rId81"/>
    <sheet name="430" sheetId="86" r:id="rId82"/>
    <sheet name="450" sheetId="74" r:id="rId83"/>
    <sheet name="BOOK" sheetId="75" r:id="rId84"/>
  </sheets>
  <definedNames>
    <definedName name="_101">'101'!$A$1</definedName>
    <definedName name="_101PM">'101'!$B$67:$B$75</definedName>
    <definedName name="_102">'102'!$A$1</definedName>
    <definedName name="_102PM">'102'!$B$59:$B$67</definedName>
    <definedName name="_103">'103'!$A$1</definedName>
    <definedName name="_103PM">'103'!$B$65:$B$75</definedName>
    <definedName name="_104105" localSheetId="10">'104105'!$A$1</definedName>
    <definedName name="_104105" localSheetId="58">#REF!</definedName>
    <definedName name="_104105" localSheetId="63">#REF!</definedName>
    <definedName name="_104105">#REF!</definedName>
    <definedName name="_104105PM" localSheetId="10">'104105'!$B$91:$B$101</definedName>
    <definedName name="_104105PM" localSheetId="58">#REF!</definedName>
    <definedName name="_104105PM" localSheetId="63">#REF!</definedName>
    <definedName name="_104105PM">#REF!</definedName>
    <definedName name="_106107">'106107'!$A$1</definedName>
    <definedName name="_106107PM">'106107'!$B$116:$B$118</definedName>
    <definedName name="_108109" localSheetId="12">'108109'!$E$9</definedName>
    <definedName name="_108109">#REF!</definedName>
    <definedName name="_108109PM" localSheetId="12">'108109'!$B$122:$B$130</definedName>
    <definedName name="_108109PM">#REF!</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'120121'!#REF!</definedName>
    <definedName name="_122123">'122123'!$A$1</definedName>
    <definedName name="_122123PM">'122123'!$B$151:$B$159</definedName>
    <definedName name="_200201">'200201'!$A$1</definedName>
    <definedName name="_200201PM">'200201'!$B$66:$B$74</definedName>
    <definedName name="_202203">'202203'!$A$1</definedName>
    <definedName name="_202203PM">'202203'!$B$65:$B$73</definedName>
    <definedName name="_204207">'204207'!$A$1</definedName>
    <definedName name="_204207PM">'204207'!$B$166:$B$168</definedName>
    <definedName name="_213">'213'!$A$1</definedName>
    <definedName name="_213PM">'213'!$B$70:$B$78</definedName>
    <definedName name="_214">'214'!$A$1</definedName>
    <definedName name="_214PM">'214'!$B$71:$B$79</definedName>
    <definedName name="_216">'216'!$A$1</definedName>
    <definedName name="_216PM" localSheetId="10">#REF!</definedName>
    <definedName name="_216PM" localSheetId="58">'216'!#REF!</definedName>
    <definedName name="_216PM" localSheetId="63">'216'!#REF!</definedName>
    <definedName name="_216PM" localSheetId="77">#REF!</definedName>
    <definedName name="_216PM" localSheetId="79">#REF!</definedName>
    <definedName name="_216PM">'216'!#REF!</definedName>
    <definedName name="_217">'217'!$A$1</definedName>
    <definedName name="_217PM">'217'!$B$77:$B$85</definedName>
    <definedName name="_218">'218'!$A$1</definedName>
    <definedName name="_218PM" localSheetId="10">#REF!</definedName>
    <definedName name="_218PM" localSheetId="58">'218'!#REF!</definedName>
    <definedName name="_218PM" localSheetId="63">'218'!#REF!</definedName>
    <definedName name="_218PM" localSheetId="77">#REF!</definedName>
    <definedName name="_218PM" localSheetId="79">#REF!</definedName>
    <definedName name="_218PM">'218'!#REF!</definedName>
    <definedName name="_219">'219'!$A$1</definedName>
    <definedName name="_219PM" localSheetId="10">#REF!</definedName>
    <definedName name="_219PM" localSheetId="58">'219'!#REF!</definedName>
    <definedName name="_219PM" localSheetId="63">'219'!#REF!</definedName>
    <definedName name="_219PM" localSheetId="77">#REF!</definedName>
    <definedName name="_219PM" localSheetId="79">#REF!</definedName>
    <definedName name="_219PM">'219'!#REF!</definedName>
    <definedName name="_221">'221'!$A$1</definedName>
    <definedName name="_221PM">'221'!$A$66:$B$77</definedName>
    <definedName name="_224225">'224225'!$A$1</definedName>
    <definedName name="_224225PM" localSheetId="10">#REF!</definedName>
    <definedName name="_224225PM" localSheetId="58">'224225'!#REF!</definedName>
    <definedName name="_224225PM" localSheetId="63">'224225'!#REF!</definedName>
    <definedName name="_224225PM" localSheetId="77">#REF!</definedName>
    <definedName name="_224225PM" localSheetId="79">#REF!</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 localSheetId="10">#REF!</definedName>
    <definedName name="_232PM" localSheetId="58">'232'!#REF!</definedName>
    <definedName name="_232PM" localSheetId="63">'232'!#REF!</definedName>
    <definedName name="_232PM" localSheetId="77">#REF!</definedName>
    <definedName name="_232PM" localSheetId="79">#REF!</definedName>
    <definedName name="_232PM">'232'!#REF!</definedName>
    <definedName name="_233">'233'!$A$1</definedName>
    <definedName name="_233PM" localSheetId="10">#REF!</definedName>
    <definedName name="_233PM" localSheetId="77">#REF!</definedName>
    <definedName name="_233PM" localSheetId="79">#REF!</definedName>
    <definedName name="_233PM">'233'!#REF!</definedName>
    <definedName name="_234">'234'!$A$1</definedName>
    <definedName name="_234PM" localSheetId="10">#REF!</definedName>
    <definedName name="_234PM" localSheetId="77">#REF!</definedName>
    <definedName name="_234PM" localSheetId="79">#REF!</definedName>
    <definedName name="_234PM">'234'!#REF!</definedName>
    <definedName name="_250251">'250251'!$A$1</definedName>
    <definedName name="_250251PM" localSheetId="10">#REF!</definedName>
    <definedName name="_250251PM" localSheetId="77">#REF!</definedName>
    <definedName name="_250251PM" localSheetId="79">#REF!</definedName>
    <definedName name="_250251PM">'250251'!#REF!</definedName>
    <definedName name="_252" localSheetId="58">#REF!</definedName>
    <definedName name="_252" localSheetId="63">#REF!</definedName>
    <definedName name="_252" localSheetId="77">#REF!</definedName>
    <definedName name="_252" localSheetId="79">#REF!</definedName>
    <definedName name="_252">#REF!</definedName>
    <definedName name="_252PM" localSheetId="58">#REF!</definedName>
    <definedName name="_252PM" localSheetId="63">#REF!</definedName>
    <definedName name="_252PM" localSheetId="77">#REF!</definedName>
    <definedName name="_252PM" localSheetId="79">#REF!</definedName>
    <definedName name="_252PM">#REF!</definedName>
    <definedName name="_253">'253'!$A$1</definedName>
    <definedName name="_253PM">'253'!$C$73:$C$81</definedName>
    <definedName name="_254">'254'!$A$1</definedName>
    <definedName name="_254PM" localSheetId="10">#REF!</definedName>
    <definedName name="_254PM" localSheetId="58">'254'!#REF!</definedName>
    <definedName name="_254PM" localSheetId="63">'254'!#REF!</definedName>
    <definedName name="_254PM" localSheetId="77">#REF!</definedName>
    <definedName name="_254PM" localSheetId="79">#REF!</definedName>
    <definedName name="_254PM">'254'!#REF!</definedName>
    <definedName name="_256257">'256257'!$A$1</definedName>
    <definedName name="_256257PM" localSheetId="10">#REF!</definedName>
    <definedName name="_256257PM" localSheetId="58">'256257'!#REF!</definedName>
    <definedName name="_256257PM" localSheetId="63">'256257'!#REF!</definedName>
    <definedName name="_256257PM" localSheetId="77">#REF!</definedName>
    <definedName name="_256257PM" localSheetId="79">#REF!</definedName>
    <definedName name="_256257PM">'256257'!#REF!</definedName>
    <definedName name="_261">'261'!$A$1</definedName>
    <definedName name="_261PM" localSheetId="10">#REF!</definedName>
    <definedName name="_261PM" localSheetId="77">#REF!</definedName>
    <definedName name="_261PM" localSheetId="79">#REF!</definedName>
    <definedName name="_261PM">'261'!#REF!</definedName>
    <definedName name="_262263">'262263'!$A$1</definedName>
    <definedName name="_262263PM">'262263'!$B$132:$B$141</definedName>
    <definedName name="_266267">'262263'!$A$1</definedName>
    <definedName name="_266267PM" localSheetId="10">#REF!</definedName>
    <definedName name="_266267PM" localSheetId="77">#REF!</definedName>
    <definedName name="_266267PM" localSheetId="79">#REF!</definedName>
    <definedName name="_266267PM">'266267'!#REF!</definedName>
    <definedName name="_269">'269'!$A$1</definedName>
    <definedName name="_269PM" localSheetId="10">#REF!</definedName>
    <definedName name="_269PM" localSheetId="77">#REF!</definedName>
    <definedName name="_269PM" localSheetId="79">#REF!</definedName>
    <definedName name="_269PM">'269'!#REF!</definedName>
    <definedName name="_272273">'272273'!$A$1</definedName>
    <definedName name="_272273PM" localSheetId="10">#REF!</definedName>
    <definedName name="_272273PM" localSheetId="77">#REF!</definedName>
    <definedName name="_272273PM" localSheetId="79">#REF!</definedName>
    <definedName name="_272273PM">'272273'!#REF!</definedName>
    <definedName name="_274275">'274275'!$A$1</definedName>
    <definedName name="_274275PM" localSheetId="10">#REF!</definedName>
    <definedName name="_274275PM" localSheetId="77">#REF!</definedName>
    <definedName name="_274275PM" localSheetId="79">#REF!</definedName>
    <definedName name="_274275PM">'274275'!#REF!</definedName>
    <definedName name="_276277">'276277'!$A$1</definedName>
    <definedName name="_276277PM" localSheetId="10">#REF!</definedName>
    <definedName name="_276277PM" localSheetId="77">#REF!</definedName>
    <definedName name="_276277PM" localSheetId="79">#REF!</definedName>
    <definedName name="_276277PM">'276277'!#REF!</definedName>
    <definedName name="_278">'278'!$A$1</definedName>
    <definedName name="_278PM" localSheetId="10">#REF!</definedName>
    <definedName name="_278PM" localSheetId="77">#REF!</definedName>
    <definedName name="_278PM" localSheetId="79">#REF!</definedName>
    <definedName name="_278PM">'278'!#REF!</definedName>
    <definedName name="_300301">'300301'!$A$1</definedName>
    <definedName name="_300301PM">'300301'!$B$71:$B$81</definedName>
    <definedName name="_304">'304'!$A$1</definedName>
    <definedName name="_304PM">'304'!$B$69:$B$77</definedName>
    <definedName name="_310311">'310311'!$A$1</definedName>
    <definedName name="_310311PM">'310311'!$B$62:$B$72</definedName>
    <definedName name="_320323">'320323'!$A$1</definedName>
    <definedName name="_320323PM">'320323'!$C$68:$C$79</definedName>
    <definedName name="_326327">'326327'!$A$1</definedName>
    <definedName name="_326327PM">'326327'!$B$60:$B$70</definedName>
    <definedName name="_328330">'328330'!$A$1</definedName>
    <definedName name="_328330PM">'328330'!$B$85:$B$95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'337'!$B$145:$B$153</definedName>
    <definedName name="_340">'340'!$A$1</definedName>
    <definedName name="_340PM">'340'!$B$71:$B$81</definedName>
    <definedName name="_350351">'350351'!$A$1</definedName>
    <definedName name="_350351PM">'350351'!$B$78:$B$86</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 localSheetId="58">#REF!</definedName>
    <definedName name="_422423" localSheetId="63">#REF!</definedName>
    <definedName name="_422423" localSheetId="77">'422423'!$A$1</definedName>
    <definedName name="_422423">#REF!</definedName>
    <definedName name="_422423PM" localSheetId="58">#REF!</definedName>
    <definedName name="_422423PM" localSheetId="63">#REF!</definedName>
    <definedName name="_422423PM" localSheetId="77">'422423'!$B$71:$B$85</definedName>
    <definedName name="_422423PM">#REF!</definedName>
    <definedName name="_424425">'424425'!$A$1</definedName>
    <definedName name="_424425PM">'424425'!$B$70:$B$80</definedName>
    <definedName name="_426427" localSheetId="58">#REF!</definedName>
    <definedName name="_426427" localSheetId="63">#REF!</definedName>
    <definedName name="_426427" localSheetId="79">'426427'!$A$1</definedName>
    <definedName name="_426427">#REF!</definedName>
    <definedName name="_426427PM" localSheetId="58">#REF!</definedName>
    <definedName name="_426427PM" localSheetId="63">#REF!</definedName>
    <definedName name="_426427PM" localSheetId="79">'426427'!$B$67:$B$77</definedName>
    <definedName name="_426427PM">#REF!</definedName>
    <definedName name="_429">'429'!$A$1</definedName>
    <definedName name="_429PM">'429'!$B$70:$B$78</definedName>
    <definedName name="_430" localSheetId="58">#REF!</definedName>
    <definedName name="_430" localSheetId="63">#REF!</definedName>
    <definedName name="_430" localSheetId="77">#REF!</definedName>
    <definedName name="_430" localSheetId="79">#REF!</definedName>
    <definedName name="_430">#REF!</definedName>
    <definedName name="_430PM" localSheetId="58">#REF!</definedName>
    <definedName name="_430PM" localSheetId="63">#REF!</definedName>
    <definedName name="_430PM" localSheetId="77">#REF!</definedName>
    <definedName name="_430PM" localSheetId="79">#REF!</definedName>
    <definedName name="_430PM">#REF!</definedName>
    <definedName name="_431" localSheetId="58">#REF!</definedName>
    <definedName name="_431" localSheetId="63">#REF!</definedName>
    <definedName name="_431" localSheetId="77">#REF!</definedName>
    <definedName name="_431" localSheetId="79">#REF!</definedName>
    <definedName name="_431">#REF!</definedName>
    <definedName name="_431PM" localSheetId="58">#REF!</definedName>
    <definedName name="_431PM" localSheetId="63">#REF!</definedName>
    <definedName name="_431PM" localSheetId="77">#REF!</definedName>
    <definedName name="_431PM" localSheetId="79">#REF!</definedName>
    <definedName name="_431PM">#REF!</definedName>
    <definedName name="_450">'450'!$A$1</definedName>
    <definedName name="_450PM" localSheetId="10">#REF!</definedName>
    <definedName name="_450PM" localSheetId="77">#REF!</definedName>
    <definedName name="_450PM" localSheetId="79">#REF!</definedName>
    <definedName name="_450PM">'450'!#REF!</definedName>
    <definedName name="_xlnm._FilterDatabase" localSheetId="25" hidden="1">'217'!$F$139:$F$139</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'101'!$A$1:$H$60</definedName>
    <definedName name="_xlnm.Print_Area" localSheetId="8">'102'!$A$1:$H$51</definedName>
    <definedName name="_xlnm.Print_Area" localSheetId="9">'103'!$A$1:$G$60</definedName>
    <definedName name="_xlnm.Print_Area" localSheetId="10">'104105'!$A$1:$Q$84</definedName>
    <definedName name="_xlnm.Print_Area" localSheetId="11">'106107'!$A$1:$F$115</definedName>
    <definedName name="_xlnm.Print_Area" localSheetId="12">'108109'!$A$1:$H$160</definedName>
    <definedName name="_xlnm.Print_Area" localSheetId="13">'110113'!$A$1:$H$253</definedName>
    <definedName name="_xlnm.Print_Area" localSheetId="14">'114117'!$A$1:$AD$64</definedName>
    <definedName name="_xlnm.Print_Area" localSheetId="15">'118119'!$A$1:$G$125</definedName>
    <definedName name="_xlnm.Print_Area" localSheetId="16">'120121'!$A$1:$E$128</definedName>
    <definedName name="_xlnm.Print_Area" localSheetId="17">'122123'!$A$1:$H$137</definedName>
    <definedName name="_xlnm.Print_Area" localSheetId="18">'122a122b'!$A$1:$L$61</definedName>
    <definedName name="_xlnm.Print_Area" localSheetId="19">'200201'!$A$1:$K$58</definedName>
    <definedName name="_xlnm.Print_Area" localSheetId="21">'204207'!$A$1:$K$160</definedName>
    <definedName name="_xlnm.Print_Area" localSheetId="22">'213'!$A$1:$F$63</definedName>
    <definedName name="_xlnm.Print_Area" localSheetId="23">'214'!$A$1:$E$64</definedName>
    <definedName name="_xlnm.Print_Area" localSheetId="24">'216'!$A$1:$G$439</definedName>
    <definedName name="_xlnm.Print_Area" localSheetId="25">'217'!$A$1:$F$145</definedName>
    <definedName name="_xlnm.Print_Area" localSheetId="26">'218'!$A$1:$G$94</definedName>
    <definedName name="_xlnm.Print_Area" localSheetId="27">'219'!$A$1:$H$121</definedName>
    <definedName name="_xlnm.Print_Area" localSheetId="28">'221'!$A$1:$G$130</definedName>
    <definedName name="_xlnm.Print_Area" localSheetId="29">'224225'!$A$1:$M$64</definedName>
    <definedName name="_xlnm.Print_Area" localSheetId="30">'227'!$A$1:$F$63</definedName>
    <definedName name="_xlnm.Print_Area" localSheetId="31">'228229'!$A$1:$O$135</definedName>
    <definedName name="_xlnm.Print_Area" localSheetId="32">'230'!$A$1:$G$66</definedName>
    <definedName name="_xlnm.Print_Area" localSheetId="33">'231'!$A$1:$F$489</definedName>
    <definedName name="_xlnm.Print_Area" localSheetId="34">'232'!$A$1:$G$133</definedName>
    <definedName name="_xlnm.Print_Area" localSheetId="35">'233'!$A$1:$G$66</definedName>
    <definedName name="_xlnm.Print_Area" localSheetId="36">'234'!$A$1:$F$66</definedName>
    <definedName name="_xlnm.Print_Area" localSheetId="37">'250251'!$A$1:$M$65</definedName>
    <definedName name="_xlnm.Print_Area" localSheetId="39">'253'!$A$1:$F$134</definedName>
    <definedName name="_xlnm.Print_Area" localSheetId="38">'254'!$A$1:$E$60</definedName>
    <definedName name="_xlnm.Print_Area" localSheetId="40">'256257'!$A$1:$L$137</definedName>
    <definedName name="_xlnm.Print_Area" localSheetId="41">'261'!$A$1:$F$203</definedName>
    <definedName name="_xlnm.Print_Area" localSheetId="42">'262263'!$A$1:$N$135</definedName>
    <definedName name="_xlnm.Print_Area" localSheetId="43">'266267'!$A$1:$N$66</definedName>
    <definedName name="_xlnm.Print_Area" localSheetId="44">'269'!$A$1:$G$62</definedName>
    <definedName name="_xlnm.Print_Area" localSheetId="45">'272273'!$A$1:$M$56</definedName>
    <definedName name="_xlnm.Print_Area" localSheetId="46">'274275'!$A$1:$N$61</definedName>
    <definedName name="_xlnm.Print_Area" localSheetId="47">'276277'!$A$1:$N$62</definedName>
    <definedName name="_xlnm.Print_Area" localSheetId="48">'278'!$A$1:$G$235</definedName>
    <definedName name="_xlnm.Print_Area" localSheetId="49">'300301'!$A$1:$E$142,'300301'!$F$1:$J$77</definedName>
    <definedName name="_xlnm.Print_Area" localSheetId="51">'304'!$A$1:$G$67</definedName>
    <definedName name="_xlnm.Print_Area" localSheetId="52">'310311'!$A$1:$O$59</definedName>
    <definedName name="_xlnm.Print_Area" localSheetId="53">'320323'!$A$1:$W$84</definedName>
    <definedName name="_xlnm.Print_Area" localSheetId="54">'326327'!$A$1:$Q$256</definedName>
    <definedName name="_xlnm.Print_Area" localSheetId="55">'328330'!$A$1:$S$160</definedName>
    <definedName name="_xlnm.Print_Area" localSheetId="56">'331'!$A$1:$F$62</definedName>
    <definedName name="_xlnm.Print_Area" localSheetId="57">'332'!$A$1:$I$63</definedName>
    <definedName name="_xlnm.Print_Area" localSheetId="58">'335'!$A$1:$F$64</definedName>
    <definedName name="_xlnm.Print_Area" localSheetId="59">'336'!$A$1:$H$60</definedName>
    <definedName name="_xlnm.Print_Area" localSheetId="60">'337'!$A$1:$H$138</definedName>
    <definedName name="_xlnm.Print_Area" localSheetId="61">'340'!$A$1:$E$189</definedName>
    <definedName name="_xlnm.Print_Area" localSheetId="62">'350351'!$A$1:$N$72</definedName>
    <definedName name="_xlnm.Print_Area" localSheetId="63">'352353'!$A$1:$L$66</definedName>
    <definedName name="_xlnm.Print_Area" localSheetId="64">'354355'!$A$1:$F$128</definedName>
    <definedName name="_xlnm.Print_Area" localSheetId="65">'356'!$A$1:$I$130</definedName>
    <definedName name="_xlnm.Print_Area" localSheetId="66">'397'!$A$1:$F$67</definedName>
    <definedName name="_xlnm.Print_Area" localSheetId="67">'398'!$A$1:$I$56</definedName>
    <definedName name="_xlnm.Print_Area" localSheetId="68">'400'!$A$1:$L$45</definedName>
    <definedName name="_xlnm.Print_Area" localSheetId="69">'400a'!$A$1:$L$46</definedName>
    <definedName name="_xlnm.Print_Area" localSheetId="70">'401'!$A$1:$H$65</definedName>
    <definedName name="_xlnm.Print_Area" localSheetId="71">'402403'!$A$1:$R$71</definedName>
    <definedName name="_xlnm.Print_Area" localSheetId="72">'406407'!$A$1:$N$70</definedName>
    <definedName name="_xlnm.Print_Area" localSheetId="74">'410411'!$A$1:$P$67</definedName>
    <definedName name="_xlnm.Print_Area" localSheetId="75">'414416'!$A$1:$U$64</definedName>
    <definedName name="_xlnm.Print_Area" localSheetId="76">'419420'!$A$1:$K$63</definedName>
    <definedName name="_xlnm.Print_Area" localSheetId="77">'422423'!$A$1:$S$134</definedName>
    <definedName name="_xlnm.Print_Area" localSheetId="78">'424425'!$A$1:$S$65</definedName>
    <definedName name="_xlnm.Print_Area" localSheetId="79">'426427'!$A$1:$R$1193</definedName>
    <definedName name="_xlnm.Print_Area" localSheetId="80">'429'!$A$1:$F$66</definedName>
    <definedName name="_xlnm.Print_Area" localSheetId="81">'430'!$A$1:$E$61</definedName>
    <definedName name="_xlnm.Print_Area" localSheetId="83">BOOK!$A$1:$C$645</definedName>
    <definedName name="_xlnm.Print_Area" localSheetId="3">Comments!$A$1:$E$76</definedName>
    <definedName name="_xlnm.Print_Area" localSheetId="2">Cover!$A$1:$J$44</definedName>
    <definedName name="_xlnm.Print_Area" localSheetId="1">'Data Sheet'!$A$1:$G$70</definedName>
    <definedName name="_xlnm.Print_Area" localSheetId="4">'Gen Inst'!$A$1:$D$54</definedName>
    <definedName name="_xlnm.Print_Area" localSheetId="0">README!$A$1:$F$55</definedName>
    <definedName name="_xlnm.Print_Area" localSheetId="5">Table!$A$1:$E$181</definedName>
    <definedName name="PRINTALLPM">'Data Sheet'!$A$73:$A$145</definedName>
    <definedName name="README" localSheetId="77">#REF!</definedName>
    <definedName name="README" localSheetId="79">#REF!</definedName>
    <definedName name="README">README!$A$2</definedName>
    <definedName name="TABLE">Table!$A$1</definedName>
    <definedName name="TABLEPM">Table!$B$188:$B$196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1" i="48" l="1"/>
  <c r="R18" i="69" l="1"/>
  <c r="R19" i="69"/>
  <c r="E51" i="16"/>
  <c r="F64" i="17"/>
  <c r="F60" i="17"/>
  <c r="C90" i="48" l="1"/>
  <c r="H32" i="48"/>
  <c r="C99" i="48" l="1"/>
  <c r="V19" i="51" l="1"/>
  <c r="F30" i="45" l="1"/>
  <c r="F37" i="46" l="1"/>
  <c r="F20" i="46"/>
  <c r="F20" i="45"/>
  <c r="F19" i="45"/>
  <c r="M30" i="45"/>
  <c r="G258" i="74" l="1"/>
  <c r="A258" i="74"/>
  <c r="G196" i="74"/>
  <c r="A196" i="74"/>
  <c r="G131" i="74"/>
  <c r="A131" i="74"/>
  <c r="G132" i="90"/>
  <c r="H36" i="48" l="1"/>
  <c r="P25" i="51" l="1"/>
  <c r="D28" i="48" l="1"/>
  <c r="D24" i="48"/>
  <c r="F24" i="93"/>
  <c r="I52" i="50"/>
  <c r="G371" i="23"/>
  <c r="H114" i="20"/>
  <c r="I28" i="42"/>
  <c r="I15" i="42"/>
  <c r="J54" i="39"/>
  <c r="F127" i="37"/>
  <c r="A211" i="99" l="1"/>
  <c r="H163" i="99"/>
  <c r="G163" i="99"/>
  <c r="B162" i="99"/>
  <c r="A159" i="99"/>
  <c r="H112" i="99"/>
  <c r="G112" i="99"/>
  <c r="B111" i="99"/>
  <c r="A106" i="99"/>
  <c r="H97" i="99"/>
  <c r="G97" i="99"/>
  <c r="B96" i="99"/>
  <c r="H56" i="99"/>
  <c r="G56" i="99"/>
  <c r="B55" i="99"/>
  <c r="H3" i="99"/>
  <c r="G3" i="99"/>
  <c r="B2" i="99"/>
  <c r="M53" i="59"/>
  <c r="M52" i="59"/>
  <c r="D59" i="59"/>
  <c r="E59" i="59" s="1"/>
  <c r="D60" i="59"/>
  <c r="E60" i="59" s="1"/>
  <c r="C130" i="48" l="1"/>
  <c r="C115" i="48"/>
  <c r="F28" i="46"/>
  <c r="F51" i="40"/>
  <c r="F54" i="40" s="1"/>
  <c r="F81" i="40"/>
  <c r="F21" i="40"/>
  <c r="M49" i="59" l="1"/>
  <c r="M48" i="59"/>
  <c r="M45" i="59"/>
  <c r="M44" i="59"/>
  <c r="M41" i="59"/>
  <c r="M40" i="59"/>
  <c r="M37" i="59"/>
  <c r="M36" i="59"/>
  <c r="M33" i="59"/>
  <c r="M32" i="59"/>
  <c r="M29" i="59"/>
  <c r="M28" i="59"/>
  <c r="D37" i="59"/>
  <c r="E37" i="59" s="1"/>
  <c r="D49" i="59"/>
  <c r="E49" i="59" s="1"/>
  <c r="D48" i="59"/>
  <c r="E48" i="59" s="1"/>
  <c r="D45" i="59"/>
  <c r="E45" i="59" s="1"/>
  <c r="D44" i="59"/>
  <c r="E44" i="59" s="1"/>
  <c r="D41" i="59"/>
  <c r="E41" i="59" s="1"/>
  <c r="D40" i="59"/>
  <c r="E40" i="59" s="1"/>
  <c r="D36" i="59"/>
  <c r="E36" i="59" s="1"/>
  <c r="E25" i="59"/>
  <c r="E23" i="59"/>
  <c r="E22" i="59"/>
  <c r="C26" i="59"/>
  <c r="E26" i="59" s="1"/>
  <c r="C25" i="59"/>
  <c r="C23" i="59"/>
  <c r="C22" i="59"/>
  <c r="C77" i="41" l="1"/>
  <c r="F28" i="34"/>
  <c r="F19" i="34"/>
  <c r="O56" i="52" l="1"/>
  <c r="P76" i="51" l="1"/>
  <c r="P69" i="51"/>
  <c r="P62" i="51"/>
  <c r="P53" i="51"/>
  <c r="P26" i="51"/>
  <c r="P40" i="51"/>
  <c r="P54" i="51" l="1"/>
  <c r="V22" i="51"/>
  <c r="V44" i="51"/>
  <c r="W44" i="51"/>
  <c r="W19" i="51"/>
  <c r="W22" i="51" s="1"/>
  <c r="Q76" i="51"/>
  <c r="Q69" i="51"/>
  <c r="Q62" i="51"/>
  <c r="Q53" i="51"/>
  <c r="Q40" i="51"/>
  <c r="Q54" i="51" s="1"/>
  <c r="Q25" i="51"/>
  <c r="Q18" i="51"/>
  <c r="F58" i="51"/>
  <c r="F48" i="51"/>
  <c r="F41" i="51"/>
  <c r="F49" i="51" s="1"/>
  <c r="F28" i="51"/>
  <c r="F21" i="51"/>
  <c r="F29" i="51" s="1"/>
  <c r="Q26" i="51" l="1"/>
  <c r="V24" i="51"/>
  <c r="W24" i="51"/>
  <c r="J89" i="39"/>
  <c r="F23" i="28"/>
  <c r="F62" i="28" s="1"/>
  <c r="E28" i="29" l="1"/>
  <c r="C28" i="29"/>
  <c r="C104" i="57" l="1"/>
  <c r="L42" i="97"/>
  <c r="M42" i="97" s="1"/>
  <c r="D148" i="20"/>
  <c r="D151" i="20" s="1"/>
  <c r="H136" i="20"/>
  <c r="G136" i="20"/>
  <c r="F136" i="20"/>
  <c r="E136" i="20"/>
  <c r="D136" i="20"/>
  <c r="I127" i="20"/>
  <c r="I136" i="20" s="1"/>
  <c r="F137" i="24"/>
  <c r="I136" i="24" s="1"/>
  <c r="G420" i="23"/>
  <c r="B384" i="23"/>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G379" i="23"/>
  <c r="F379" i="23"/>
  <c r="B379" i="23"/>
  <c r="G181" i="23"/>
  <c r="G58" i="15"/>
  <c r="C268" i="75" s="1"/>
  <c r="C624" i="75" s="1"/>
  <c r="G51" i="15"/>
  <c r="J76" i="39"/>
  <c r="I76" i="39"/>
  <c r="F75" i="39"/>
  <c r="E76" i="39"/>
  <c r="D76" i="39"/>
  <c r="A75" i="39"/>
  <c r="I30" i="20"/>
  <c r="I29" i="20"/>
  <c r="I28" i="20"/>
  <c r="L90" i="97"/>
  <c r="M90" i="97" s="1"/>
  <c r="C14" i="57"/>
  <c r="E48" i="26"/>
  <c r="E22" i="26"/>
  <c r="H97" i="20"/>
  <c r="F97" i="20"/>
  <c r="E97" i="20"/>
  <c r="G435" i="23"/>
  <c r="G55" i="23"/>
  <c r="P145" i="52"/>
  <c r="P146" i="52"/>
  <c r="P154" i="52"/>
  <c r="P155" i="52"/>
  <c r="P156" i="52"/>
  <c r="P157" i="52"/>
  <c r="P158" i="52"/>
  <c r="P159" i="52"/>
  <c r="P160" i="52"/>
  <c r="P165" i="52"/>
  <c r="P166" i="52"/>
  <c r="P168" i="52"/>
  <c r="P45" i="52"/>
  <c r="E485" i="79"/>
  <c r="C485" i="79"/>
  <c r="E484" i="79"/>
  <c r="C484" i="79"/>
  <c r="E440" i="79"/>
  <c r="D440" i="79"/>
  <c r="A439" i="79"/>
  <c r="E388" i="79"/>
  <c r="D388" i="79"/>
  <c r="A387" i="79"/>
  <c r="C352" i="75"/>
  <c r="E66" i="32"/>
  <c r="G82" i="57"/>
  <c r="F82" i="57"/>
  <c r="A81" i="57"/>
  <c r="F140" i="24"/>
  <c r="E80" i="25"/>
  <c r="H37" i="84"/>
  <c r="H33" i="84"/>
  <c r="H29" i="84"/>
  <c r="H25" i="84"/>
  <c r="G37" i="84"/>
  <c r="G33" i="84"/>
  <c r="G29" i="84"/>
  <c r="G25" i="84"/>
  <c r="G39" i="84" s="1"/>
  <c r="F37" i="84"/>
  <c r="F33" i="84"/>
  <c r="F29" i="84"/>
  <c r="F25" i="84"/>
  <c r="C37" i="84"/>
  <c r="C33" i="84"/>
  <c r="C29" i="84"/>
  <c r="C25" i="84"/>
  <c r="G224" i="47"/>
  <c r="G223" i="47"/>
  <c r="G222" i="47"/>
  <c r="G221" i="47"/>
  <c r="G220" i="47"/>
  <c r="G219" i="47"/>
  <c r="G218" i="47"/>
  <c r="G217" i="47"/>
  <c r="G59" i="27"/>
  <c r="D19" i="18"/>
  <c r="P234" i="52"/>
  <c r="P233" i="52"/>
  <c r="E40" i="83"/>
  <c r="M37" i="46"/>
  <c r="M36" i="46"/>
  <c r="M29" i="46"/>
  <c r="M28" i="46"/>
  <c r="M27" i="46"/>
  <c r="M21" i="46"/>
  <c r="M20" i="46"/>
  <c r="M19" i="46"/>
  <c r="F22" i="45"/>
  <c r="E20" i="34"/>
  <c r="F40" i="21"/>
  <c r="J16" i="18"/>
  <c r="J21" i="18" s="1"/>
  <c r="J23" i="18" s="1"/>
  <c r="I16" i="18"/>
  <c r="I21" i="18" s="1"/>
  <c r="I23" i="18" s="1"/>
  <c r="H16" i="18"/>
  <c r="H21" i="18" s="1"/>
  <c r="H23" i="18" s="1"/>
  <c r="G16" i="18"/>
  <c r="G21" i="18" s="1"/>
  <c r="G23" i="18" s="1"/>
  <c r="F16" i="18"/>
  <c r="F21" i="18" s="1"/>
  <c r="F23" i="18" s="1"/>
  <c r="E16" i="18"/>
  <c r="E21" i="18" s="1"/>
  <c r="E59" i="43"/>
  <c r="F59" i="43"/>
  <c r="J28" i="94"/>
  <c r="L53" i="50"/>
  <c r="E51" i="26"/>
  <c r="F60" i="21"/>
  <c r="I32" i="97"/>
  <c r="J32" i="97" s="1"/>
  <c r="E64" i="58"/>
  <c r="C83" i="41"/>
  <c r="D17" i="18"/>
  <c r="L54" i="50"/>
  <c r="F59" i="81"/>
  <c r="D25" i="71"/>
  <c r="E25" i="71"/>
  <c r="F25" i="71"/>
  <c r="D30" i="71"/>
  <c r="E30" i="71"/>
  <c r="F30" i="71"/>
  <c r="E88" i="62"/>
  <c r="F104" i="97"/>
  <c r="G104" i="97" s="1"/>
  <c r="P230" i="52"/>
  <c r="P231" i="52"/>
  <c r="P232" i="52"/>
  <c r="M29" i="45"/>
  <c r="L22" i="45"/>
  <c r="L26" i="45" s="1"/>
  <c r="E22" i="45"/>
  <c r="E26" i="45" s="1"/>
  <c r="D22" i="45"/>
  <c r="F47" i="40"/>
  <c r="F49" i="40" s="1"/>
  <c r="F189" i="40"/>
  <c r="D60" i="33"/>
  <c r="D63" i="33" s="1"/>
  <c r="F60" i="33"/>
  <c r="F63" i="33" s="1"/>
  <c r="C64" i="31"/>
  <c r="G40" i="31"/>
  <c r="G64" i="31" s="1"/>
  <c r="K22" i="28"/>
  <c r="K21" i="28"/>
  <c r="F66" i="24"/>
  <c r="I66" i="24" s="1"/>
  <c r="C232" i="47"/>
  <c r="C62" i="47" s="1"/>
  <c r="F232" i="47"/>
  <c r="F62" i="47" s="1"/>
  <c r="E232" i="47"/>
  <c r="E62" i="47" s="1"/>
  <c r="G216" i="47"/>
  <c r="G215" i="47"/>
  <c r="G214" i="47"/>
  <c r="G213" i="47"/>
  <c r="G212" i="47"/>
  <c r="G211" i="47"/>
  <c r="G210" i="47"/>
  <c r="G209" i="47"/>
  <c r="G208" i="47"/>
  <c r="G207" i="47"/>
  <c r="G206" i="47"/>
  <c r="G205" i="47"/>
  <c r="G204" i="47"/>
  <c r="G203" i="47"/>
  <c r="G202" i="47"/>
  <c r="G201" i="47"/>
  <c r="G200" i="47"/>
  <c r="G199" i="47"/>
  <c r="G198" i="47"/>
  <c r="G197" i="47"/>
  <c r="G196" i="47"/>
  <c r="G195" i="47"/>
  <c r="G194" i="47"/>
  <c r="G181" i="47"/>
  <c r="F181" i="47"/>
  <c r="A181" i="47"/>
  <c r="G260" i="32"/>
  <c r="F260" i="32"/>
  <c r="A260" i="32"/>
  <c r="G198" i="32"/>
  <c r="F198" i="32"/>
  <c r="A198" i="32"/>
  <c r="G136" i="32"/>
  <c r="F136" i="32"/>
  <c r="A136" i="32"/>
  <c r="G37" i="27"/>
  <c r="G35" i="27"/>
  <c r="G33" i="27"/>
  <c r="G31" i="27"/>
  <c r="G29" i="27"/>
  <c r="G27" i="27"/>
  <c r="F32" i="26"/>
  <c r="F147" i="40"/>
  <c r="E23" i="18"/>
  <c r="K54" i="39"/>
  <c r="P214" i="52"/>
  <c r="P215" i="52"/>
  <c r="P216" i="52"/>
  <c r="P217" i="52"/>
  <c r="P218" i="52"/>
  <c r="P219" i="52"/>
  <c r="P220" i="52"/>
  <c r="P221" i="52"/>
  <c r="P222" i="52"/>
  <c r="P223" i="52"/>
  <c r="P224" i="52"/>
  <c r="P225" i="52"/>
  <c r="P226" i="52"/>
  <c r="N56" i="52"/>
  <c r="N251" i="52" s="1"/>
  <c r="H56" i="52"/>
  <c r="H188" i="52" s="1"/>
  <c r="O188" i="52"/>
  <c r="M56" i="52"/>
  <c r="M188" i="52" s="1"/>
  <c r="G176" i="47"/>
  <c r="H32" i="26"/>
  <c r="B323" i="23"/>
  <c r="B324" i="23" s="1"/>
  <c r="B325" i="23" s="1"/>
  <c r="B326" i="23" s="1"/>
  <c r="B327" i="23" s="1"/>
  <c r="B328" i="23" s="1"/>
  <c r="B329" i="23" s="1"/>
  <c r="B330" i="23"/>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251" i="23"/>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190" i="23"/>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128" i="23"/>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68" i="23"/>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I150" i="20"/>
  <c r="I139" i="20"/>
  <c r="I140" i="20"/>
  <c r="I141" i="20"/>
  <c r="I142" i="20"/>
  <c r="I143" i="20"/>
  <c r="I144" i="20"/>
  <c r="I145" i="20"/>
  <c r="I146" i="20"/>
  <c r="I147" i="20"/>
  <c r="I138" i="20"/>
  <c r="I100" i="20"/>
  <c r="I101" i="20"/>
  <c r="I102" i="20"/>
  <c r="I103" i="20"/>
  <c r="I104" i="20"/>
  <c r="I105" i="20"/>
  <c r="I106" i="20"/>
  <c r="I107" i="20"/>
  <c r="I108" i="20"/>
  <c r="I109" i="20"/>
  <c r="I110" i="20"/>
  <c r="I111" i="20"/>
  <c r="I112" i="20"/>
  <c r="I113" i="20"/>
  <c r="I99" i="20"/>
  <c r="I87" i="20"/>
  <c r="I88" i="20"/>
  <c r="I89" i="20"/>
  <c r="I90" i="20"/>
  <c r="I91" i="20"/>
  <c r="I92" i="20"/>
  <c r="I93" i="20"/>
  <c r="I94" i="20"/>
  <c r="I95" i="20"/>
  <c r="I96" i="20"/>
  <c r="I86" i="20"/>
  <c r="I97" i="20" s="1"/>
  <c r="C553" i="75" s="1"/>
  <c r="C100" i="57"/>
  <c r="C47" i="57"/>
  <c r="G121" i="47"/>
  <c r="G122" i="47" s="1"/>
  <c r="F128" i="40"/>
  <c r="F1" i="89"/>
  <c r="Q1" i="89"/>
  <c r="C104" i="41"/>
  <c r="E52" i="26"/>
  <c r="F20" i="34"/>
  <c r="K41" i="41"/>
  <c r="E41" i="41"/>
  <c r="F61" i="27"/>
  <c r="E61" i="27"/>
  <c r="E59" i="48"/>
  <c r="E60" i="48" s="1"/>
  <c r="H40" i="35"/>
  <c r="G40" i="35"/>
  <c r="C632" i="75" s="1"/>
  <c r="G318" i="23"/>
  <c r="F318" i="23"/>
  <c r="B318" i="23"/>
  <c r="F91" i="40"/>
  <c r="C130" i="32"/>
  <c r="C66" i="32" s="1"/>
  <c r="C67" i="32" s="1"/>
  <c r="D130" i="32"/>
  <c r="D66" i="32" s="1"/>
  <c r="D67" i="32" s="1"/>
  <c r="F130" i="32"/>
  <c r="F66" i="32" s="1"/>
  <c r="F67" i="32" s="1"/>
  <c r="G19" i="27"/>
  <c r="P213" i="52"/>
  <c r="P227" i="52"/>
  <c r="P228" i="52"/>
  <c r="P229" i="52"/>
  <c r="K1190" i="92"/>
  <c r="L1190" i="92"/>
  <c r="G62" i="90"/>
  <c r="D31" i="63"/>
  <c r="C636" i="75"/>
  <c r="E80" i="48"/>
  <c r="D80" i="48"/>
  <c r="A79" i="48"/>
  <c r="C58" i="80"/>
  <c r="D58" i="80"/>
  <c r="E58" i="80"/>
  <c r="F58" i="80"/>
  <c r="G58" i="80"/>
  <c r="G59" i="43"/>
  <c r="J27" i="94"/>
  <c r="M27" i="94" s="1"/>
  <c r="R114" i="97"/>
  <c r="S114" i="97" s="1"/>
  <c r="J25" i="41"/>
  <c r="J41" i="41"/>
  <c r="J48" i="41"/>
  <c r="E174" i="58"/>
  <c r="J67" i="53"/>
  <c r="P212" i="52"/>
  <c r="P209" i="52"/>
  <c r="P208" i="52"/>
  <c r="P207" i="52"/>
  <c r="P206" i="52"/>
  <c r="P205" i="52"/>
  <c r="P204" i="52"/>
  <c r="P203" i="52"/>
  <c r="P202" i="52"/>
  <c r="L41" i="46"/>
  <c r="E42" i="26"/>
  <c r="D43" i="11"/>
  <c r="C62" i="97" s="1"/>
  <c r="D62" i="97" s="1"/>
  <c r="C41" i="11"/>
  <c r="C40" i="11"/>
  <c r="C43" i="11"/>
  <c r="H62" i="90"/>
  <c r="I62" i="90"/>
  <c r="D32" i="61"/>
  <c r="C135" i="57"/>
  <c r="C18" i="57"/>
  <c r="C22" i="57"/>
  <c r="G130" i="32"/>
  <c r="G177" i="47"/>
  <c r="E29" i="34"/>
  <c r="E336" i="79"/>
  <c r="D336" i="79"/>
  <c r="A335" i="79"/>
  <c r="F121" i="24"/>
  <c r="I121" i="24" s="1"/>
  <c r="F106" i="24"/>
  <c r="I106" i="24" s="1"/>
  <c r="F38" i="26"/>
  <c r="E25" i="26"/>
  <c r="E26" i="26"/>
  <c r="E27" i="26"/>
  <c r="F123" i="23"/>
  <c r="E35" i="18"/>
  <c r="G37" i="15"/>
  <c r="AD54" i="14"/>
  <c r="AD56" i="14"/>
  <c r="C60" i="33"/>
  <c r="C63" i="33" s="1"/>
  <c r="C72" i="97"/>
  <c r="D72" i="97" s="1"/>
  <c r="R18" i="97"/>
  <c r="S18" i="97" s="1"/>
  <c r="O16" i="97"/>
  <c r="P16" i="97"/>
  <c r="R10" i="97"/>
  <c r="R16" i="97"/>
  <c r="S16" i="97" s="1"/>
  <c r="C30" i="97"/>
  <c r="D30" i="97" s="1"/>
  <c r="O4" i="24"/>
  <c r="C38" i="97"/>
  <c r="D38" i="97" s="1"/>
  <c r="L4" i="24"/>
  <c r="F38" i="97" s="1"/>
  <c r="G38" i="97" s="1"/>
  <c r="C44" i="97"/>
  <c r="D44" i="97" s="1"/>
  <c r="C48" i="97"/>
  <c r="D48" i="97" s="1"/>
  <c r="C56" i="97"/>
  <c r="D56" i="97" s="1"/>
  <c r="C60" i="97"/>
  <c r="D60" i="97" s="1"/>
  <c r="F64" i="97"/>
  <c r="G64" i="97" s="1"/>
  <c r="C64" i="97"/>
  <c r="D64" i="97" s="1"/>
  <c r="C68" i="97"/>
  <c r="D68" i="97" s="1"/>
  <c r="C70" i="97"/>
  <c r="D70" i="97" s="1"/>
  <c r="O150" i="97"/>
  <c r="P150" i="97" s="1"/>
  <c r="C150" i="97"/>
  <c r="D150" i="97" s="1"/>
  <c r="F150" i="97"/>
  <c r="G150" i="97" s="1"/>
  <c r="R150" i="97"/>
  <c r="S150" i="97" s="1"/>
  <c r="O148" i="97"/>
  <c r="P148" i="97" s="1"/>
  <c r="C148" i="97"/>
  <c r="D148" i="97" s="1"/>
  <c r="F148" i="97"/>
  <c r="G148" i="97" s="1"/>
  <c r="O142" i="97"/>
  <c r="P142" i="97" s="1"/>
  <c r="C142" i="97"/>
  <c r="D142" i="97" s="1"/>
  <c r="F142" i="97"/>
  <c r="G142" i="97" s="1"/>
  <c r="R142" i="97"/>
  <c r="S142" i="97" s="1"/>
  <c r="O128" i="97"/>
  <c r="P128" i="97"/>
  <c r="W4" i="85"/>
  <c r="T4" i="85"/>
  <c r="Q4" i="85"/>
  <c r="N4" i="85"/>
  <c r="O124" i="97"/>
  <c r="P124" i="97" s="1"/>
  <c r="C124" i="97"/>
  <c r="D124" i="97" s="1"/>
  <c r="F124" i="97"/>
  <c r="G124" i="97"/>
  <c r="R124" i="97"/>
  <c r="S124" i="97" s="1"/>
  <c r="O122" i="97"/>
  <c r="P122" i="97" s="1"/>
  <c r="C122" i="97"/>
  <c r="D122" i="97" s="1"/>
  <c r="F122" i="97"/>
  <c r="G122" i="97" s="1"/>
  <c r="R122" i="97"/>
  <c r="S122" i="97"/>
  <c r="O120" i="97"/>
  <c r="P120" i="97" s="1"/>
  <c r="C120" i="97"/>
  <c r="D120" i="97" s="1"/>
  <c r="F120" i="97"/>
  <c r="G120" i="97" s="1"/>
  <c r="O118" i="97"/>
  <c r="P118" i="97" s="1"/>
  <c r="C118" i="97"/>
  <c r="D118" i="97" s="1"/>
  <c r="O116" i="97"/>
  <c r="P116" i="97" s="1"/>
  <c r="C116" i="97"/>
  <c r="D116" i="97" s="1"/>
  <c r="F116" i="97"/>
  <c r="G116" i="97" s="1"/>
  <c r="O114" i="97"/>
  <c r="P114" i="97"/>
  <c r="C114" i="97"/>
  <c r="D114" i="97"/>
  <c r="F112" i="97"/>
  <c r="G112" i="97" s="1"/>
  <c r="O110" i="97"/>
  <c r="P110" i="97" s="1"/>
  <c r="C110" i="97"/>
  <c r="D110" i="97" s="1"/>
  <c r="O106" i="97"/>
  <c r="P106" i="97" s="1"/>
  <c r="C106" i="97"/>
  <c r="D106" i="97" s="1"/>
  <c r="O100" i="97"/>
  <c r="P100" i="97" s="1"/>
  <c r="C100" i="97"/>
  <c r="D100" i="97" s="1"/>
  <c r="O98" i="97"/>
  <c r="P98" i="97" s="1"/>
  <c r="C98" i="97"/>
  <c r="D98" i="97" s="1"/>
  <c r="C96" i="97"/>
  <c r="D96" i="97" s="1"/>
  <c r="C92" i="97"/>
  <c r="D92" i="97" s="1"/>
  <c r="C76" i="97"/>
  <c r="D76" i="97" s="1"/>
  <c r="C74" i="97"/>
  <c r="D74" i="97" s="1"/>
  <c r="O108" i="97"/>
  <c r="P108" i="97" s="1"/>
  <c r="C84" i="97"/>
  <c r="D84" i="97" s="1"/>
  <c r="C82" i="97"/>
  <c r="D82" i="97" s="1"/>
  <c r="C58" i="97"/>
  <c r="D58" i="97" s="1"/>
  <c r="I8" i="97"/>
  <c r="J8" i="97" s="1"/>
  <c r="I150" i="97"/>
  <c r="J150" i="97" s="1"/>
  <c r="H51" i="20"/>
  <c r="I54" i="97"/>
  <c r="J54" i="97" s="1"/>
  <c r="H42" i="20"/>
  <c r="J62" i="28"/>
  <c r="I68" i="20"/>
  <c r="C112" i="97"/>
  <c r="D112" i="97" s="1"/>
  <c r="R196" i="90"/>
  <c r="Q196" i="90"/>
  <c r="P196" i="90"/>
  <c r="O196" i="90"/>
  <c r="N196" i="90"/>
  <c r="M196" i="90"/>
  <c r="L196" i="90"/>
  <c r="I196" i="90"/>
  <c r="H196" i="90"/>
  <c r="G196" i="90"/>
  <c r="G48" i="41"/>
  <c r="G104" i="41"/>
  <c r="F104" i="41"/>
  <c r="E104" i="41"/>
  <c r="D104" i="41"/>
  <c r="H48" i="41"/>
  <c r="M48" i="41"/>
  <c r="L48" i="41"/>
  <c r="I48" i="41"/>
  <c r="F48" i="41"/>
  <c r="E48" i="41"/>
  <c r="D48" i="41"/>
  <c r="G97" i="41"/>
  <c r="F97" i="41"/>
  <c r="E97" i="41"/>
  <c r="D97" i="41"/>
  <c r="C97" i="41"/>
  <c r="L41" i="41"/>
  <c r="I41" i="41"/>
  <c r="H41" i="41"/>
  <c r="F41" i="41"/>
  <c r="D41" i="41"/>
  <c r="C41" i="41"/>
  <c r="C48" i="41"/>
  <c r="K48" i="41"/>
  <c r="A2" i="94"/>
  <c r="F2" i="94"/>
  <c r="D3" i="94"/>
  <c r="E3" i="94"/>
  <c r="J3" i="94"/>
  <c r="K3" i="94"/>
  <c r="G64" i="94"/>
  <c r="H64" i="94"/>
  <c r="K64" i="94"/>
  <c r="A69" i="94"/>
  <c r="D69" i="94"/>
  <c r="E69" i="94"/>
  <c r="F69" i="94"/>
  <c r="J69" i="94"/>
  <c r="K69" i="94"/>
  <c r="J75" i="94"/>
  <c r="J76" i="94"/>
  <c r="J77" i="94"/>
  <c r="J78" i="94"/>
  <c r="J79" i="94"/>
  <c r="J80" i="94"/>
  <c r="J81" i="94"/>
  <c r="J82" i="94"/>
  <c r="J83" i="94"/>
  <c r="J84" i="94"/>
  <c r="J85" i="94"/>
  <c r="J86" i="94"/>
  <c r="J87" i="94"/>
  <c r="J88" i="94"/>
  <c r="J89" i="94"/>
  <c r="J90" i="94"/>
  <c r="J91" i="94"/>
  <c r="J92" i="94"/>
  <c r="J93" i="94"/>
  <c r="J94" i="94"/>
  <c r="J95" i="94"/>
  <c r="J96" i="94"/>
  <c r="J97" i="94"/>
  <c r="J98" i="94"/>
  <c r="J99" i="94"/>
  <c r="J100" i="94"/>
  <c r="J101" i="94"/>
  <c r="J102" i="94"/>
  <c r="J103" i="94"/>
  <c r="J104" i="94"/>
  <c r="J105" i="94"/>
  <c r="J106" i="94"/>
  <c r="J107" i="94"/>
  <c r="J108" i="94"/>
  <c r="J109" i="94"/>
  <c r="J110" i="94"/>
  <c r="J111" i="94"/>
  <c r="J112" i="94"/>
  <c r="J113" i="94"/>
  <c r="J114" i="94"/>
  <c r="J115" i="94"/>
  <c r="J116" i="94"/>
  <c r="J117" i="94"/>
  <c r="J118" i="94"/>
  <c r="J119" i="94"/>
  <c r="J120" i="94"/>
  <c r="J121" i="94"/>
  <c r="J122" i="94"/>
  <c r="J123" i="94"/>
  <c r="J124" i="94"/>
  <c r="J125" i="94"/>
  <c r="J126" i="94"/>
  <c r="J127" i="94"/>
  <c r="J128" i="94"/>
  <c r="G129" i="94"/>
  <c r="H129" i="94"/>
  <c r="K129" i="94"/>
  <c r="A132" i="94"/>
  <c r="D132" i="94"/>
  <c r="E132" i="94"/>
  <c r="F132" i="94"/>
  <c r="J132" i="94"/>
  <c r="K132" i="94"/>
  <c r="J138" i="94"/>
  <c r="J139" i="94"/>
  <c r="J140" i="94"/>
  <c r="J141" i="94"/>
  <c r="J142" i="94"/>
  <c r="J143" i="94"/>
  <c r="J144" i="94"/>
  <c r="J145" i="94"/>
  <c r="J146" i="94"/>
  <c r="J147" i="94"/>
  <c r="J148" i="94"/>
  <c r="J149" i="94"/>
  <c r="J150" i="94"/>
  <c r="J151" i="94"/>
  <c r="J152" i="94"/>
  <c r="J153" i="94"/>
  <c r="J154" i="94"/>
  <c r="J155" i="94"/>
  <c r="J156" i="94"/>
  <c r="J157" i="94"/>
  <c r="J158" i="94"/>
  <c r="J159" i="94"/>
  <c r="J160" i="94"/>
  <c r="J161" i="94"/>
  <c r="J162" i="94"/>
  <c r="J163" i="94"/>
  <c r="J164" i="94"/>
  <c r="J165" i="94"/>
  <c r="J166" i="94"/>
  <c r="J167" i="94"/>
  <c r="J168" i="94"/>
  <c r="J169" i="94"/>
  <c r="J170" i="94"/>
  <c r="J171" i="94"/>
  <c r="J172" i="94"/>
  <c r="J173" i="94"/>
  <c r="J174" i="94"/>
  <c r="J175" i="94"/>
  <c r="J176" i="94"/>
  <c r="J177" i="94"/>
  <c r="J178" i="94"/>
  <c r="J179" i="94"/>
  <c r="J180" i="94"/>
  <c r="J181" i="94"/>
  <c r="J182" i="94"/>
  <c r="J183" i="94"/>
  <c r="J184" i="94"/>
  <c r="J185" i="94"/>
  <c r="J186" i="94"/>
  <c r="J187" i="94"/>
  <c r="J188" i="94"/>
  <c r="J189" i="94"/>
  <c r="J190" i="94"/>
  <c r="J191" i="94"/>
  <c r="G192" i="94"/>
  <c r="H192" i="94"/>
  <c r="K192" i="94"/>
  <c r="A2" i="93"/>
  <c r="E3" i="93"/>
  <c r="F3" i="93"/>
  <c r="A17" i="93"/>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75" i="93" s="1"/>
  <c r="A76" i="93" s="1"/>
  <c r="A77" i="93" s="1"/>
  <c r="A78" i="93" s="1"/>
  <c r="A79" i="93" s="1"/>
  <c r="A80" i="93" s="1"/>
  <c r="A81" i="93" s="1"/>
  <c r="A82" i="93" s="1"/>
  <c r="A83" i="93" s="1"/>
  <c r="A84" i="93" s="1"/>
  <c r="A85" i="93" s="1"/>
  <c r="A86" i="93" s="1"/>
  <c r="A87" i="93" s="1"/>
  <c r="A88" i="93" s="1"/>
  <c r="A89" i="93" s="1"/>
  <c r="A90" i="93" s="1"/>
  <c r="A91" i="93" s="1"/>
  <c r="A92" i="93" s="1"/>
  <c r="A93" i="93" s="1"/>
  <c r="A94" i="93" s="1"/>
  <c r="A95" i="93" s="1"/>
  <c r="A96" i="93" s="1"/>
  <c r="A97" i="93" s="1"/>
  <c r="A98" i="93" s="1"/>
  <c r="A99" i="93" s="1"/>
  <c r="A100" i="93" s="1"/>
  <c r="A101" i="93" s="1"/>
  <c r="A102" i="93" s="1"/>
  <c r="A103" i="93" s="1"/>
  <c r="A104" i="93" s="1"/>
  <c r="A105" i="93" s="1"/>
  <c r="A106" i="93" s="1"/>
  <c r="A107" i="93" s="1"/>
  <c r="A108" i="93" s="1"/>
  <c r="A109" i="93" s="1"/>
  <c r="A110" i="93" s="1"/>
  <c r="A111" i="93" s="1"/>
  <c r="A112" i="93" s="1"/>
  <c r="A113" i="93" s="1"/>
  <c r="A114" i="93" s="1"/>
  <c r="A115" i="93" s="1"/>
  <c r="A116" i="93" s="1"/>
  <c r="A117" i="93" s="1"/>
  <c r="A118" i="93" s="1"/>
  <c r="A119" i="93" s="1"/>
  <c r="A120" i="93" s="1"/>
  <c r="A121" i="93" s="1"/>
  <c r="A122" i="93" s="1"/>
  <c r="A123" i="93" s="1"/>
  <c r="F34" i="93"/>
  <c r="L104" i="97" s="1"/>
  <c r="M104" i="97" s="1"/>
  <c r="A69" i="93"/>
  <c r="E69" i="93"/>
  <c r="F69" i="93"/>
  <c r="A124" i="93"/>
  <c r="I104" i="97"/>
  <c r="J104" i="97" s="1"/>
  <c r="C177" i="47"/>
  <c r="C61" i="47" s="1"/>
  <c r="G41" i="41"/>
  <c r="H29" i="62"/>
  <c r="H148" i="20"/>
  <c r="H151" i="20" s="1"/>
  <c r="G148" i="20"/>
  <c r="G151" i="20"/>
  <c r="F148" i="20"/>
  <c r="F151" i="20"/>
  <c r="E148" i="20"/>
  <c r="E151" i="20" s="1"/>
  <c r="E282" i="79"/>
  <c r="D282" i="79"/>
  <c r="A281" i="79"/>
  <c r="E228" i="79"/>
  <c r="D228" i="79"/>
  <c r="A227" i="79"/>
  <c r="E174" i="79"/>
  <c r="D174" i="79"/>
  <c r="A173" i="79"/>
  <c r="I30" i="42"/>
  <c r="E62" i="49"/>
  <c r="E64" i="49" s="1"/>
  <c r="D62" i="49"/>
  <c r="C62" i="49"/>
  <c r="C64" i="49" s="1"/>
  <c r="E31" i="34"/>
  <c r="F55" i="26"/>
  <c r="Q1119" i="92"/>
  <c r="P1119" i="92"/>
  <c r="L1119" i="92"/>
  <c r="K1119" i="92"/>
  <c r="Q1048" i="92"/>
  <c r="P1048" i="92"/>
  <c r="L1048" i="92"/>
  <c r="K1048" i="92"/>
  <c r="Q977" i="92"/>
  <c r="P977" i="92"/>
  <c r="L977" i="92"/>
  <c r="K977" i="92"/>
  <c r="Q906" i="92"/>
  <c r="P906" i="92"/>
  <c r="L906" i="92"/>
  <c r="K906" i="92"/>
  <c r="Q835" i="92"/>
  <c r="P835" i="92"/>
  <c r="L835" i="92"/>
  <c r="K835" i="92"/>
  <c r="Q764" i="92"/>
  <c r="P764" i="92"/>
  <c r="L764" i="92"/>
  <c r="K764" i="92"/>
  <c r="Q694" i="92"/>
  <c r="P694" i="92"/>
  <c r="L694" i="92"/>
  <c r="K694" i="92"/>
  <c r="Q624" i="92"/>
  <c r="P624" i="92"/>
  <c r="L624" i="92"/>
  <c r="K624" i="92"/>
  <c r="Q554" i="92"/>
  <c r="P554" i="92"/>
  <c r="L554" i="92"/>
  <c r="K554" i="92"/>
  <c r="Q484" i="92"/>
  <c r="P484" i="92"/>
  <c r="L484" i="92"/>
  <c r="K484" i="92"/>
  <c r="Q414" i="92"/>
  <c r="P414" i="92"/>
  <c r="L414" i="92"/>
  <c r="K414" i="92"/>
  <c r="Q344" i="92"/>
  <c r="P344" i="92"/>
  <c r="L344" i="92"/>
  <c r="K344" i="92"/>
  <c r="Q274" i="92"/>
  <c r="P274" i="92"/>
  <c r="L274" i="92"/>
  <c r="K274" i="92"/>
  <c r="K204" i="92"/>
  <c r="Q204" i="92"/>
  <c r="P204" i="92"/>
  <c r="L204" i="92"/>
  <c r="Q134" i="92"/>
  <c r="P134" i="92"/>
  <c r="L134" i="92"/>
  <c r="K134" i="92"/>
  <c r="K60" i="92"/>
  <c r="L60" i="92"/>
  <c r="Q3" i="92"/>
  <c r="G3" i="92"/>
  <c r="P3" i="92"/>
  <c r="F3" i="92"/>
  <c r="I53" i="50"/>
  <c r="K53" i="50"/>
  <c r="E37" i="26"/>
  <c r="E36" i="26"/>
  <c r="E35" i="26"/>
  <c r="E31" i="26"/>
  <c r="E30" i="26"/>
  <c r="A11" i="57"/>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D71" i="57" s="1"/>
  <c r="A73" i="57" s="1"/>
  <c r="A74" i="57" s="1"/>
  <c r="A75" i="57" s="1"/>
  <c r="A76" i="57" s="1"/>
  <c r="A77" i="57" s="1"/>
  <c r="E4" i="81"/>
  <c r="D4" i="81"/>
  <c r="A3" i="81"/>
  <c r="N2" i="53"/>
  <c r="A92" i="57"/>
  <c r="A93" i="57" s="1"/>
  <c r="A94" i="57" s="1"/>
  <c r="A95" i="57" s="1"/>
  <c r="A96" i="57" s="1"/>
  <c r="A97" i="57" s="1"/>
  <c r="A98" i="57" s="1"/>
  <c r="A99" i="57" s="1"/>
  <c r="A100" i="57" s="1"/>
  <c r="A101" i="57" s="1"/>
  <c r="A102" i="57" s="1"/>
  <c r="A103" i="57" s="1"/>
  <c r="A104" i="57" s="1"/>
  <c r="A105" i="57" s="1"/>
  <c r="A106" i="57" s="1"/>
  <c r="A107" i="57" s="1"/>
  <c r="A108" i="57" s="1"/>
  <c r="A109" i="57" s="1"/>
  <c r="A110" i="57" s="1"/>
  <c r="A111" i="57" s="1"/>
  <c r="A112" i="57" s="1"/>
  <c r="A113" i="57" s="1"/>
  <c r="A114" i="57" s="1"/>
  <c r="A115" i="57" s="1"/>
  <c r="A116" i="57" s="1"/>
  <c r="A117" i="57" s="1"/>
  <c r="A118" i="57" s="1"/>
  <c r="A119" i="57" s="1"/>
  <c r="A120" i="57" s="1"/>
  <c r="A121" i="57" s="1"/>
  <c r="A122" i="57" s="1"/>
  <c r="A123" i="57" s="1"/>
  <c r="A124" i="57" s="1"/>
  <c r="A125" i="57" s="1"/>
  <c r="A126" i="57" s="1"/>
  <c r="A127" i="57" s="1"/>
  <c r="A128" i="57" s="1"/>
  <c r="A129" i="57" s="1"/>
  <c r="A130" i="57" s="1"/>
  <c r="A131" i="57" s="1"/>
  <c r="A132" i="57" s="1"/>
  <c r="A133" i="57" s="1"/>
  <c r="A134" i="57" s="1"/>
  <c r="A135" i="57" s="1"/>
  <c r="A136" i="57" s="1"/>
  <c r="I108" i="97"/>
  <c r="J108" i="97"/>
  <c r="K52" i="50"/>
  <c r="N52" i="50" s="1"/>
  <c r="E120" i="79"/>
  <c r="D120" i="79"/>
  <c r="A119" i="79"/>
  <c r="M25" i="46"/>
  <c r="M18" i="46"/>
  <c r="M17" i="46"/>
  <c r="E54" i="26"/>
  <c r="E49" i="26"/>
  <c r="E41" i="26"/>
  <c r="D33" i="18"/>
  <c r="D30" i="18"/>
  <c r="D18" i="18"/>
  <c r="D14" i="18"/>
  <c r="D13" i="18"/>
  <c r="D12" i="18"/>
  <c r="D11" i="18"/>
  <c r="H24" i="63"/>
  <c r="P46" i="52"/>
  <c r="K132" i="39"/>
  <c r="K66" i="39" s="1"/>
  <c r="E66" i="79"/>
  <c r="D66" i="79"/>
  <c r="A65" i="79"/>
  <c r="Q60" i="92"/>
  <c r="P60" i="92"/>
  <c r="K54" i="50"/>
  <c r="M19" i="45"/>
  <c r="M20" i="45"/>
  <c r="R3" i="90"/>
  <c r="R69" i="90"/>
  <c r="R136" i="90"/>
  <c r="I136" i="90"/>
  <c r="I69" i="90"/>
  <c r="I3" i="90"/>
  <c r="Q136" i="90"/>
  <c r="H136" i="90"/>
  <c r="H69" i="90"/>
  <c r="Q69" i="90"/>
  <c r="Q3" i="90"/>
  <c r="H3" i="90"/>
  <c r="Q132" i="90"/>
  <c r="P132" i="90"/>
  <c r="O132" i="90"/>
  <c r="M132" i="90"/>
  <c r="L132" i="90"/>
  <c r="I132" i="90"/>
  <c r="H132" i="90"/>
  <c r="R132" i="90"/>
  <c r="N132" i="90"/>
  <c r="Q62" i="90"/>
  <c r="P62" i="90"/>
  <c r="O62" i="90"/>
  <c r="M62" i="90"/>
  <c r="L62" i="90"/>
  <c r="R62" i="90"/>
  <c r="N62" i="90"/>
  <c r="I142" i="97"/>
  <c r="J142" i="97" s="1"/>
  <c r="H39" i="62"/>
  <c r="H38" i="62"/>
  <c r="H37" i="62"/>
  <c r="H36" i="62"/>
  <c r="H35" i="62"/>
  <c r="H34" i="62"/>
  <c r="H33" i="62"/>
  <c r="H32" i="62"/>
  <c r="H31" i="62"/>
  <c r="H30" i="62"/>
  <c r="G40" i="62"/>
  <c r="F40" i="62"/>
  <c r="E40" i="62"/>
  <c r="D40" i="62"/>
  <c r="C40" i="62"/>
  <c r="I40" i="83"/>
  <c r="H40" i="83"/>
  <c r="H62" i="52"/>
  <c r="Q62" i="52"/>
  <c r="Q125" i="52"/>
  <c r="Q192" i="52"/>
  <c r="H192" i="52"/>
  <c r="H125" i="52"/>
  <c r="G126" i="47"/>
  <c r="F126" i="47"/>
  <c r="A126" i="47"/>
  <c r="F71" i="47"/>
  <c r="C25" i="41"/>
  <c r="D25" i="41"/>
  <c r="E25" i="41"/>
  <c r="F25" i="41"/>
  <c r="G25" i="41"/>
  <c r="H25" i="41"/>
  <c r="I25" i="41"/>
  <c r="K25" i="41"/>
  <c r="L25" i="41"/>
  <c r="E135" i="40"/>
  <c r="F135" i="40"/>
  <c r="E4" i="86"/>
  <c r="D4" i="86"/>
  <c r="A3" i="86"/>
  <c r="J4" i="88"/>
  <c r="E4" i="88"/>
  <c r="I4" i="88"/>
  <c r="D4" i="88"/>
  <c r="A3" i="88"/>
  <c r="F3" i="88"/>
  <c r="S4" i="87"/>
  <c r="Q4" i="87"/>
  <c r="N3" i="87"/>
  <c r="L4" i="87"/>
  <c r="J4" i="87"/>
  <c r="F3" i="87"/>
  <c r="E4" i="87"/>
  <c r="D4" i="87"/>
  <c r="A3" i="87"/>
  <c r="L4" i="85"/>
  <c r="K4" i="85"/>
  <c r="I4" i="85"/>
  <c r="A3" i="85"/>
  <c r="L4" i="84"/>
  <c r="K4" i="84"/>
  <c r="I4" i="84"/>
  <c r="A3" i="84"/>
  <c r="H4" i="83"/>
  <c r="I4" i="83"/>
  <c r="G4" i="83"/>
  <c r="A3" i="83"/>
  <c r="E4" i="82"/>
  <c r="D4" i="82"/>
  <c r="A3" i="82"/>
  <c r="I72" i="97"/>
  <c r="F71" i="37"/>
  <c r="E71" i="37"/>
  <c r="A70" i="37"/>
  <c r="G3" i="49"/>
  <c r="F3" i="49"/>
  <c r="A2" i="49"/>
  <c r="E4" i="80"/>
  <c r="D4" i="80"/>
  <c r="A3" i="80"/>
  <c r="I3" i="48"/>
  <c r="H3" i="48"/>
  <c r="F2" i="48"/>
  <c r="E3" i="48"/>
  <c r="D3" i="48"/>
  <c r="A2" i="48"/>
  <c r="K128" i="46"/>
  <c r="K66" i="46"/>
  <c r="F128" i="46"/>
  <c r="E128" i="46"/>
  <c r="E66" i="46"/>
  <c r="K64" i="45"/>
  <c r="A60" i="44"/>
  <c r="F60" i="44"/>
  <c r="J60" i="44"/>
  <c r="L60" i="44"/>
  <c r="E60" i="44"/>
  <c r="D60" i="44"/>
  <c r="F3" i="42"/>
  <c r="E4" i="79"/>
  <c r="D4" i="79"/>
  <c r="A3" i="79"/>
  <c r="F3" i="28"/>
  <c r="G32" i="26"/>
  <c r="G38" i="26"/>
  <c r="H38" i="26"/>
  <c r="H43" i="26"/>
  <c r="H196" i="13"/>
  <c r="G196" i="13"/>
  <c r="B195" i="13"/>
  <c r="B63" i="9"/>
  <c r="B127" i="6"/>
  <c r="E128" i="6"/>
  <c r="D128" i="6"/>
  <c r="E64" i="6"/>
  <c r="D64" i="6"/>
  <c r="B63" i="6"/>
  <c r="A66" i="1"/>
  <c r="A1" i="4"/>
  <c r="A1" i="5"/>
  <c r="C122" i="47"/>
  <c r="C60" i="47" s="1"/>
  <c r="F177" i="47"/>
  <c r="F61" i="47" s="1"/>
  <c r="E177" i="47"/>
  <c r="E61" i="47" s="1"/>
  <c r="G42" i="62"/>
  <c r="G69" i="62"/>
  <c r="G3" i="62"/>
  <c r="F73" i="24"/>
  <c r="E73" i="24"/>
  <c r="F80" i="25"/>
  <c r="J54" i="50"/>
  <c r="I54" i="50"/>
  <c r="G44" i="15"/>
  <c r="C385" i="75"/>
  <c r="C370" i="75"/>
  <c r="C354" i="75"/>
  <c r="V47" i="14"/>
  <c r="U47" i="14"/>
  <c r="T47" i="14"/>
  <c r="S47" i="14"/>
  <c r="S49" i="14" s="1"/>
  <c r="R47" i="14"/>
  <c r="R49" i="14" s="1"/>
  <c r="Q47" i="14"/>
  <c r="Q49" i="14" s="1"/>
  <c r="N47" i="14"/>
  <c r="M47" i="14"/>
  <c r="C384" i="75"/>
  <c r="C383" i="75"/>
  <c r="C382" i="75"/>
  <c r="C380" i="75"/>
  <c r="C378" i="75"/>
  <c r="C377" i="75"/>
  <c r="C376" i="75"/>
  <c r="C375" i="75"/>
  <c r="C369" i="75"/>
  <c r="C368" i="75"/>
  <c r="C367" i="75"/>
  <c r="C365" i="75"/>
  <c r="C533" i="75" s="1"/>
  <c r="C363" i="75"/>
  <c r="C362" i="75"/>
  <c r="C361" i="75"/>
  <c r="C360" i="75"/>
  <c r="C391" i="75" s="1"/>
  <c r="C351" i="75"/>
  <c r="I86" i="97"/>
  <c r="J86" i="97" s="1"/>
  <c r="E43" i="56"/>
  <c r="D34" i="61"/>
  <c r="D35" i="61"/>
  <c r="C349" i="75"/>
  <c r="C347" i="75"/>
  <c r="C346" i="75"/>
  <c r="C345" i="75"/>
  <c r="C344" i="75"/>
  <c r="C390" i="75" s="1"/>
  <c r="J123" i="65"/>
  <c r="L123" i="65"/>
  <c r="H123" i="65"/>
  <c r="L109" i="65"/>
  <c r="J109" i="65"/>
  <c r="H109" i="65"/>
  <c r="H38" i="65"/>
  <c r="E109" i="65"/>
  <c r="C109" i="65"/>
  <c r="E123" i="65"/>
  <c r="C123" i="65"/>
  <c r="C38" i="65"/>
  <c r="F2" i="53"/>
  <c r="A2" i="28"/>
  <c r="A2" i="25"/>
  <c r="F3" i="25"/>
  <c r="G3" i="25"/>
  <c r="A96" i="25"/>
  <c r="F96" i="25"/>
  <c r="G96" i="25"/>
  <c r="E131" i="49"/>
  <c r="D131" i="49"/>
  <c r="G131" i="49" s="1"/>
  <c r="C131" i="49"/>
  <c r="G130" i="49"/>
  <c r="F130" i="49"/>
  <c r="G129" i="49"/>
  <c r="F129" i="49"/>
  <c r="G128" i="49"/>
  <c r="F128" i="49"/>
  <c r="G127" i="49"/>
  <c r="F127" i="49"/>
  <c r="G126" i="49"/>
  <c r="F126" i="49"/>
  <c r="G125" i="49"/>
  <c r="F125" i="49"/>
  <c r="G124" i="49"/>
  <c r="F124" i="49"/>
  <c r="G123" i="49"/>
  <c r="F123" i="49"/>
  <c r="G122" i="49"/>
  <c r="F122" i="49"/>
  <c r="G121" i="49"/>
  <c r="F121" i="49"/>
  <c r="G120" i="49"/>
  <c r="F120" i="49"/>
  <c r="G119" i="49"/>
  <c r="F119" i="49"/>
  <c r="G118" i="49"/>
  <c r="F118" i="49"/>
  <c r="A118" i="49"/>
  <c r="A119" i="49" s="1"/>
  <c r="A120" i="49" s="1"/>
  <c r="A121" i="49" s="1"/>
  <c r="A122" i="49" s="1"/>
  <c r="A123" i="49" s="1"/>
  <c r="A124" i="49" s="1"/>
  <c r="A125" i="49" s="1"/>
  <c r="A126" i="49" s="1"/>
  <c r="A127" i="49" s="1"/>
  <c r="A128" i="49" s="1"/>
  <c r="A129" i="49" s="1"/>
  <c r="A130" i="49" s="1"/>
  <c r="A131" i="49" s="1"/>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G80" i="49"/>
  <c r="F80" i="49"/>
  <c r="G79" i="49"/>
  <c r="F79" i="49"/>
  <c r="G78" i="49"/>
  <c r="F78" i="49"/>
  <c r="A78" i="49"/>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G77" i="49"/>
  <c r="F77" i="49"/>
  <c r="G63" i="49"/>
  <c r="F63" i="49"/>
  <c r="F61"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I90" i="97"/>
  <c r="J90" i="97" s="1"/>
  <c r="E125" i="61"/>
  <c r="D125" i="61"/>
  <c r="F107" i="61"/>
  <c r="F105" i="61"/>
  <c r="E103" i="61"/>
  <c r="D103" i="61"/>
  <c r="F102" i="61"/>
  <c r="F101" i="61"/>
  <c r="F100" i="61"/>
  <c r="E98" i="61"/>
  <c r="D98" i="61"/>
  <c r="F97" i="61"/>
  <c r="F96" i="61"/>
  <c r="F98" i="61" s="1"/>
  <c r="F95" i="61"/>
  <c r="E92" i="61"/>
  <c r="F91" i="61"/>
  <c r="F90" i="61"/>
  <c r="D88" i="61"/>
  <c r="D87" i="61"/>
  <c r="D86" i="61"/>
  <c r="D85" i="61"/>
  <c r="D84" i="61"/>
  <c r="D83" i="61"/>
  <c r="D82" i="61"/>
  <c r="D80" i="61"/>
  <c r="D79" i="61"/>
  <c r="D77" i="61"/>
  <c r="F69" i="61"/>
  <c r="E69" i="61"/>
  <c r="A68" i="61"/>
  <c r="D64" i="61"/>
  <c r="D55" i="61"/>
  <c r="D41" i="61"/>
  <c r="D40" i="61"/>
  <c r="D39" i="61"/>
  <c r="D38" i="61"/>
  <c r="D37" i="61"/>
  <c r="D25" i="61"/>
  <c r="F3" i="61"/>
  <c r="E3" i="61"/>
  <c r="A2" i="61"/>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H66" i="54"/>
  <c r="G66" i="54"/>
  <c r="A66" i="54"/>
  <c r="H53" i="54"/>
  <c r="G53" i="54"/>
  <c r="F53" i="54"/>
  <c r="E53" i="54"/>
  <c r="D53" i="54"/>
  <c r="I52" i="54"/>
  <c r="I51" i="54"/>
  <c r="I50" i="54"/>
  <c r="I49" i="54"/>
  <c r="I48" i="54"/>
  <c r="I47" i="54"/>
  <c r="I46" i="54"/>
  <c r="I44" i="54"/>
  <c r="I43" i="54"/>
  <c r="I42" i="54"/>
  <c r="I41" i="54"/>
  <c r="I40" i="54"/>
  <c r="I39" i="54"/>
  <c r="I38" i="54"/>
  <c r="H3" i="54"/>
  <c r="G3" i="54"/>
  <c r="A2" i="54"/>
  <c r="E59" i="81"/>
  <c r="Q234" i="53"/>
  <c r="P234" i="53"/>
  <c r="O234" i="53"/>
  <c r="L234" i="53"/>
  <c r="K234" i="53"/>
  <c r="J234" i="53"/>
  <c r="R233" i="53"/>
  <c r="R232" i="53"/>
  <c r="R231" i="53"/>
  <c r="R230" i="53"/>
  <c r="R229" i="53"/>
  <c r="R228" i="53"/>
  <c r="R227" i="53"/>
  <c r="R226" i="53"/>
  <c r="R225" i="53"/>
  <c r="R224" i="53"/>
  <c r="R223" i="53"/>
  <c r="R222" i="53"/>
  <c r="R221" i="53"/>
  <c r="R220" i="53"/>
  <c r="R219" i="53"/>
  <c r="R218" i="53"/>
  <c r="R217" i="53"/>
  <c r="R216" i="53"/>
  <c r="R215" i="53"/>
  <c r="R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1" i="53"/>
  <c r="Q161" i="53"/>
  <c r="N161" i="53"/>
  <c r="L161" i="53"/>
  <c r="J161" i="53"/>
  <c r="F161" i="53"/>
  <c r="E161" i="53"/>
  <c r="D161" i="53"/>
  <c r="A161" i="53"/>
  <c r="Q157" i="53"/>
  <c r="Q66" i="53" s="1"/>
  <c r="Q67" i="53" s="1"/>
  <c r="P157" i="53"/>
  <c r="P66" i="53" s="1"/>
  <c r="P67" i="53" s="1"/>
  <c r="O157" i="53"/>
  <c r="L157" i="53"/>
  <c r="K157" i="53"/>
  <c r="J157" i="53"/>
  <c r="R156" i="53"/>
  <c r="R155" i="53"/>
  <c r="R154" i="53"/>
  <c r="R153" i="53"/>
  <c r="R152" i="53"/>
  <c r="R151" i="53"/>
  <c r="R150" i="53"/>
  <c r="R149" i="53"/>
  <c r="R148" i="53"/>
  <c r="R147" i="53"/>
  <c r="R146" i="53"/>
  <c r="R145" i="53"/>
  <c r="R144" i="53"/>
  <c r="R143" i="53"/>
  <c r="R142" i="53"/>
  <c r="R141" i="53"/>
  <c r="R140"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84" i="53"/>
  <c r="Q84" i="53"/>
  <c r="N84" i="53"/>
  <c r="L84" i="53"/>
  <c r="J84" i="53"/>
  <c r="F84" i="53"/>
  <c r="E84" i="53"/>
  <c r="D84" i="53"/>
  <c r="A84" i="53"/>
  <c r="L67" i="53"/>
  <c r="K67" i="53"/>
  <c r="R3" i="53"/>
  <c r="Q3" i="53"/>
  <c r="L3" i="53"/>
  <c r="J3" i="53"/>
  <c r="E3" i="53"/>
  <c r="D3" i="53"/>
  <c r="A2" i="53"/>
  <c r="O192" i="52"/>
  <c r="I192" i="52"/>
  <c r="E192" i="52"/>
  <c r="A192" i="52"/>
  <c r="O125" i="52"/>
  <c r="I125" i="52"/>
  <c r="E125" i="52"/>
  <c r="A125" i="52"/>
  <c r="O62" i="52"/>
  <c r="I62" i="52"/>
  <c r="E62" i="52"/>
  <c r="A62" i="52"/>
  <c r="P3" i="52"/>
  <c r="O3" i="52"/>
  <c r="G3" i="52"/>
  <c r="E3" i="52"/>
  <c r="I2" i="52"/>
  <c r="A2" i="52"/>
  <c r="G70" i="51"/>
  <c r="G71" i="51" s="1"/>
  <c r="G72" i="51" s="1"/>
  <c r="G73" i="51" s="1"/>
  <c r="G55" i="51"/>
  <c r="G56" i="51" s="1"/>
  <c r="G57" i="51" s="1"/>
  <c r="G58" i="51" s="1"/>
  <c r="G59" i="51" s="1"/>
  <c r="G60" i="51" s="1"/>
  <c r="G61" i="51" s="1"/>
  <c r="G62" i="51" s="1"/>
  <c r="G38" i="51"/>
  <c r="G39" i="51" s="1"/>
  <c r="G40" i="51" s="1"/>
  <c r="G41" i="51" s="1"/>
  <c r="G42" i="51" s="1"/>
  <c r="G43" i="51" s="1"/>
  <c r="G32" i="51"/>
  <c r="G33" i="51" s="1"/>
  <c r="G34" i="51" s="1"/>
  <c r="G35" i="51" s="1"/>
  <c r="G25" i="51"/>
  <c r="G26" i="51" s="1"/>
  <c r="G27" i="51" s="1"/>
  <c r="G28" i="51" s="1"/>
  <c r="G29" i="51" s="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F122" i="47"/>
  <c r="F60" i="47" s="1"/>
  <c r="E122" i="47"/>
  <c r="E60" i="47" s="1"/>
  <c r="G71" i="47"/>
  <c r="A71" i="47"/>
  <c r="G3" i="47"/>
  <c r="F3" i="47"/>
  <c r="A2" i="47"/>
  <c r="F119" i="43"/>
  <c r="E119" i="43"/>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A65" i="43"/>
  <c r="C59" i="43"/>
  <c r="G3" i="43"/>
  <c r="F3" i="43"/>
  <c r="A2" i="43"/>
  <c r="E57" i="38"/>
  <c r="E3" i="38"/>
  <c r="D3" i="38"/>
  <c r="A2" i="38"/>
  <c r="F126" i="33"/>
  <c r="D126" i="33"/>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G3" i="33"/>
  <c r="F3" i="33"/>
  <c r="A2" i="33"/>
  <c r="G74" i="32"/>
  <c r="F74" i="32"/>
  <c r="A74" i="32"/>
  <c r="G3" i="32"/>
  <c r="F3" i="32"/>
  <c r="A2" i="32"/>
  <c r="F64" i="31"/>
  <c r="D64" i="31"/>
  <c r="G29" i="31"/>
  <c r="F29" i="31"/>
  <c r="D29" i="31"/>
  <c r="C29" i="31"/>
  <c r="G3" i="31"/>
  <c r="E3" i="31"/>
  <c r="A2" i="31"/>
  <c r="M70" i="30"/>
  <c r="L70" i="30"/>
  <c r="F70" i="30"/>
  <c r="E70" i="30"/>
  <c r="G69" i="30"/>
  <c r="A69" i="30"/>
  <c r="M3" i="30"/>
  <c r="L3" i="30"/>
  <c r="F3" i="30"/>
  <c r="E3" i="30"/>
  <c r="G2" i="30"/>
  <c r="A2" i="30"/>
  <c r="E38" i="29"/>
  <c r="F3" i="29"/>
  <c r="E3" i="29"/>
  <c r="A2" i="29"/>
  <c r="G62" i="26"/>
  <c r="F62" i="26"/>
  <c r="A62" i="26"/>
  <c r="H55" i="26"/>
  <c r="G55" i="26"/>
  <c r="E53" i="26"/>
  <c r="E50" i="26"/>
  <c r="E47" i="26"/>
  <c r="E46" i="26"/>
  <c r="E40" i="26"/>
  <c r="E29" i="26"/>
  <c r="E28" i="26"/>
  <c r="G3" i="26"/>
  <c r="F3" i="26"/>
  <c r="B2" i="26"/>
  <c r="G246" i="23"/>
  <c r="F246" i="23"/>
  <c r="B246" i="23"/>
  <c r="G185" i="23"/>
  <c r="F185" i="23"/>
  <c r="B185" i="23"/>
  <c r="B123" i="23"/>
  <c r="G62" i="23"/>
  <c r="G123" i="23" s="1"/>
  <c r="F62" i="23"/>
  <c r="B62" i="23"/>
  <c r="G3" i="23"/>
  <c r="F3" i="23"/>
  <c r="B2" i="23"/>
  <c r="I155" i="20"/>
  <c r="I149" i="20"/>
  <c r="I123" i="20"/>
  <c r="C555" i="75"/>
  <c r="H123" i="20"/>
  <c r="G123" i="20"/>
  <c r="F123" i="20"/>
  <c r="E123" i="20"/>
  <c r="D123" i="20"/>
  <c r="G114" i="20"/>
  <c r="F114" i="20"/>
  <c r="E114" i="20"/>
  <c r="D114" i="20"/>
  <c r="G97" i="20"/>
  <c r="D97" i="20"/>
  <c r="H83" i="20"/>
  <c r="G83" i="20"/>
  <c r="F83" i="20"/>
  <c r="E83" i="20"/>
  <c r="I82" i="20"/>
  <c r="I81" i="20"/>
  <c r="I80" i="20"/>
  <c r="I75" i="20"/>
  <c r="H75" i="20"/>
  <c r="E75" i="20"/>
  <c r="D75" i="20"/>
  <c r="F74" i="20"/>
  <c r="A74" i="20"/>
  <c r="I67" i="20"/>
  <c r="I66" i="20"/>
  <c r="I65" i="20"/>
  <c r="I64" i="20"/>
  <c r="I63" i="20"/>
  <c r="H61" i="20"/>
  <c r="G61" i="20"/>
  <c r="F61" i="20"/>
  <c r="E61" i="20"/>
  <c r="D61" i="20"/>
  <c r="I60" i="20"/>
  <c r="I59" i="20"/>
  <c r="I58" i="20"/>
  <c r="I57" i="20"/>
  <c r="I56" i="20"/>
  <c r="I55" i="20"/>
  <c r="I61" i="20" s="1"/>
  <c r="C551" i="75" s="1"/>
  <c r="I54" i="20"/>
  <c r="I53" i="20"/>
  <c r="G51" i="20"/>
  <c r="F51" i="20"/>
  <c r="E51" i="20"/>
  <c r="D51" i="20"/>
  <c r="I50" i="20"/>
  <c r="I49" i="20"/>
  <c r="I48" i="20"/>
  <c r="I47" i="20"/>
  <c r="I46" i="20"/>
  <c r="I45" i="20"/>
  <c r="I51" i="20" s="1"/>
  <c r="I44" i="20"/>
  <c r="G42" i="20"/>
  <c r="F42" i="20"/>
  <c r="E42" i="20"/>
  <c r="D42" i="20"/>
  <c r="I41" i="20"/>
  <c r="I40" i="20"/>
  <c r="I39" i="20"/>
  <c r="I38" i="20"/>
  <c r="I37" i="20"/>
  <c r="I36" i="20"/>
  <c r="I35" i="20"/>
  <c r="I42" i="20" s="1"/>
  <c r="C549" i="75" s="1"/>
  <c r="I34" i="20"/>
  <c r="H31" i="20"/>
  <c r="G31" i="20"/>
  <c r="F31" i="20"/>
  <c r="E31" i="20"/>
  <c r="D31"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H75" i="17"/>
  <c r="G75" i="17"/>
  <c r="B74" i="17"/>
  <c r="H3" i="17"/>
  <c r="E4" i="78" s="1"/>
  <c r="J4" i="78" s="1"/>
  <c r="G3" i="17"/>
  <c r="D4" i="78" s="1"/>
  <c r="I4" i="78" s="1"/>
  <c r="B2" i="17"/>
  <c r="A3" i="78" s="1"/>
  <c r="G3" i="78" s="1"/>
  <c r="E68" i="16"/>
  <c r="D68" i="16"/>
  <c r="B67" i="16"/>
  <c r="E3" i="16"/>
  <c r="D3" i="16"/>
  <c r="B2" i="16"/>
  <c r="V49" i="14"/>
  <c r="U49" i="14"/>
  <c r="T49" i="14"/>
  <c r="AD3" i="14"/>
  <c r="AC3" i="14"/>
  <c r="V3" i="14"/>
  <c r="U3" i="14"/>
  <c r="N3" i="14"/>
  <c r="M3" i="14"/>
  <c r="H3" i="14"/>
  <c r="G3" i="14"/>
  <c r="X2" i="14"/>
  <c r="P2" i="14"/>
  <c r="I2" i="14"/>
  <c r="B2" i="14"/>
  <c r="H133" i="13"/>
  <c r="G133" i="13"/>
  <c r="B132" i="13"/>
  <c r="H73" i="13"/>
  <c r="G73" i="13"/>
  <c r="B72" i="13"/>
  <c r="H3" i="13"/>
  <c r="G3" i="13"/>
  <c r="B2" i="13"/>
  <c r="E3" i="6"/>
  <c r="D3" i="6"/>
  <c r="B2" i="6"/>
  <c r="P118" i="64"/>
  <c r="M118" i="64"/>
  <c r="J118" i="64"/>
  <c r="G118" i="64"/>
  <c r="D118" i="64"/>
  <c r="P101" i="64"/>
  <c r="M101" i="64"/>
  <c r="J101" i="64"/>
  <c r="G101" i="64"/>
  <c r="D101" i="64"/>
  <c r="P55" i="64"/>
  <c r="M55" i="64"/>
  <c r="J55" i="64"/>
  <c r="J38" i="64"/>
  <c r="G55" i="64"/>
  <c r="G38" i="64"/>
  <c r="D55" i="64"/>
  <c r="D38" i="64"/>
  <c r="J60" i="88"/>
  <c r="I60" i="88"/>
  <c r="H60" i="88"/>
  <c r="G60" i="88"/>
  <c r="F60" i="88"/>
  <c r="E60" i="88"/>
  <c r="D60" i="88"/>
  <c r="C60" i="88"/>
  <c r="R60" i="87"/>
  <c r="T60" i="87"/>
  <c r="S60" i="87"/>
  <c r="P60" i="87"/>
  <c r="O60" i="87"/>
  <c r="N60" i="87"/>
  <c r="M60" i="87"/>
  <c r="L60" i="87"/>
  <c r="K60" i="87"/>
  <c r="J60" i="87"/>
  <c r="I60" i="87"/>
  <c r="H60" i="87"/>
  <c r="G60" i="87"/>
  <c r="F60" i="87"/>
  <c r="E60" i="87"/>
  <c r="D60" i="87"/>
  <c r="C60" i="87"/>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J26" i="85"/>
  <c r="H26" i="85"/>
  <c r="G26" i="85"/>
  <c r="F26" i="85"/>
  <c r="C26" i="85"/>
  <c r="K37" i="84"/>
  <c r="J37" i="84"/>
  <c r="K33" i="84"/>
  <c r="J33" i="84"/>
  <c r="K29" i="84"/>
  <c r="J29" i="84"/>
  <c r="K25" i="84"/>
  <c r="J25" i="84"/>
  <c r="F40" i="83"/>
  <c r="C40" i="83"/>
  <c r="F64" i="82"/>
  <c r="R120" i="97" s="1"/>
  <c r="S120" i="97" s="1"/>
  <c r="E64" i="82"/>
  <c r="D64" i="82"/>
  <c r="B2" i="7"/>
  <c r="G3" i="7"/>
  <c r="H3" i="7"/>
  <c r="B2" i="8"/>
  <c r="G3" i="8"/>
  <c r="H3" i="8"/>
  <c r="B2" i="9"/>
  <c r="E3" i="9"/>
  <c r="F3" i="9"/>
  <c r="E64" i="9"/>
  <c r="F64" i="9"/>
  <c r="B2" i="11"/>
  <c r="E3" i="11"/>
  <c r="F3" i="11"/>
  <c r="B60" i="11"/>
  <c r="E61" i="11"/>
  <c r="F61" i="11"/>
  <c r="B120" i="11"/>
  <c r="E120" i="11"/>
  <c r="F120" i="11"/>
  <c r="B2" i="15"/>
  <c r="F3" i="15"/>
  <c r="G3" i="15"/>
  <c r="B66" i="15"/>
  <c r="F67" i="15"/>
  <c r="G67" i="15"/>
  <c r="G82" i="15"/>
  <c r="G92" i="15" s="1"/>
  <c r="C274" i="75" s="1"/>
  <c r="B2" i="18"/>
  <c r="F2" i="18"/>
  <c r="D3" i="18"/>
  <c r="E3" i="18"/>
  <c r="I3" i="18"/>
  <c r="J3" i="18"/>
  <c r="F31" i="18"/>
  <c r="G31" i="18"/>
  <c r="H31" i="18"/>
  <c r="I31" i="18"/>
  <c r="J31" i="18"/>
  <c r="F118" i="97" s="1"/>
  <c r="G118" i="97" s="1"/>
  <c r="D34" i="18"/>
  <c r="F35" i="18"/>
  <c r="G35" i="18"/>
  <c r="H35" i="18"/>
  <c r="I35" i="18"/>
  <c r="J35" i="18"/>
  <c r="D37" i="18"/>
  <c r="D38" i="18"/>
  <c r="E39" i="18"/>
  <c r="F39" i="18"/>
  <c r="G39" i="18"/>
  <c r="H39" i="18"/>
  <c r="I39" i="18"/>
  <c r="J39" i="18"/>
  <c r="D41" i="18"/>
  <c r="B2" i="19"/>
  <c r="F2" i="19"/>
  <c r="D3" i="19"/>
  <c r="E3" i="19"/>
  <c r="H3" i="19"/>
  <c r="I3" i="19"/>
  <c r="H16" i="19"/>
  <c r="H17" i="19"/>
  <c r="H18" i="19"/>
  <c r="H19" i="19"/>
  <c r="H20" i="19"/>
  <c r="D21" i="19"/>
  <c r="H23" i="19"/>
  <c r="H24" i="19"/>
  <c r="D25" i="19"/>
  <c r="H26" i="19"/>
  <c r="H27" i="19"/>
  <c r="H28" i="19"/>
  <c r="H34" i="19"/>
  <c r="H35" i="19"/>
  <c r="H36" i="19"/>
  <c r="H37" i="19"/>
  <c r="D38" i="19"/>
  <c r="A2" i="21"/>
  <c r="D3" i="21"/>
  <c r="F3" i="21"/>
  <c r="A2" i="22"/>
  <c r="D3" i="22"/>
  <c r="E3" i="22"/>
  <c r="E61" i="22"/>
  <c r="A2" i="24"/>
  <c r="E3" i="24"/>
  <c r="F3" i="24"/>
  <c r="A2" i="27"/>
  <c r="E3" i="27"/>
  <c r="F3" i="27"/>
  <c r="G22" i="27"/>
  <c r="G25" i="27"/>
  <c r="A66" i="27"/>
  <c r="F66" i="27"/>
  <c r="G66" i="27"/>
  <c r="G2" i="28"/>
  <c r="E3" i="28"/>
  <c r="K3" i="28"/>
  <c r="L3"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A30" i="34" s="1"/>
  <c r="A31" i="34" s="1"/>
  <c r="F29" i="34"/>
  <c r="A69" i="34"/>
  <c r="E69" i="34"/>
  <c r="F69" i="34"/>
  <c r="A2" i="35"/>
  <c r="F2" i="35"/>
  <c r="D3" i="35"/>
  <c r="E3" i="35"/>
  <c r="J3" i="35"/>
  <c r="L3" i="35"/>
  <c r="C40" i="35"/>
  <c r="I40" i="35"/>
  <c r="J40" i="35"/>
  <c r="K40" i="35"/>
  <c r="L40" i="35"/>
  <c r="C61" i="35"/>
  <c r="G61" i="35"/>
  <c r="H61" i="35"/>
  <c r="I61" i="35"/>
  <c r="J61" i="35"/>
  <c r="K61" i="35"/>
  <c r="L61" i="35"/>
  <c r="F64" i="35"/>
  <c r="A2" i="37"/>
  <c r="E3" i="37"/>
  <c r="F3" i="37"/>
  <c r="F26" i="37"/>
  <c r="F30" i="37"/>
  <c r="F35" i="37"/>
  <c r="A2" i="39"/>
  <c r="F2" i="39"/>
  <c r="D3" i="39"/>
  <c r="E3" i="39"/>
  <c r="I3" i="39"/>
  <c r="J3" i="39"/>
  <c r="D54" i="39"/>
  <c r="E54" i="39"/>
  <c r="D62" i="39"/>
  <c r="E62" i="39"/>
  <c r="J62" i="39"/>
  <c r="K62" i="39"/>
  <c r="F69" i="39"/>
  <c r="D95" i="39"/>
  <c r="D65" i="39" s="1"/>
  <c r="E95" i="39"/>
  <c r="E65" i="39"/>
  <c r="J95" i="39"/>
  <c r="J65" i="39" s="1"/>
  <c r="K95" i="39"/>
  <c r="K65" i="39" s="1"/>
  <c r="D132" i="39"/>
  <c r="D66" i="39" s="1"/>
  <c r="E132" i="39"/>
  <c r="E66" i="39" s="1"/>
  <c r="J132" i="39"/>
  <c r="J66" i="39" s="1"/>
  <c r="A136" i="39"/>
  <c r="F136" i="39"/>
  <c r="D138" i="39"/>
  <c r="E138" i="39"/>
  <c r="F138" i="39"/>
  <c r="I138" i="39"/>
  <c r="J138" i="39"/>
  <c r="F140" i="39"/>
  <c r="D156" i="39"/>
  <c r="E156" i="39"/>
  <c r="J156" i="39"/>
  <c r="K156" i="39"/>
  <c r="D193" i="39"/>
  <c r="E193" i="39"/>
  <c r="J193" i="39"/>
  <c r="K193" i="39"/>
  <c r="A197" i="39"/>
  <c r="F197" i="39"/>
  <c r="A2" i="40"/>
  <c r="E3" i="40"/>
  <c r="F3" i="40"/>
  <c r="D71" i="40"/>
  <c r="A135" i="40" s="1"/>
  <c r="E72" i="40"/>
  <c r="F72" i="40"/>
  <c r="A2" i="41"/>
  <c r="E2" i="41"/>
  <c r="F2" i="41"/>
  <c r="H2" i="41"/>
  <c r="L2" i="41"/>
  <c r="M2" i="41"/>
  <c r="H65" i="41"/>
  <c r="A68" i="41"/>
  <c r="E69" i="41"/>
  <c r="F69" i="41"/>
  <c r="D81" i="41"/>
  <c r="E81" i="41"/>
  <c r="E119" i="41" s="1"/>
  <c r="F81" i="41"/>
  <c r="F119" i="41" s="1"/>
  <c r="G81" i="41"/>
  <c r="G119" i="41" s="1"/>
  <c r="A121" i="41"/>
  <c r="A2" i="42"/>
  <c r="I2" i="42"/>
  <c r="H3" i="42"/>
  <c r="L3" i="42"/>
  <c r="M3" i="42"/>
  <c r="C25" i="42"/>
  <c r="E25" i="42"/>
  <c r="G25" i="42"/>
  <c r="H25" i="42"/>
  <c r="H61" i="42" s="1"/>
  <c r="C37" i="42"/>
  <c r="E37" i="42"/>
  <c r="G37" i="42"/>
  <c r="H37" i="42"/>
  <c r="C49" i="42"/>
  <c r="E49" i="42"/>
  <c r="G49" i="42"/>
  <c r="H49" i="42"/>
  <c r="C60" i="42"/>
  <c r="E60" i="42"/>
  <c r="G60" i="42"/>
  <c r="H60" i="42"/>
  <c r="I63" i="42"/>
  <c r="A71" i="42"/>
  <c r="I71" i="42"/>
  <c r="F72" i="42"/>
  <c r="H72" i="42"/>
  <c r="L72" i="42"/>
  <c r="M72" i="42"/>
  <c r="I84" i="42"/>
  <c r="I85" i="42"/>
  <c r="I86" i="42"/>
  <c r="I87" i="42"/>
  <c r="I88" i="42"/>
  <c r="I89" i="42"/>
  <c r="I90" i="42"/>
  <c r="I91" i="42"/>
  <c r="I92" i="42"/>
  <c r="I93" i="42"/>
  <c r="C94" i="42"/>
  <c r="E94" i="42"/>
  <c r="G94" i="42"/>
  <c r="H94" i="42"/>
  <c r="I96" i="42"/>
  <c r="I97" i="42"/>
  <c r="I98" i="42"/>
  <c r="I99" i="42"/>
  <c r="I100" i="42"/>
  <c r="I101" i="42"/>
  <c r="I102" i="42"/>
  <c r="I103" i="42"/>
  <c r="I104" i="42"/>
  <c r="I105" i="42"/>
  <c r="C106" i="42"/>
  <c r="E106" i="42"/>
  <c r="G106" i="42"/>
  <c r="H106" i="42"/>
  <c r="I108" i="42"/>
  <c r="I109" i="42"/>
  <c r="I110" i="42"/>
  <c r="I111" i="42"/>
  <c r="I112" i="42"/>
  <c r="I113" i="42"/>
  <c r="I114" i="42"/>
  <c r="I115" i="42"/>
  <c r="I116" i="42"/>
  <c r="I117" i="42"/>
  <c r="C118" i="42"/>
  <c r="E118" i="42"/>
  <c r="G118" i="42"/>
  <c r="H118" i="42"/>
  <c r="I120" i="42"/>
  <c r="I121" i="42"/>
  <c r="I122" i="42"/>
  <c r="I123" i="42"/>
  <c r="I124" i="42"/>
  <c r="I125" i="42"/>
  <c r="I129" i="42" s="1"/>
  <c r="I126" i="42"/>
  <c r="I127" i="42"/>
  <c r="I128" i="42"/>
  <c r="C129" i="42"/>
  <c r="E129" i="42"/>
  <c r="G129" i="42"/>
  <c r="H129" i="42"/>
  <c r="I132" i="42"/>
  <c r="A2" i="44"/>
  <c r="F2" i="44"/>
  <c r="D3" i="44"/>
  <c r="E3" i="44"/>
  <c r="J3" i="44"/>
  <c r="L3" i="44"/>
  <c r="L15" i="44"/>
  <c r="L16" i="44"/>
  <c r="L17" i="44"/>
  <c r="L18" i="44"/>
  <c r="L19" i="44"/>
  <c r="C20" i="44"/>
  <c r="D20" i="44"/>
  <c r="E20" i="44"/>
  <c r="F20" i="44"/>
  <c r="G20" i="44"/>
  <c r="I20" i="44"/>
  <c r="I29" i="44" s="1"/>
  <c r="K20" i="44"/>
  <c r="L22" i="44"/>
  <c r="L23" i="44"/>
  <c r="L24" i="44"/>
  <c r="L25" i="44"/>
  <c r="L26" i="44"/>
  <c r="C27" i="44"/>
  <c r="D27" i="44"/>
  <c r="E27" i="44"/>
  <c r="F27" i="44"/>
  <c r="G27" i="44"/>
  <c r="I27" i="44"/>
  <c r="K27" i="44"/>
  <c r="L28" i="44"/>
  <c r="L32" i="44"/>
  <c r="L33" i="44"/>
  <c r="L34" i="44"/>
  <c r="A2" i="45"/>
  <c r="G2" i="45"/>
  <c r="E3" i="45"/>
  <c r="F3" i="45"/>
  <c r="K3" i="45"/>
  <c r="M3" i="45"/>
  <c r="G26" i="45"/>
  <c r="H26" i="45"/>
  <c r="A64" i="45"/>
  <c r="F64" i="45"/>
  <c r="G64" i="45"/>
  <c r="A2" i="46"/>
  <c r="G2" i="46"/>
  <c r="E3" i="46"/>
  <c r="F3" i="46"/>
  <c r="K3" i="46"/>
  <c r="M3" i="46"/>
  <c r="D23" i="46"/>
  <c r="E23" i="46"/>
  <c r="E33" i="46" s="1"/>
  <c r="F23" i="46"/>
  <c r="G23" i="46"/>
  <c r="H23" i="46"/>
  <c r="J23" i="46"/>
  <c r="J33" i="46" s="1"/>
  <c r="L23" i="46"/>
  <c r="L33" i="46" s="1"/>
  <c r="D31" i="46"/>
  <c r="E31" i="46"/>
  <c r="F31" i="46"/>
  <c r="G31" i="46"/>
  <c r="H31" i="46"/>
  <c r="J31" i="46"/>
  <c r="A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A2" i="57"/>
  <c r="F3" i="57"/>
  <c r="G3" i="57"/>
  <c r="A2" i="58"/>
  <c r="D3" i="58"/>
  <c r="E3" i="58"/>
  <c r="E33" i="58"/>
  <c r="A70" i="58"/>
  <c r="D70" i="58"/>
  <c r="E70" i="58"/>
  <c r="E82" i="58"/>
  <c r="E90" i="58"/>
  <c r="E127" i="58"/>
  <c r="A128" i="58"/>
  <c r="A130" i="58"/>
  <c r="D130" i="58"/>
  <c r="E130" i="58"/>
  <c r="E150" i="58"/>
  <c r="E161" i="58"/>
  <c r="A188" i="58"/>
  <c r="A2" i="59"/>
  <c r="G2" i="59"/>
  <c r="E3" i="59"/>
  <c r="F3" i="59"/>
  <c r="L3" i="59"/>
  <c r="M3" i="59"/>
  <c r="C70" i="59"/>
  <c r="D70" i="59"/>
  <c r="E70" i="59"/>
  <c r="F70" i="59"/>
  <c r="I70" i="59"/>
  <c r="J70" i="59"/>
  <c r="L70" i="59"/>
  <c r="M70" i="59"/>
  <c r="R112" i="97" s="1"/>
  <c r="S112" i="97" s="1"/>
  <c r="G71" i="59"/>
  <c r="A2" i="62"/>
  <c r="F3" i="62"/>
  <c r="H21" i="62"/>
  <c r="H24" i="62" s="1"/>
  <c r="H22" i="62"/>
  <c r="C24" i="62"/>
  <c r="D24" i="62"/>
  <c r="D42" i="62" s="1"/>
  <c r="E24" i="62"/>
  <c r="E42" i="62" s="1"/>
  <c r="F24" i="62"/>
  <c r="F42" i="62" s="1"/>
  <c r="A68" i="62"/>
  <c r="F69" i="62"/>
  <c r="E82" i="62"/>
  <c r="E97" i="62" s="1"/>
  <c r="A2" i="63"/>
  <c r="G3" i="63"/>
  <c r="H3" i="63"/>
  <c r="D20" i="63"/>
  <c r="D26"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9"/>
  <c r="J2" i="69"/>
  <c r="G3" i="69"/>
  <c r="H3" i="69"/>
  <c r="P3" i="69"/>
  <c r="R3"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1"/>
  <c r="E3" i="71"/>
  <c r="F3" i="71"/>
  <c r="A2" i="74"/>
  <c r="F3" i="74"/>
  <c r="G3" i="74"/>
  <c r="A71" i="74"/>
  <c r="G71" i="74"/>
  <c r="A7" i="75"/>
  <c r="A8" i="75"/>
  <c r="C16" i="75"/>
  <c r="C543" i="75" s="1"/>
  <c r="C266" i="75"/>
  <c r="C305" i="75"/>
  <c r="C306" i="75"/>
  <c r="C309" i="75"/>
  <c r="C310" i="75"/>
  <c r="C311" i="75"/>
  <c r="C312" i="75"/>
  <c r="C320" i="75"/>
  <c r="C321" i="75"/>
  <c r="C322" i="75"/>
  <c r="C499" i="75"/>
  <c r="C500" i="75"/>
  <c r="C501" i="75"/>
  <c r="C502" i="75"/>
  <c r="C557" i="75"/>
  <c r="C558" i="75"/>
  <c r="C563" i="75"/>
  <c r="C564" i="75"/>
  <c r="C565" i="75"/>
  <c r="C566" i="75"/>
  <c r="B13" i="3"/>
  <c r="B17" i="3"/>
  <c r="B19" i="3"/>
  <c r="A46" i="1"/>
  <c r="A6" i="1"/>
  <c r="A50" i="1"/>
  <c r="D35" i="18"/>
  <c r="I100" i="97"/>
  <c r="J100" i="97" s="1"/>
  <c r="E55" i="26"/>
  <c r="N67" i="53"/>
  <c r="G66" i="32"/>
  <c r="G67" i="32" s="1"/>
  <c r="F26" i="45"/>
  <c r="J26" i="45"/>
  <c r="R62" i="97"/>
  <c r="S62" i="97" s="1"/>
  <c r="C38" i="29"/>
  <c r="R48" i="97" s="1"/>
  <c r="S48" i="97" s="1"/>
  <c r="R100" i="97"/>
  <c r="S100" i="97" s="1"/>
  <c r="K29" i="44"/>
  <c r="H25" i="19"/>
  <c r="F84" i="20"/>
  <c r="F152" i="20" s="1"/>
  <c r="F156" i="20" s="1"/>
  <c r="G29" i="44"/>
  <c r="D29" i="44"/>
  <c r="D29" i="19"/>
  <c r="J40" i="85"/>
  <c r="E84" i="20"/>
  <c r="H38" i="19"/>
  <c r="H39" i="84"/>
  <c r="F40" i="85"/>
  <c r="K40" i="85"/>
  <c r="G84" i="20"/>
  <c r="B25" i="3"/>
  <c r="C39" i="84"/>
  <c r="D1" i="5"/>
  <c r="E1" i="4"/>
  <c r="C42" i="62"/>
  <c r="A64" i="1"/>
  <c r="A54" i="1"/>
  <c r="H21" i="19"/>
  <c r="A52" i="1"/>
  <c r="A58" i="1"/>
  <c r="A62" i="1"/>
  <c r="A56" i="1"/>
  <c r="I60" i="42"/>
  <c r="C29" i="44"/>
  <c r="A60" i="1"/>
  <c r="C40" i="85"/>
  <c r="I114" i="20"/>
  <c r="I31" i="20"/>
  <c r="I148" i="20"/>
  <c r="I151" i="20"/>
  <c r="G60" i="33"/>
  <c r="G63" i="33" s="1"/>
  <c r="G40" i="85"/>
  <c r="D84" i="20"/>
  <c r="H84" i="20"/>
  <c r="C605" i="75"/>
  <c r="C160" i="75"/>
  <c r="D22" i="18"/>
  <c r="C406" i="75"/>
  <c r="I128" i="97"/>
  <c r="J128" i="97"/>
  <c r="I112" i="97"/>
  <c r="J112" i="97" s="1"/>
  <c r="R32" i="97"/>
  <c r="S32" i="97" s="1"/>
  <c r="R44" i="97"/>
  <c r="S44" i="97"/>
  <c r="R52" i="97"/>
  <c r="S52" i="97" s="1"/>
  <c r="C32" i="97"/>
  <c r="D32" i="97" s="1"/>
  <c r="I120" i="97"/>
  <c r="J120" i="97" s="1"/>
  <c r="L32" i="97"/>
  <c r="M32" i="97" s="1"/>
  <c r="R106" i="97"/>
  <c r="S106" i="97" s="1"/>
  <c r="G152" i="20"/>
  <c r="G156" i="20" s="1"/>
  <c r="C407" i="75"/>
  <c r="C408" i="75"/>
  <c r="C17" i="75"/>
  <c r="C554" i="75"/>
  <c r="C547" i="75"/>
  <c r="C22" i="75"/>
  <c r="H29" i="19"/>
  <c r="C559" i="75"/>
  <c r="I124" i="97"/>
  <c r="J124" i="97" s="1"/>
  <c r="I92" i="97"/>
  <c r="J92" i="97" s="1"/>
  <c r="R118" i="97"/>
  <c r="S118" i="97" s="1"/>
  <c r="I42" i="97"/>
  <c r="J42" i="97" s="1"/>
  <c r="I116" i="97"/>
  <c r="J116" i="97" s="1"/>
  <c r="R42" i="97"/>
  <c r="S42" i="97" s="1"/>
  <c r="I106" i="97"/>
  <c r="J106" i="97" s="1"/>
  <c r="C74" i="75"/>
  <c r="C81" i="41"/>
  <c r="C100" i="75"/>
  <c r="C72" i="75"/>
  <c r="C139" i="75"/>
  <c r="C56" i="75"/>
  <c r="C48" i="75"/>
  <c r="C122" i="75"/>
  <c r="C109" i="75"/>
  <c r="C58" i="75"/>
  <c r="C36" i="75"/>
  <c r="C49" i="75"/>
  <c r="C93" i="75"/>
  <c r="C92" i="75"/>
  <c r="C75" i="75"/>
  <c r="C121" i="75"/>
  <c r="C147" i="75"/>
  <c r="C94" i="75"/>
  <c r="C47" i="75"/>
  <c r="C106" i="75"/>
  <c r="C123" i="75"/>
  <c r="C134" i="75"/>
  <c r="C41" i="75"/>
  <c r="J72" i="97"/>
  <c r="C97" i="75"/>
  <c r="C114" i="75"/>
  <c r="C405" i="75"/>
  <c r="C510" i="75"/>
  <c r="C412" i="75"/>
  <c r="C415" i="75"/>
  <c r="C503" i="75"/>
  <c r="C108" i="75"/>
  <c r="C411" i="75"/>
  <c r="C413" i="75"/>
  <c r="C409" i="75"/>
  <c r="C416" i="75"/>
  <c r="C414" i="75"/>
  <c r="C514" i="75"/>
  <c r="S10" i="97"/>
  <c r="I83" i="20"/>
  <c r="C552" i="75" s="1"/>
  <c r="R30" i="97"/>
  <c r="S30" i="97" s="1"/>
  <c r="F30" i="97"/>
  <c r="G30" i="97" s="1"/>
  <c r="I30" i="97"/>
  <c r="J30" i="97" s="1"/>
  <c r="I98" i="97"/>
  <c r="J98" i="97" s="1"/>
  <c r="I122" i="97"/>
  <c r="J122" i="97" s="1"/>
  <c r="I46" i="97"/>
  <c r="J46" i="97"/>
  <c r="G56" i="23"/>
  <c r="L112" i="97"/>
  <c r="M112" i="97" s="1"/>
  <c r="L62" i="97"/>
  <c r="M62" i="97" s="1"/>
  <c r="D27" i="18"/>
  <c r="E31" i="18"/>
  <c r="D31" i="18"/>
  <c r="C18" i="75"/>
  <c r="I52" i="97"/>
  <c r="J52" i="97" s="1"/>
  <c r="I82" i="97"/>
  <c r="J82" i="97" s="1"/>
  <c r="I76" i="97"/>
  <c r="J76" i="97" s="1"/>
  <c r="G44" i="23"/>
  <c r="G45" i="23" s="1"/>
  <c r="F29" i="44" l="1"/>
  <c r="I94" i="42"/>
  <c r="M187" i="46"/>
  <c r="G33" i="46"/>
  <c r="E29" i="44"/>
  <c r="I49" i="42"/>
  <c r="G61" i="27"/>
  <c r="E152" i="20"/>
  <c r="E156" i="20" s="1"/>
  <c r="J42" i="18"/>
  <c r="R61" i="69"/>
  <c r="H43" i="56"/>
  <c r="F31" i="71"/>
  <c r="F36" i="71" s="1"/>
  <c r="F38" i="71" s="1"/>
  <c r="L20" i="44"/>
  <c r="K39" i="84"/>
  <c r="F43" i="26"/>
  <c r="E43" i="26" s="1"/>
  <c r="H152" i="20"/>
  <c r="H156" i="20" s="1"/>
  <c r="F125" i="61"/>
  <c r="G130" i="42"/>
  <c r="H42" i="18"/>
  <c r="D152" i="20"/>
  <c r="D156" i="20" s="1"/>
  <c r="L27" i="44"/>
  <c r="E130" i="42"/>
  <c r="H130" i="42"/>
  <c r="G42" i="18"/>
  <c r="I42" i="18"/>
  <c r="G43" i="26"/>
  <c r="I53" i="54"/>
  <c r="I125" i="54"/>
  <c r="D16" i="18"/>
  <c r="D21" i="18" s="1"/>
  <c r="D23" i="18" s="1"/>
  <c r="L63" i="41"/>
  <c r="E42" i="18"/>
  <c r="C570" i="75" s="1"/>
  <c r="D31" i="71"/>
  <c r="D36" i="71" s="1"/>
  <c r="D38" i="71" s="1"/>
  <c r="H40" i="62"/>
  <c r="H42" i="62" s="1"/>
  <c r="F103" i="61"/>
  <c r="G62" i="47"/>
  <c r="G232" i="47"/>
  <c r="E31" i="71"/>
  <c r="E36" i="71" s="1"/>
  <c r="E38" i="71" s="1"/>
  <c r="I106" i="42"/>
  <c r="I118" i="42"/>
  <c r="J39" i="84"/>
  <c r="J192" i="94"/>
  <c r="J129" i="94"/>
  <c r="F130" i="40"/>
  <c r="F131" i="37"/>
  <c r="F63" i="37" s="1"/>
  <c r="C130" i="42"/>
  <c r="I130" i="42" s="1"/>
  <c r="M125" i="46"/>
  <c r="M116" i="46"/>
  <c r="M97" i="46"/>
  <c r="D119" i="41"/>
  <c r="N121" i="50"/>
  <c r="N53" i="50"/>
  <c r="E61" i="42"/>
  <c r="H33" i="46"/>
  <c r="F131" i="49"/>
  <c r="C285" i="75"/>
  <c r="C218" i="75"/>
  <c r="C341" i="75"/>
  <c r="C497" i="75"/>
  <c r="C88" i="75"/>
  <c r="C425" i="75"/>
  <c r="D34" i="63"/>
  <c r="F61" i="93"/>
  <c r="P56" i="52"/>
  <c r="M23" i="46"/>
  <c r="G119" i="43"/>
  <c r="R76" i="97"/>
  <c r="S76" i="97" s="1"/>
  <c r="I37" i="42"/>
  <c r="G61" i="42"/>
  <c r="E67" i="39"/>
  <c r="K67" i="39"/>
  <c r="G126" i="33"/>
  <c r="E32" i="26"/>
  <c r="E38" i="26"/>
  <c r="C550" i="75"/>
  <c r="I84" i="20"/>
  <c r="C556" i="75"/>
  <c r="C21" i="75"/>
  <c r="C23" i="75" s="1"/>
  <c r="D39" i="18"/>
  <c r="F42" i="18"/>
  <c r="C19" i="75"/>
  <c r="D42" i="18"/>
  <c r="F62" i="49"/>
  <c r="F32" i="48"/>
  <c r="G62" i="49"/>
  <c r="C348" i="75"/>
  <c r="C395" i="75"/>
  <c r="C400" i="75"/>
  <c r="C396" i="75"/>
  <c r="D64" i="49"/>
  <c r="F142" i="24"/>
  <c r="F123" i="24"/>
  <c r="F39" i="24" s="1"/>
  <c r="I39" i="24" s="1"/>
  <c r="I123" i="24"/>
  <c r="F52" i="24"/>
  <c r="G372" i="23"/>
  <c r="C136" i="57"/>
  <c r="R128" i="97"/>
  <c r="S128" i="97" s="1"/>
  <c r="D42" i="61"/>
  <c r="R148" i="97"/>
  <c r="S148" i="97" s="1"/>
  <c r="F90" i="97"/>
  <c r="G90" i="97" s="1"/>
  <c r="R70" i="97"/>
  <c r="S70" i="97" s="1"/>
  <c r="F191" i="40"/>
  <c r="C402" i="75"/>
  <c r="C379" i="75"/>
  <c r="C386" i="75" s="1"/>
  <c r="G61" i="47"/>
  <c r="J63" i="41"/>
  <c r="F63" i="41"/>
  <c r="I63" i="41"/>
  <c r="H63" i="41"/>
  <c r="G63" i="41"/>
  <c r="E126" i="61"/>
  <c r="D89" i="61"/>
  <c r="F89" i="61" s="1"/>
  <c r="F39" i="84"/>
  <c r="R234" i="53"/>
  <c r="R157" i="53"/>
  <c r="R66" i="53"/>
  <c r="R67" i="53" s="1"/>
  <c r="F64" i="49"/>
  <c r="C397" i="75"/>
  <c r="C401" i="75"/>
  <c r="C392" i="75"/>
  <c r="C364" i="75"/>
  <c r="C371" i="75" s="1"/>
  <c r="C119" i="41"/>
  <c r="E63" i="47"/>
  <c r="G60" i="47"/>
  <c r="C63" i="47"/>
  <c r="F63" i="47"/>
  <c r="R56" i="97"/>
  <c r="S56" i="97" s="1"/>
  <c r="D59" i="48"/>
  <c r="D60" i="48" s="1"/>
  <c r="F33" i="46"/>
  <c r="M31" i="46"/>
  <c r="D33" i="46"/>
  <c r="M22" i="45"/>
  <c r="D26" i="45"/>
  <c r="I74" i="97"/>
  <c r="J74" i="97" s="1"/>
  <c r="C61" i="42"/>
  <c r="I25" i="42"/>
  <c r="K63" i="41"/>
  <c r="M25" i="41"/>
  <c r="D63" i="41"/>
  <c r="M41" i="41"/>
  <c r="E63" i="41"/>
  <c r="C63" i="41"/>
  <c r="F31" i="34"/>
  <c r="M251" i="52"/>
  <c r="N188" i="52"/>
  <c r="O251" i="52"/>
  <c r="O121" i="52"/>
  <c r="M121" i="52"/>
  <c r="N121" i="52"/>
  <c r="P188" i="52"/>
  <c r="R96" i="97"/>
  <c r="S96" i="97" s="1"/>
  <c r="C94" i="97"/>
  <c r="D94" i="97" s="1"/>
  <c r="F96" i="97"/>
  <c r="G96" i="97" s="1"/>
  <c r="H251" i="52"/>
  <c r="H121" i="52"/>
  <c r="O92" i="97"/>
  <c r="P92" i="97" s="1"/>
  <c r="F92" i="97"/>
  <c r="G92" i="97" s="1"/>
  <c r="R92" i="97"/>
  <c r="S92" i="97" s="1"/>
  <c r="D67" i="39"/>
  <c r="C353" i="75"/>
  <c r="D21" i="78"/>
  <c r="I64" i="97"/>
  <c r="J64" i="97" s="1"/>
  <c r="R110" i="97"/>
  <c r="S110" i="97" s="1"/>
  <c r="R58" i="97"/>
  <c r="S58" i="97" s="1"/>
  <c r="F10" i="97"/>
  <c r="G10" i="97" s="1"/>
  <c r="J64" i="94"/>
  <c r="R104" i="97"/>
  <c r="S104" i="97" s="1"/>
  <c r="C267" i="75"/>
  <c r="C410" i="75"/>
  <c r="C417" i="75" s="1"/>
  <c r="C504" i="75"/>
  <c r="C506" i="75" s="1"/>
  <c r="C433" i="75" s="1"/>
  <c r="I20" i="78"/>
  <c r="J67" i="39"/>
  <c r="G31" i="15"/>
  <c r="C269" i="75" s="1"/>
  <c r="I19" i="78"/>
  <c r="I18" i="78"/>
  <c r="C21" i="78"/>
  <c r="C22" i="78" s="1"/>
  <c r="R64" i="97"/>
  <c r="S64" i="97" s="1"/>
  <c r="C599" i="75"/>
  <c r="I61" i="42" l="1"/>
  <c r="L29" i="44"/>
  <c r="M63" i="41"/>
  <c r="M33" i="46"/>
  <c r="C561" i="75"/>
  <c r="C568" i="75" s="1"/>
  <c r="C572" i="75" s="1"/>
  <c r="P121" i="52"/>
  <c r="P251" i="52"/>
  <c r="I152" i="20"/>
  <c r="I156" i="20" s="1"/>
  <c r="F34" i="48"/>
  <c r="F36" i="48" s="1"/>
  <c r="C128" i="97"/>
  <c r="D128" i="97" s="1"/>
  <c r="G64" i="49"/>
  <c r="R90" i="97" s="1"/>
  <c r="S90" i="97" s="1"/>
  <c r="F40" i="24"/>
  <c r="I40" i="24" s="1"/>
  <c r="I52" i="24"/>
  <c r="F53" i="24"/>
  <c r="I53" i="24" s="1"/>
  <c r="G32" i="23"/>
  <c r="G33" i="23" s="1"/>
  <c r="R108" i="97"/>
  <c r="S108" i="97" s="1"/>
  <c r="F108" i="97"/>
  <c r="G108" i="97" s="1"/>
  <c r="M26" i="45"/>
  <c r="D92" i="61"/>
  <c r="F42" i="61"/>
  <c r="F98" i="97"/>
  <c r="G98" i="97" s="1"/>
  <c r="C90" i="97"/>
  <c r="D90" i="97" s="1"/>
  <c r="R98" i="97"/>
  <c r="S98" i="97" s="1"/>
  <c r="F100" i="97"/>
  <c r="G100" i="97" s="1"/>
  <c r="C429" i="75"/>
  <c r="C473" i="75" s="1"/>
  <c r="C531" i="75"/>
  <c r="C355" i="75"/>
  <c r="C356" i="75" s="1"/>
  <c r="C427" i="75" s="1"/>
  <c r="C447" i="75" s="1"/>
  <c r="G63" i="47"/>
  <c r="R82" i="97"/>
  <c r="S82" i="97" s="1"/>
  <c r="R74" i="97"/>
  <c r="S74" i="97" s="1"/>
  <c r="R72" i="97"/>
  <c r="S72" i="97" s="1"/>
  <c r="R60" i="97"/>
  <c r="S60" i="97" s="1"/>
  <c r="D22" i="78"/>
  <c r="I21" i="78"/>
  <c r="R86" i="97"/>
  <c r="S86" i="97" s="1"/>
  <c r="C86" i="97"/>
  <c r="D86" i="97" s="1"/>
  <c r="L86" i="97"/>
  <c r="M86" i="97" s="1"/>
  <c r="R26" i="97"/>
  <c r="S26" i="97" s="1"/>
  <c r="F114" i="97"/>
  <c r="G114" i="97" s="1"/>
  <c r="C515" i="75"/>
  <c r="C530" i="75"/>
  <c r="R94" i="97"/>
  <c r="S94" i="97" s="1"/>
  <c r="R68" i="97"/>
  <c r="S68" i="97" s="1"/>
  <c r="C108" i="97" l="1"/>
  <c r="D108" i="97" s="1"/>
  <c r="C532" i="75"/>
  <c r="C534" i="75" s="1"/>
  <c r="F67" i="24"/>
  <c r="I67" i="24" s="1"/>
  <c r="I4" i="24" s="1"/>
  <c r="R38" i="97" s="1"/>
  <c r="S38" i="97" s="1"/>
  <c r="G57" i="23"/>
  <c r="D126" i="61"/>
  <c r="R116" i="97" s="1"/>
  <c r="S116" i="97" s="1"/>
  <c r="F92" i="61"/>
  <c r="F126" i="61" s="1"/>
  <c r="C509" i="75"/>
  <c r="C511" i="75" s="1"/>
  <c r="C453" i="75"/>
  <c r="I22" i="78"/>
  <c r="R80" i="97"/>
  <c r="S80" i="97" s="1"/>
  <c r="R84" i="97"/>
  <c r="S84" i="97" s="1"/>
  <c r="C104" i="97"/>
  <c r="D104" i="97" s="1"/>
  <c r="R36" i="97" l="1"/>
  <c r="S36" i="97" s="1"/>
  <c r="C26" i="97"/>
  <c r="D26" i="97" s="1"/>
  <c r="C435" i="75"/>
  <c r="C516" i="75"/>
  <c r="C475" i="75" l="1"/>
  <c r="C455" i="75"/>
  <c r="C323" i="75" l="1"/>
  <c r="L26" i="97" l="1"/>
  <c r="M26" i="97" s="1"/>
  <c r="AD49" i="14" l="1"/>
  <c r="AD38" i="14"/>
  <c r="H36" i="14"/>
  <c r="H30" i="14"/>
  <c r="H29" i="14"/>
  <c r="H45" i="14" l="1"/>
  <c r="H37" i="14"/>
  <c r="H28" i="14"/>
  <c r="H41" i="14"/>
  <c r="H46" i="14"/>
  <c r="H40" i="14"/>
  <c r="H35" i="14"/>
  <c r="H42" i="14"/>
  <c r="H43" i="14"/>
  <c r="H32" i="14"/>
  <c r="H38" i="14"/>
  <c r="H44" i="14"/>
  <c r="H39" i="14"/>
  <c r="H33" i="14"/>
  <c r="H34" i="14"/>
  <c r="N49" i="14"/>
  <c r="H26" i="14" l="1"/>
  <c r="H23" i="14"/>
  <c r="H27" i="14"/>
  <c r="L47" i="14"/>
  <c r="L49" i="14" s="1"/>
  <c r="J47" i="14"/>
  <c r="J49" i="14" s="1"/>
  <c r="H25" i="14"/>
  <c r="H47" i="14" l="1"/>
  <c r="H49" i="14" s="1"/>
  <c r="AD8" i="14" s="1"/>
  <c r="O94" i="97" l="1"/>
  <c r="P94" i="97" s="1"/>
  <c r="G32" i="14" l="1"/>
  <c r="C170" i="75"/>
  <c r="C525" i="75" s="1"/>
  <c r="C193" i="75"/>
  <c r="C194" i="75" l="1"/>
  <c r="C191" i="75"/>
  <c r="C189" i="75"/>
  <c r="G27" i="14"/>
  <c r="C42" i="97"/>
  <c r="D42" i="97" s="1"/>
  <c r="C166" i="75"/>
  <c r="C522" i="75" s="1"/>
  <c r="C190" i="75"/>
  <c r="M49" i="14"/>
  <c r="C199" i="75"/>
  <c r="C225" i="75"/>
  <c r="G44" i="14" l="1"/>
  <c r="G45" i="14"/>
  <c r="C197" i="75"/>
  <c r="G33" i="14"/>
  <c r="C207" i="75"/>
  <c r="C176" i="75"/>
  <c r="G46" i="14"/>
  <c r="G30" i="14"/>
  <c r="C171" i="75"/>
  <c r="C526" i="75" s="1"/>
  <c r="G29" i="14"/>
  <c r="C168" i="75"/>
  <c r="C523" i="75" s="1"/>
  <c r="C198" i="75"/>
  <c r="G28" i="14"/>
  <c r="C167" i="75"/>
  <c r="C148" i="75"/>
  <c r="C222" i="75"/>
  <c r="C227" i="75"/>
  <c r="C226" i="75"/>
  <c r="C118" i="75"/>
  <c r="C96" i="75"/>
  <c r="C70" i="75"/>
  <c r="C110" i="75"/>
  <c r="C254" i="75"/>
  <c r="C231" i="75"/>
  <c r="C245" i="75"/>
  <c r="C220" i="75" l="1"/>
  <c r="C244" i="75"/>
  <c r="F106" i="97"/>
  <c r="G106" i="97" s="1"/>
  <c r="C125" i="75"/>
  <c r="C68" i="75"/>
  <c r="C131" i="75"/>
  <c r="G43" i="14"/>
  <c r="C175" i="75"/>
  <c r="C518" i="75" s="1"/>
  <c r="G98" i="15"/>
  <c r="C223" i="75"/>
  <c r="H23" i="28"/>
  <c r="C69" i="75"/>
  <c r="C95" i="75"/>
  <c r="C140" i="75"/>
  <c r="G42" i="14"/>
  <c r="C174" i="75"/>
  <c r="C517" i="75" s="1"/>
  <c r="I48" i="97"/>
  <c r="J48" i="97" s="1"/>
  <c r="C61" i="75"/>
  <c r="C253" i="75"/>
  <c r="C232" i="75"/>
  <c r="AC54" i="14"/>
  <c r="C252" i="75"/>
  <c r="C237" i="75"/>
  <c r="C644" i="75" s="1"/>
  <c r="C127" i="75"/>
  <c r="C146" i="75"/>
  <c r="C149" i="75" s="1"/>
  <c r="C35" i="75"/>
  <c r="C40" i="75"/>
  <c r="F52" i="97" l="1"/>
  <c r="G52" i="97" s="1"/>
  <c r="C519" i="75"/>
  <c r="C437" i="75" s="1"/>
  <c r="C477" i="75" s="1"/>
  <c r="C60" i="75"/>
  <c r="C246" i="75"/>
  <c r="C233" i="75"/>
  <c r="C234" i="75" s="1"/>
  <c r="C643" i="75" s="1"/>
  <c r="C54" i="75"/>
  <c r="C46" i="75"/>
  <c r="F68" i="17"/>
  <c r="C107" i="75"/>
  <c r="C255" i="75"/>
  <c r="C101" i="75"/>
  <c r="AC56" i="14"/>
  <c r="C34" i="75"/>
  <c r="I62" i="97"/>
  <c r="J62" i="97" s="1"/>
  <c r="C243" i="75"/>
  <c r="C142" i="75"/>
  <c r="C38" i="75"/>
  <c r="C37" i="75"/>
  <c r="H160" i="13"/>
  <c r="C105" i="75"/>
  <c r="K23" i="28"/>
  <c r="K62" i="28" s="1"/>
  <c r="H62" i="28"/>
  <c r="C55" i="75"/>
  <c r="C45" i="75"/>
  <c r="F67" i="17"/>
  <c r="I69" i="42"/>
  <c r="C133" i="75"/>
  <c r="C59" i="75"/>
  <c r="C91" i="75"/>
  <c r="C614" i="75" s="1"/>
  <c r="C188" i="75"/>
  <c r="C457" i="75" l="1"/>
  <c r="C111" i="75"/>
  <c r="C612" i="75" s="1"/>
  <c r="I68" i="97"/>
  <c r="J68" i="97" s="1"/>
  <c r="F69" i="17"/>
  <c r="C62" i="75"/>
  <c r="R46" i="97"/>
  <c r="S46" i="97" s="1"/>
  <c r="F62" i="97"/>
  <c r="G62" i="97" s="1"/>
  <c r="C10" i="97"/>
  <c r="D10" i="97" s="1"/>
  <c r="C90" i="75"/>
  <c r="G40" i="11"/>
  <c r="F68" i="97"/>
  <c r="G68" i="97" s="1"/>
  <c r="C30" i="75"/>
  <c r="C26" i="75" s="1"/>
  <c r="C63" i="75"/>
  <c r="L46" i="97" l="1"/>
  <c r="M46" i="97" s="1"/>
  <c r="C126" i="75"/>
  <c r="C295" i="75" l="1"/>
  <c r="C221" i="75" l="1"/>
  <c r="C224" i="75" l="1"/>
  <c r="C228" i="75" s="1"/>
  <c r="C642" i="75" s="1"/>
  <c r="C124" i="75" l="1"/>
  <c r="C195" i="75" l="1"/>
  <c r="I36" i="97" l="1"/>
  <c r="J36" i="97" s="1"/>
  <c r="C172" i="75"/>
  <c r="C443" i="75" s="1"/>
  <c r="G36" i="14"/>
  <c r="C71" i="75"/>
  <c r="C483" i="75" l="1"/>
  <c r="C463" i="75"/>
  <c r="F36" i="97"/>
  <c r="G36" i="97" s="1"/>
  <c r="H11" i="13"/>
  <c r="H13" i="13" l="1"/>
  <c r="C29" i="75"/>
  <c r="I26" i="97"/>
  <c r="J26" i="97" s="1"/>
  <c r="C31" i="75" l="1"/>
  <c r="C25" i="75"/>
  <c r="C27" i="75" s="1"/>
  <c r="H17" i="13"/>
  <c r="F26" i="97"/>
  <c r="G26" i="97" s="1"/>
  <c r="I58" i="97" l="1"/>
  <c r="J58" i="97" s="1"/>
  <c r="C116" i="75" l="1"/>
  <c r="C618" i="75" s="1"/>
  <c r="C52" i="75" l="1"/>
  <c r="C120" i="75" l="1"/>
  <c r="G41" i="14" l="1"/>
  <c r="C238" i="75" l="1"/>
  <c r="C239" i="75" s="1"/>
  <c r="C240" i="75" s="1"/>
  <c r="AC38" i="14"/>
  <c r="AC39" i="14" s="1"/>
  <c r="I60" i="97"/>
  <c r="J60" i="97" s="1"/>
  <c r="I80" i="97" l="1"/>
  <c r="J80" i="97" s="1"/>
  <c r="C135" i="75"/>
  <c r="C76" i="75"/>
  <c r="G38" i="14" l="1"/>
  <c r="C196" i="75" l="1"/>
  <c r="C641" i="75" s="1"/>
  <c r="G37" i="14" l="1"/>
  <c r="C51" i="75" l="1"/>
  <c r="I96" i="97" l="1"/>
  <c r="J96" i="97" s="1"/>
  <c r="G35" i="14" l="1"/>
  <c r="O96" i="97"/>
  <c r="P96" i="97" s="1"/>
  <c r="C192" i="75" l="1"/>
  <c r="O86" i="97"/>
  <c r="P86" i="97" s="1"/>
  <c r="G34" i="14" l="1"/>
  <c r="C169" i="75"/>
  <c r="C524" i="75" s="1"/>
  <c r="C527" i="75" s="1"/>
  <c r="C439" i="75" s="1"/>
  <c r="G23" i="14"/>
  <c r="C162" i="75"/>
  <c r="F86" i="97"/>
  <c r="G86" i="97" s="1"/>
  <c r="C185" i="75"/>
  <c r="C479" i="75" l="1"/>
  <c r="C459" i="75"/>
  <c r="C117" i="75" l="1"/>
  <c r="AD39" i="14" l="1"/>
  <c r="AD50" i="14" s="1"/>
  <c r="AD57" i="14" s="1"/>
  <c r="J21" i="78" s="1"/>
  <c r="K21" i="78" s="1"/>
  <c r="C119" i="75" l="1"/>
  <c r="C57" i="75"/>
  <c r="C50" i="75" l="1"/>
  <c r="H93" i="13" l="1"/>
  <c r="I56" i="97"/>
  <c r="J56" i="97" s="1"/>
  <c r="I84" i="97"/>
  <c r="J84" i="97" s="1"/>
  <c r="C73" i="75" l="1"/>
  <c r="C77" i="75" l="1"/>
  <c r="C304" i="75" l="1"/>
  <c r="C187" i="75" l="1"/>
  <c r="C200" i="75" s="1"/>
  <c r="C201" i="75" s="1"/>
  <c r="C205" i="75" s="1"/>
  <c r="K47" i="14"/>
  <c r="K49" i="14" s="1"/>
  <c r="F110" i="97"/>
  <c r="G110" i="97" s="1"/>
  <c r="C247" i="75" l="1"/>
  <c r="C248" i="75" s="1"/>
  <c r="C622" i="75" s="1"/>
  <c r="AC49" i="14"/>
  <c r="C165" i="75" l="1"/>
  <c r="G26" i="14"/>
  <c r="C299" i="75" l="1"/>
  <c r="G40" i="14" l="1"/>
  <c r="G39" i="14" l="1"/>
  <c r="C173" i="75"/>
  <c r="C441" i="75" l="1"/>
  <c r="C640" i="75"/>
  <c r="C481" i="75" l="1"/>
  <c r="C461" i="75"/>
  <c r="C445" i="75"/>
  <c r="C465" i="75" l="1"/>
  <c r="C467" i="75" s="1"/>
  <c r="C485" i="75"/>
  <c r="C487" i="75" s="1"/>
  <c r="H31" i="13" l="1"/>
  <c r="C42" i="75" l="1"/>
  <c r="C39" i="75" l="1"/>
  <c r="C141" i="75" l="1"/>
  <c r="C143" i="75" s="1"/>
  <c r="H171" i="13"/>
  <c r="C132" i="75" l="1"/>
  <c r="H209" i="13"/>
  <c r="C136" i="75" l="1"/>
  <c r="C634" i="75"/>
  <c r="H65" i="13" l="1"/>
  <c r="H95" i="13" s="1"/>
  <c r="C53" i="75" l="1"/>
  <c r="C64" i="75" s="1"/>
  <c r="C606" i="75" l="1"/>
  <c r="C79" i="75"/>
  <c r="H190" i="13" l="1"/>
  <c r="C115" i="75" l="1"/>
  <c r="C128" i="75" s="1"/>
  <c r="C608" i="75" l="1"/>
  <c r="C576" i="75" s="1"/>
  <c r="I81" i="13" l="1"/>
  <c r="F44" i="97" l="1"/>
  <c r="G44" i="97" s="1"/>
  <c r="E123" i="16"/>
  <c r="F55" i="17"/>
  <c r="C313" i="75"/>
  <c r="G160" i="13" l="1"/>
  <c r="C331" i="75"/>
  <c r="C69" i="42"/>
  <c r="F74" i="97"/>
  <c r="G74" i="97" s="1"/>
  <c r="F46" i="97"/>
  <c r="G46" i="97" s="1"/>
  <c r="E105" i="16"/>
  <c r="F48" i="97" l="1"/>
  <c r="G48" i="97" s="1"/>
  <c r="C319" i="75"/>
  <c r="C290" i="75" l="1"/>
  <c r="G11" i="13" l="1"/>
  <c r="G13" i="13" s="1"/>
  <c r="G17" i="13" s="1"/>
  <c r="F51" i="17" l="1"/>
  <c r="F58" i="97" l="1"/>
  <c r="G58" i="97" s="1"/>
  <c r="E118" i="16" l="1"/>
  <c r="C324" i="75" l="1"/>
  <c r="C327" i="75" s="1"/>
  <c r="F60" i="97" l="1"/>
  <c r="G60" i="97" s="1"/>
  <c r="F82" i="97" l="1"/>
  <c r="G82" i="97" s="1"/>
  <c r="F80" i="97"/>
  <c r="G80" i="97" s="1"/>
  <c r="G101" i="15" l="1"/>
  <c r="F72" i="97" l="1"/>
  <c r="G72" i="97" s="1"/>
  <c r="C264" i="75" l="1"/>
  <c r="G152" i="13"/>
  <c r="F40" i="97"/>
  <c r="G40" i="97" s="1"/>
  <c r="C292" i="75" l="1"/>
  <c r="G31" i="13" l="1"/>
  <c r="G171" i="13" l="1"/>
  <c r="F76" i="97"/>
  <c r="G76" i="97" s="1"/>
  <c r="F56" i="97" l="1"/>
  <c r="G56" i="97" s="1"/>
  <c r="G93" i="13"/>
  <c r="F84" i="97" l="1"/>
  <c r="G84" i="97" s="1"/>
  <c r="G209" i="13"/>
  <c r="C294" i="75" l="1"/>
  <c r="G190" i="13" l="1"/>
  <c r="G224" i="13" s="1"/>
  <c r="G65" i="13"/>
  <c r="G95" i="13" s="1"/>
  <c r="R14" i="97" l="1"/>
  <c r="S14" i="97" s="1"/>
  <c r="C298" i="75"/>
  <c r="I23" i="78" l="1"/>
  <c r="D26" i="78"/>
  <c r="D27" i="78" s="1"/>
  <c r="C293" i="75"/>
  <c r="F48" i="17"/>
  <c r="C291" i="75"/>
  <c r="I24" i="78" l="1"/>
  <c r="I25" i="78"/>
  <c r="C26" i="78" l="1"/>
  <c r="I26" i="78" l="1"/>
  <c r="C27" i="78"/>
  <c r="I27" i="78" l="1"/>
  <c r="R24" i="97" l="1"/>
  <c r="S24" i="97" s="1"/>
  <c r="C24" i="97"/>
  <c r="D24" i="97" s="1"/>
  <c r="I24" i="97"/>
  <c r="J24" i="97" s="1"/>
  <c r="I94" i="97" l="1"/>
  <c r="J94" i="97" s="1"/>
  <c r="C16" i="97" l="1"/>
  <c r="D16" i="97" s="1"/>
  <c r="I47" i="14"/>
  <c r="I49" i="14" s="1"/>
  <c r="C164" i="75"/>
  <c r="C177" i="75" s="1"/>
  <c r="C178" i="75" s="1"/>
  <c r="C182" i="75" s="1"/>
  <c r="C209" i="75" s="1"/>
  <c r="F94" i="97"/>
  <c r="G94" i="97" s="1"/>
  <c r="G25" i="14"/>
  <c r="G47" i="14" s="1"/>
  <c r="C639" i="75" l="1"/>
  <c r="C645" i="75" s="1"/>
  <c r="C620" i="75" s="1"/>
  <c r="C586" i="75" s="1"/>
  <c r="C249" i="75"/>
  <c r="G49" i="14"/>
  <c r="AC8" i="14" s="1"/>
  <c r="AC50" i="14" s="1"/>
  <c r="AC57" i="14" l="1"/>
  <c r="C626" i="75"/>
  <c r="C257" i="75"/>
  <c r="C595" i="75" l="1"/>
  <c r="C588" i="75"/>
  <c r="E19" i="16"/>
  <c r="G38" i="15"/>
  <c r="G60" i="15" s="1"/>
  <c r="J26" i="78"/>
  <c r="K26" i="78" s="1"/>
  <c r="I70" i="97"/>
  <c r="J70" i="97" s="1"/>
  <c r="I16" i="97"/>
  <c r="J16" i="97" s="1"/>
  <c r="F70" i="97"/>
  <c r="G70" i="97" s="1"/>
  <c r="C265" i="75" l="1"/>
  <c r="C270" i="75" s="1"/>
  <c r="C272" i="75" s="1"/>
  <c r="C276" i="75" s="1"/>
  <c r="C287" i="75"/>
  <c r="G93" i="15" l="1"/>
  <c r="I18" i="97" l="1"/>
  <c r="J18" i="97" s="1"/>
  <c r="C99" i="75" l="1"/>
  <c r="C14" i="97" l="1"/>
  <c r="D14" i="97" s="1"/>
  <c r="C98" i="75"/>
  <c r="C102" i="75" s="1"/>
  <c r="H152" i="13"/>
  <c r="F18" i="97" l="1"/>
  <c r="G18" i="97" s="1"/>
  <c r="H224" i="13"/>
  <c r="C296" i="75"/>
  <c r="C616" i="75"/>
  <c r="C152" i="75"/>
  <c r="C597" i="75" l="1"/>
  <c r="C610" i="75"/>
  <c r="C583" i="75" s="1"/>
  <c r="C590" i="75"/>
  <c r="I14" i="97"/>
  <c r="J14" i="97" s="1"/>
  <c r="C578" i="75" l="1"/>
  <c r="C581" i="75"/>
  <c r="C582" i="75"/>
  <c r="C584" i="75"/>
  <c r="C601" i="75"/>
  <c r="E92" i="16" l="1"/>
  <c r="C303" i="75" l="1"/>
  <c r="C297" i="75"/>
  <c r="C300" i="75" s="1"/>
  <c r="C628" i="75" s="1"/>
  <c r="E39" i="16"/>
  <c r="E121" i="16" s="1"/>
  <c r="C315" i="75" l="1"/>
  <c r="C329" i="75" s="1"/>
  <c r="C333" i="75" s="1"/>
  <c r="C630" i="75"/>
  <c r="C593" i="75" s="1"/>
  <c r="E125" i="16" l="1"/>
  <c r="I20" i="97" l="1"/>
  <c r="J20" i="97" s="1"/>
  <c r="F22" i="97"/>
  <c r="G2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tc={12EC65C2-D2FC-4B74-984F-9CC69BED698E}</author>
  </authors>
  <commentList>
    <comment ref="F24" authorId="0" shapeId="0" xr:uid="{12EC65C2-D2FC-4B74-984F-9CC69BED698E}">
      <text>
        <t>[Threaded comment]
Your version of Excel allows you to read this threaded comment; however, any edits to it will get removed if the file is opened in a newer version of Excel. Learn more: https://go.microsoft.com/fwlink/?linkid=870924
Comment:
    Rounded to align with FERC in Wdesk and since related to structures not distance.</t>
      </text>
    </comment>
  </commentList>
</comments>
</file>

<file path=xl/sharedStrings.xml><?xml version="1.0" encoding="utf-8"?>
<sst xmlns="http://schemas.openxmlformats.org/spreadsheetml/2006/main" count="17023" uniqueCount="7426">
  <si>
    <t>Instructions</t>
  </si>
  <si>
    <t>Do not include this sheet in the Annual Report you send to the Commission</t>
  </si>
  <si>
    <t>General Information</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</si>
  <si>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</si>
  <si>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</si>
  <si>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</si>
  <si>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</si>
  <si>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</si>
  <si>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Insert Pages</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</si>
  <si>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</si>
  <si>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Printing Individual Schedules on the File</t>
  </si>
  <si>
    <t>Individual worksheets may be printed using the Print Command under the File Menu.</t>
  </si>
  <si>
    <t>Saving the File</t>
  </si>
  <si>
    <t xml:space="preserve">As stated above, the name of the two files are FERCFORM.XLS and PSCFORM.XLS.  It is advised that you call up the file and then immediately save it using the assigned file names as shown below. </t>
  </si>
  <si>
    <t xml:space="preserve">Print the Entire Report </t>
  </si>
  <si>
    <t>When you have completed the report, you may want to print out sections of the entire report.  To do this,  select the Print Entire Workbook option in the Print Dialogue box.</t>
  </si>
  <si>
    <t>Organizing the Paper Copy of the Annual Report</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</si>
  <si>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</si>
  <si>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Originals vs Resubmission</t>
  </si>
  <si>
    <t>If the report pages are originals, there is no need to check original on each page. If any page of the report is a resubmission, please check the box marked resubmission on the applicable page.</t>
  </si>
  <si>
    <t>FERCFORM.XLS File</t>
  </si>
  <si>
    <t>PSCFORM.XLS File</t>
  </si>
  <si>
    <t>Company Name</t>
  </si>
  <si>
    <t>NAME TO SAVE</t>
  </si>
  <si>
    <t>Brooklyn Union</t>
  </si>
  <si>
    <t>BUG.XLS</t>
  </si>
  <si>
    <t>PSCBUG.XLS</t>
  </si>
  <si>
    <t>Corning Natural Gas</t>
  </si>
  <si>
    <t>CORNING.XLS</t>
  </si>
  <si>
    <t>PSCCORN.XLS</t>
  </si>
  <si>
    <t>National Fuel Gas</t>
  </si>
  <si>
    <t>NFG.XLS</t>
  </si>
  <si>
    <t>PSCNFG.XLS</t>
  </si>
  <si>
    <t>NM Suburban</t>
  </si>
  <si>
    <t>NMSUB.XLS</t>
  </si>
  <si>
    <t>PSCNMSUB.XLS</t>
  </si>
  <si>
    <t>St. Lawrence</t>
  </si>
  <si>
    <t>STLAW.XLS</t>
  </si>
  <si>
    <t>PSCSTLAW.XLS</t>
  </si>
  <si>
    <t>Central Hudson</t>
  </si>
  <si>
    <t>CENHUD.XLS</t>
  </si>
  <si>
    <t>PSCCH.XLS</t>
  </si>
  <si>
    <t>Con Ed</t>
  </si>
  <si>
    <t>CONED.XLS</t>
  </si>
  <si>
    <t>PSCCONED.XLS</t>
  </si>
  <si>
    <t>LILCO</t>
  </si>
  <si>
    <t>LILCO.XLS</t>
  </si>
  <si>
    <t>PSCLILCO.XLS</t>
  </si>
  <si>
    <t>NYSEG</t>
  </si>
  <si>
    <t>NYSEG.XLS</t>
  </si>
  <si>
    <t>PSCNYSEG.XLS</t>
  </si>
  <si>
    <t>NIMO</t>
  </si>
  <si>
    <t>NIMO.XLS</t>
  </si>
  <si>
    <t>PSCNIMO.XLS</t>
  </si>
  <si>
    <t>Orange &amp; Rockland</t>
  </si>
  <si>
    <t>OR.XLS</t>
  </si>
  <si>
    <t>PSCOR.XLS</t>
  </si>
  <si>
    <t>RG&amp;E</t>
  </si>
  <si>
    <t>RGE.XLS</t>
  </si>
  <si>
    <t>PSCRGE.XLS</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</si>
  <si>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</si>
  <si>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</si>
  <si>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</si>
  <si>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</si>
  <si>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</si>
  <si>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</si>
  <si>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</si>
  <si>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 xml:space="preserve">If the respondent's name is long, the "Year ended December 31, 19__" may over pass </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</si>
  <si>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</si>
  <si>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</si>
  <si>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</si>
  <si>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</si>
  <si>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</si>
  <si>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xml:space="preserve">Niagara Mohawk Power Corporation </t>
  </si>
  <si>
    <t>Address line 1:</t>
  </si>
  <si>
    <t xml:space="preserve"> 300 Erie Boulevard West </t>
  </si>
  <si>
    <t>Address line 2:</t>
  </si>
  <si>
    <t xml:space="preserve"> Syracuse, New York 13202</t>
  </si>
  <si>
    <t>Sample</t>
  </si>
  <si>
    <t>For the period starting:</t>
  </si>
  <si>
    <t>1/1/2025</t>
  </si>
  <si>
    <t>1/1/2015</t>
  </si>
  <si>
    <t>For the year ended:</t>
  </si>
  <si>
    <t>December 31, 2025</t>
  </si>
  <si>
    <t>12/31/2015</t>
  </si>
  <si>
    <t xml:space="preserve"> </t>
  </si>
  <si>
    <t>Date of Report:</t>
  </si>
  <si>
    <t>3/15/2015</t>
  </si>
  <si>
    <t>ELECTRIC AND/OR GAS UTILITIES</t>
  </si>
  <si>
    <t>CLASSES A AND B</t>
  </si>
  <si>
    <t>OF</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</si>
  <si>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</si>
  <si>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</si>
  <si>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</si>
  <si>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</si>
  <si>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</si>
  <si>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</si>
  <si>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</si>
  <si>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Michael Dixon, NY Controller</t>
  </si>
  <si>
    <t>2 Hanson Pl, Brooklyn New York 11217</t>
  </si>
  <si>
    <t>Contact e-mail (required): Michael.Dixon@nationalgrid.com</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</si>
  <si>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</si>
  <si>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</si>
  <si>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</si>
  <si>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</si>
  <si>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</si>
  <si>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</si>
  <si>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</si>
  <si>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</si>
  <si>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</si>
  <si>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GENERAL INSTRUCTIONS</t>
  </si>
  <si>
    <t xml:space="preserve">   1.</t>
  </si>
  <si>
    <t xml:space="preserve">The completed original of this report form, properly filled out, shall be filed with the Public Service </t>
  </si>
  <si>
    <t xml:space="preserve">Commission,  Albany,  NY,  on or before the 31st of March next following the end of the year to which the </t>
  </si>
  <si>
    <t>report applies.   At least one additional copy shall be retained in the files of  the reporting utility.</t>
  </si>
  <si>
    <t xml:space="preserve">   2.</t>
  </si>
  <si>
    <t xml:space="preserve">All utility companies upon which this report form is served are required by statute to complete and to file </t>
  </si>
  <si>
    <t>the report.  The statute further provides that when any such report is defective or believed to be erroneous,</t>
  </si>
  <si>
    <t>the reporting utility shall be duly notified and given a reasonable time within which to make the necessary</t>
  </si>
  <si>
    <t>amendments or corrections.</t>
  </si>
  <si>
    <t xml:space="preserve">   3.</t>
  </si>
  <si>
    <t xml:space="preserve">All accounting terms and phrases used in this form are to be interpreted in accordance with the </t>
  </si>
  <si>
    <t xml:space="preserve">Uniform Systems of Accounts prescribed by this Commission.  Whenever the term respondent is used, it </t>
  </si>
  <si>
    <t>shall be understood to mean the reporting utility.</t>
  </si>
  <si>
    <t xml:space="preserve">   4.</t>
  </si>
  <si>
    <t xml:space="preserve">If the report is made for a period other than the calendar year, the period covered must be clearly </t>
  </si>
  <si>
    <t>stated on the front cover and elsewhere throughout the report where the period covered is shown.  When</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</si>
  <si>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</si>
  <si>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</si>
  <si>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</si>
  <si>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amounts reported should be supported by information set forth in, or as part of the books of account.</t>
  </si>
  <si>
    <t xml:space="preserve">   5.</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</si>
  <si>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</si>
  <si>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</si>
  <si>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</si>
  <si>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 xml:space="preserve">   6.</t>
  </si>
  <si>
    <t>Upon filing, the report may, if desired, be permanently bound.  If it is so bound, the  requirement for page by</t>
  </si>
  <si>
    <t xml:space="preserve">page identification of the reporting company set forth in paragraph 9 below, may be disregarded.  Extra </t>
  </si>
  <si>
    <t>copies of any page will be furnished upon request.</t>
  </si>
  <si>
    <t xml:space="preserve">   7.</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</si>
  <si>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</si>
  <si>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</si>
  <si>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</si>
  <si>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</si>
  <si>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 xml:space="preserve">   8.</t>
  </si>
  <si>
    <t>All entries shall be made in black or dark blue except those of a contrary or opposite nature, which</t>
  </si>
  <si>
    <t xml:space="preserve">should be made in red or enclosed in parentheses.  Inserts, if any, should be appropriately identified </t>
  </si>
  <si>
    <t>with the schedules to which they relate.</t>
  </si>
  <si>
    <t xml:space="preserve">   9.</t>
  </si>
  <si>
    <t>Insert the initials of the reporting utility and the year which the report covers in the space provided</t>
  </si>
  <si>
    <t>on each page.</t>
  </si>
  <si>
    <t xml:space="preserve">  10.</t>
  </si>
  <si>
    <t>Cents are to be omitted on all schedules except where they apply to averages and figures per unit</t>
  </si>
  <si>
    <t>where cents are important.  The amounts shown on all supporting schedules shall agree with the item</t>
  </si>
  <si>
    <t>in the statement they support.</t>
  </si>
  <si>
    <t>NYPSC 182-95</t>
  </si>
  <si>
    <t>Name of Respondent</t>
  </si>
  <si>
    <t>The report is</t>
  </si>
  <si>
    <t>Date of Report</t>
  </si>
  <si>
    <t>Year of Report</t>
  </si>
  <si>
    <t>(1) [x] An Original</t>
  </si>
  <si>
    <t>(Mo, Da, Yr)</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</si>
  <si>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</si>
  <si>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</si>
  <si>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</si>
  <si>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</si>
  <si>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</si>
  <si>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</si>
  <si>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</si>
  <si>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</si>
  <si>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</si>
  <si>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</si>
  <si>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</si>
  <si>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</si>
  <si>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</si>
  <si>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</si>
  <si>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</si>
  <si>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</si>
  <si>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</si>
  <si>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</si>
  <si>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</si>
  <si>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Corporations Controlled by Respondent</t>
  </si>
  <si>
    <t>Officers and Directors</t>
  </si>
  <si>
    <t>104-105</t>
  </si>
  <si>
    <t>NYSPSC-95</t>
  </si>
  <si>
    <t>Security Holders and Voting Powers</t>
  </si>
  <si>
    <t>106-107</t>
  </si>
  <si>
    <t>Important Changes During the Year</t>
  </si>
  <si>
    <t>108-109</t>
  </si>
  <si>
    <t>NYPSC Modified</t>
  </si>
  <si>
    <t>Comparative Balance Sheet</t>
  </si>
  <si>
    <t>110-113</t>
  </si>
  <si>
    <t>12-15</t>
  </si>
  <si>
    <t>Statement of Income for the Year</t>
  </si>
  <si>
    <t>114-117</t>
  </si>
  <si>
    <t>Statement of Retained Earnings for the Year</t>
  </si>
  <si>
    <t>118-119</t>
  </si>
  <si>
    <t>Statement of Cash Flows</t>
  </si>
  <si>
    <t>120-121</t>
  </si>
  <si>
    <t>Notes to the Financial Statements</t>
  </si>
  <si>
    <t>122-123</t>
  </si>
  <si>
    <t>Statement of Accum Comp Income, Comp Income and</t>
  </si>
  <si>
    <t xml:space="preserve">  Hedging Activities</t>
  </si>
  <si>
    <t>122(a)(b)</t>
  </si>
  <si>
    <t>Balance Sheet Supporting Schedules (Assets</t>
  </si>
  <si>
    <t/>
  </si>
  <si>
    <t>and Other Debits)</t>
  </si>
  <si>
    <t>Summary of Utility Plant and Accumulated Provision for</t>
  </si>
  <si>
    <t xml:space="preserve">  Depreciation, Amortization, and Depletion</t>
  </si>
  <si>
    <t>200-201</t>
  </si>
  <si>
    <t>12-89</t>
  </si>
  <si>
    <t>Nuclear Fuel Materials</t>
  </si>
  <si>
    <t>202-203</t>
  </si>
  <si>
    <t>None</t>
  </si>
  <si>
    <t>Electric Plant in Service</t>
  </si>
  <si>
    <t>204-207</t>
  </si>
  <si>
    <t>Electric Plant Leased to Others</t>
  </si>
  <si>
    <t>12-95</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</si>
  <si>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</si>
  <si>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</si>
  <si>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</si>
  <si>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</si>
  <si>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</si>
  <si>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</si>
  <si>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</si>
  <si>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</si>
  <si>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</si>
  <si>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</si>
  <si>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</si>
  <si>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</si>
  <si>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</si>
  <si>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</si>
  <si>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</si>
  <si>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Transmission Service and Generation Interconnection</t>
  </si>
  <si>
    <t>Study Costs</t>
  </si>
  <si>
    <t>Other Regulatory Assets</t>
  </si>
  <si>
    <t>Miscellaneous Deferred Debits</t>
  </si>
  <si>
    <t>Accumulated Deferred Income Taxes (Account 190)</t>
  </si>
  <si>
    <t>Balance Sheet Supporting Schedules (Liabilities</t>
  </si>
  <si>
    <t>and Other Credits)</t>
  </si>
  <si>
    <t>Capital Stock</t>
  </si>
  <si>
    <t>250-251</t>
  </si>
  <si>
    <t>12-91</t>
  </si>
  <si>
    <t>Other Paid In Capital</t>
  </si>
  <si>
    <t>Capital Stock Expense</t>
  </si>
  <si>
    <t>Long-Term Debt</t>
  </si>
  <si>
    <t>256-257</t>
  </si>
  <si>
    <r>
      <rPr>
        <sz val="12"/>
        <rFont val="Arial"/>
        <family val="2"/>
      </rPr>
      <t>FERC FORM NO. 1 (REV. 12-15) NYPSC MODIFIED</t>
    </r>
    <r>
      <rPr>
        <strike/>
        <sz val="12"/>
        <rFont val="Arial"/>
        <family val="2"/>
      </rPr>
      <t>-</t>
    </r>
    <r>
      <rPr>
        <sz val="12"/>
        <rFont val="Arial"/>
        <family val="2"/>
      </rPr>
      <t>15</t>
    </r>
  </si>
  <si>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</si>
  <si>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</si>
  <si>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</si>
  <si>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</si>
  <si>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</si>
  <si>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</si>
  <si>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</si>
  <si>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</si>
  <si>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</si>
  <si>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</si>
  <si>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</si>
  <si>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</si>
  <si>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</si>
  <si>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</si>
  <si>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</si>
  <si>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</si>
  <si>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</si>
  <si>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</si>
  <si>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Income Account Supporting Schedules</t>
  </si>
  <si>
    <t>Electric Operating Revenues</t>
  </si>
  <si>
    <t>300-301</t>
  </si>
  <si>
    <t>Regional Transmission Service Revenues</t>
  </si>
  <si>
    <t>N/A</t>
  </si>
  <si>
    <t>Sales of Electricity by Rate Schedules</t>
  </si>
  <si>
    <t>Sales for Resale</t>
  </si>
  <si>
    <t>310-311</t>
  </si>
  <si>
    <t>Electric Operation and Maintenance Expenses</t>
  </si>
  <si>
    <t>320-323</t>
  </si>
  <si>
    <t>Number of Electric Department Employees</t>
  </si>
  <si>
    <t>Purchased Power</t>
  </si>
  <si>
    <t>326-327</t>
  </si>
  <si>
    <t>Transmission of Electricity for Others</t>
  </si>
  <si>
    <t>328-330</t>
  </si>
  <si>
    <t>Transmission of Electricity by ISO/RTOs</t>
  </si>
  <si>
    <t>Transmission of Electricity by Others</t>
  </si>
  <si>
    <t>Miscellaneous General Expenses</t>
  </si>
  <si>
    <t>12-94</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</si>
  <si>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</si>
  <si>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</si>
  <si>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</si>
  <si>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</si>
  <si>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</si>
  <si>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</si>
  <si>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</si>
  <si>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</si>
  <si>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</si>
  <si>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</si>
  <si>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354-355</t>
  </si>
  <si>
    <t>Common Utility Plant and Expenses</t>
  </si>
  <si>
    <t>Electric Plant Statistical Data</t>
  </si>
  <si>
    <t>Amounts included in ISO/RTO Settlement Statements</t>
  </si>
  <si>
    <t>Purchase and Sale of Ancillary Services</t>
  </si>
  <si>
    <t>Monthly Transmission System Peak Load</t>
  </si>
  <si>
    <t>Monthly ISO/RTO Transmission System Peak Load</t>
  </si>
  <si>
    <t>400a</t>
  </si>
  <si>
    <t>Electric Energy Account</t>
  </si>
  <si>
    <t>Monthly Peaks and Output</t>
  </si>
  <si>
    <t>12-90</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</si>
  <si>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</si>
  <si>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</si>
  <si>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</si>
  <si>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</si>
  <si>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</si>
  <si>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</si>
  <si>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</si>
  <si>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</si>
  <si>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Energy Storage Operations (Large Plants)</t>
  </si>
  <si>
    <t>414-416</t>
  </si>
  <si>
    <t>Energy Storage Operations (Small Plants)</t>
  </si>
  <si>
    <t>419-420</t>
  </si>
  <si>
    <t>Page 3</t>
  </si>
  <si>
    <t>Electric Plant Statistical Data (Continued)</t>
  </si>
  <si>
    <t>Transmission Line Statistics</t>
  </si>
  <si>
    <t>422-423</t>
  </si>
  <si>
    <t>Transmission Lines Added During Year</t>
  </si>
  <si>
    <t>424-425</t>
  </si>
  <si>
    <t>Substations</t>
  </si>
  <si>
    <t>426-427</t>
  </si>
  <si>
    <t>Electric Distribution Meters and Line Transformers</t>
  </si>
  <si>
    <t>Transactions with Associated (Affiliated) Companies</t>
  </si>
  <si>
    <t>Footnote Data</t>
  </si>
  <si>
    <t>Stockholders' Reports          Check appropriate box:</t>
  </si>
  <si>
    <t>Two copies will be submitted</t>
  </si>
  <si>
    <t>No annual report to stockholders is submitted            X</t>
  </si>
  <si>
    <t>PSC Supplemental Filing</t>
  </si>
  <si>
    <t>Page 4</t>
  </si>
  <si>
    <t>Pages</t>
  </si>
  <si>
    <t>Detail Tab</t>
  </si>
  <si>
    <t>Summary Tab</t>
  </si>
  <si>
    <t>FERC</t>
  </si>
  <si>
    <t xml:space="preserve">PSC Supplemental </t>
  </si>
  <si>
    <t>Mapping File</t>
  </si>
  <si>
    <t>Subtotals</t>
  </si>
  <si>
    <t xml:space="preserve">Comparative Balance Sheet </t>
  </si>
  <si>
    <t>Statement of Accum Comp Income, Comp Income and Hedging Activities</t>
  </si>
  <si>
    <t>Summary of Utility Plant and Accumulated Provision for Depreciation, Amortization, and Depletion</t>
  </si>
  <si>
    <t xml:space="preserve">Extraordinary Property Losses/ Unrecovered Plant and Regulatory Study Costs </t>
  </si>
  <si>
    <t>Transmission Service and Generation Interconnection Study Costs</t>
  </si>
  <si>
    <t xml:space="preserve">Accumulated Deferred Income Taxes </t>
  </si>
  <si>
    <t>Reconciliation of Reported Net Income with Taxable Income for Federal Income Taxes</t>
  </si>
  <si>
    <t>Accumulated Deferred Income Taxes - Accelerated   Amortization</t>
  </si>
  <si>
    <t>Electric Operation and Maintenance Expenses/ Number of Electric Department Employees</t>
  </si>
  <si>
    <t>Depreciation and Amortization of Electric Plant (Continued)</t>
  </si>
  <si>
    <t>Particulars Concerning Certain Income Deduction and   Interest Charges Accounts</t>
  </si>
  <si>
    <t>Electric Energy Account/Monthly Peaks and Output</t>
  </si>
  <si>
    <t>This Report is:</t>
  </si>
  <si>
    <t>(1)</t>
  </si>
  <si>
    <t>[x]</t>
  </si>
  <si>
    <t>An Original</t>
  </si>
  <si>
    <t>(2)</t>
  </si>
  <si>
    <t>[  ]</t>
  </si>
  <si>
    <t>A Resubmission</t>
  </si>
  <si>
    <t>GENERAL INFORMATION</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</si>
  <si>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</si>
  <si>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Michael Dixon</t>
  </si>
  <si>
    <t>VP, NY Controller</t>
  </si>
  <si>
    <t>Two Hanson Place</t>
  </si>
  <si>
    <t>Brooklyn, New York 11217</t>
  </si>
  <si>
    <t xml:space="preserve">The Official books of record are kept at: Niagara Mohawk - A National Grid Company </t>
  </si>
  <si>
    <t xml:space="preserve">300 Erie Boulevard West </t>
  </si>
  <si>
    <t>Syracuse, New York 13202</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</si>
  <si>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</si>
  <si>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New York - Certificate of Consolidation filed January 5, 1950, pursuant to sections 26-a and 86 of the
Stock Corporation Law and to Subdivision 4 of Section II of the Transportation Corporation Law of the State of New York.</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</si>
  <si>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</si>
  <si>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Not Applicable</t>
  </si>
  <si>
    <t xml:space="preserve">   4.  State the classes of utility and other services furnished by respondent during the year in each State in which the respondent operated.</t>
  </si>
  <si>
    <t>Purchase, transmission, distribution and sale of electricity and purchase, transmission, distribution and sale of natural gas in the State of New York.</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</si>
  <si>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</si>
  <si>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</si>
  <si>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r>
      <t>(2) _</t>
    </r>
    <r>
      <rPr>
        <u/>
        <sz val="12"/>
        <rFont val="Arial"/>
        <family val="2"/>
      </rPr>
      <t>X</t>
    </r>
    <r>
      <rPr>
        <sz val="12"/>
        <rFont val="Arial"/>
        <family val="2"/>
      </rPr>
      <t xml:space="preserve">__  No. </t>
    </r>
  </si>
  <si>
    <t>FERC FORM NO.1 (ED. 12-87)</t>
  </si>
  <si>
    <t>Page 101</t>
  </si>
  <si>
    <t>CONTROL OVER RESPONDENT</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</si>
  <si>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</si>
  <si>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</si>
  <si>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On March 18, 1999, Niagara Mohawk Power Corporation ("Niagara Mohawk") was reorganized into a holding company structure in accordance with an Agreement and Plan of Exchange between Niagara Mohawk and Niagara Mohawk Holdings, Inc. ("Holdings"). Niagara Mohawk's outstanding common stock was exchanged on a share-for-share basis for Holdings' common stock making Niagara Mohawk a wholly-owned subsidiary of Holdings. Niagara Mohawk's preferred stock and debt were not exchanged as part of the share exchange and continue as obligations of Niagara Mohawk.
On January 30, 2002, Holdings was acquired by National Grid USA ("NGUSA") for approximately $3 billion in cash and American Depository shares in exchange for all of Holdings common outstanding shares. NGUSA is a direct wholly-owned subsidiary of National Grid North America Inc. ("NGNA") and an indirect wholly-owned subsidiary of National Grid plc.</t>
  </si>
  <si>
    <t>FERC FORM NO. 1 (ED. 12-96)</t>
  </si>
  <si>
    <t>Page 102</t>
  </si>
  <si>
    <t>(1)  [x]  An Original</t>
  </si>
  <si>
    <t xml:space="preserve">  (Mo, Da, Yr)</t>
  </si>
  <si>
    <t>(2)  [   ]  A Resubmission</t>
  </si>
  <si>
    <t>CORPORATIONS CONTROLLED BY RESPONDENT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</si>
  <si>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</si>
  <si>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</si>
  <si>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</si>
  <si>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DEFINITIONS</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</si>
  <si>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</si>
  <si>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</si>
  <si>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</si>
  <si>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</si>
  <si>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t>
  </si>
  <si>
    <t>Line</t>
  </si>
  <si>
    <t>Percent Voting</t>
  </si>
  <si>
    <t>Footnote</t>
  </si>
  <si>
    <t>No.</t>
  </si>
  <si>
    <t xml:space="preserve">Name of Company Controlled </t>
  </si>
  <si>
    <t>Kind of Business</t>
  </si>
  <si>
    <t>Stock Owned</t>
  </si>
  <si>
    <t>Ref.</t>
  </si>
  <si>
    <t>1</t>
  </si>
  <si>
    <t>NM Properties, Inc.</t>
  </si>
  <si>
    <t>2</t>
  </si>
  <si>
    <t>1) A real estate subsidiary operating</t>
  </si>
  <si>
    <t>3</t>
  </si>
  <si>
    <t>exclusively in the State of New York that owns</t>
  </si>
  <si>
    <t>4</t>
  </si>
  <si>
    <t>100% of Land Management and Development, Inc.;</t>
  </si>
  <si>
    <t>5</t>
  </si>
  <si>
    <t>Landwest, Inc.; Upper Hudson</t>
  </si>
  <si>
    <t>6</t>
  </si>
  <si>
    <t>Development, Inc.;</t>
  </si>
  <si>
    <t>7</t>
  </si>
  <si>
    <t>8</t>
  </si>
  <si>
    <t>9</t>
  </si>
  <si>
    <t>10</t>
  </si>
  <si>
    <t>11</t>
  </si>
  <si>
    <t>12</t>
  </si>
  <si>
    <t>13</t>
  </si>
  <si>
    <t>14</t>
  </si>
  <si>
    <t>15</t>
  </si>
  <si>
    <t>16</t>
  </si>
  <si>
    <t>17</t>
  </si>
  <si>
    <t>18</t>
  </si>
  <si>
    <t>19</t>
  </si>
  <si>
    <t>20</t>
  </si>
  <si>
    <t>21</t>
  </si>
  <si>
    <t>22</t>
  </si>
  <si>
    <t>23</t>
  </si>
  <si>
    <t>24</t>
  </si>
  <si>
    <t>25</t>
  </si>
  <si>
    <t>26</t>
  </si>
  <si>
    <t>27</t>
  </si>
  <si>
    <t>FERC FORM NO. 1  (ED. 12-96)</t>
  </si>
  <si>
    <t>Page 103</t>
  </si>
  <si>
    <t xml:space="preserve"> Date of Report</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</si>
  <si>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</si>
  <si>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</si>
  <si>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</si>
  <si>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</si>
  <si>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</si>
  <si>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</si>
  <si>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</si>
  <si>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</si>
  <si>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</si>
  <si>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</si>
  <si>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</si>
  <si>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</si>
  <si>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</si>
  <si>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</si>
  <si>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</si>
  <si>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</si>
  <si>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</si>
  <si>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</si>
  <si>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</si>
  <si>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</si>
  <si>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</si>
  <si>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</si>
  <si>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</si>
  <si>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</si>
  <si>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</si>
  <si>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Validation</t>
  </si>
  <si>
    <t>OFFICERS AND DIRECTORS (Including Compensation)</t>
  </si>
  <si>
    <t>OFFICERS AND DIRECTORS (Including Compensation - Continued)</t>
  </si>
  <si>
    <t>Sum of Validation:</t>
  </si>
  <si>
    <t>1.</t>
  </si>
  <si>
    <t>Furnish the indicated data with respect to each executive officer and director, whether or not they received any compensation from the respondent.</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</si>
  <si>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</si>
  <si>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2.</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</si>
  <si>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</si>
  <si>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</si>
  <si>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3.</t>
  </si>
  <si>
    <t>Indicate with an asterisk (*) in column (a) those directors who were members of the executive committee, if any, and by a double asterisk (**) the chairman, if any, of that committee, at the end of the year.</t>
  </si>
  <si>
    <t>Title and Department</t>
  </si>
  <si>
    <t>Term Expired</t>
  </si>
  <si>
    <t>Salary</t>
  </si>
  <si>
    <t>Note 1</t>
  </si>
  <si>
    <t>Note 2</t>
  </si>
  <si>
    <t>Over Which Jurisdiction</t>
  </si>
  <si>
    <t>or Current</t>
  </si>
  <si>
    <t>Rate at</t>
  </si>
  <si>
    <t>Paid During</t>
  </si>
  <si>
    <t>Foot-</t>
  </si>
  <si>
    <t>Deferred</t>
  </si>
  <si>
    <t>Incentive Pay</t>
  </si>
  <si>
    <t>Savings</t>
  </si>
  <si>
    <t>Stock</t>
  </si>
  <si>
    <t>Life Insurance</t>
  </si>
  <si>
    <t>Other</t>
  </si>
  <si>
    <t>Total</t>
  </si>
  <si>
    <t xml:space="preserve">Compensation </t>
  </si>
  <si>
    <t>Compensation</t>
  </si>
  <si>
    <t>Name of Person</t>
  </si>
  <si>
    <t>Is Exercised</t>
  </si>
  <si>
    <t>Term Will</t>
  </si>
  <si>
    <t>Year End</t>
  </si>
  <si>
    <t>Year</t>
  </si>
  <si>
    <t>note</t>
  </si>
  <si>
    <t>(Bonuses, etc.)</t>
  </si>
  <si>
    <t>Plans</t>
  </si>
  <si>
    <t>Options</t>
  </si>
  <si>
    <t>Premiums</t>
  </si>
  <si>
    <t>(Explain Below)</t>
  </si>
  <si>
    <t>(e thru k)</t>
  </si>
  <si>
    <t>Included in Rates</t>
  </si>
  <si>
    <t>Expire</t>
  </si>
  <si>
    <t>(e)</t>
  </si>
  <si>
    <t>(f)</t>
  </si>
  <si>
    <t>(g)</t>
  </si>
  <si>
    <t>(h)</t>
  </si>
  <si>
    <t>(i)</t>
  </si>
  <si>
    <t>(j)</t>
  </si>
  <si>
    <t>(k)</t>
  </si>
  <si>
    <t>(l)</t>
  </si>
  <si>
    <t>Sally Librera</t>
  </si>
  <si>
    <t>NY President and Board Director</t>
  </si>
  <si>
    <t>Matthew Barnett</t>
  </si>
  <si>
    <t>Board Director/ Chief Operating Officer Electric NY</t>
  </si>
  <si>
    <t xml:space="preserve">Ross Turrini                        </t>
  </si>
  <si>
    <t>Snr VP &amp; Chief Operating Officer Gas NY</t>
  </si>
  <si>
    <t>Christopher McConnachie</t>
  </si>
  <si>
    <t>Chief Financial Officer NY/Board Director</t>
  </si>
  <si>
    <t>Talvis Love</t>
  </si>
  <si>
    <t>Chief Digital Officer</t>
  </si>
  <si>
    <t>William Malee</t>
  </si>
  <si>
    <t>SVP Chief Customer Officer</t>
  </si>
  <si>
    <t>Charles DeRosa</t>
  </si>
  <si>
    <t>VP US Tax</t>
  </si>
  <si>
    <t>Michael Calviou</t>
  </si>
  <si>
    <t>Snr VP, US Policy &amp; Regulation</t>
  </si>
  <si>
    <t>Patric O'Brien</t>
  </si>
  <si>
    <t xml:space="preserve">VP Regulatory and Pricing </t>
  </si>
  <si>
    <t>Philip Decicco</t>
  </si>
  <si>
    <t>NY General Counsel</t>
  </si>
  <si>
    <t>Laurice Arroyo</t>
  </si>
  <si>
    <t>General Counsel Litigation &amp; Chief Compliance Officer</t>
  </si>
  <si>
    <t>Christina Bostic</t>
  </si>
  <si>
    <t>VP and Treasurer / VP Billing Collections Strategy &amp; Operations</t>
  </si>
  <si>
    <t>Celeste Schneider</t>
  </si>
  <si>
    <t xml:space="preserve">VP and Chief People Officer, NY </t>
  </si>
  <si>
    <t>Cameron McKennitt</t>
  </si>
  <si>
    <t>VP Gas Transformation</t>
  </si>
  <si>
    <t>Katie Backus</t>
  </si>
  <si>
    <t>Vice President, Gas Asset Management</t>
  </si>
  <si>
    <t>Bryan Grimaldi</t>
  </si>
  <si>
    <t>VP Corporate Affairs</t>
  </si>
  <si>
    <t>Jacqueline Cooke</t>
  </si>
  <si>
    <t>VP, NY Strategy &amp; Transformation (Appointed 11/1/2025)</t>
  </si>
  <si>
    <t>Elizabeth Arangio</t>
  </si>
  <si>
    <t>VP Gas Energy Procurement</t>
  </si>
  <si>
    <t>Srividya Madhusudhan</t>
  </si>
  <si>
    <t>VP NY Operations Support</t>
  </si>
  <si>
    <t>VP and US and NY Financial Controller</t>
  </si>
  <si>
    <t>Monica Alston</t>
  </si>
  <si>
    <t>VP Safety Health and Environment</t>
  </si>
  <si>
    <t>Keith Levant</t>
  </si>
  <si>
    <t>VP Record to Report</t>
  </si>
  <si>
    <t>Bart Franey</t>
  </si>
  <si>
    <t xml:space="preserve">VP Clean Energy Development </t>
  </si>
  <si>
    <t>Matthew Satterwhite</t>
  </si>
  <si>
    <t>Head of US Policy and Regulatory Strategy (Appointed 12/1/2025)</t>
  </si>
  <si>
    <t xml:space="preserve"> NOTES:</t>
  </si>
  <si>
    <t>NOTES:</t>
  </si>
  <si>
    <t>Please complete the information on this schedule for all copies (paper and electronic version) of the report.</t>
  </si>
  <si>
    <t>Other:</t>
  </si>
  <si>
    <t xml:space="preserve">Column (e).  Salary (Base Pay) - Salary paid during the year: This amount represents the salary paid for the time worked during the year at the operating company level as well as holiday pay, vacation pay, sick pay, sick/death in family, funeral leave, and personal leave pay.
Column (f).The deferred compensation  amount represents 1)  The change in the present value of pension benefits and deferred compensation, the 2) Company contribution to a SERP, which is non-qualified deferred compensation ,and 3) A long-term incentive plan under which awards of National Grid American Depositary Shares (ADSs) are granted to key employees.  The performance metrics are Value Growth and Return on Equity (ROE) which are measured over a three year performance period.  Subject to performance, any vested ADSs will be released net of tax withholdings.  Grants under the Long-Term Performance Plan ("LTPP") are generally awarded in June of each year. The amounts included above in column F are the vested award amounts for grants made in June 2025. 
Column (g).  Incentive Pay (Bonuses, etc): Incentive pay amount represents the cash value award under the National Grid Incentive Compensation plan and National Grid Goals program, the taxable value of non-deferred Awards under the programs were paid in June 2025, based upon April 2024 - March 2025 period.
Column (h).  Savings Plans: Savings Plans amount represents the company's matching contribution toward the employee's 401k plan.
Column (j).  Life Insurance Premiums: Life Insurance amount is the imputed value to the employee for the company paid premiums under a Group Term Life Insurance plan for coverage exceeding $50,000.
Column (k).  Other: This amount includes remuneration items such as imputed value of financial planning and other miscellaneous payments.
Column (l). Salaries and other compensation represent amounts allocated under the Public Utility Holding Companies Act rules and regulations as monitored by the Federal Energy Regulatory Commission.
Note 1: Compensation allocated to Niagara Mohawk Power Corporation.
Note 2: Compensation included in rates.
</t>
  </si>
  <si>
    <t>104</t>
  </si>
  <si>
    <t>105</t>
  </si>
  <si>
    <t>*regular pay minus amount paid during the year</t>
  </si>
  <si>
    <t>IMPORTANT CHANGES DURING THE YEAR</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</si>
  <si>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</si>
  <si>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 xml:space="preserve">  </t>
  </si>
  <si>
    <t xml:space="preserve">development, purchase contract or otherwise, giving location and approximate total gas volumes available, period of contracts, and other parties to any such arrangements etc. </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</si>
  <si>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</si>
  <si>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</si>
  <si>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</si>
  <si>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</si>
  <si>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</si>
  <si>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</si>
  <si>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</si>
  <si>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</si>
  <si>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</si>
  <si>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</si>
  <si>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</si>
  <si>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</si>
  <si>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FERC FORM NO.1 (ED. 12-96) NYPSC Modified-96</t>
  </si>
  <si>
    <t>Page 108</t>
  </si>
  <si>
    <t xml:space="preserve">  Year of Report</t>
  </si>
  <si>
    <t>IMPORTANT CHANGES DURING THE YEAR (Continued)</t>
  </si>
  <si>
    <t>1. None</t>
  </si>
  <si>
    <t>2. None</t>
  </si>
  <si>
    <t>3.  None</t>
  </si>
  <si>
    <t>4.   None</t>
  </si>
  <si>
    <t>5.    None</t>
  </si>
  <si>
    <t>The settlement of the Company’s various transactions with NGUSA and certain affiliates generally occurs via the intercompany money pool. The Company is a participant in the Regulated Money Pool and can both borrow and lend funds. Borrowings from the Regulated Money Pool bear interest in accordance with the terms of the intercompany money pool agreement. As the Company fully participates in the Regulated Money Pool rather than settling intercompany charges with cash, all changes in the intercompany money pool balance and accounts receivable and payable from affiliate balances, are reflected as investing or financing activities in the accompanying statements of cash flows. In addition, for the purpose of presentation in the statement of cashflows, it is assumed all amounts settled through intercompany money pool are constructive cash receipts and payments, and therefore are presented as such.</t>
  </si>
  <si>
    <t>On April 1, 2021, Niagara Mohawk petitioned the NYPSC for authorization to issue, from time to time, through June 30, 2024, new long-term debt in an amount not to exceed $3 billion. On September 13, 2021, the NYPSC authorized the Company to issue up to $2.3 billion of new long-term debt securities. The authorized securities will enable the Company to fund the construction of utility plant, refinance maturing and/or redeemed issues of debt, redemption of preferred stock, refinance callable debt, refinance short-term debt with long-term debt, finance the capital needs of the Company, and meet other general corporate purposes through June 30, 2024, subject to the terms of the order. In addition, NYPSC authorized the Company to issue debt to redeem approximately $29 million of preferred stock, if it is economical and in the best interest of customers. On December 31, 2024, Niagara Mohawk petitioned the NYPSC for a new authority through January 30, 2028. The petition is under review by the NYPSC.</t>
  </si>
  <si>
    <t xml:space="preserve">The Company had regulatory approval from the FERC to issue up to $1.0 billion of short-term debt internally or externally. The authorization was renewed with an effective date of October 15, 2024 and will expire on October 14, 2026. On June 12, 2025, the NYPSC authorized the Company to issue up to $3.3 billion of new long-term debt securities through March 31, 2028. In addition, NYPSC authorized the Company to issue debt to redeem approximately $29 million of preferred stock, if it is economical and in the best interest of customers. Under the authorization,  On July 3, 2025, the Company issued $500 million 5-year unsecured long-term debt with a fixed rate of 4.647% and $750 million 30-year unsecured long-term debt with a fixed rate of 5.996%.	</t>
  </si>
  <si>
    <t>7. None</t>
  </si>
  <si>
    <t>8.           Wage Scale Increase:</t>
  </si>
  <si>
    <t>Local 0097 – GWI increase 3.0% effective 3/30/2025</t>
  </si>
  <si>
    <t>Local 097C – GWI increase 3.0% effective 3/23/2025</t>
  </si>
  <si>
    <t>Page 109</t>
  </si>
  <si>
    <t>If required, see insert pages below</t>
  </si>
  <si>
    <t xml:space="preserve">9.On April 25, 2025, the Company, the Department of Public Service (“DPS”) Staff and other settlement parties filed a Joint Proposal (“JP”) for a three-year rate plan for the Company’s electric and gas businesses beginning May 1, 2025 and ending March 31, 2028, which included an 11- month period in Rate Year One instead of the 12 months. On August 14, 2025, the NYPSC approved and adopted the three-year settlement through March 31, 2028 and supporting schedules for the Company’s electric and gas businesses with limited additional requirements. To reduce rate volatility to customers over the term of the rate plan, the planned rate increases have been implemented on a levelized percentage basis of 3.4% and 5.5% in Rate Year 1, 5.6% and 5.5% in Rate Year 2, and 4.6% and 6.0% in Rate Year 3 for electric and gas delivery service, respectively. After taking into account the impact of levelization, the JP results in increases in gas delivery revenues for the Company of approximately $167.3 million and $57.4 million in Rate Year 1, $297.4 million and $64.5 million in Rate Year 2, and $243.4 million and $71.8 million in Rate Year 3 for electric and gas delivery service, respectively. The Company’s revenue requirement for electric operations includes the amortization of a net electric regulatory asset balance as of December 31, 2023, totaling $186.7 million over a ten-year period. The settlement is based upon a 9.5% return on equity and a ratemaking capital structure reflecting a common equity component of 48%. The rate plans include an earnings sharing mechanism by which customers will share in earnings in excess of a 10% calculated return on equity for each rate year under the rate plan.  Pursuant to the JP, the Company recorded the Make Whole provision (“MWP”) during the second quarter of fiscal year 2026. The MWP is intended to keep the Company in the same financial position it would have been in had rates been effective May 1, 2025.
</t>
  </si>
  <si>
    <t>10. None</t>
  </si>
  <si>
    <t>Page 109-A</t>
  </si>
  <si>
    <t>11. N/A</t>
  </si>
  <si>
    <t>12. N/A</t>
  </si>
  <si>
    <t>Page 109-B</t>
  </si>
  <si>
    <t>Subtotals on page</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</si>
  <si>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</si>
  <si>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</si>
  <si>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</si>
  <si>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</si>
  <si>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</si>
  <si>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</si>
  <si>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</si>
  <si>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</si>
  <si>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</si>
  <si>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</si>
  <si>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</si>
  <si>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</si>
  <si>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</si>
  <si>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</si>
  <si>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</si>
  <si>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</si>
  <si>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</si>
  <si>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</si>
  <si>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</si>
  <si>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</si>
  <si>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</si>
  <si>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</si>
  <si>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</si>
  <si>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</si>
  <si>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</si>
  <si>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</si>
  <si>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</si>
  <si>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</si>
  <si>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</si>
  <si>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</si>
  <si>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</si>
  <si>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</si>
  <si>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</si>
  <si>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</si>
  <si>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</si>
  <si>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</si>
  <si>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</si>
  <si>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</si>
  <si>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</si>
  <si>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</si>
  <si>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</si>
  <si>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</si>
  <si>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</si>
  <si>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</si>
  <si>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</si>
  <si>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</si>
  <si>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</si>
  <si>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</si>
  <si>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</si>
  <si>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</si>
  <si>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</si>
  <si>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</si>
  <si>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</si>
  <si>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</si>
  <si>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</si>
  <si>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</si>
  <si>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</si>
  <si>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</si>
  <si>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</si>
  <si>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</si>
  <si>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</si>
  <si>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</si>
  <si>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</si>
  <si>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</si>
  <si>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</si>
  <si>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</si>
  <si>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Niagara Mohawk has 187,364,863 shares outstanding, which are all held by Holdings and are not traded.</t>
  </si>
  <si>
    <t xml:space="preserve">In its September 12, 2007, "Order Authorizing Acquisition subject to Conditions and Making Some Revenue Requirement Determinations for KeySpan Energy Delivery New York and KeySpan Energy Delivery Long Island", issued in Case 06-M-0878, the New York Public Service Commission ("NYPSC") authorized the merger of KeySpan Corporation and National Grid subject to the adoption of various financial and other conditions. </t>
  </si>
  <si>
    <t>One of the conditions was the requirement that the Company issue a class of preferred stock having one</t>
  </si>
  <si>
    <t>share (the "Golden Share"), subordinate to any existing preferred stock, the holder of which would having</t>
  </si>
  <si>
    <t>rights that limit the Company's right to commence any voluntary bankruptcy, liquidation, receivership</t>
  </si>
  <si>
    <t>or similar proceeding without the consent of the holder of such share of stock. The NYPSC subsequently</t>
  </si>
  <si>
    <t>authorized the issuance of the Golden Share to a trustee, GSS Holdings, Inc. ("GSS"), who will hold the</t>
  </si>
  <si>
    <t>Page 106</t>
  </si>
  <si>
    <t>SECURITY HOLDERS AND VOTING POWERS (Continued)</t>
  </si>
  <si>
    <t>Golden Share subject to a Services and Indemnity Agreement requiring GSS to vote the Golden Share</t>
  </si>
  <si>
    <t>in the best interests of New York State.  The Golden Share was issued by the Company on July 8, 2011.</t>
  </si>
  <si>
    <t>Niagara Mohawk Holdings, Inc.</t>
  </si>
  <si>
    <t>300 Erie Boulevard West</t>
  </si>
  <si>
    <t>51</t>
  </si>
  <si>
    <t>52</t>
  </si>
  <si>
    <t>53</t>
  </si>
  <si>
    <t>FERC FORM NO.1 (ED. 12-96)</t>
  </si>
  <si>
    <t>Page 107</t>
  </si>
  <si>
    <t xml:space="preserve">                                                  If required, see insert pages below</t>
  </si>
  <si>
    <t>Footnotes</t>
  </si>
  <si>
    <t>Page 107-A</t>
  </si>
  <si>
    <t>COMPARATIVE BALANCE SHEET (ASSETS AND OTHER DEBITS)</t>
  </si>
  <si>
    <t>Balance at</t>
  </si>
  <si>
    <t>Title of Account</t>
  </si>
  <si>
    <t>Beg. of Year</t>
  </si>
  <si>
    <t>End of Year</t>
  </si>
  <si>
    <t xml:space="preserve">     1</t>
  </si>
  <si>
    <t>UTILITY PLANT</t>
  </si>
  <si>
    <t xml:space="preserve">     2</t>
  </si>
  <si>
    <t>Utility Plant (101-106, 114)</t>
  </si>
  <si>
    <t xml:space="preserve">     3</t>
  </si>
  <si>
    <t>Construction Work in Progress (107)</t>
  </si>
  <si>
    <t xml:space="preserve">     4</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</si>
  <si>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</si>
  <si>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</si>
  <si>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</si>
  <si>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</si>
  <si>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</si>
  <si>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</si>
  <si>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</si>
  <si>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</si>
  <si>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</si>
  <si>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</si>
  <si>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</si>
  <si>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</si>
  <si>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</si>
  <si>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</si>
  <si>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</si>
  <si>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</si>
  <si>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</si>
  <si>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</si>
  <si>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</si>
  <si>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</si>
  <si>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</si>
  <si>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</si>
  <si>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</si>
  <si>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</si>
  <si>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</si>
  <si>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</si>
  <si>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</si>
  <si>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</si>
  <si>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</si>
  <si>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</si>
  <si>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</si>
  <si>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</si>
  <si>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</si>
  <si>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</si>
  <si>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</si>
  <si>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</si>
  <si>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</si>
  <si>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</si>
  <si>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Long-Term, Portion of Derivative Assets (175)</t>
  </si>
  <si>
    <t xml:space="preserve">   23</t>
  </si>
  <si>
    <t>Long-Term, Portion of Derivative Assets - Hedges (176)</t>
  </si>
  <si>
    <t xml:space="preserve">   24</t>
  </si>
  <si>
    <t>TOTAL Other Property and Investments (Total of lines 14-17, 19-23)</t>
  </si>
  <si>
    <t xml:space="preserve">   25</t>
  </si>
  <si>
    <t>CURRENT AND ACCRUED ASSETS</t>
  </si>
  <si>
    <t xml:space="preserve">   26</t>
  </si>
  <si>
    <t>Cash (131)</t>
  </si>
  <si>
    <t xml:space="preserve">   27</t>
  </si>
  <si>
    <t>Special Deposits (132-134)</t>
  </si>
  <si>
    <t xml:space="preserve">   28</t>
  </si>
  <si>
    <t>Working Fund (135)</t>
  </si>
  <si>
    <t xml:space="preserve">   29</t>
  </si>
  <si>
    <t>Temporary Cash Investments (136)</t>
  </si>
  <si>
    <t xml:space="preserve">   30</t>
  </si>
  <si>
    <t>Notes Receivable (141)</t>
  </si>
  <si>
    <t xml:space="preserve">   31</t>
  </si>
  <si>
    <t>Customer Accounts Receivable (142)</t>
  </si>
  <si>
    <t xml:space="preserve">   32</t>
  </si>
  <si>
    <t>Other Accounts Receivable (143)</t>
  </si>
  <si>
    <t xml:space="preserve">   33</t>
  </si>
  <si>
    <t>(Less) Accum. Prov. for Uncollectible Acct.-Credit (144)</t>
  </si>
  <si>
    <t xml:space="preserve">   34</t>
  </si>
  <si>
    <t>Notes Receivable from Associated Companies (145)</t>
  </si>
  <si>
    <t xml:space="preserve">   35</t>
  </si>
  <si>
    <t>Accounts Receivable from Assoc. Companies (146)</t>
  </si>
  <si>
    <t xml:space="preserve">   36</t>
  </si>
  <si>
    <t>Fuel Stock (151)</t>
  </si>
  <si>
    <t xml:space="preserve">   37</t>
  </si>
  <si>
    <t>Fuel Stock Expenses Undistributed (152)</t>
  </si>
  <si>
    <t xml:space="preserve">   38</t>
  </si>
  <si>
    <t>Residuals (Elec) and Extracted Products (153)</t>
  </si>
  <si>
    <t xml:space="preserve">   39</t>
  </si>
  <si>
    <t>Plant Materials and Operating Supplies (154)</t>
  </si>
  <si>
    <t xml:space="preserve">   40</t>
  </si>
  <si>
    <t>Merchandise (155)</t>
  </si>
  <si>
    <t xml:space="preserve">   41</t>
  </si>
  <si>
    <t>Other Materials and Supplies (156)</t>
  </si>
  <si>
    <t xml:space="preserve">   42</t>
  </si>
  <si>
    <t>Nuclear Materials Held for Sale (157)</t>
  </si>
  <si>
    <t>202-203/227</t>
  </si>
  <si>
    <t xml:space="preserve">   43</t>
  </si>
  <si>
    <t>Allowances (158.1 and 158.2)</t>
  </si>
  <si>
    <t xml:space="preserve">   44</t>
  </si>
  <si>
    <t>(Less) Noncurrent Portion of Allowances</t>
  </si>
  <si>
    <t xml:space="preserve">   45</t>
  </si>
  <si>
    <t>Stores Expense Undistributed (163)</t>
  </si>
  <si>
    <t xml:space="preserve">   46</t>
  </si>
  <si>
    <t>Gas Stored Underground - Current (164.1)</t>
  </si>
  <si>
    <t xml:space="preserve">   47</t>
  </si>
  <si>
    <t>Liquefied Natural Gas Stored and Held for Processing(164.2-164.3)</t>
  </si>
  <si>
    <t xml:space="preserve">   48</t>
  </si>
  <si>
    <t>Prepayments (165)</t>
  </si>
  <si>
    <t xml:space="preserve">   49</t>
  </si>
  <si>
    <t>Advances for Gas (166-167)</t>
  </si>
  <si>
    <t xml:space="preserve">   50</t>
  </si>
  <si>
    <t>Interest and Dividends Receivable (171)</t>
  </si>
  <si>
    <t xml:space="preserve">   51</t>
  </si>
  <si>
    <t>Rents Receivable (172)</t>
  </si>
  <si>
    <t xml:space="preserve">   52</t>
  </si>
  <si>
    <t>Accrued Utility Revenues (173)</t>
  </si>
  <si>
    <t xml:space="preserve">   53</t>
  </si>
  <si>
    <t>Miscellaneous Current and Accrued Assets (174)</t>
  </si>
  <si>
    <t xml:space="preserve">   54</t>
  </si>
  <si>
    <t>Derivative Instrument Assets (175)</t>
  </si>
  <si>
    <t xml:space="preserve">   55</t>
  </si>
  <si>
    <t>(Less) Long-Term Portion of Derivative Instrument Assets (175)</t>
  </si>
  <si>
    <t xml:space="preserve">   56</t>
  </si>
  <si>
    <t>Derivative Instrument Assets - Hedges (176)</t>
  </si>
  <si>
    <t xml:space="preserve">   57</t>
  </si>
  <si>
    <t>(Less) Long-Term Portion of Derivative Instrument Assets - Hedges (176)</t>
  </si>
  <si>
    <t xml:space="preserve">   58</t>
  </si>
  <si>
    <t>TOTAL Current and Accrued Assets (Enter Total of lines 26 thru 57)</t>
  </si>
  <si>
    <t>FERC FORM NO.1 (ED. 12-15)</t>
  </si>
  <si>
    <t>Page 110</t>
  </si>
  <si>
    <t>COMPARATIVE BALANCE SHEET (ASSETS AND OTHER DEBITS) (Continued)</t>
  </si>
  <si>
    <t xml:space="preserve">   59</t>
  </si>
  <si>
    <t>DEFERRED DEBITS</t>
  </si>
  <si>
    <t xml:space="preserve">   60</t>
  </si>
  <si>
    <t>Unamortized Debt Expense (181)</t>
  </si>
  <si>
    <t xml:space="preserve">   61</t>
  </si>
  <si>
    <t>Extraordinary Property Losses (182.1)</t>
  </si>
  <si>
    <t xml:space="preserve">   62</t>
  </si>
  <si>
    <t>Unrecovered Plant and Regulatory Study Costs (182.2)</t>
  </si>
  <si>
    <t xml:space="preserve">   63</t>
  </si>
  <si>
    <t>Other Regulatory Assets (182.3)</t>
  </si>
  <si>
    <t xml:space="preserve">   64</t>
  </si>
  <si>
    <t>Prelim. Survey and Investigation Charges (Electric) (183)</t>
  </si>
  <si>
    <t xml:space="preserve">   65</t>
  </si>
  <si>
    <t>Prelim. Survey and Investigation Charges (Gas) (183.1, 183.2)</t>
  </si>
  <si>
    <t xml:space="preserve">   66</t>
  </si>
  <si>
    <t>Clearing Accounts (184)</t>
  </si>
  <si>
    <t xml:space="preserve">   67</t>
  </si>
  <si>
    <t>Temporary Facilities (185)</t>
  </si>
  <si>
    <t xml:space="preserve">   68</t>
  </si>
  <si>
    <t>Miscellaneous Deferred Debits (186)</t>
  </si>
  <si>
    <t xml:space="preserve">   69</t>
  </si>
  <si>
    <t>Def. Losses from Disposition of Utility Plt. (187)</t>
  </si>
  <si>
    <t xml:space="preserve">   70</t>
  </si>
  <si>
    <t>Research, Devel. and Demonstration Expend. (188)</t>
  </si>
  <si>
    <t xml:space="preserve">   71</t>
  </si>
  <si>
    <t>Unamortized Loss on Reacquired Debt (189)</t>
  </si>
  <si>
    <t xml:space="preserve">   72</t>
  </si>
  <si>
    <t>Accumulated Deferred Income Taxes (190)</t>
  </si>
  <si>
    <t xml:space="preserve">   73</t>
  </si>
  <si>
    <t>Unrecovered Purchased Gas Costs (191)</t>
  </si>
  <si>
    <t xml:space="preserve">   74</t>
  </si>
  <si>
    <t>TOTAL Deferred Debits (Enter Total of lines 60 thru 74)</t>
  </si>
  <si>
    <t xml:space="preserve">   75</t>
  </si>
  <si>
    <t xml:space="preserve">     TOTAL Assets and Other Debits (Enter Total of lines 10, 11, 12, 24,</t>
  </si>
  <si>
    <t>58, and 74)</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</si>
  <si>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</si>
  <si>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</si>
  <si>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</si>
  <si>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</si>
  <si>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</si>
  <si>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</si>
  <si>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</si>
  <si>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</si>
  <si>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Other Paid-in Capital (208-211)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</si>
  <si>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</si>
  <si>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</si>
  <si>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</si>
  <si>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</si>
  <si>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</si>
  <si>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</si>
  <si>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Accumulated Other Comprehensive Income (219)</t>
  </si>
  <si>
    <t>TOTAL Proprietary Capital (Enter Total of lines 2 thru 14)</t>
  </si>
  <si>
    <t>LONG-TERM DEBT</t>
  </si>
  <si>
    <t>Bonds (221)</t>
  </si>
  <si>
    <t>(Less) Reacquired Bonds (222)</t>
  </si>
  <si>
    <t>Advances from Associated Companies (223)</t>
  </si>
  <si>
    <t>Other Long-Term Debt (224)</t>
  </si>
  <si>
    <t>Unamortized Premium on Long-Term Debt (225)</t>
  </si>
  <si>
    <t>(Less) Unamortized Discount on Long-Term Debt-Debit (226)</t>
  </si>
  <si>
    <t>TOTAL Long-Term Debt (Enter Total of Lines 17 thru 22)</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</si>
  <si>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</si>
  <si>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</si>
  <si>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</si>
  <si>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</si>
  <si>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</si>
  <si>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</si>
  <si>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</si>
  <si>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Long-Term Portion of Derivative Instrument Liabilities</t>
  </si>
  <si>
    <t>Long-Term Portion of Derivative Instrument Liabilities - Hedges</t>
  </si>
  <si>
    <t>Asset Retirement Obligations (230)</t>
  </si>
  <si>
    <t>TOTAL Other Noncurrent Liabilities (Enter Total of lines 25 thru 33)</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</si>
  <si>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</si>
  <si>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</si>
  <si>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</si>
  <si>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</si>
  <si>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</si>
  <si>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</si>
  <si>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</si>
  <si>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</si>
  <si>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</si>
  <si>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</si>
  <si>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</si>
  <si>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</si>
  <si>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</si>
  <si>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</si>
  <si>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Derivative Instrument Liabilities (244)</t>
  </si>
  <si>
    <t>(Less) Long-Term Portion of Derivative Instrument Liabilities</t>
  </si>
  <si>
    <t>Derivative Instrument Liabilities - Hedges (245)</t>
  </si>
  <si>
    <t>(Less) Long-Term Portion of Derivative Instrument Liabilities - Hedges</t>
  </si>
  <si>
    <t>TOTAL Current and Accrued Liabilities (Enter Total of lines 36 - 52)</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</si>
  <si>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</si>
  <si>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</si>
  <si>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</si>
  <si>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</si>
  <si>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</si>
  <si>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</si>
  <si>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</si>
  <si>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</si>
  <si>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</si>
  <si>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</si>
  <si>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</si>
  <si>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TOTAL Deferred Credits (Enter Total of lines 55 thru 61)</t>
  </si>
  <si>
    <t xml:space="preserve">   76</t>
  </si>
  <si>
    <t xml:space="preserve">     TOTAL Liabilities and Other Credits (Enter Total of lines 15, 23, 34, </t>
  </si>
  <si>
    <t>53 and 62)</t>
  </si>
  <si>
    <t>Note:</t>
  </si>
  <si>
    <t xml:space="preserve">Please use the appropriate accounts under the heading "Other Noncurrent Liabilities" for accounts that the PSC </t>
  </si>
  <si>
    <t>classifies as "Operating Reserves".</t>
  </si>
  <si>
    <t>Page 113</t>
  </si>
  <si>
    <t>(1)  [x]   An Original</t>
  </si>
  <si>
    <t>(2)  [  ]   A Resubmission</t>
  </si>
  <si>
    <t>STATEMENT OF INCOME FOR THE YEAR</t>
  </si>
  <si>
    <t>STATEMENT OF INCOME FOR THE YEAR (Continued)</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</si>
  <si>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</si>
  <si>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</si>
  <si>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from settlement of any rate proceeding affecting revenues received or costs incurred for power or gas purchases, and a summary of the adjustments made to balance sheet, income, and expense accounts.</t>
  </si>
  <si>
    <t>9.  Explain in a footnote if the previous year's figures are different from that reported in prior reports.</t>
  </si>
  <si>
    <t>(Ref).</t>
  </si>
  <si>
    <t xml:space="preserve">                         TOTAL</t>
  </si>
  <si>
    <t xml:space="preserve">               Account</t>
  </si>
  <si>
    <t>Current Year</t>
  </si>
  <si>
    <t>Previous Year</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</si>
  <si>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</si>
  <si>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</si>
  <si>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Net Utility Operating Income (Carried forward from page 114)</t>
  </si>
  <si>
    <t xml:space="preserve">               - -</t>
  </si>
  <si>
    <t>OTHER INCOME AND DEDUCTIONS</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</si>
  <si>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</si>
  <si>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</si>
  <si>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Other Income</t>
  </si>
  <si>
    <t xml:space="preserve">    Nonutility Operating Income</t>
  </si>
  <si>
    <t>3.  Report data for lines 7, 9, and 10 for Natural Gas companies using accounts 404.1, 404.2, 404.3, 407.1, and 407.2.</t>
  </si>
  <si>
    <t xml:space="preserve">       Revenues From Merchandising, Jobbing and Contract Work (415)</t>
  </si>
  <si>
    <t xml:space="preserve">       (Less) Costs and Exp. of Merchandising, Job. &amp; Contract Work (416)</t>
  </si>
  <si>
    <t>4.  Use page 122-123 for important notes regarding the statement of income or any account thereof.</t>
  </si>
  <si>
    <t>6.  Give concise explanations concerning significant amount of any refunds made or received during the year resulting</t>
  </si>
  <si>
    <t xml:space="preserve">       Revenues From Nonutility Operations (417)</t>
  </si>
  <si>
    <t xml:space="preserve">       (Less) Expenses of Nonutility Operations (417.1)</t>
  </si>
  <si>
    <t xml:space="preserve">       Nonoperating Rental Income (418)</t>
  </si>
  <si>
    <t xml:space="preserve">       Equity in Earnings of Subsidiary Companies (418.1)</t>
  </si>
  <si>
    <t>(Ref.)</t>
  </si>
  <si>
    <t>TOTAL</t>
  </si>
  <si>
    <t>Electric Utility</t>
  </si>
  <si>
    <t>Gas Utility</t>
  </si>
  <si>
    <t>Other  Utility</t>
  </si>
  <si>
    <t xml:space="preserve">    Interest and Dividend Income (419)</t>
  </si>
  <si>
    <t>Account</t>
  </si>
  <si>
    <t xml:space="preserve">    Previous Year</t>
  </si>
  <si>
    <t xml:space="preserve"> Current Year</t>
  </si>
  <si>
    <t xml:space="preserve">    Allowance for Other Funds Used During Construction (419.1)</t>
  </si>
  <si>
    <t xml:space="preserve">    Miscellaneous Nonoperating Income (421)</t>
  </si>
  <si>
    <t>(m)</t>
  </si>
  <si>
    <t>(n)</t>
  </si>
  <si>
    <t>(o)</t>
  </si>
  <si>
    <t>(p)</t>
  </si>
  <si>
    <t xml:space="preserve">    Gain in Disposition of Property (421.1)</t>
  </si>
  <si>
    <t>UTILITY OPERATING INCOME</t>
  </si>
  <si>
    <t xml:space="preserve">          TOTAL Other Income (Enter Total of lines 31 thru 40)</t>
  </si>
  <si>
    <t>Operating Revenues (400)</t>
  </si>
  <si>
    <t>Other Income Deductions</t>
  </si>
  <si>
    <t>Operating Expenses</t>
  </si>
  <si>
    <t xml:space="preserve">    Loss on Disposition of Property (421.2)</t>
  </si>
  <si>
    <t xml:space="preserve">       Operation Expenses (401)</t>
  </si>
  <si>
    <t xml:space="preserve">    Miscellaneous Amortization (425)</t>
  </si>
  <si>
    <t xml:space="preserve">       Maintenance Expenses (402)</t>
  </si>
  <si>
    <t>Donations  (426.1)</t>
  </si>
  <si>
    <t xml:space="preserve">       Depreciation Expense (403)</t>
  </si>
  <si>
    <t>Life Insurance (426.2)</t>
  </si>
  <si>
    <t xml:space="preserve">       Depreciation Expense for Asset Retirement Costs (403.1)</t>
  </si>
  <si>
    <t>Penalities  (426.3)</t>
  </si>
  <si>
    <t xml:space="preserve">       Amort. &amp; Depl. of Utility Plant (404-405)</t>
  </si>
  <si>
    <t>Exp. For Certain Civic, Political &amp; Related Activities (426.4)</t>
  </si>
  <si>
    <t xml:space="preserve">       Amort. of Utility Plant Acq. Adj. (406)</t>
  </si>
  <si>
    <t>Other Deductions (426.5)</t>
  </si>
  <si>
    <t xml:space="preserve">       Amort. of Property Losses, Unrecovered Plant and</t>
  </si>
  <si>
    <t>TOTAL Other Income Deductions (Total of lines 43 thru 49)</t>
  </si>
  <si>
    <t xml:space="preserve">           Regulatory Study Costs (407)</t>
  </si>
  <si>
    <t>Taxes Other Than Income Taxes (408.2)</t>
  </si>
  <si>
    <t>234,272-277</t>
  </si>
  <si>
    <t xml:space="preserve">       Amort. of Conversion Expenses (407)</t>
  </si>
  <si>
    <t>Income Taxes - Federal (409.2)</t>
  </si>
  <si>
    <t xml:space="preserve">       Regulatory Debits (407.3)</t>
  </si>
  <si>
    <t>Income Taxes - Other (409.2)</t>
  </si>
  <si>
    <t xml:space="preserve">       (Less) Regulatory Credits (407.4)</t>
  </si>
  <si>
    <t>Provision for Deferred Inc. Taxes (410.2)</t>
  </si>
  <si>
    <t xml:space="preserve">       Taxes Other Than Income Taxes (408.1)</t>
  </si>
  <si>
    <t>(Less) Provision for Deferred Income Taxes - Cr. (411.2)</t>
  </si>
  <si>
    <t xml:space="preserve">       Income Taxes -- Federal (409.1)</t>
  </si>
  <si>
    <t>Investment Tax Credit Adj. - Net (411.5)</t>
  </si>
  <si>
    <t xml:space="preserve">                                     -- Other (409.1)</t>
  </si>
  <si>
    <t xml:space="preserve">          TOTAL Taxes on Other Income  and Deduct. (Total of  48 thru 54)</t>
  </si>
  <si>
    <t xml:space="preserve">       Provision for Deferred Income Taxes (410.1)</t>
  </si>
  <si>
    <t xml:space="preserve">     Net Other Income and Deductions (Enter Total of lines 41, 46, 55)</t>
  </si>
  <si>
    <t xml:space="preserve">       (Less) Provision for Deferred Income Taxes -Cr. (411.1)</t>
  </si>
  <si>
    <t>INTEREST CHARGES</t>
  </si>
  <si>
    <t xml:space="preserve">       Investment Tax Credit Adj. -- Net (411.4)</t>
  </si>
  <si>
    <t>Interest on Long-Term Debt (427)</t>
  </si>
  <si>
    <t xml:space="preserve">       (Less) Gains from Disp. of Utility Plant (411.6)</t>
  </si>
  <si>
    <t>Amort. of Debt Disc. and Expense (428)</t>
  </si>
  <si>
    <t xml:space="preserve">       Losses from Disp. of Utility Plant (411.7)</t>
  </si>
  <si>
    <t>Amortization of Loss on Reacquired Debt (428.1)</t>
  </si>
  <si>
    <t xml:space="preserve">       (Less) Gain from Disposition of Allowances (411.8)</t>
  </si>
  <si>
    <t>(Less) Amort. of Premium on Debt-Credit (429)</t>
  </si>
  <si>
    <t xml:space="preserve">       Losses from Disposition of Allowances (411.9)</t>
  </si>
  <si>
    <t>(Less) Amortization of Gain on Reacquired Debt-Credit (429.1)</t>
  </si>
  <si>
    <t xml:space="preserve">       Accretion Expense (411.10)</t>
  </si>
  <si>
    <t>Interest on Debt to Assoc. Companies (430)</t>
  </si>
  <si>
    <t>TOTAL Utility Operating Expenses (Enter Total of 4 thru 24)</t>
  </si>
  <si>
    <t>Other Interest Expense (431)</t>
  </si>
  <si>
    <t xml:space="preserve">           Net  Utility Operating Income (Enter Total of</t>
  </si>
  <si>
    <t>(Less) Allowance for Borrowed Funds Used During Construction-Cr. (432)</t>
  </si>
  <si>
    <t xml:space="preserve">                line 2 less 25)  (Carry forward to page 117, line 27)</t>
  </si>
  <si>
    <t xml:space="preserve">       Net Interest Charges (Enter Total of lines 58 thru 65)</t>
  </si>
  <si>
    <t>Income Before Extraordinary Items (Total of lines 27, 56 and 66)</t>
  </si>
  <si>
    <t>EXTRAORDINARY ITEMS</t>
  </si>
  <si>
    <t>Extraordinary Income (434)</t>
  </si>
  <si>
    <t>(Less) Extraordinary Deductions (435)</t>
  </si>
  <si>
    <t xml:space="preserve">       Net Extraordinary Items (Enter Total of line 69 less line 70)</t>
  </si>
  <si>
    <t>Income Taxes -- Federal and Other (409.3)</t>
  </si>
  <si>
    <t>Extraordinary Items After Taxes (Enter Total of line 71 less line 72)</t>
  </si>
  <si>
    <t>Net Income (Enter Total of lines 67 and 73)</t>
  </si>
  <si>
    <t>FERC FORM NO.1 (REV. 12-15)</t>
  </si>
  <si>
    <t>Page 114</t>
  </si>
  <si>
    <t>Page 115</t>
  </si>
  <si>
    <t>Page 116</t>
  </si>
  <si>
    <t>Page 117</t>
  </si>
  <si>
    <t>STATEMENT OF RETAINED EARNINGS FOR THE YEAR</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</si>
  <si>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</si>
  <si>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</si>
  <si>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</si>
  <si>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</si>
  <si>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</si>
  <si>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</si>
  <si>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</si>
  <si>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</si>
  <si>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Contra</t>
  </si>
  <si>
    <t>Primary</t>
  </si>
  <si>
    <t>Amount</t>
  </si>
  <si>
    <t>Affected</t>
  </si>
  <si>
    <t>UNAPPROPRIATED RETAINED EARNINGS (Account 216)</t>
  </si>
  <si>
    <t>Balance -- Beginning of Year</t>
  </si>
  <si>
    <t xml:space="preserve">     Changes (Identify by prescribed retained earnings accounts)</t>
  </si>
  <si>
    <t>Adjustments to Retained Earnings (Account 439)</t>
  </si>
  <si>
    <t>Implementation of New Accounting Standards</t>
  </si>
  <si>
    <t xml:space="preserve">         TOTAL Credits to Retained Earnings (Acct. 439) (Total of lines 4 thru 8)</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</si>
  <si>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</si>
  <si>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</si>
  <si>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</si>
  <si>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</si>
  <si>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</si>
  <si>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Dividends Declared-Preferred Stock </t>
  </si>
  <si>
    <t xml:space="preserve">         TOTAL Dividends Declared -- Preferred Stock (Acct. 437) (Total of lines 24 thru 28)</t>
  </si>
  <si>
    <t>Dividends Declared -- Common Stock (Account 438)</t>
  </si>
  <si>
    <t xml:space="preserve">Dividends Declared-Common Stock </t>
  </si>
  <si>
    <t xml:space="preserve">         TOTAL Dividends Declared -- Common Stock (Acct. 438) (Total of lines 31 thru 35)</t>
  </si>
  <si>
    <t>Transfers from Acct. 216.1, Unappropriated Undistributed Subsidiary Earnings</t>
  </si>
  <si>
    <t>Balance -- End of year (Total of lines 01, 09, 15, 16, 22, 29, 36 and 37)</t>
  </si>
  <si>
    <t>Page 118</t>
  </si>
  <si>
    <t>STATEMENT OF RETAINED EARNINGS  FOR THE YEAR (Continued)</t>
  </si>
  <si>
    <t xml:space="preserve">(a)  </t>
  </si>
  <si>
    <t>APPROPRIATED RETAINED EARNINGS (Account 215)</t>
  </si>
  <si>
    <t xml:space="preserve">   State balance and purpose of each appropriated retained earnings amount at end of year and give accounting entries for any applications of appropriated retained earnings during the year.</t>
  </si>
  <si>
    <t xml:space="preserve">       TOTAL Appropriated Retained Earnings (Account 215)</t>
  </si>
  <si>
    <t xml:space="preserve">                       APPROPRIATED RETAINED EARNINGS - AMORTIZATION RESERVE, FEDERAL</t>
  </si>
  <si>
    <t>(Account 215.1)</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</si>
  <si>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</si>
  <si>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</si>
  <si>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</si>
  <si>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</si>
  <si>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</si>
  <si>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</si>
  <si>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</si>
  <si>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</si>
  <si>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</si>
  <si>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</si>
  <si>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</si>
  <si>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(1)  [x] An Original</t>
  </si>
  <si>
    <t>STATEMENT OF CASH FLOWS</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</si>
  <si>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</si>
  <si>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</si>
  <si>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</si>
  <si>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Description (See Instructions for Explanations of Codes)</t>
  </si>
  <si>
    <t>Amounts</t>
  </si>
  <si>
    <t>Net Cash Flow from Operating Activities:</t>
  </si>
  <si>
    <t xml:space="preserve">     Net Income (Line 74(c) on page 117)</t>
  </si>
  <si>
    <t xml:space="preserve">     Noncash Charges (Credits) to Income:</t>
  </si>
  <si>
    <t xml:space="preserve">          Depreciation and Depletion</t>
  </si>
  <si>
    <t xml:space="preserve">          Amortization of Debt Discount and Expense</t>
  </si>
  <si>
    <t xml:space="preserve">          Amortization of Loss on Reacquired Debt</t>
  </si>
  <si>
    <t xml:space="preserve">          Amortization of Regulatory Debits and Credits, Net</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</si>
  <si>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</si>
  <si>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</si>
  <si>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</si>
  <si>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</si>
  <si>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</si>
  <si>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</si>
  <si>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</si>
  <si>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</si>
  <si>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</si>
  <si>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</si>
  <si>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</si>
  <si>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Accounts receivable from/payable to affiliates, net</t>
  </si>
  <si>
    <t>Accrued interest on tax reserves</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</si>
  <si>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</si>
  <si>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</si>
  <si>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</si>
  <si>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</si>
  <si>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</si>
  <si>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</si>
  <si>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</si>
  <si>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         Cost of Removal</t>
  </si>
  <si>
    <t xml:space="preserve">         Cash Outflows for Plant (Total of lines 26 thru 33)</t>
  </si>
  <si>
    <t xml:space="preserve">    Acquisition of Other Noncurrent Assets (d)</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</si>
  <si>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</si>
  <si>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</si>
  <si>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</si>
  <si>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</si>
  <si>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</si>
  <si>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</si>
  <si>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</si>
  <si>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</si>
  <si>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</si>
  <si>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4.  </t>
  </si>
  <si>
    <t>Investing Activities</t>
  </si>
  <si>
    <t xml:space="preserve">  5.  Codes used:</t>
  </si>
  <si>
    <t>Include at Other (line 31) net cash outflow to acquire other companies.  Provide a reconciliation of assets acquired with liabilities assumed on pages 122-123.</t>
  </si>
  <si>
    <t xml:space="preserve">         (a) Net proceeds or payments.</t>
  </si>
  <si>
    <t xml:space="preserve">         (b) Bonds, debentures and other long-term debt.</t>
  </si>
  <si>
    <t xml:space="preserve">         (c) Include commercial paper.</t>
  </si>
  <si>
    <t>Do not include on this statement the dollar amount of leases capitalized per USOA General Instruction 20; instead provide a reconciliation of the dollar amount of leases capitalized with the plant cost on pages 122-123.</t>
  </si>
  <si>
    <t xml:space="preserve">         (d) Identify separately such items as investments,</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</si>
  <si>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</si>
  <si>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</si>
  <si>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</si>
  <si>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</si>
  <si>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</si>
  <si>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</si>
  <si>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</si>
  <si>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</si>
  <si>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</si>
  <si>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 (provide details in footnote):</t>
  </si>
  <si>
    <t xml:space="preserve">   Affiliate Moneypool Lending and Receivables/Payables, Net</t>
  </si>
  <si>
    <t xml:space="preserve">   Net Increase (Decrease) in Special Deposits</t>
  </si>
  <si>
    <t xml:space="preserve">   Net Cash Provided by (Used in) Investing Activities</t>
  </si>
  <si>
    <t xml:space="preserve">          (Total of lines 34 thru 55)</t>
  </si>
  <si>
    <t>Cash Flows from Financing Activities:</t>
  </si>
  <si>
    <t xml:space="preserve">   Proceeds from Issuance of:</t>
  </si>
  <si>
    <t xml:space="preserve">         Long-Term Debt (b)</t>
  </si>
  <si>
    <t xml:space="preserve">         Preferred Stock</t>
  </si>
  <si>
    <t xml:space="preserve">         Common Stock</t>
  </si>
  <si>
    <t>Other (provide details in footnote):</t>
  </si>
  <si>
    <t xml:space="preserve">   Net Increase in Short-Term Debt (c)</t>
  </si>
  <si>
    <t xml:space="preserve">         Other (provide details in footnote):</t>
  </si>
  <si>
    <t xml:space="preserve">         Cash Provided by Outside Sources (Total of lines 61 thru 69)</t>
  </si>
  <si>
    <t xml:space="preserve">   Payments for Retirement of:</t>
  </si>
  <si>
    <t xml:space="preserve">         Long-term Debt (b)</t>
  </si>
  <si>
    <t xml:space="preserve">   Net Decrease in Short-Term Debt (c)</t>
  </si>
  <si>
    <t>Affiliate Moneypool Borrowing, Net</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</si>
  <si>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</si>
  <si>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</si>
  <si>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</si>
  <si>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</si>
  <si>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</si>
  <si>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</si>
  <si>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</si>
  <si>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</si>
  <si>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</si>
  <si>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</si>
  <si>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</si>
  <si>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4.  Where Accounts 189, Unamortized Loss on Reacquired Debt, and 257, Unamortized Gain on Reacquired Debt, are not used, give an explanation, providing the rate treatment given these items.  See General Instruction 17 of the Uniform System of Accounts.</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</si>
  <si>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</si>
  <si>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</si>
  <si>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</si>
  <si>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</si>
  <si>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Note 1 - Notes to Financial Statements for the Statement of Cash Flows Schedule of Noncash and Other Charges (Credits) to Income:</t>
  </si>
  <si>
    <t>Change in Derivative Instrument Assets</t>
  </si>
  <si>
    <t>Change in Prepayments</t>
  </si>
  <si>
    <t>Change in Miscellaneous Current and Accrued Assets</t>
  </si>
  <si>
    <t>Change in Unamortized Debt Expense</t>
  </si>
  <si>
    <t>Change in Preliminary Survey and Investigation Charges</t>
  </si>
  <si>
    <t>Change in Clearing Accounts</t>
  </si>
  <si>
    <t>Change in Miscellaneous Deferred Debits</t>
  </si>
  <si>
    <t>Change in Unamortized Loss on Reacquired Debt</t>
  </si>
  <si>
    <t>Change in Accumulated Provision for Injuries and Damages</t>
  </si>
  <si>
    <t>Change in Accumulated Provision for Pensions and Benefits</t>
  </si>
  <si>
    <t>Change in Transmission congestion contract</t>
  </si>
  <si>
    <t>Change in Miscellaneous Operating Provisions</t>
  </si>
  <si>
    <t>Change in Asset Retirement Obligations</t>
  </si>
  <si>
    <t xml:space="preserve">Change in Derivative Instrument Liabilities </t>
  </si>
  <si>
    <t>Change in Customer Advances for Construction</t>
  </si>
  <si>
    <t>Change in Other Deferred Credits</t>
  </si>
  <si>
    <t>Change in Capitalized Pension Expense</t>
  </si>
  <si>
    <t>Change in Special Funds</t>
  </si>
  <si>
    <t>Amoritzation of Right-of-use asset and lease expense</t>
  </si>
  <si>
    <t>Total Other Page 120 Line 18</t>
  </si>
  <si>
    <t>Change in Utility Plant - Other</t>
  </si>
  <si>
    <t>Total Other Page 120 Line 31</t>
  </si>
  <si>
    <t xml:space="preserve">Change in Other Investments </t>
  </si>
  <si>
    <t>Capital spending prepayments</t>
  </si>
  <si>
    <t>Total Other Page 121 Line 53</t>
  </si>
  <si>
    <t>Capital infusion from Parent company</t>
  </si>
  <si>
    <t>Advances issued from affiliate (223)</t>
  </si>
  <si>
    <t>Advances repaid to affiliate (223)</t>
  </si>
  <si>
    <t>Total Other Page 121 Line 64</t>
  </si>
  <si>
    <t>Debt issuance cost</t>
  </si>
  <si>
    <t>Total Other Page 121 Line 67</t>
  </si>
  <si>
    <t>Total Other Page 121 Line 90</t>
  </si>
  <si>
    <r>
      <t>FERC FORM NO.1 (ED. 12-96</t>
    </r>
    <r>
      <rPr>
        <sz val="12"/>
        <rFont val="Arial"/>
        <family val="2"/>
      </rPr>
      <t>)</t>
    </r>
  </si>
  <si>
    <t>Page 122</t>
  </si>
  <si>
    <t>NOTES TO FINANCIAL STATEMENTS (Continued)</t>
  </si>
  <si>
    <t>Note 2 - Goodwill</t>
  </si>
  <si>
    <t xml:space="preserve">The Company’s balance sheets as of December 31, 2025 and 2024 included in this annual report reflect the removal of $1.3 billion of goodwill along with an offsetting reduction to Other Paid-In Capital.  This is different from the treatment of goodwill for FERC reporting under which goodwill is included in Utility Plant and is different from the treatment of goodwill for U.S. GAAP reporting under which goodwill is reported as a separate long-term asset.  </t>
  </si>
  <si>
    <t>Next Page is 200</t>
  </si>
  <si>
    <t>Page 123</t>
  </si>
  <si>
    <t xml:space="preserve">Name of Respondent                                   </t>
  </si>
  <si>
    <t>This Report Is:</t>
  </si>
  <si>
    <t>(1) [x]  An Original</t>
  </si>
  <si>
    <t>(Mo, Day, Yr)</t>
  </si>
  <si>
    <t xml:space="preserve">                                                                       </t>
  </si>
  <si>
    <t>(2) [  ]  A Resubmission</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</si>
  <si>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</si>
  <si>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</si>
  <si>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</si>
  <si>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</si>
  <si>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</si>
  <si>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</si>
  <si>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</si>
  <si>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Net Income (Carried</t>
  </si>
  <si>
    <t>Unrealized Gains and</t>
  </si>
  <si>
    <t>Minimum Pension</t>
  </si>
  <si>
    <t>Foreign Currency</t>
  </si>
  <si>
    <t>Hedges</t>
  </si>
  <si>
    <t>category of items</t>
  </si>
  <si>
    <t>Forward from</t>
  </si>
  <si>
    <t>Comprehensive</t>
  </si>
  <si>
    <t>Loses on Available-</t>
  </si>
  <si>
    <t>Liability adjustment</t>
  </si>
  <si>
    <t>Adjustments</t>
  </si>
  <si>
    <t>Interest Rate Swaps</t>
  </si>
  <si>
    <t>[Specify]</t>
  </si>
  <si>
    <t xml:space="preserve">recorded in </t>
  </si>
  <si>
    <t>Page 117, Line 74)</t>
  </si>
  <si>
    <t>Income</t>
  </si>
  <si>
    <t>for-Sale Securities</t>
  </si>
  <si>
    <t>(net amount)</t>
  </si>
  <si>
    <t>Account 219</t>
  </si>
  <si>
    <t>Balance of Account 219 at Beginning of Preceding Year</t>
  </si>
  <si>
    <t>Preceding Year Reclassification from Account 219 Net Income</t>
  </si>
  <si>
    <t>Preceding Year Changes in Fair Value</t>
  </si>
  <si>
    <t>Total (lines 2 and 3)</t>
  </si>
  <si>
    <t>Balance of Account 219 at End of Preceding Quarter/Year</t>
  </si>
  <si>
    <t>Balance of Account 219 at Beginning of Preceding Quarter/Year</t>
  </si>
  <si>
    <t>Current Year Reclassifications From Account 219 to Net Income</t>
  </si>
  <si>
    <t>Current Year Changes In Fair Value</t>
  </si>
  <si>
    <t>Total (lines 7 and 8)</t>
  </si>
  <si>
    <t>Balance of Account 219 at End of Current Year</t>
  </si>
  <si>
    <t xml:space="preserve"> FERC FORM NO. 1 (NEW 12-15)</t>
  </si>
  <si>
    <t>Page 122a</t>
  </si>
  <si>
    <t>Page 122b</t>
  </si>
  <si>
    <t xml:space="preserve">  (Mo., Day, Yr.)</t>
  </si>
  <si>
    <t>(Mo., Day, Yr.)</t>
  </si>
  <si>
    <t>(2)  [  ]  A Resubmission</t>
  </si>
  <si>
    <t>SUMMARY OF UTILITY PLANT AND ACCUMULATED PROVISIONS</t>
  </si>
  <si>
    <t>SUMMARY OF UTILITY PLANT ACCUMULATED PROVISIONS</t>
  </si>
  <si>
    <t>FOR DEPRECIATION, AMORTIZATION AND DEPLETION</t>
  </si>
  <si>
    <t xml:space="preserve">        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</si>
  <si>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</si>
  <si>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</si>
  <si>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</si>
  <si>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</si>
  <si>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</si>
  <si>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</si>
  <si>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</si>
  <si>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</si>
  <si>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</si>
  <si>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</si>
  <si>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</si>
  <si>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</si>
  <si>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</si>
  <si>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</si>
  <si>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</si>
  <si>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</si>
  <si>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</si>
  <si>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</si>
  <si>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</si>
  <si>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</si>
  <si>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</si>
  <si>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</si>
  <si>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</si>
  <si>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</si>
  <si>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</si>
  <si>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</si>
  <si>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</si>
  <si>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</si>
  <si>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</si>
  <si>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</si>
  <si>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</si>
  <si>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</si>
  <si>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 xml:space="preserve">               (Enter Total of lines 22, 26, 30, 31 and 32)</t>
  </si>
  <si>
    <t>FERC FORM NO.1 (ED. 12-89)</t>
  </si>
  <si>
    <t>Page 200</t>
  </si>
  <si>
    <t xml:space="preserve">                                                                                                                                                                         Page 201</t>
  </si>
  <si>
    <t>(1)  [  ]  An Original</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</si>
  <si>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</si>
  <si>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</si>
  <si>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</si>
  <si>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</si>
  <si>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</si>
  <si>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</si>
  <si>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</si>
  <si>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</si>
  <si>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</si>
  <si>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</si>
  <si>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</si>
  <si>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</si>
  <si>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</si>
  <si>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</si>
  <si>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</si>
  <si>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</si>
  <si>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</si>
  <si>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</si>
  <si>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</si>
  <si>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</si>
  <si>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</si>
  <si>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</si>
  <si>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</si>
  <si>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</si>
  <si>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</si>
  <si>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</si>
  <si>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</si>
  <si>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</si>
  <si>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</si>
  <si>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</si>
  <si>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</si>
  <si>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</si>
  <si>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</si>
  <si>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</si>
  <si>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</si>
  <si>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</si>
  <si>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</si>
  <si>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</si>
  <si>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</si>
  <si>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</si>
  <si>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</si>
  <si>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</si>
  <si>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</si>
  <si>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</si>
  <si>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</si>
  <si>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</si>
  <si>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</si>
  <si>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ELECTRIC PLANT IN SERVICE (Accounts 101, 102, 103, and 106)</t>
  </si>
  <si>
    <t>ELECTRIC PLANT IN SERVICE (Accounts 101, 102, 103, and 106) (Continued)</t>
  </si>
  <si>
    <t>1.  Report below the original cost of electric plant in service according to the prescribed accounts.</t>
  </si>
  <si>
    <t xml:space="preserve">      account for accumulated depreciation provision.  Include also in column (d) reversals of tentative distributions of prior year unclassified </t>
  </si>
  <si>
    <t xml:space="preserve">      retirements. Show in a footnote the account distributions of these tentative classifications in columns (c) and (d), including the</t>
  </si>
  <si>
    <t>2.  In addition to Account 101, Electric Plant in Service (Classified), this page and the next include Account 102, Electric</t>
  </si>
  <si>
    <t xml:space="preserve">      reversals of the prior years tentative account distributions of these amounts.  Careful observance of the above instructions</t>
  </si>
  <si>
    <t xml:space="preserve">      Plant Purchased or Sold; Account 103, Experimental Electric Plant Unclassified; and Account 106, Completed Construction </t>
  </si>
  <si>
    <t xml:space="preserve">      and the texts of Accounts 101 and 106 will avoid serious omissions of the reported amount of respondent's plant actually in service</t>
  </si>
  <si>
    <t xml:space="preserve">      Not Classified - Electric.</t>
  </si>
  <si>
    <t xml:space="preserve">      at end of year.</t>
  </si>
  <si>
    <t>3.  Include in column (c) or (d), as appropriate, corrections of additions and retirements for the current or preceding year.</t>
  </si>
  <si>
    <t xml:space="preserve">7.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</si>
  <si>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</si>
  <si>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4.  For Revisions to the amount of initial asset retirement costs capitalized, included by primary plant account, increases in column (c)</t>
  </si>
  <si>
    <t xml:space="preserve">      Account 102, include in column (e) the amounts with respect to accumulated provision for depreciation, acquisition adjustments, etc.,</t>
  </si>
  <si>
    <t xml:space="preserve">      additions and reductions in column (e) adjustments</t>
  </si>
  <si>
    <t xml:space="preserve">      and show in column (f) only the offset to the debits or credits distributed in column (f) to primary account classifications.</t>
  </si>
  <si>
    <t>5. Enclose in parentheses credit adjustments of plant accounts to indicate the negative effect of such accounts.</t>
  </si>
  <si>
    <t>8.  For Account 399, state the nature and use of plant included in this account and if substantial in amount submit a supplementary</t>
  </si>
  <si>
    <t xml:space="preserve">      statement showing subaccount classification of such plant conforming to the requirements of these pages.</t>
  </si>
  <si>
    <t>6.  Classify Account 106 according to prescribed accounts, on an estimated basis if necessary, and include the entries in column (c).</t>
  </si>
  <si>
    <t xml:space="preserve">      Also to be included in column (c) are entries for reversals of tentative distributions of prior year reported in column (b).</t>
  </si>
  <si>
    <t>9.  For each amount comprising the reported balance and changes in Account 102, state the property purchased or sold, name of vendor</t>
  </si>
  <si>
    <t xml:space="preserve">      Likewise, if the respondent has a significant amount of plant retirements which have not been classified to primary accounts at the end </t>
  </si>
  <si>
    <t xml:space="preserve">      or purchaser, and date of transaction.  If proposed journal entries have been filed with the Commission as required by the Uniform</t>
  </si>
  <si>
    <t xml:space="preserve">      of the year, include in column (d) a tentative distribution of such retirements, on an estimated basis, with appropriate contra entry to the </t>
  </si>
  <si>
    <t xml:space="preserve">      System of Accounts, give also date of such filing.</t>
  </si>
  <si>
    <t>Addition</t>
  </si>
  <si>
    <t>Retirements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</si>
  <si>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</si>
  <si>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</si>
  <si>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</si>
  <si>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</si>
  <si>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</si>
  <si>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</si>
  <si>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</si>
  <si>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</si>
  <si>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</si>
  <si>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</si>
  <si>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</si>
  <si>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</si>
  <si>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</si>
  <si>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</si>
  <si>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</si>
  <si>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</si>
  <si>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</si>
  <si>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</si>
  <si>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</si>
  <si>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 generator Units</t>
  </si>
  <si>
    <t>(314)</t>
  </si>
  <si>
    <t>(315)  Accessory Electric Equipment</t>
  </si>
  <si>
    <t>(315)</t>
  </si>
  <si>
    <t>(316)  Misc. Power Plant Equipment</t>
  </si>
  <si>
    <t>(316)</t>
  </si>
  <si>
    <t>(317) Asset Retirement costs for Steam Production</t>
  </si>
  <si>
    <t xml:space="preserve">  TOTAL Steam Production Plant (Enter Total of lines 8 thru 15)</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</si>
  <si>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</si>
  <si>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</si>
  <si>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</si>
  <si>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</si>
  <si>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</si>
  <si>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</si>
  <si>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</si>
  <si>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</si>
  <si>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</si>
  <si>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</si>
  <si>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</si>
  <si>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</si>
  <si>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</si>
  <si>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(326) Asset Retirement Costs for Nuclear Production</t>
  </si>
  <si>
    <t xml:space="preserve">  TOTAL Nuclear Production Plant (Enter Total of lines 18 thru 24)</t>
  </si>
  <si>
    <t xml:space="preserve">     C. Hydraulic Production Plant</t>
  </si>
  <si>
    <t>(330)  Land and Land Rights</t>
  </si>
  <si>
    <t>(330)</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</si>
  <si>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</si>
  <si>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</si>
  <si>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</si>
  <si>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</si>
  <si>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</si>
  <si>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</si>
  <si>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</si>
  <si>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</si>
  <si>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</si>
  <si>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</si>
  <si>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</si>
  <si>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</si>
  <si>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(337) Asset Retirement Costs for Hydraulic Production</t>
  </si>
  <si>
    <t xml:space="preserve">  TOTAL Hydraulic Production Plant (Enter Total of lines 27 thru 34)</t>
  </si>
  <si>
    <t xml:space="preserve">     D. Other Production Plant</t>
  </si>
  <si>
    <t>(340)  Land and Land Rights</t>
  </si>
  <si>
    <t>(340)</t>
  </si>
  <si>
    <t>(341)  Structures and Improvements</t>
  </si>
  <si>
    <t>(341)</t>
  </si>
  <si>
    <t>(342)  Fuel Holders, Products, and Accessories</t>
  </si>
  <si>
    <t>(342)</t>
  </si>
  <si>
    <t>(343)  Prime Movers</t>
  </si>
  <si>
    <t>(343)</t>
  </si>
  <si>
    <t>(344)  Generators</t>
  </si>
  <si>
    <t>(344)</t>
  </si>
  <si>
    <t>(345)  Accessory Electric Equipment</t>
  </si>
  <si>
    <t>(345)</t>
  </si>
  <si>
    <t xml:space="preserve"> FERC FORM NO. 1 (REV. 12-15)</t>
  </si>
  <si>
    <t>Page 204</t>
  </si>
  <si>
    <t>Page 205</t>
  </si>
  <si>
    <t xml:space="preserve">                                 ELECTRIC PLANT IN SERVICE (Accounts 101, 102, 103, and 106) (Continued)</t>
  </si>
  <si>
    <t xml:space="preserve">                                               ELECTRIC PLANT IN SERVICE (Accounts 101, 102, 103, and 106) (Continued)</t>
  </si>
  <si>
    <t>(346) Misc. Power Plant Equipment</t>
  </si>
  <si>
    <t>(346)</t>
  </si>
  <si>
    <t>(347) Asset Retirement costs for Other Production</t>
  </si>
  <si>
    <t>(348) Energy Storage Equipment - Production</t>
  </si>
  <si>
    <t xml:space="preserve">  TOTAL Other Production Plant (Enter Total of lines 37 thru 45)</t>
  </si>
  <si>
    <t xml:space="preserve">  TOTAL Production Plant (Enter Total of lines 16, 25, 35, and 46)</t>
  </si>
  <si>
    <t xml:space="preserve">          3. TRANSMISSION PLANT</t>
  </si>
  <si>
    <t>(350) Land and Land Rights</t>
  </si>
  <si>
    <t>(350)</t>
  </si>
  <si>
    <t>(351) Energy Storage Equipment - Transmission</t>
  </si>
  <si>
    <t>(351)</t>
  </si>
  <si>
    <t>(352) Structures and Improvements</t>
  </si>
  <si>
    <t>(352)</t>
  </si>
  <si>
    <t>(353) Station Equipment</t>
  </si>
  <si>
    <t>(353)</t>
  </si>
  <si>
    <t>(354) Towers and Fixtures</t>
  </si>
  <si>
    <t>(354)</t>
  </si>
  <si>
    <t>(355) Poles and Fixtures</t>
  </si>
  <si>
    <t>(355)</t>
  </si>
  <si>
    <t>(356) Overhead Conductors and Devices</t>
  </si>
  <si>
    <t>(356)</t>
  </si>
  <si>
    <t>(357) Underground Conduit</t>
  </si>
  <si>
    <t>(357)</t>
  </si>
  <si>
    <t>(358) Underground Conductors and Devices</t>
  </si>
  <si>
    <t>(358)</t>
  </si>
  <si>
    <t>(359) Roads and Trails</t>
  </si>
  <si>
    <t>(359)</t>
  </si>
  <si>
    <t>(359.1) Asset Retirement Costs for Transmission Plant</t>
  </si>
  <si>
    <t>(359.1)</t>
  </si>
  <si>
    <t xml:space="preserve">  TOTAL Transmission Plant (Enter Total of lines 49 thru 59)</t>
  </si>
  <si>
    <t xml:space="preserve">          4. DISTRIBUTION PLANT</t>
  </si>
  <si>
    <t>(360) Land and Land Rights</t>
  </si>
  <si>
    <t>(360)</t>
  </si>
  <si>
    <t>(361) Structures and Improvements</t>
  </si>
  <si>
    <t>(361)</t>
  </si>
  <si>
    <t>(362) Station Equipment</t>
  </si>
  <si>
    <t>(362)</t>
  </si>
  <si>
    <t>(363) Storage Battery Equipment - Distribution</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</si>
  <si>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</si>
  <si>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</si>
  <si>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</si>
  <si>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</si>
  <si>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</si>
  <si>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</si>
  <si>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</si>
  <si>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</si>
  <si>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</si>
  <si>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</si>
  <si>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</si>
  <si>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</si>
  <si>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</si>
  <si>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</si>
  <si>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</si>
  <si>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</si>
  <si>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</si>
  <si>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</si>
  <si>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</si>
  <si>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</si>
  <si>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</si>
  <si>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(374) Asset Retirement Cost for Distribution Plant</t>
  </si>
  <si>
    <t>(374)</t>
  </si>
  <si>
    <t xml:space="preserve">  TOTAL Distribution Plant (Enter Total of lines 62 thru 76)</t>
  </si>
  <si>
    <t xml:space="preserve">          5. REGIONAL TRANSMISSION AND MARKET OPERATION PLANT</t>
  </si>
  <si>
    <t>(380) Land and Land Rights</t>
  </si>
  <si>
    <t>(380)</t>
  </si>
  <si>
    <t>(381) Structures and Improvements</t>
  </si>
  <si>
    <t>(381)</t>
  </si>
  <si>
    <t>(382) Computer Hardware</t>
  </si>
  <si>
    <t>(382)</t>
  </si>
  <si>
    <t>(383) Computer Software</t>
  </si>
  <si>
    <t>(383)</t>
  </si>
  <si>
    <t>(384) Communication Equipment</t>
  </si>
  <si>
    <t>(384)</t>
  </si>
  <si>
    <t>(385) Miscellaneous Regional Transmission and Market Operation Plant</t>
  </si>
  <si>
    <t>(385)</t>
  </si>
  <si>
    <t>(386) Asset Retirement Costs for Regional Transmission and Market Oper</t>
  </si>
  <si>
    <t>(386)</t>
  </si>
  <si>
    <t xml:space="preserve">   TOTAL Transmission and Market Operation Plant (Total line 79 thru 86)</t>
  </si>
  <si>
    <t xml:space="preserve">          6. ENERGY STORAGE PLANT</t>
  </si>
  <si>
    <t>(387.1) Land and Land Rights</t>
  </si>
  <si>
    <t>(387.2) Structures and Improvements</t>
  </si>
  <si>
    <t>(387.3) Energy Storage Equipment</t>
  </si>
  <si>
    <t>(387.5) Collector System</t>
  </si>
  <si>
    <t>(387.6) Generator Step-up Transformers (GSU)</t>
  </si>
  <si>
    <t>(387.7) Inverters</t>
  </si>
  <si>
    <t>(387.8) Computer Hardware</t>
  </si>
  <si>
    <t>(387.9) Computer Software</t>
  </si>
  <si>
    <t>(387.10) Communication Equipment</t>
  </si>
  <si>
    <t>(387.11) Miscellaneous Energy Storage Equipment</t>
  </si>
  <si>
    <t>(387.12) Asset Retirement Costs for Energy Storage</t>
  </si>
  <si>
    <t xml:space="preserve">   TOTAL Energy Storage Plant (Total lines 86.2 thru 86.13)</t>
  </si>
  <si>
    <t xml:space="preserve">          7.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</si>
  <si>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</si>
  <si>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</si>
  <si>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</si>
  <si>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</si>
  <si>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</si>
  <si>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</si>
  <si>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</si>
  <si>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</si>
  <si>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</si>
  <si>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</si>
  <si>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</si>
  <si>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</si>
  <si>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</si>
  <si>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</si>
  <si>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</si>
  <si>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</si>
  <si>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(397) Communication Equipment</t>
  </si>
  <si>
    <t>(397)</t>
  </si>
  <si>
    <t>(398) Miscellaneous Equipment</t>
  </si>
  <si>
    <t>(398)</t>
  </si>
  <si>
    <t xml:space="preserve">  SUBTOTAL (Enter Total of lines 71 thru 80)</t>
  </si>
  <si>
    <t>(399) Other Tangible Property</t>
  </si>
  <si>
    <t>(399)</t>
  </si>
  <si>
    <t>(399.1) Asset Retirement Costs for General Plant</t>
  </si>
  <si>
    <t xml:space="preserve">   TOTAL General Plant (Enter Total of lines 98, 99 and 100)</t>
  </si>
  <si>
    <t xml:space="preserve">      TOTAL (Accounts 101 and 106) (lines 5,47,60,77,86,101)</t>
  </si>
  <si>
    <t>(102) Electric Plant Purchased (See Instr. 8)</t>
  </si>
  <si>
    <t>(102)</t>
  </si>
  <si>
    <t>(Less) (102) Electric Plant Sold (See Instr. 8)</t>
  </si>
  <si>
    <t>(103) Experimental Plant Unclassified</t>
  </si>
  <si>
    <t>(103)</t>
  </si>
  <si>
    <t xml:space="preserve">   TOTAL Electric Plant in Service (Enter Total of lines 102 thru 105)</t>
  </si>
  <si>
    <t>Next Page is 213</t>
  </si>
  <si>
    <t>Page 206</t>
  </si>
  <si>
    <t>Page 207</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</si>
  <si>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</si>
  <si>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</si>
  <si>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</si>
  <si>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</si>
  <si>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</si>
  <si>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</si>
  <si>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</si>
  <si>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</si>
  <si>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</si>
  <si>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</si>
  <si>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</si>
  <si>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</si>
  <si>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</si>
  <si>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</si>
  <si>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</si>
  <si>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</si>
  <si>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Mill Street Hydro</t>
  </si>
  <si>
    <t>Land and Water Rights</t>
  </si>
  <si>
    <t>Watertown, NY</t>
  </si>
  <si>
    <t>Authorized by NYS PSC</t>
  </si>
  <si>
    <t>Case 10150</t>
  </si>
  <si>
    <t>Hydro Development Group, Inc-A</t>
  </si>
  <si>
    <t>Hydroelectric Plant and Land</t>
  </si>
  <si>
    <t>Rights</t>
  </si>
  <si>
    <t>Theresa, NY</t>
  </si>
  <si>
    <t>Case 28629</t>
  </si>
  <si>
    <t>Hydro Development Group, Inc-B</t>
  </si>
  <si>
    <t>Rights, Watertown, NY</t>
  </si>
  <si>
    <t>Case 28689</t>
  </si>
  <si>
    <t>Union Falls Hydropower</t>
  </si>
  <si>
    <t>Limited Partnership</t>
  </si>
  <si>
    <t>Rights, Town of Black Brook, NY</t>
  </si>
  <si>
    <t>Middle Falls Limited Partnership</t>
  </si>
  <si>
    <t>Rights, Town of Easton and</t>
  </si>
  <si>
    <t>Greenwich</t>
  </si>
  <si>
    <t>Case 88-E-087</t>
  </si>
  <si>
    <t>South Glens Falls Limited</t>
  </si>
  <si>
    <t>Water and Land Rights</t>
  </si>
  <si>
    <t>Village of South Glens Falls</t>
  </si>
  <si>
    <t>Case 91-E-1119</t>
  </si>
  <si>
    <t>Northern Electric Power-A</t>
  </si>
  <si>
    <t>Land and Water Rights, Former</t>
  </si>
  <si>
    <t>Company, L.P.</t>
  </si>
  <si>
    <t>Hudson Falls Hydro Station</t>
  </si>
  <si>
    <t>Northern Electric Power-B</t>
  </si>
  <si>
    <t>Moreau Hydro Station</t>
  </si>
  <si>
    <t>Town of Moreau</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</si>
  <si>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</si>
  <si>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</si>
  <si>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</si>
  <si>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</si>
  <si>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</si>
  <si>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</si>
  <si>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</si>
  <si>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</si>
  <si>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</si>
  <si>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</si>
  <si>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</si>
  <si>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</si>
  <si>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</si>
  <si>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</si>
  <si>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</si>
  <si>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</si>
  <si>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</si>
  <si>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</si>
  <si>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</si>
  <si>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</si>
  <si>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</si>
  <si>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</si>
  <si>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</si>
  <si>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</si>
  <si>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</si>
  <si>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</si>
  <si>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</si>
  <si>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</si>
  <si>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</si>
  <si>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</si>
  <si>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</si>
  <si>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</si>
  <si>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</si>
  <si>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</si>
  <si>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</si>
  <si>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</si>
  <si>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</si>
  <si>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</si>
  <si>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</si>
  <si>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12-15) NYPSC Modified-96</t>
  </si>
  <si>
    <t>Page 216</t>
  </si>
  <si>
    <t>If applicable, see insert page below</t>
  </si>
  <si>
    <t>DISTRIBUTION</t>
  </si>
  <si>
    <t>NY Electric Central AMI Meters</t>
  </si>
  <si>
    <t>NY AMI Electric West-UPA Meter</t>
  </si>
  <si>
    <t>Station 3012 23-13kV</t>
  </si>
  <si>
    <t>Buffalo Station #32 Indoor Rebuild</t>
  </si>
  <si>
    <t>Station 083-Welch St-Indoor Refurb</t>
  </si>
  <si>
    <t>Station 162 Metalclad Replacement</t>
  </si>
  <si>
    <t>State Street Cable Relocations per</t>
  </si>
  <si>
    <t>Station #38 Buffalo Rebuild</t>
  </si>
  <si>
    <t>Corliss Park-Replc Transformer</t>
  </si>
  <si>
    <t>CAP OH 5210 NYE1000</t>
  </si>
  <si>
    <t>Electric East AMI Meters</t>
  </si>
  <si>
    <t>Sonora Way Expand Station Footprint</t>
  </si>
  <si>
    <t>Indian River Station Add 115kV Brk</t>
  </si>
  <si>
    <t>Ruth Rd Station Asset Rplcment</t>
  </si>
  <si>
    <t>Meter Purchase Blkt - NIMO</t>
  </si>
  <si>
    <t xml:space="preserve">BUFFALO STATION 31 REBUILD </t>
  </si>
  <si>
    <t>LMR Land Mobile Radio Sys FY21D</t>
  </si>
  <si>
    <t>Trinity Station  TB4 &amp; TB6 XTMR/Bus</t>
  </si>
  <si>
    <t>NY-NOR-489-MAIN-N. Tonawanda Main B</t>
  </si>
  <si>
    <t>Elsmere Station Rebuild</t>
  </si>
  <si>
    <t>Third Party Attach Request - Dist O</t>
  </si>
  <si>
    <t>NY-ANG-179-1-Angola-Office Refresh</t>
  </si>
  <si>
    <t>Station 080-Eighth St-Indr Rebuild</t>
  </si>
  <si>
    <t>HCB3-22_Primary Switches Pad Transf</t>
  </si>
  <si>
    <t>Eden Switch Struct Building Substat</t>
  </si>
  <si>
    <t>Rock City - Rebuild</t>
  </si>
  <si>
    <t>Royal Ave Station: 13.2KV Cables 51</t>
  </si>
  <si>
    <t>NY AMI Electric West-UPA Install</t>
  </si>
  <si>
    <t>December 2025 Minor Storm Damage -</t>
  </si>
  <si>
    <t>INVP 3617F PS - NIMOE</t>
  </si>
  <si>
    <t>Station 79 Rebuild</t>
  </si>
  <si>
    <t>Long Rd Station Inst Transf Bank</t>
  </si>
  <si>
    <t>Buffalo Station 30 Rebuilding</t>
  </si>
  <si>
    <t>FY22 ALBANY N/W SECONDARY CABLE REP</t>
  </si>
  <si>
    <t>Smith Bridge Station Inst 2nd Bank</t>
  </si>
  <si>
    <t>Grand Island #64 Rplc TB#1</t>
  </si>
  <si>
    <t>New Krumkill 54 - Express Feed OH C</t>
  </si>
  <si>
    <t xml:space="preserve">Fayette St Station Inst Metal Clad </t>
  </si>
  <si>
    <t>Tuller Hill Metal Clad Replacement</t>
  </si>
  <si>
    <t>Buffalo Station 45 Rebuild</t>
  </si>
  <si>
    <t xml:space="preserve">Buffalo Station 51 Rebuild </t>
  </si>
  <si>
    <t>Lakeville Station Retirement to Son</t>
  </si>
  <si>
    <t>St Johnsville 54 - Inghams 51 Tie P</t>
  </si>
  <si>
    <t xml:space="preserve">Cicero Station New115kV Station </t>
  </si>
  <si>
    <t>NYSDOT I-81 Contract 4- UG Work Rel</t>
  </si>
  <si>
    <t>UG/OH - Station 12 - New Feeder 125</t>
  </si>
  <si>
    <t>Pine Grove Station Metalclad Rplc</t>
  </si>
  <si>
    <t>NY AMI Electric Central-UPA Install</t>
  </si>
  <si>
    <t>Dist Electric Serv - Complex Reside</t>
  </si>
  <si>
    <t>N Carthage Station 115kV Therm Upgr</t>
  </si>
  <si>
    <t>Pearl St. Comms Room UPSTATE NYE TR</t>
  </si>
  <si>
    <t>Sodeman Road 51 - State Hwy 29 Tie</t>
  </si>
  <si>
    <t>Page 216-A</t>
  </si>
  <si>
    <t>UG Front Lot - Station 32 Rebuild F</t>
  </si>
  <si>
    <t>WRCC UPSTATE NYW DIST VERIZON DISCO</t>
  </si>
  <si>
    <t xml:space="preserve">Liberty Station Install TB5 </t>
  </si>
  <si>
    <t>Radio Capital Expenditures</t>
  </si>
  <si>
    <t>Blue Stores Replace IMCS</t>
  </si>
  <si>
    <t>DK-16a22_UPS and PDU Replacement</t>
  </si>
  <si>
    <t>Distribution Electric Service Comme</t>
  </si>
  <si>
    <t>Temple Substation Rebuild; Getaway</t>
  </si>
  <si>
    <t>(CLCPA) Marshville 51 - Construct N</t>
  </si>
  <si>
    <t>Galeville Station Rebuild</t>
  </si>
  <si>
    <t xml:space="preserve">Station 140 Rebuild </t>
  </si>
  <si>
    <t>Regency Park URD underground cable</t>
  </si>
  <si>
    <t>Rte 81 Relocations - Contract 4 Cab</t>
  </si>
  <si>
    <t>MOHICAN ST. 24751, 52, 53 &amp; 54 UG G</t>
  </si>
  <si>
    <t>Station 3012 Work - 301252 UG</t>
  </si>
  <si>
    <t xml:space="preserve">Delameter Station Rebuild Station </t>
  </si>
  <si>
    <t>Old Forge Station EMS/RTU Install</t>
  </si>
  <si>
    <t>HCB3 Condenser Water System Replace</t>
  </si>
  <si>
    <t>Create Feeder Tie F5157 to F438151</t>
  </si>
  <si>
    <t>Sonora Way Conversion/Make Ready, S</t>
  </si>
  <si>
    <t>Whitaker Station Install Motor Oper</t>
  </si>
  <si>
    <t>New Krumkill Station Rebuild</t>
  </si>
  <si>
    <t>Church St 52 - Market St. Conversio</t>
  </si>
  <si>
    <t>Make Ready for Case 229020</t>
  </si>
  <si>
    <t>Distribution Electric Load Relief</t>
  </si>
  <si>
    <t>Rebuild &amp; convert 11,000 feet of 1-</t>
  </si>
  <si>
    <t>Feeder Tie: Cleveland 51 &amp; Lehigh 5</t>
  </si>
  <si>
    <t>Capital SAIFI Feeder Patrols</t>
  </si>
  <si>
    <t>NY AMI Electric East-UPA Install</t>
  </si>
  <si>
    <t>December 2025 Capital Monthly Confi</t>
  </si>
  <si>
    <t>CRT23-Main Asset Renewal Replacemen</t>
  </si>
  <si>
    <t>Mtr Inst Blkt - Eastern NY</t>
  </si>
  <si>
    <t>Kenmore Station 22 - New 2MW energy</t>
  </si>
  <si>
    <t>PD Claim, 8/3/2022, P3687, 3670 Riv</t>
  </si>
  <si>
    <t>D-FLISR PreEngineering West</t>
  </si>
  <si>
    <t>Simple Damage Failure - StationGene</t>
  </si>
  <si>
    <t>D-FLISR PreEngineering Central</t>
  </si>
  <si>
    <t>Estimate for NYS Broadband Expansio</t>
  </si>
  <si>
    <t>New Krumkill 54 - Construct New Kru</t>
  </si>
  <si>
    <t>DC&amp;I VVO Eng. Charges Only</t>
  </si>
  <si>
    <t>Dewey Overhead Crane Refurbishment</t>
  </si>
  <si>
    <t>Lakeville retirement to Sonora Way,</t>
  </si>
  <si>
    <t>Telecom D Central Dark Fiber-Watn S</t>
  </si>
  <si>
    <t>Distribution Electric URD Developme</t>
  </si>
  <si>
    <t>West Seneca Procure Spare Transform</t>
  </si>
  <si>
    <t>CNVRT N HALF OF MCCREA ST 26 FROM 4</t>
  </si>
  <si>
    <t>UNY WHSE&amp;IR CAP PROJ-BLNKT</t>
  </si>
  <si>
    <t xml:space="preserve">DK25_Bldg2 1st Fl Line Crew Locker </t>
  </si>
  <si>
    <t>Attica Station DG Cost Share 2.0</t>
  </si>
  <si>
    <t>Portage Station Upgrd M9000 RTU</t>
  </si>
  <si>
    <t>Yahnundasis 56 Oneida 53 Tie Part 1</t>
  </si>
  <si>
    <t>Cortland Station Thermal Upgrades</t>
  </si>
  <si>
    <t>Minor Projects</t>
  </si>
  <si>
    <t>Page 216-B</t>
  </si>
  <si>
    <t>TRANSMISSION</t>
  </si>
  <si>
    <t>New 345kV Line 12-Adirondack-Marcy</t>
  </si>
  <si>
    <t>Taylorville Station CLCPA Rebuild</t>
  </si>
  <si>
    <t xml:space="preserve">New Coffeen Station CLCPA </t>
  </si>
  <si>
    <t xml:space="preserve">Little Falls New Substation </t>
  </si>
  <si>
    <t>Transmission Rehab/build/Rebuild  I</t>
  </si>
  <si>
    <t>Coffeen Street Station Asset Rplc</t>
  </si>
  <si>
    <t xml:space="preserve">New Marshville Station CLCPA </t>
  </si>
  <si>
    <t>Oneida Station Rebuild 115kV Assets</t>
  </si>
  <si>
    <t xml:space="preserve">Golah Station-Minor Rebuild </t>
  </si>
  <si>
    <t>T1080 Transmission Rehab/build/Rebu</t>
  </si>
  <si>
    <t>N Watertown Station New 4 Brkr Stat</t>
  </si>
  <si>
    <t>Elm St Station - RPLC TR2</t>
  </si>
  <si>
    <t xml:space="preserve">Rotterdam Station Rebuild 69kV </t>
  </si>
  <si>
    <t>Dunkirk - Laona CLCPA Rebuild</t>
  </si>
  <si>
    <t>Woodlawn Station Rebuild</t>
  </si>
  <si>
    <t>S.E. Batavia - Golah 119 CLCPA</t>
  </si>
  <si>
    <t>Brown Falls Expand Upper Yard</t>
  </si>
  <si>
    <t>Mohican Station Rplc existing 115kV</t>
  </si>
  <si>
    <t>Meco Station Rebuild</t>
  </si>
  <si>
    <t>Malone Station Phase Angle Regulato</t>
  </si>
  <si>
    <t>Colton - Malone #3 CLCPA P2</t>
  </si>
  <si>
    <t xml:space="preserve">Maiden Lane Station CLCPA </t>
  </si>
  <si>
    <t>Lighthouse Rd Relocation Asset Sepe</t>
  </si>
  <si>
    <t>LHH - Clay #7 CLCPA P2</t>
  </si>
  <si>
    <t>Menands- New Control Building</t>
  </si>
  <si>
    <t>Terminal Station 651 Rebuild</t>
  </si>
  <si>
    <t xml:space="preserve">Hoosick Station Rplc Exist 115kV </t>
  </si>
  <si>
    <t>SPC Project Team Charges</t>
  </si>
  <si>
    <t>Taylorville - Boonville 5 CLCPA P2</t>
  </si>
  <si>
    <t>Mortimer - Golah 110 CLCPA Rebuild</t>
  </si>
  <si>
    <t>Clinton - Marshville CLCPA Rebuild</t>
  </si>
  <si>
    <t>Mortimer - Golah 109 CLCPA Rebuild</t>
  </si>
  <si>
    <t>T1510 Transmission Rehab/build/Rebu</t>
  </si>
  <si>
    <t>Saltsman Station CLCPA Phase 1</t>
  </si>
  <si>
    <t>T1510 ACR Lockport-Batavia 112</t>
  </si>
  <si>
    <t>Boonville - Porter 1 CLCPA P2</t>
  </si>
  <si>
    <t>Boonville Station Upgrades</t>
  </si>
  <si>
    <t>Indeck Oswego - LHH #2 CLCPA P2</t>
  </si>
  <si>
    <t>Boonville Station Rebuild</t>
  </si>
  <si>
    <t xml:space="preserve">Malone Station Rebuild </t>
  </si>
  <si>
    <t>Taylorville - Boonville 6 CLCPA P2</t>
  </si>
  <si>
    <t>Spier Falls Station Asset Rplc Sep</t>
  </si>
  <si>
    <t>T1500 Transmission Rehab/build/Rebu</t>
  </si>
  <si>
    <t>Whitehall - Cedar #6 &amp; Whitehall -</t>
  </si>
  <si>
    <t>Middle Rd Station CLCPA</t>
  </si>
  <si>
    <t>New 230kV Line 10 Install</t>
  </si>
  <si>
    <t xml:space="preserve">East Ave Station CLCPA </t>
  </si>
  <si>
    <t>Marshville Station Rplc TR1/TR2</t>
  </si>
  <si>
    <t>Purchase Spare Transf Albany</t>
  </si>
  <si>
    <t>LighthouseHillConceptualEngineering</t>
  </si>
  <si>
    <t>T1820-T6020 Transmission Rehab/buil</t>
  </si>
  <si>
    <t>Boonville - Porter 2 CLCPA P2</t>
  </si>
  <si>
    <t>Inghams - Meco CLCPA Rebuild</t>
  </si>
  <si>
    <t>Page 216-C</t>
  </si>
  <si>
    <t>BR - Middle RD #8 CLCPA P2</t>
  </si>
  <si>
    <t>Yahnundasis Station Asset Rplcment</t>
  </si>
  <si>
    <t>Oneida Station Rebuild Control Hous</t>
  </si>
  <si>
    <t>Maple Ave - Rotterdam CLCPA Rebuild</t>
  </si>
  <si>
    <t>T5180-2-T7800-1 Transmission Rehab/</t>
  </si>
  <si>
    <t>BR - Coffeen - LHH #5 CLCPA P2</t>
  </si>
  <si>
    <t>Inghams - Stoner CLCPA Rebuild</t>
  </si>
  <si>
    <t>BR - Taylorville #2 CLCPA P2</t>
  </si>
  <si>
    <t>Mallory Rd Station Reconfig 115kV</t>
  </si>
  <si>
    <t>Meco - Maple Ave CLCPA Rebuild</t>
  </si>
  <si>
    <t>T6870 Five Mile -Stolle Rd, Str 79</t>
  </si>
  <si>
    <t>Stoner - Rotterdam CLCPA Rebuild</t>
  </si>
  <si>
    <t>Subtotal Electric</t>
  </si>
  <si>
    <t>CAP OH 5210 NYT1000</t>
  </si>
  <si>
    <t>Manheim Station Control House</t>
  </si>
  <si>
    <t>Terminal Station Control House</t>
  </si>
  <si>
    <t>Tar Hill Rd Station Control House</t>
  </si>
  <si>
    <t>Mortimer-Pannell 24/25 Rebuild - 24</t>
  </si>
  <si>
    <t>S6460 Transmission Rehab/build/Rebu</t>
  </si>
  <si>
    <t>T3190 priority T3C Computapole insp</t>
  </si>
  <si>
    <t>Middle Rd - LHH #6 CLCPA P2</t>
  </si>
  <si>
    <t>LockportSubstationRebuildCo36TxT</t>
  </si>
  <si>
    <t>T3180 priority T3C Computapole insp</t>
  </si>
  <si>
    <t>Menands-Control House &amp; Relay Work</t>
  </si>
  <si>
    <t>Purchase Spare Transf Buffalo</t>
  </si>
  <si>
    <t>T6500 Transmission Emergency Repair</t>
  </si>
  <si>
    <t>Homer Hill Station Replc 115kV Asse</t>
  </si>
  <si>
    <t>Coffeen St Station Control House Rp</t>
  </si>
  <si>
    <t>Elm 23kV breakers</t>
  </si>
  <si>
    <t>T3280 priority T3C Computapole insp</t>
  </si>
  <si>
    <t>Rock City Falls Tap to W Milton New</t>
  </si>
  <si>
    <t>Computapole inspection WR for feede</t>
  </si>
  <si>
    <t>Mohican Station New Control House</t>
  </si>
  <si>
    <t>Coffeen - W. Adams #2 CLCPA P2</t>
  </si>
  <si>
    <t>S. Oswego - NMP #1 CLCPA P2</t>
  </si>
  <si>
    <t>Inghams - St Johnsville CLCPA Rebui</t>
  </si>
  <si>
    <t>Mortimer-Pannell 24/25 Rebuild - 25</t>
  </si>
  <si>
    <t>South Oswego - Indeck #6 CLCPA P2</t>
  </si>
  <si>
    <t>Land-First Ward Terminal Station</t>
  </si>
  <si>
    <t xml:space="preserve">St Johnsville - Marshville CLCPA </t>
  </si>
  <si>
    <t>Easement-CLCPA-P2-Boonville-Porter</t>
  </si>
  <si>
    <t>Easement-CLCPA-P2-Taylorv-Boonville</t>
  </si>
  <si>
    <t>Trans Tower Coating I&amp;M West</t>
  </si>
  <si>
    <t>T1080 Transmission Emergency Repair</t>
  </si>
  <si>
    <t>Fitzpatrick - LHH #3 CLCPA P2</t>
  </si>
  <si>
    <t>T5260 Inghams to Saint Johnsville 6</t>
  </si>
  <si>
    <t>LLH - Clay (Bussed) CLCPA P2</t>
  </si>
  <si>
    <t>Easement/Land-Indian Ri-N Watert Su</t>
  </si>
  <si>
    <t>Taylorville - N. Carth 1 CLCPA P2</t>
  </si>
  <si>
    <t>Woodlawn-Control Building</t>
  </si>
  <si>
    <t>Woodlawn Station Control House Rebu</t>
  </si>
  <si>
    <t>Clinton Tap CLCPA Rebuild</t>
  </si>
  <si>
    <t>Spier Falls Station Asset Seperatio</t>
  </si>
  <si>
    <t>Coffeen - Black River 3 CLCPA P2</t>
  </si>
  <si>
    <t>N Watertown - Indian River New Line</t>
  </si>
  <si>
    <t>Black River Station 115kV Thermal U</t>
  </si>
  <si>
    <t>Clay Station Micron #2 Cap Bank</t>
  </si>
  <si>
    <t>N Cart - Taylorville 8 CLCPA P2</t>
  </si>
  <si>
    <t>N Watertown - Indian River Lyme Tap</t>
  </si>
  <si>
    <t xml:space="preserve">Malone Station Control House </t>
  </si>
  <si>
    <t>Thousand Islands - Coffeen CLCPA P2</t>
  </si>
  <si>
    <t>Clay Station Upgrades</t>
  </si>
  <si>
    <t>Hoosick Station New Control House</t>
  </si>
  <si>
    <t>Golah Station Control House</t>
  </si>
  <si>
    <t>T3120 Coffeen-Black River #3, 115kV</t>
  </si>
  <si>
    <t>Page 216-D</t>
  </si>
  <si>
    <t>T6870 Five Mile - Stolle Rd Structu</t>
  </si>
  <si>
    <t>Mohican Design/Install Micro Tower</t>
  </si>
  <si>
    <t>Easement-CLCPA-P2-LHH-Clay 7</t>
  </si>
  <si>
    <t>Terminal Station Rebuild Porter Rem</t>
  </si>
  <si>
    <t>T1570 Mortimer-Elbridge #2 Transmis</t>
  </si>
  <si>
    <t>Whitehall Station Dark Fiber Instal</t>
  </si>
  <si>
    <t>Easement-CLCPA P2-Blk Riv-LHH 6</t>
  </si>
  <si>
    <t>Trans Footer Program I&amp;M East</t>
  </si>
  <si>
    <t>Easement-CLCPA-P2-So Oswego-9MP 1</t>
  </si>
  <si>
    <t>Easement-CLCPA-P2-Colton-Nicholevil</t>
  </si>
  <si>
    <t>T5500 New Scotland - Feura Bush #9</t>
  </si>
  <si>
    <t>Sherman-Ashville 863-34.5 kV ACR</t>
  </si>
  <si>
    <t>T1850 Transmission Rehab/build/Rebu</t>
  </si>
  <si>
    <t>New Scotland Station Rplc AC Statio</t>
  </si>
  <si>
    <t>Huntley-Lockport 36_37: Ayer Rd Tap</t>
  </si>
  <si>
    <t>T1240-T1250 Transmission Rehab/buil</t>
  </si>
  <si>
    <t>T1340 priority T3C Computapole insp</t>
  </si>
  <si>
    <t>T3160 Transmission Emergency Repair</t>
  </si>
  <si>
    <t>Packard Station Bus/Reconfig</t>
  </si>
  <si>
    <t>Mallory Rd Station New Control Hous</t>
  </si>
  <si>
    <t>First Ward Terminal Station 115kV</t>
  </si>
  <si>
    <t>Deerfield Station Rplc Assets</t>
  </si>
  <si>
    <t>Volney Station Replc MEMCO</t>
  </si>
  <si>
    <t>Marshville Station CLCPA Temp Sub</t>
  </si>
  <si>
    <t>Knapp Road Storage Building</t>
  </si>
  <si>
    <t xml:space="preserve">Watkins Rd Station Microwave Circ </t>
  </si>
  <si>
    <t>A0964 Bagdad - Dake Hill #815, 34.5</t>
  </si>
  <si>
    <t>S7270 - 69kV to 115kV Upgrades, Str</t>
  </si>
  <si>
    <t>T5270 Inghams to Stoner #9; Str #1</t>
  </si>
  <si>
    <t>T1870 Transmission Emergency Repair</t>
  </si>
  <si>
    <t>T1260-T1270 Transmission Rehab/buil</t>
  </si>
  <si>
    <t>Easement-K Paradiso-CLCPA-P1</t>
  </si>
  <si>
    <t>T1660-T1780 Transmission Rehab/buil</t>
  </si>
  <si>
    <t>T2420 Transmission Emergency Repair</t>
  </si>
  <si>
    <t>Phillips - Medina #301, 34.5kV - Ly</t>
  </si>
  <si>
    <t>S5100 Old Forge-Raquette Lake #22,</t>
  </si>
  <si>
    <t>Lafayette Station  Upgrd Comm Equip</t>
  </si>
  <si>
    <t>T6930/T2030 Border City-Elbridge #1</t>
  </si>
  <si>
    <t>Terminal St Rebuild Schuyler Remote</t>
  </si>
  <si>
    <t>Rotterdam Station New Control House</t>
  </si>
  <si>
    <t>Ridge Station 142 TB2 Damage Failur</t>
  </si>
  <si>
    <t>Ticonderoga Station Dark Fiber Inst</t>
  </si>
  <si>
    <t>UG - RECONDUCTOR CABLE 10E: Swan St</t>
  </si>
  <si>
    <t>Easement-CLCP-P2-Blk Riv-Taylorv</t>
  </si>
  <si>
    <t>Arcade Station Dark Fiber</t>
  </si>
  <si>
    <t>T1340 Transmission Emergency Repair</t>
  </si>
  <si>
    <t>T3180-T3190 Transmission Rehab/buil</t>
  </si>
  <si>
    <t>T2350 priority T3C Computapole insp</t>
  </si>
  <si>
    <t>Page 216-E</t>
  </si>
  <si>
    <t>GAS</t>
  </si>
  <si>
    <t>Capital Corrosion WO# - NIMO</t>
  </si>
  <si>
    <t>Gas Main Repl-Condition/Reliability</t>
  </si>
  <si>
    <t>GRS 924-401 Burdeck Station Replace</t>
  </si>
  <si>
    <t>Gas Main Repl/City State Constructi</t>
  </si>
  <si>
    <t>UNY CNG Site 2</t>
  </si>
  <si>
    <t>Pipeline E12 Hudson River Crossing</t>
  </si>
  <si>
    <t>Gas - Repl Sm Mtrs NM - NYE</t>
  </si>
  <si>
    <t>Gas Meter Purchase Blkt- NM</t>
  </si>
  <si>
    <t>Gas-Sys Improvement/Enhancement(NY)</t>
  </si>
  <si>
    <t>IMP PL-48 Watertwn Feed ILI-able</t>
  </si>
  <si>
    <t>IMP PL-48 Intcnct to PL-49</t>
  </si>
  <si>
    <t>IMP PL 41A ILI Collamer Rd</t>
  </si>
  <si>
    <t>GRS 824-644, Yorkville Replacement</t>
  </si>
  <si>
    <t>Rep 1" Metal Serv w/1" PL - NY</t>
  </si>
  <si>
    <t>IMP PL 41A ILI Taft Rd</t>
  </si>
  <si>
    <t>ERT for Gas Meter Purch Blkt- NM</t>
  </si>
  <si>
    <t>CGI Purchase</t>
  </si>
  <si>
    <t>PL E18 Mohawk River HDD</t>
  </si>
  <si>
    <t xml:space="preserve">IMP - PL50 ILI Robot Vaults </t>
  </si>
  <si>
    <t>NY AMI Gas East-UPA Installation</t>
  </si>
  <si>
    <t>GRS 824-354 Croghan Take OPP</t>
  </si>
  <si>
    <t>Pipln integ - IVP - E18 MAOP</t>
  </si>
  <si>
    <t>GRS-924-340 Normanskill Take OPP</t>
  </si>
  <si>
    <t>UNY RMD Program</t>
  </si>
  <si>
    <t>NY AMI Gas Central-UPA Installation</t>
  </si>
  <si>
    <t>GoVac Max Drawdown Compressor</t>
  </si>
  <si>
    <t>GRS 924-351 Riverside Take OPP</t>
  </si>
  <si>
    <t>LMR Land Mobile Radio System</t>
  </si>
  <si>
    <t>GRS 924-450 Putnam Take OPP</t>
  </si>
  <si>
    <t>Gas - New Lg Mtrs NM - NYE</t>
  </si>
  <si>
    <t>CENTRAL AVE-ALBANY-MAIN PROJ</t>
  </si>
  <si>
    <t>Gas - Repl Sm Mtr NM - NYC</t>
  </si>
  <si>
    <t>TSI GRS 924-736 Loughberry Lake</t>
  </si>
  <si>
    <t>GRS 824-352 Rte 3 Replacement</t>
  </si>
  <si>
    <t>THOMPSON RD MAIN PROJ.</t>
  </si>
  <si>
    <t>COMMON</t>
  </si>
  <si>
    <t>HD22_Office Refresh</t>
  </si>
  <si>
    <t>NALB25_Bldg 2 Roof Replacement</t>
  </si>
  <si>
    <t>SOC22_Campus FA &amp; Halon System Upgr</t>
  </si>
  <si>
    <t>CP25_Roof Replacement</t>
  </si>
  <si>
    <t>FY26_N Albany Garage - Fleet Additi</t>
  </si>
  <si>
    <t>NIMO - Transp Shop &amp; Equip</t>
  </si>
  <si>
    <t>WTN26_Paving</t>
  </si>
  <si>
    <t>WEI25_Drainage Phase II</t>
  </si>
  <si>
    <t>ROM26_Paving</t>
  </si>
  <si>
    <t>HCB2_25 Rooftop HVAC Replace BMS Up</t>
  </si>
  <si>
    <t>Page 216-F</t>
  </si>
  <si>
    <t xml:space="preserve">Name of Respondent                                                                 </t>
  </si>
  <si>
    <t>(2)  [  ]  A  Resubmission</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</si>
  <si>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</si>
  <si>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</si>
  <si>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</si>
  <si>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</si>
  <si>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</si>
  <si>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</si>
  <si>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</si>
  <si>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</si>
  <si>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</si>
  <si>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</si>
  <si>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</si>
  <si>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</si>
  <si>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</si>
  <si>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</si>
  <si>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</si>
  <si>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</si>
  <si>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Distribution</t>
  </si>
  <si>
    <t>Base Labor</t>
  </si>
  <si>
    <t>Consultants</t>
  </si>
  <si>
    <t>Contractors</t>
  </si>
  <si>
    <t>Employee Expenses</t>
  </si>
  <si>
    <t>Internal Interest</t>
  </si>
  <si>
    <t>Materials</t>
  </si>
  <si>
    <t>Other Employee Benefit</t>
  </si>
  <si>
    <t>Overtime</t>
  </si>
  <si>
    <t>Pension and OPEB</t>
  </si>
  <si>
    <t>Transmission</t>
  </si>
  <si>
    <t>Subtotal Gas</t>
  </si>
  <si>
    <t>Subtotal Common</t>
  </si>
  <si>
    <t>Page 217 A</t>
  </si>
  <si>
    <t>GENERAL DESCRIPTION OF CONSTRUCTION OVERHEAD PROCEDURE</t>
  </si>
  <si>
    <t>1.    For each construction overhead explain: (a) the nature</t>
  </si>
  <si>
    <t>2.    Show below the computation of allowance for funds</t>
  </si>
  <si>
    <t>and extent of work, etc. the  overhead charges are intended</t>
  </si>
  <si>
    <t xml:space="preserve">used during construction rates, in accordance with the </t>
  </si>
  <si>
    <t>to cover,  (b) the general procedure for determining the</t>
  </si>
  <si>
    <t>provisions of Electric Plant Instructions 3(17) of the</t>
  </si>
  <si>
    <t>amount capitalized, (c) the method of distribution to construc-</t>
  </si>
  <si>
    <t>U. S. of A., if applicable.</t>
  </si>
  <si>
    <t>tion jobs, (d) whether different rates are applied to different</t>
  </si>
  <si>
    <t>3.    Where a net-of-tax rate for borrowed funds is used,</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</si>
  <si>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</si>
  <si>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</si>
  <si>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</si>
  <si>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</si>
  <si>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</si>
  <si>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</si>
  <si>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</si>
  <si>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Construction Overheads consist of Burdens and Capital Overhead charges that get allocated</t>
  </si>
  <si>
    <t>to projects monthly.  See below for a discussion of Burdens and Construction Overheads.</t>
  </si>
  <si>
    <t>Burdens</t>
  </si>
  <si>
    <t>The development of the burden rate is conducted using historical data from the SAP GL.  The</t>
  </si>
  <si>
    <t>cost elements comprise the cost base for the allocation formula.  Once established, the burden</t>
  </si>
  <si>
    <t>rate gets loaded into SAP for monthly allocation.</t>
  </si>
  <si>
    <t>401K Match Burden Thrift</t>
  </si>
  <si>
    <t xml:space="preserve">Costs for Company 401K match are allocated to construction on the basis of </t>
  </si>
  <si>
    <t>direct labor charged thereto.</t>
  </si>
  <si>
    <t>Other Post Retirement FAS 106 OPEBS and Pension Burden:</t>
  </si>
  <si>
    <t>Costs for Other Post Retirement benefits and Pension Costs are allocated to construction on the basis of direct</t>
  </si>
  <si>
    <t>labor charged thereto.</t>
  </si>
  <si>
    <t>Group Insurance, Healthcare, Workers' Compensation Burden</t>
  </si>
  <si>
    <t>Costs consisting of Group Life,Workers Compensation Insurance and Hospitalization,Surgical</t>
  </si>
  <si>
    <t>and Medical Insurance are charged to construction on the basis of direct labor charged thereto.</t>
  </si>
  <si>
    <t>Payroll Taxes Burden:</t>
  </si>
  <si>
    <t>Costs for Payroll Taxes are allocated to construction on the basis of direct labor charged thereto.</t>
  </si>
  <si>
    <t>Variable Pay Management Incentive Compensation Burden:</t>
  </si>
  <si>
    <t>Costs for Incentive Compensation are allocated to construction on the basis of direct labor charged</t>
  </si>
  <si>
    <t>thereto.</t>
  </si>
  <si>
    <t>Paid Time Not Worked:</t>
  </si>
  <si>
    <t>Costs for paid absence time such as holidays,company sickness time,etc.,are allocated to</t>
  </si>
  <si>
    <t>costruction on the basis of direct labor charged thereto.</t>
  </si>
  <si>
    <t>Variable Pay Non Management Gainsharing Burden:</t>
  </si>
  <si>
    <t>Costs for Variable Pay Non-Mgmt Gainsharing are allocated to construction on the basis of direct</t>
  </si>
  <si>
    <t xml:space="preserve">Stores Handling:  </t>
  </si>
  <si>
    <t>This burden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</si>
  <si>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</si>
  <si>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</si>
  <si>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</si>
  <si>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Supervision and Administrative Burden (S&amp;A):  </t>
  </si>
  <si>
    <t xml:space="preserve">Supervision and Administrative Burden (S&amp;A):  A monthly accrual for operating company back office charges supporting employees </t>
  </si>
  <si>
    <t>such as Accounting, Finance, Human Resources, Information Technology,  Facilities, Legal, etc. to fully load intercompany or</t>
  </si>
  <si>
    <t>billable charges to 3rd party orders.  S&amp;A is a labor based burden with the offset charged to revenue.</t>
  </si>
  <si>
    <t xml:space="preserve">Capital Overhead Clearing: </t>
  </si>
  <si>
    <t xml:space="preserve"> Is a pool of costs representing  functions that provide direct support of the construction program, such as Construction Supervision, </t>
  </si>
  <si>
    <t xml:space="preserve"> Engineering and Plant Accounting. Direct charging labor and related support expenditures  to each individual work order is not always practical or</t>
  </si>
  <si>
    <t xml:space="preserve"> cost effective to do so. This is because of the tremendous volume of work orders that are supported by these functions every month. </t>
  </si>
  <si>
    <t xml:space="preserve"> In those instances, where approval has been obtained by the Plant Accounting department, the use of the Capital Overhead Clearing account is an </t>
  </si>
  <si>
    <t>approved means by our Regulators of capitalizing direct support costs.</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</si>
  <si>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</si>
  <si>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</si>
  <si>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</si>
  <si>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1. Components of Formula (Derived from actual book balances and actual cost rates):</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</si>
  <si>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</si>
  <si>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</si>
  <si>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</si>
  <si>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</si>
  <si>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</si>
  <si>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</si>
  <si>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</si>
  <si>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</si>
  <si>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</si>
  <si>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</si>
  <si>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</si>
  <si>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</si>
  <si>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</si>
  <si>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</si>
  <si>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</si>
  <si>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s(S/W)+d(D/D+P+C)(1-S/W)= 2.66%</t>
  </si>
  <si>
    <t xml:space="preserve">3. Rate for Other Funds             </t>
  </si>
  <si>
    <t>(1-SW)[p(P/D+P+C)+c(C/D+P+C)] = 3.42%</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</si>
  <si>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</si>
  <si>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</si>
  <si>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</si>
  <si>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</si>
  <si>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</si>
  <si>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</si>
  <si>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</si>
  <si>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</si>
  <si>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</si>
  <si>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</si>
  <si>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</si>
  <si>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</si>
  <si>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</si>
  <si>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 xml:space="preserve">      plant is removed from service.  If the respondent has a significant amount of plant retired at year end which has not been recorded and/or</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</si>
  <si>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</si>
  <si>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</si>
  <si>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</si>
  <si>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</si>
  <si>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</si>
  <si>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</si>
  <si>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</si>
  <si>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</si>
  <si>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</si>
  <si>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</si>
  <si>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</si>
  <si>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</si>
  <si>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</si>
  <si>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(403.1) Depreciation Expense for Asset
  Retirement Costs</t>
  </si>
  <si>
    <t xml:space="preserve">  (413) Exp. of Elec. Plt. Leas. to Others</t>
  </si>
  <si>
    <t xml:space="preserve">  Transportation Expenses-Clearing</t>
  </si>
  <si>
    <t xml:space="preserve">  Other Clearing Accounts</t>
  </si>
  <si>
    <t xml:space="preserve">  Other Accounts (Specify):</t>
  </si>
  <si>
    <t xml:space="preserve">  Other Transfers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</si>
  <si>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</si>
  <si>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</si>
  <si>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</si>
  <si>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</si>
  <si>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</si>
  <si>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</si>
  <si>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</si>
  <si>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(Enter Total of lines 12 thru 14)</t>
  </si>
  <si>
    <t xml:space="preserve">  Other Dr. or Cr. Items (Describe):</t>
  </si>
  <si>
    <t xml:space="preserve">Transfers                                                             </t>
  </si>
  <si>
    <t>Book Cost or Asset Retirement Costs Retired</t>
  </si>
  <si>
    <t xml:space="preserve">   Balance End of Year (Enter Total of</t>
  </si>
  <si>
    <t xml:space="preserve">       lines 1, 10, 15, 16 and 18)</t>
  </si>
  <si>
    <t xml:space="preserve">                                                    Section B. Balances at End of Year According to Functional Classifications</t>
  </si>
  <si>
    <t>Steam Production</t>
  </si>
  <si>
    <t>Nuclear Production</t>
  </si>
  <si>
    <t>Hydraulic Production - Conventional</t>
  </si>
  <si>
    <t>Hydraulic Production - Pumped Storage</t>
  </si>
  <si>
    <t>Other Production</t>
  </si>
  <si>
    <t>Regional Transmission and Market Operations</t>
  </si>
  <si>
    <t>General</t>
  </si>
  <si>
    <t xml:space="preserve">   TOTAL (Enter Total of lines 20 thru 28)</t>
  </si>
  <si>
    <t>FERC FORM NO.   (ED. 12-15)</t>
  </si>
  <si>
    <t>Next Page is 221</t>
  </si>
  <si>
    <t>Page 219</t>
  </si>
  <si>
    <t>FOOTNOTES</t>
  </si>
  <si>
    <t>Other debits and Credits represents ARO adjustments, and intangible transfers and rent reclassification.</t>
  </si>
  <si>
    <t>On page 219, Line 8 &amp; 17: Other Accounts - The $6,298,968 is depreciation of the common segment. It is included in line 8 and then transferred out in line 17.
On page 219, Line 9: Other Transfers - The $6,605,328 is the FERC Order 898 asset transfer.</t>
  </si>
  <si>
    <t>Page 219-A</t>
  </si>
  <si>
    <t xml:space="preserve">  This Report Is:</t>
  </si>
  <si>
    <t xml:space="preserve">  Date of Report</t>
  </si>
  <si>
    <t xml:space="preserve">  (1)  [x]  An Original</t>
  </si>
  <si>
    <t xml:space="preserve">  (Mo, Day, Yr)</t>
  </si>
  <si>
    <t xml:space="preserve">  (2)  [  ] A Resubmission</t>
  </si>
  <si>
    <t>NONUTILITY PROPERTY (Account 121)</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</si>
  <si>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</si>
  <si>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</si>
  <si>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</si>
  <si>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</si>
  <si>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</si>
  <si>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</si>
  <si>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 xml:space="preserve">       (1) previously devoted to public service (line 44), or (2) other nonutility property (line 45).</t>
  </si>
  <si>
    <t>Purchases, Sales,</t>
  </si>
  <si>
    <t>Transfers, etc.</t>
  </si>
  <si>
    <t xml:space="preserve">Scandaga Reservoir Assessments - Hadley and Stillwater </t>
  </si>
  <si>
    <t>Development, E-145 (Town of Hadley)</t>
  </si>
  <si>
    <t xml:space="preserve">Former Fort Edward Hydro Plant, E-309 (Village of Fort Edward) </t>
  </si>
  <si>
    <t>Transferred to A/C 121 in January, 1979</t>
  </si>
  <si>
    <t>Rome Sentinel Purchase .54 Acres of Land (City of Rome)</t>
  </si>
  <si>
    <t>Town of Bellmont</t>
  </si>
  <si>
    <t>City of Saratoga Springs</t>
  </si>
  <si>
    <t>Town of Hadley</t>
  </si>
  <si>
    <t>Town of Amherst</t>
  </si>
  <si>
    <t>City of Fulton</t>
  </si>
  <si>
    <t>T WATERTOWN</t>
  </si>
  <si>
    <t>Minor Item Previously Devoted to Public Service</t>
  </si>
  <si>
    <t>Minor items- Other Nonutility Property</t>
  </si>
  <si>
    <t xml:space="preserve">  TOTAL</t>
  </si>
  <si>
    <t>FERC FORM NO. 1  (ED.  12-95)</t>
  </si>
  <si>
    <t>Next Page is 222</t>
  </si>
  <si>
    <t>Page 221</t>
  </si>
  <si>
    <t>THIS PAGE LEFT BLANK INTENTIONALLY</t>
  </si>
  <si>
    <t>Next Page is 224</t>
  </si>
  <si>
    <t>Page 222</t>
  </si>
  <si>
    <t>INVESTMENT IN SUBSIDIARY COMPANIES (Account 123.1)</t>
  </si>
  <si>
    <t>INVESTMENT IN SUBSIDIARY COMPANIES (Account 123.1) (Continued)</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</si>
  <si>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</si>
  <si>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</si>
  <si>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</si>
  <si>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</si>
  <si>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</si>
  <si>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</si>
  <si>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</si>
  <si>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</si>
  <si>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</si>
  <si>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</si>
  <si>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</si>
  <si>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Amount of</t>
  </si>
  <si>
    <t>Equity in</t>
  </si>
  <si>
    <t>Gain or Loss</t>
  </si>
  <si>
    <t>Investment at</t>
  </si>
  <si>
    <t>Subsidiary</t>
  </si>
  <si>
    <t>Revenues</t>
  </si>
  <si>
    <t>from Investment</t>
  </si>
  <si>
    <t>Description of Investment</t>
  </si>
  <si>
    <t>Acquired</t>
  </si>
  <si>
    <t>Maturity</t>
  </si>
  <si>
    <t>Earnings for Year</t>
  </si>
  <si>
    <t>for Year</t>
  </si>
  <si>
    <t>Disposed of</t>
  </si>
  <si>
    <t>Common Stock, 3075 shares, $1 par value</t>
  </si>
  <si>
    <t>Paid-in Capital</t>
  </si>
  <si>
    <t>Unappropriated Undistributed Subsidiary</t>
  </si>
  <si>
    <t>TOTAL Cost of Account 123.1</t>
  </si>
  <si>
    <t xml:space="preserve"> FERC FORM NO.1 (ED.  12-89)</t>
  </si>
  <si>
    <t>FERC FORM NO.1 (ED.  12-89)</t>
  </si>
  <si>
    <t>Next Page is 227</t>
  </si>
  <si>
    <t>Page 224</t>
  </si>
  <si>
    <t>Page 225</t>
  </si>
  <si>
    <t>Page 224-A</t>
  </si>
  <si>
    <t>Page 225-A</t>
  </si>
  <si>
    <t>MATERIALS AND SUPPLIES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</si>
  <si>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</si>
  <si>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</si>
  <si>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Department or</t>
  </si>
  <si>
    <t>Beginning of</t>
  </si>
  <si>
    <t>Departments</t>
  </si>
  <si>
    <t>Which Use Material</t>
  </si>
  <si>
    <t>Fuel Stock (Account 151)</t>
  </si>
  <si>
    <t>Fuel Stock Expenses Undistributed (Account 152)</t>
  </si>
  <si>
    <t>Residuals and Extracted Products (Account 153)</t>
  </si>
  <si>
    <t>Plant Materials and Operating Supplies (Account 154)</t>
  </si>
  <si>
    <t xml:space="preserve">    Assigned to - Construction (Estimated)</t>
  </si>
  <si>
    <t>Electric/Gas</t>
  </si>
  <si>
    <t xml:space="preserve">    Assigned to - Operations and Maintenance</t>
  </si>
  <si>
    <t xml:space="preserve">      Production Plant (Estimated)</t>
  </si>
  <si>
    <t xml:space="preserve">      Transmission Plant (Estimated) </t>
  </si>
  <si>
    <t xml:space="preserve">      Distribution Plant (Estimated)</t>
  </si>
  <si>
    <t xml:space="preserve">      Regional Transmission and Market Operation Plant
      (Estimated)</t>
  </si>
  <si>
    <t xml:space="preserve">    Assigned to - Other</t>
  </si>
  <si>
    <t xml:space="preserve">    TOTAL Account 154 (Total of lines 5 thru 11)</t>
  </si>
  <si>
    <t>Merchandise (Account 155)</t>
  </si>
  <si>
    <t>Other Material and Supplies (Account 156)</t>
  </si>
  <si>
    <t xml:space="preserve">Nuclear Materials Held for Sale (Account 157) (Not </t>
  </si>
  <si>
    <t xml:space="preserve">   applicable to Gas Utilities)</t>
  </si>
  <si>
    <t>Stores Expense Undistributed (Account 163)</t>
  </si>
  <si>
    <t xml:space="preserve">    TOTAL Materials and Supplies (per Balance Sheet)</t>
  </si>
  <si>
    <t>Page 227</t>
  </si>
  <si>
    <t>Allowances (Accounts 158.1  and 158.2)</t>
  </si>
  <si>
    <t>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</si>
  <si>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</si>
  <si>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6.  Report on lines 5 allowances returned by the EPA.  Report on line 39 the EPA's sales of the withheld allowances.  Report on lines 43-46 the net sales proceeds and gains/losses resulting from the EPA's sale or auction of withheld allowances.</t>
  </si>
  <si>
    <t>8.  Report on lines 22-27 the name of purchasers/transferees of allowances disposed of and identify associated companies.</t>
  </si>
  <si>
    <t>2.  Report all acquisitions of allowances at cost.</t>
  </si>
  <si>
    <t>9.  Report the net costs and benefits of hedging transactions on a separate line under purchases/transfers and sales/transfers.</t>
  </si>
  <si>
    <t>3.  Report allowances in accordance with a weighted average cost allocation method and other accounting as prescribed by General Instruction No. 21 in the Uniform System of Accounts.</t>
  </si>
  <si>
    <t>5. Report on line 4 the Environmental Protection Agency (EPA) issued allowances.  Report withheld portions on lines 36-40.</t>
  </si>
  <si>
    <t>7.  Report on lines 8-14 the names of vendors/transferors of allowances acquired and identify associated companies (See "associated company" under "Definitions" in the Uniform System of Accounts).</t>
  </si>
  <si>
    <t>10.  Report on lines 32-35 &amp; 43-46 the net sales proceeds and gains or losses from allowance sales.</t>
  </si>
  <si>
    <t xml:space="preserve">4. Report the allowances transactions by the period they </t>
  </si>
  <si>
    <t>SO2 Allowances Inventory</t>
  </si>
  <si>
    <t>20__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</si>
  <si>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</si>
  <si>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</si>
  <si>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</si>
  <si>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</si>
  <si>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</si>
  <si>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</si>
  <si>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</si>
  <si>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</si>
  <si>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</si>
  <si>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</si>
  <si>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</si>
  <si>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</si>
  <si>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</si>
  <si>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</si>
  <si>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</si>
  <si>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</si>
  <si>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</si>
  <si>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</si>
  <si>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</si>
  <si>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</si>
  <si>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</si>
  <si>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</si>
  <si>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</si>
  <si>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</si>
  <si>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</si>
  <si>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</si>
  <si>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</si>
  <si>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</si>
  <si>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</si>
  <si>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</si>
  <si>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</si>
  <si>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</si>
  <si>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</si>
  <si>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  (ED. 12-15)</t>
  </si>
  <si>
    <t>Page  228-A</t>
  </si>
  <si>
    <t>Page 229-A</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</si>
  <si>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</si>
  <si>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</si>
  <si>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</si>
  <si>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</si>
  <si>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</si>
  <si>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</si>
  <si>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</si>
  <si>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</si>
  <si>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</si>
  <si>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</si>
  <si>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NOx Allowances Inventory</t>
  </si>
  <si>
    <t>Page  228-B</t>
  </si>
  <si>
    <t>Page 229-B</t>
  </si>
  <si>
    <t>EXTRAORDINARY PROPERTY LOSSES (Account 182.1)</t>
  </si>
  <si>
    <t>Description of Extraordinary Loss</t>
  </si>
  <si>
    <t>WRITTEN OFF DURING</t>
  </si>
  <si>
    <t>[Include in the description the date of loss, the date of Commission authorization to use Account 182.1 and period of amortization (mo, yr to mo, yr.).]</t>
  </si>
  <si>
    <t>Recognized</t>
  </si>
  <si>
    <t>THE YEAR</t>
  </si>
  <si>
    <t>of Loss</t>
  </si>
  <si>
    <t>During Year</t>
  </si>
  <si>
    <t>Charged</t>
  </si>
  <si>
    <t>UNRECOVERED PLANT AND REGULATORY STUDY COSTS (Account 182.2)</t>
  </si>
  <si>
    <t>Description of Unrecovered Plant and Regulatory Study Costs</t>
  </si>
  <si>
    <t>Total Amount</t>
  </si>
  <si>
    <t>Costs</t>
  </si>
  <si>
    <t>[Include in the description of costs, the date of Commission authorization to use Account 182.2, and period  of amortization (mo, yr to mo, yr).]</t>
  </si>
  <si>
    <t>of</t>
  </si>
  <si>
    <t>Charges</t>
  </si>
  <si>
    <t>Albany Loop Gas Pipeline Project (Authorized in Case 20-G-0381 effective July 2021)</t>
  </si>
  <si>
    <t>FERC  FORM NO. 1  (ED.  12- 88)</t>
  </si>
  <si>
    <t>Page 230</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</si>
  <si>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</si>
  <si>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</si>
  <si>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</si>
  <si>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</si>
  <si>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</si>
  <si>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</si>
  <si>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</si>
  <si>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</si>
  <si>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8. Report Data on a year-to-date basis.</t>
  </si>
  <si>
    <t>Reimbursements</t>
  </si>
  <si>
    <t>Costs Incurred During</t>
  </si>
  <si>
    <t>Received During</t>
  </si>
  <si>
    <t>Account Credited</t>
  </si>
  <si>
    <t>Period</t>
  </si>
  <si>
    <t>Account Charged</t>
  </si>
  <si>
    <t>the Period</t>
  </si>
  <si>
    <t>With Reimbursement</t>
  </si>
  <si>
    <t>Transmission Studies</t>
  </si>
  <si>
    <t xml:space="preserve">Q556 NA Transmission FSA </t>
  </si>
  <si>
    <t>T</t>
  </si>
  <si>
    <t>Q543 Segment B Knickerbocker PV FSA</t>
  </si>
  <si>
    <t xml:space="preserve">Q947 Livonia BESS FSA </t>
  </si>
  <si>
    <t>Q1237 Sugar Maple BES Project FES</t>
  </si>
  <si>
    <t>Q1440 Gloversville Storage FES</t>
  </si>
  <si>
    <t>Q1473 Leeds BESS Project FES</t>
  </si>
  <si>
    <t>Q1465 Digihost Load Increase FES</t>
  </si>
  <si>
    <t>Q1488 Speckhardt Energy Storage FES</t>
  </si>
  <si>
    <t>Q1487 Three Rivers Energy FES</t>
  </si>
  <si>
    <t>Q1484-Q580 STAMP Load Increase</t>
  </si>
  <si>
    <t>Q1536 White Pine Phase 1 FES</t>
  </si>
  <si>
    <t>Q1520 Nile Energy Storage FES</t>
  </si>
  <si>
    <t>Q1539 Mulberry Energy Storage FES</t>
  </si>
  <si>
    <t>Q1627 Micron Fab 2 Project FES</t>
  </si>
  <si>
    <t>Q1621 Porter Energy Storage FES</t>
  </si>
  <si>
    <t>Q1645 Battle Hill Storage FES</t>
  </si>
  <si>
    <t>Q1635 Malone Energy Storage FES</t>
  </si>
  <si>
    <t>Q1636 Vail Energy Storage FES</t>
  </si>
  <si>
    <t>Q1646 POWI Project FES</t>
  </si>
  <si>
    <t>Q1654 Antelope Energy ES FES</t>
  </si>
  <si>
    <t>Q1656 Chinook Energy ES FES</t>
  </si>
  <si>
    <t>Syracuse Repowering Study</t>
  </si>
  <si>
    <t>Q1665 Buffalo Avenue Storage FES</t>
  </si>
  <si>
    <t>Q1666 River Road Storage FES</t>
  </si>
  <si>
    <t>Q1442 Mulberry Energy Storage FES</t>
  </si>
  <si>
    <t>Q1313 Queensbury BESS FSA</t>
  </si>
  <si>
    <t>Q1681 Niagara Digital Campus FES</t>
  </si>
  <si>
    <t>C24-073 Icebox Energy Storage</t>
  </si>
  <si>
    <t>C24-044 Honey Bee Battery Storage</t>
  </si>
  <si>
    <t>C24-129 Buffalo Road Energy Storage</t>
  </si>
  <si>
    <t>C24-148 Willard Storage</t>
  </si>
  <si>
    <t>C24-226 South Dow</t>
  </si>
  <si>
    <t>C24-227 South Dow 2</t>
  </si>
  <si>
    <t>C24-105 ELP Clay Storage</t>
  </si>
  <si>
    <t>C24-106 Granby Storage</t>
  </si>
  <si>
    <t>C24-126 Pine Grove Energy Storage</t>
  </si>
  <si>
    <t>C24-074 Lighthouse Energy Storage</t>
  </si>
  <si>
    <t>C24-097 Basecamp BESS</t>
  </si>
  <si>
    <t>C24-122 Capital Energy Storage</t>
  </si>
  <si>
    <t>Page 231</t>
  </si>
  <si>
    <t>C24-124 Dunkirk Energy Storage</t>
  </si>
  <si>
    <t>C24-130 Elevate Bethlehem BESS</t>
  </si>
  <si>
    <t>C24-134 River Road Energy Storage</t>
  </si>
  <si>
    <t>C24-147 Battle Hill Storage</t>
  </si>
  <si>
    <t>C24-155 Zenobe Stockton BESS</t>
  </si>
  <si>
    <t>C24-170 Zenith BESS</t>
  </si>
  <si>
    <t>C24-191 Zenobe Rotterdam LLC</t>
  </si>
  <si>
    <t>C24-211 Marcy BESS 2</t>
  </si>
  <si>
    <t>C24-153 Chinook Energy Storage</t>
  </si>
  <si>
    <t>C24-168 Ball Hill BESS</t>
  </si>
  <si>
    <t>C24-199 Blue Frost Storage II</t>
  </si>
  <si>
    <t>C24-200 Hickory Hill Energy Storage</t>
  </si>
  <si>
    <t>C24-214 Mulberry Energy Storage</t>
  </si>
  <si>
    <t>C24-285 North Watertown BESS</t>
  </si>
  <si>
    <t>C24-302 NY Oswego 200 Erie St Stora</t>
  </si>
  <si>
    <t>C24-303 NY Niagara Falls Blvd Storag</t>
  </si>
  <si>
    <t>C24-323 Echo Lake</t>
  </si>
  <si>
    <t>C24-327 North Creek</t>
  </si>
  <si>
    <t>C24-127 Crescent Energy Storage</t>
  </si>
  <si>
    <t>C24-163 Porter Energy Storage</t>
  </si>
  <si>
    <t>C24-267 Beck Storage</t>
  </si>
  <si>
    <t>C24-332 Stoner Trail Storage</t>
  </si>
  <si>
    <t>C24-277 Tierken Storage</t>
  </si>
  <si>
    <t>C24-045 New Scotland BESS</t>
  </si>
  <si>
    <t>C24-072 Eastwater Energy Storage</t>
  </si>
  <si>
    <t>C24-307 Marshville BESS</t>
  </si>
  <si>
    <t>C24-330 Pine Hill Storage</t>
  </si>
  <si>
    <t>C24-368 Huntley Energy Storage</t>
  </si>
  <si>
    <t>C24-151 Richardson BESS</t>
  </si>
  <si>
    <t>C24-203 Mill Run BESS</t>
  </si>
  <si>
    <t>C24-208 Independence BESS</t>
  </si>
  <si>
    <t>C24-325 Van Buren Storage</t>
  </si>
  <si>
    <t>C24-320 Boonville Standalone Storage</t>
  </si>
  <si>
    <t>C24-257 Grapevine Storage</t>
  </si>
  <si>
    <t>C24-268 Arnold Energy Storage</t>
  </si>
  <si>
    <t>C24-264 Berry Farm Storage</t>
  </si>
  <si>
    <t>C24-263 Jefferson Energy Storage</t>
  </si>
  <si>
    <t>C24-256 Springer Storage</t>
  </si>
  <si>
    <t>C24-248 Dove Energy Storage</t>
  </si>
  <si>
    <t>Page 231.1</t>
  </si>
  <si>
    <t>(1) [  ]  An Original</t>
  </si>
  <si>
    <t>C24-239 Zenobe Wellsville</t>
  </si>
  <si>
    <t>C24-339 Chateaguay BESS</t>
  </si>
  <si>
    <t>C24-312 St. Regis</t>
  </si>
  <si>
    <t>C24-216 Zenobe Harmony Storage</t>
  </si>
  <si>
    <t>CR24-1003 Bethlehem Energy Uprate</t>
  </si>
  <si>
    <t>C24-091 BPP Lansing BESS</t>
  </si>
  <si>
    <t>C24-292 Loganberry Energy Storage</t>
  </si>
  <si>
    <t>Q1726 Data &amp; Technology Campus FES</t>
  </si>
  <si>
    <t>Q1731 NYS AI Data Center FES</t>
  </si>
  <si>
    <t>Q1736 Ranalli SuperDC SIS</t>
  </si>
  <si>
    <t>Q1737 Griffiss Park Triangle SIS</t>
  </si>
  <si>
    <t>Q1741 North East Data Center SIS</t>
  </si>
  <si>
    <t>Q1746 OOWWTP Load Project SIS</t>
  </si>
  <si>
    <t>Q1750 AI Tech Steel Site Load SIS</t>
  </si>
  <si>
    <t>Q1747 Globe Digital Holdings SIS</t>
  </si>
  <si>
    <t>Q1748 Globe Digital Holdings SIS</t>
  </si>
  <si>
    <t>Q1749 Globe Digital Holdings SIS</t>
  </si>
  <si>
    <t>Q1753 NYS Dept of Health Lab SIS</t>
  </si>
  <si>
    <t>Q1754 Kenwood Tech Center SIS</t>
  </si>
  <si>
    <t>Generation Studies</t>
  </si>
  <si>
    <t>Q1029 Half Moon Solar Project FES</t>
  </si>
  <si>
    <t>G</t>
  </si>
  <si>
    <t>Q1027 Knickerbocker Solar FES</t>
  </si>
  <si>
    <t>Q853 NY16 Solar FSA</t>
  </si>
  <si>
    <t>Q1051 Transit Solar Project FES</t>
  </si>
  <si>
    <t>Q1100 Ray Solar Project FES</t>
  </si>
  <si>
    <t>Q901 Lacona Solar FSA</t>
  </si>
  <si>
    <t>Q1191 Gunns Corners Solar FES</t>
  </si>
  <si>
    <t>Q1198 Stern Solar FES</t>
  </si>
  <si>
    <t>Q1210 Gunns Corners Solar 2 FES</t>
  </si>
  <si>
    <t>Q1604 Blue Frost Project FES</t>
  </si>
  <si>
    <t>Q1231 Mill Point Solar II FES</t>
  </si>
  <si>
    <t>Q1125 NYPA N. NY Tx Project FSA</t>
  </si>
  <si>
    <t>Q1260 St. Regis River Project FES</t>
  </si>
  <si>
    <t>Q843 NY37 Solar FSA</t>
  </si>
  <si>
    <t>Q1336 Abrams Solar Project FES</t>
  </si>
  <si>
    <t>Q1354 Diamond Solar Project FES</t>
  </si>
  <si>
    <t>Q1015 Somers Solar Project FSA</t>
  </si>
  <si>
    <t>Q1062 Hounsfield Solar FSA</t>
  </si>
  <si>
    <t>Q1039 Morris Solar Project FSA</t>
  </si>
  <si>
    <t>Page 231.2</t>
  </si>
  <si>
    <t>Q1061 Teele Solar Project FSA</t>
  </si>
  <si>
    <t>Q1018 Stone Mill Solar FSA</t>
  </si>
  <si>
    <t>Q932 Hatchery Solar FSA</t>
  </si>
  <si>
    <t>Q1051 Transit Solar Project FSA</t>
  </si>
  <si>
    <t>Q1489 Block Perch Solar Project FES</t>
  </si>
  <si>
    <t>Q1502 Oswego Solar Project FES</t>
  </si>
  <si>
    <t>Q1527 Hollyhock Solar FES</t>
  </si>
  <si>
    <t>Q1524 Little Falls Solar &amp; BESS FES</t>
  </si>
  <si>
    <t xml:space="preserve">Q560 Deer River Wind Project FSA </t>
  </si>
  <si>
    <t xml:space="preserve">Q1130 Hoffman Falls Wind CY FSA </t>
  </si>
  <si>
    <t>Q1151 York Run Solar Project FSA</t>
  </si>
  <si>
    <t>Q869 Tabletop Solar FSA</t>
  </si>
  <si>
    <t>Q1178 NY115 Newport Solar FSA</t>
  </si>
  <si>
    <t>Q1174 NY48 Diamond Solar FSA</t>
  </si>
  <si>
    <t>Q1150 Moss Ridge Solar FSA</t>
  </si>
  <si>
    <t>Q774 Tracy Solar Project FSA CY23</t>
  </si>
  <si>
    <t>Q995 Albama Solar Park FSA CY23</t>
  </si>
  <si>
    <t>Q1042 Fort Edwards Solar FSA</t>
  </si>
  <si>
    <t>Q945 Niagara Grid 1 FSA</t>
  </si>
  <si>
    <t>Q1236 Gravel Road Solar FSA</t>
  </si>
  <si>
    <t>Q1194 Crane Brook Solar FSA</t>
  </si>
  <si>
    <t>Q1182 NY128 Foothills Solar FSA</t>
  </si>
  <si>
    <t>Q1031 Mill Point Solar FSA</t>
  </si>
  <si>
    <t>Q1140 Taproot Solar SRIS</t>
  </si>
  <si>
    <t>Q1329 ELP Granby Solar II FSA</t>
  </si>
  <si>
    <t>Q1115 Flat Creek Solar 2 FSA</t>
  </si>
  <si>
    <t>Q1089 Flat Creek Solar FSA</t>
  </si>
  <si>
    <t>Q871 Verona Solar FSA</t>
  </si>
  <si>
    <t>Q857 Columbia Solar FSA</t>
  </si>
  <si>
    <t>Q1577 Gillie Brook Solar FES</t>
  </si>
  <si>
    <t>Q806 Limestone Solar FSA</t>
  </si>
  <si>
    <t>Q972 Warner Hill Solar FSA</t>
  </si>
  <si>
    <t>Q960 Cobleskill Solar FSA</t>
  </si>
  <si>
    <t>Q1591 Cuba Solar Farm FES</t>
  </si>
  <si>
    <t>Q1035 NY08 Solar FSA</t>
  </si>
  <si>
    <t>Q1227 18405 Scotch Ridge Solar FSA</t>
  </si>
  <si>
    <t>Q1655 West Laurens Solar FES</t>
  </si>
  <si>
    <t>Q1166 BR Benson Mines Solar FSA</t>
  </si>
  <si>
    <t>Q1213 St Lawrence D&amp;A Center FSA</t>
  </si>
  <si>
    <t>Page 231.3</t>
  </si>
  <si>
    <t>Q1171 ELP Stuyvesant Solar FSA</t>
  </si>
  <si>
    <t>Q1156 Cody Road Wind Farm FSA</t>
  </si>
  <si>
    <t>Q1096 Alfred Oaks Solar FSA</t>
  </si>
  <si>
    <t>Q858 Genesee Rd Solar FSA</t>
  </si>
  <si>
    <t>C24-039 Golden Knight Solar</t>
  </si>
  <si>
    <t>C24-019 American Wintergreen Solar</t>
  </si>
  <si>
    <t>C24-020 Verona Solar II</t>
  </si>
  <si>
    <t>C24-052 Hemlock Hollow Wind</t>
  </si>
  <si>
    <t>C24-079 Maple Harvest Wind</t>
  </si>
  <si>
    <t>C24-120 Field Day Solar</t>
  </si>
  <si>
    <t>C24-042 Hoffman Falls Wind 2</t>
  </si>
  <si>
    <t>C24-099 Crown Point Solar</t>
  </si>
  <si>
    <t>C24-102 ELP Rotterdam Solar</t>
  </si>
  <si>
    <t xml:space="preserve">C24-118 Rutland Center Solar </t>
  </si>
  <si>
    <t>C24-121 Beacon Harbor Solar</t>
  </si>
  <si>
    <t>C24-115 Iris Bloom Solar</t>
  </si>
  <si>
    <t>C24-112 NY48-Diamond Solar</t>
  </si>
  <si>
    <t>C24-113 NY115-Newport Solar</t>
  </si>
  <si>
    <t>C24-076 Springbrooke Solar</t>
  </si>
  <si>
    <t>C24-090 Cuba Solar</t>
  </si>
  <si>
    <t>C24-092 Scio Solar Facility</t>
  </si>
  <si>
    <t>C24-037 Gunns Corners Solar</t>
  </si>
  <si>
    <t>C24-111 NY53-Fort Edward Solar</t>
  </si>
  <si>
    <t>C24-144 Blue Line Solar</t>
  </si>
  <si>
    <t>C24-149 Manchester Solar</t>
  </si>
  <si>
    <t>C24-150 Kingbird Solar</t>
  </si>
  <si>
    <t>C24-156 Grass River Solar</t>
  </si>
  <si>
    <t>C24-235 Champlain Solar Uprate</t>
  </si>
  <si>
    <t>C24-236 Champlain Solar</t>
  </si>
  <si>
    <t>C24-244 Utica Solar PV Project</t>
  </si>
  <si>
    <t>C24-194 Sapphire Sun</t>
  </si>
  <si>
    <t>C24-225 Goldenrod Wind</t>
  </si>
  <si>
    <t>C24-230 Dewdrop Wind</t>
  </si>
  <si>
    <t>C24-250 Honey Ridge Solar</t>
  </si>
  <si>
    <t>C24-319 Ditch Creek</t>
  </si>
  <si>
    <t>C24-184 Tabletop Solar</t>
  </si>
  <si>
    <t>C24-217 Bay Breeze Solar</t>
  </si>
  <si>
    <t>Page 231.4</t>
  </si>
  <si>
    <t>C24-229 Buttercup Wind</t>
  </si>
  <si>
    <t>C24-137 Gillie Brook Solar</t>
  </si>
  <si>
    <t>C24-196 Yellow Feather Solar</t>
  </si>
  <si>
    <t>C24-246 Block Perch Solar</t>
  </si>
  <si>
    <t>C24-249 Empire Solar</t>
  </si>
  <si>
    <t>C24-290 Cazenovia Solar</t>
  </si>
  <si>
    <t>C24-018 Twinleaf Solar</t>
  </si>
  <si>
    <t>C24-240 Moran 2 Solar</t>
  </si>
  <si>
    <t>C24-297 Deer River Wind</t>
  </si>
  <si>
    <t>C24-362 Amsterdam Solar</t>
  </si>
  <si>
    <t>C24-078 Markham Hollow Rd Solar</t>
  </si>
  <si>
    <t>C24-065 Maplehurst Energy Park</t>
  </si>
  <si>
    <t>C24-336 Mill Point Solar II</t>
  </si>
  <si>
    <t>C24-293 Oswego Clean Energy</t>
  </si>
  <si>
    <t>C24-347 Little Falls Solar</t>
  </si>
  <si>
    <t>C24-296 Medina Solar</t>
  </si>
  <si>
    <t>C24-349 Richland III Solar</t>
  </si>
  <si>
    <t>C24-367 Lewis Wind</t>
  </si>
  <si>
    <t>C24-357 Glove City Solar</t>
  </si>
  <si>
    <t>Page 231.5</t>
  </si>
  <si>
    <t>Page 231.6</t>
  </si>
  <si>
    <t>Page 231.7</t>
  </si>
  <si>
    <t>Total (Transmission)</t>
  </si>
  <si>
    <t>Total (Generation)</t>
  </si>
  <si>
    <t>Page 231.8</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</si>
  <si>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</si>
  <si>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</si>
  <si>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</si>
  <si>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</si>
  <si>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$100,000, whichever is less)</t>
  </si>
  <si>
    <t xml:space="preserve">     may be grouped by classes.</t>
  </si>
  <si>
    <t xml:space="preserve">4.  Report separately any "Deferred Regulatory Commission Expenses" that are also reported on pages 350-351, Regulatory </t>
  </si>
  <si>
    <t xml:space="preserve">     Commission Expenses.</t>
  </si>
  <si>
    <t>5.  Provide in a footnote, for each line item, the regulatory citation where authorization for the regulatory asset has been granted</t>
  </si>
  <si>
    <t xml:space="preserve">     (e.g. Commission Order, state commission order, court decision).</t>
  </si>
  <si>
    <t>Balance at Beginning</t>
  </si>
  <si>
    <t>Credits</t>
  </si>
  <si>
    <t>Description and Purpose of Other</t>
  </si>
  <si>
    <t>of Current</t>
  </si>
  <si>
    <t>Regulatory Assets</t>
  </si>
  <si>
    <t>Quarter/Year</t>
  </si>
  <si>
    <t>Debits</t>
  </si>
  <si>
    <t xml:space="preserve">(d)  </t>
  </si>
  <si>
    <t xml:space="preserve">(e) </t>
  </si>
  <si>
    <t>Deferred Environmental Restoration Costs</t>
  </si>
  <si>
    <t>Storm Restoration Costs Deferred</t>
  </si>
  <si>
    <t>Revenue Decoupling - Electric</t>
  </si>
  <si>
    <t>Asset Retirement Obligation Regulatory Asset</t>
  </si>
  <si>
    <t>108/411</t>
  </si>
  <si>
    <t>Gas Adjustment Clause</t>
  </si>
  <si>
    <t>254/431/804</t>
  </si>
  <si>
    <t>Gas Futures - Gas Supply</t>
  </si>
  <si>
    <t>244</t>
  </si>
  <si>
    <t>Electric Swaps - Electric Supply</t>
  </si>
  <si>
    <t>244/254</t>
  </si>
  <si>
    <t>Medicare Act Tax Benefit Deferral</t>
  </si>
  <si>
    <t>Commodity Timing Impact</t>
  </si>
  <si>
    <t>254/555</t>
  </si>
  <si>
    <t>Clean Energy Standard</t>
  </si>
  <si>
    <t>555</t>
  </si>
  <si>
    <t>Interim Gass EE Def</t>
  </si>
  <si>
    <t>Pension Benefits</t>
  </si>
  <si>
    <t>184/253/926</t>
  </si>
  <si>
    <t>Postretirement benefits other than pension</t>
  </si>
  <si>
    <t>Deferral Summary Case 10-E-0050</t>
  </si>
  <si>
    <t>RDM Revenue Decoupling - Gas</t>
  </si>
  <si>
    <t>419/495</t>
  </si>
  <si>
    <t>Value of Distributed Energy Resources Def</t>
  </si>
  <si>
    <t>456</t>
  </si>
  <si>
    <t>Net Revenue Sharing Mechanism</t>
  </si>
  <si>
    <t>Merchant Function Charge - Electric</t>
  </si>
  <si>
    <t xml:space="preserve">Electric Plant in Service Excess AFUDC (November 1, 2013 to October 31, 2039)
</t>
  </si>
  <si>
    <t>407</t>
  </si>
  <si>
    <t>Pension Expense Deferred</t>
  </si>
  <si>
    <t>254/926</t>
  </si>
  <si>
    <t>Incentive Return on Retirement Funding</t>
  </si>
  <si>
    <t>NYPA Residential Hydropower Benefit Reconciliation</t>
  </si>
  <si>
    <t>Legacy Transition Charge</t>
  </si>
  <si>
    <t>Electricity Supply Reconciliation Mechanism</t>
  </si>
  <si>
    <t>Reforming the Energy Vision Proj - Incr Cap</t>
  </si>
  <si>
    <t>Reforming the Energy Vision Demo Proj - Incr O&amp;M</t>
  </si>
  <si>
    <t>Gas Safety Reliability Surcharge</t>
  </si>
  <si>
    <t>Enhanced SBC Program Deferral - Elec</t>
  </si>
  <si>
    <t>Vegetation Management Deferral</t>
  </si>
  <si>
    <t>Dunkirk Settlement Deferral</t>
  </si>
  <si>
    <t>Demand Response Programs Deferral</t>
  </si>
  <si>
    <t>909/431</t>
  </si>
  <si>
    <t>LED Facility Revenue/Charge Deferral</t>
  </si>
  <si>
    <t>LED Dist Lost Delivery Revenue Deferral</t>
  </si>
  <si>
    <t>LED Cost of Removal Deferral</t>
  </si>
  <si>
    <t>Decorative LED-Facility Revenue/Charge Deferral</t>
  </si>
  <si>
    <t>Decorative LED-Street Lighting RDM Deferral</t>
  </si>
  <si>
    <t>LED Capital Investment tracker - Elec</t>
  </si>
  <si>
    <t>Earnings Adjustment Mechanism - Elec</t>
  </si>
  <si>
    <t>456/419</t>
  </si>
  <si>
    <t>Earnings Adjustment Mechanism - Gas</t>
  </si>
  <si>
    <t>495</t>
  </si>
  <si>
    <t>Gas Safety Performance Metrics - PRA</t>
  </si>
  <si>
    <t>Merchant Function Charge (MFC) - Imbalance - Gas</t>
  </si>
  <si>
    <t>431/495</t>
  </si>
  <si>
    <t>System Performance Adjustment</t>
  </si>
  <si>
    <t>431/804</t>
  </si>
  <si>
    <t>Positive Revenue Incentive</t>
  </si>
  <si>
    <t>Management Audit - Electric</t>
  </si>
  <si>
    <t>Management Audit - Gas</t>
  </si>
  <si>
    <t>Residential Electric Vehicle Incremental Charge</t>
  </si>
  <si>
    <t>ETIP Revenue Deferral - Gas</t>
  </si>
  <si>
    <t>From Insert A</t>
  </si>
  <si>
    <t>Page 232</t>
  </si>
  <si>
    <t>Advance Metering Infrastructure - Elec</t>
  </si>
  <si>
    <t>Advance Metering Infrastructure - Gas</t>
  </si>
  <si>
    <t>EV Make-Ready Cust Owned/Othr Costs</t>
  </si>
  <si>
    <t>908</t>
  </si>
  <si>
    <t>EV Make-Ready Impl. Costs</t>
  </si>
  <si>
    <t>908/909</t>
  </si>
  <si>
    <t>GAC Imbalance</t>
  </si>
  <si>
    <t>Energy Storage</t>
  </si>
  <si>
    <t>Minor Storms</t>
  </si>
  <si>
    <t>593</t>
  </si>
  <si>
    <t>LPP Amortization</t>
  </si>
  <si>
    <t>Inc. Tax Repair-Elec</t>
  </si>
  <si>
    <t>182.3</t>
  </si>
  <si>
    <t>Exogenous Event - Electric</t>
  </si>
  <si>
    <t>Exogenous Event - Gas</t>
  </si>
  <si>
    <t>EVMR Co. Owned Costs</t>
  </si>
  <si>
    <t>Inc. Tax Repair-Gas</t>
  </si>
  <si>
    <t xml:space="preserve">Merchant Function Charge - Gas        </t>
  </si>
  <si>
    <t>254/495</t>
  </si>
  <si>
    <t>Phase I EAP Arrears reduction - Electric</t>
  </si>
  <si>
    <t>254/904</t>
  </si>
  <si>
    <t>Phase I EAP Arrears reduction - Gas</t>
  </si>
  <si>
    <t>904</t>
  </si>
  <si>
    <t>Reconnect Fees</t>
  </si>
  <si>
    <t>Phase 2 EAP Arrears reduction - Electric</t>
  </si>
  <si>
    <t>Phase 2 EAP Arrears reduction - Gas</t>
  </si>
  <si>
    <t>Demand Response DCSM - Gas</t>
  </si>
  <si>
    <t>RDM Elec Non-Current</t>
  </si>
  <si>
    <t>Consultant DEI Gas</t>
  </si>
  <si>
    <t>Consultant DEI Elec</t>
  </si>
  <si>
    <t>CES Financ Backstop</t>
  </si>
  <si>
    <t>Residential EV Managed Charging</t>
  </si>
  <si>
    <t>2024 Rate Case Exp E (April 1, 2025 to March 31, 2028)</t>
  </si>
  <si>
    <t>2024 Rate Case Exp G (April 1, 2025 to March 31, 2028)</t>
  </si>
  <si>
    <t>Smart Path Connect-CWIP Incentive</t>
  </si>
  <si>
    <t>UTEN (Geothermal)</t>
  </si>
  <si>
    <t>407.3/419</t>
  </si>
  <si>
    <t>IEDR Surcharge</t>
  </si>
  <si>
    <t>Pension Settlement Loss</t>
  </si>
  <si>
    <t>Low Income EAP -Gas</t>
  </si>
  <si>
    <t>NUPD Tracker-Elec</t>
  </si>
  <si>
    <t>407.3</t>
  </si>
  <si>
    <t>CLCPA Study</t>
  </si>
  <si>
    <t>EV Commercial Rebate</t>
  </si>
  <si>
    <t>Low Income Allow Discount Prog</t>
  </si>
  <si>
    <t>LT Plan Consultant</t>
  </si>
  <si>
    <t>NUPD Tracker-Gas</t>
  </si>
  <si>
    <t>2540</t>
  </si>
  <si>
    <t>NE:NY-LMI Gas</t>
  </si>
  <si>
    <t>Uncollectible Expense Gas</t>
  </si>
  <si>
    <t>431/904</t>
  </si>
  <si>
    <t xml:space="preserve">RAM Surcharge  – Electric </t>
  </si>
  <si>
    <t>407.3/419/254</t>
  </si>
  <si>
    <t>Uncollectible Expense Electric</t>
  </si>
  <si>
    <t>Net electric regulatory asset balance (April 1, 2025 to March 30, 2035)</t>
  </si>
  <si>
    <t>407.3/254</t>
  </si>
  <si>
    <t>Levelization Electric</t>
  </si>
  <si>
    <t>Incentive Compensation Audit</t>
  </si>
  <si>
    <t>Levelization Gas</t>
  </si>
  <si>
    <t>Deferred Community Carring Charges Elec</t>
  </si>
  <si>
    <t>CLCPA Phase 1</t>
  </si>
  <si>
    <t>Page 232-A</t>
  </si>
  <si>
    <t>Page 232-B</t>
  </si>
  <si>
    <t>Page 232-C</t>
  </si>
  <si>
    <t>MISCELLANEOUS DEFERRED DEBITS (Account 186)</t>
  </si>
  <si>
    <t>1.  Report below the particulars (details) called for concerning miscellaneous deferred debits.</t>
  </si>
  <si>
    <t>2.  For any deferred debit being amortized, show period of amortization in column (a).</t>
  </si>
  <si>
    <t>3.  Minor items (1% of the Balance at End of Year for Account 186 or amounts less than $100,000, whichever is less)</t>
  </si>
  <si>
    <t xml:space="preserve">      may be grouped by classes.</t>
  </si>
  <si>
    <t>CREDITS</t>
  </si>
  <si>
    <t>Bal. Beginning</t>
  </si>
  <si>
    <t>Description of Miscellaneous Deferred Debits</t>
  </si>
  <si>
    <t>of Year</t>
  </si>
  <si>
    <t xml:space="preserve">(b) </t>
  </si>
  <si>
    <t xml:space="preserve">(f) </t>
  </si>
  <si>
    <t>HSBC-Vcard</t>
  </si>
  <si>
    <t>232</t>
  </si>
  <si>
    <t>Prepaid Capital Expenditures</t>
  </si>
  <si>
    <t>All Other</t>
  </si>
  <si>
    <t>Various</t>
  </si>
  <si>
    <t>Misc.  Work in Progress</t>
  </si>
  <si>
    <t>DEFERRED REGULATORY COMM.</t>
  </si>
  <si>
    <t xml:space="preserve">    EXPENSES  (See pages  350-351)</t>
  </si>
  <si>
    <t>FERC FORM NO.1  (ED.  12-15)</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</si>
  <si>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</si>
  <si>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</si>
  <si>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</si>
  <si>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</si>
  <si>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</si>
  <si>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</si>
  <si>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</si>
  <si>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</si>
  <si>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</si>
  <si>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</si>
  <si>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</si>
  <si>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</si>
  <si>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</si>
  <si>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</si>
  <si>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Bad debts</t>
  </si>
  <si>
    <t>Reserves not currently deducted</t>
  </si>
  <si>
    <t>Reg Liabilities - Other</t>
  </si>
  <si>
    <t>Reserve - Environmental</t>
  </si>
  <si>
    <t>Pensions, OPEB and employee benefits</t>
  </si>
  <si>
    <t>Net Operating Losses</t>
  </si>
  <si>
    <t>TOTAL Electric  (Enter Total of lines 2 thru 9)</t>
  </si>
  <si>
    <t>TOTAL Gas  (Enter Total of lines 10  thru 15)</t>
  </si>
  <si>
    <t>TOTAL (Acct 190)(Total of lines 8,16 and 17)</t>
  </si>
  <si>
    <t xml:space="preserve">                                                                                          NOTES</t>
  </si>
  <si>
    <t>FERC FORM NO. 1 (ED. 12-88)</t>
  </si>
  <si>
    <t>Next Page 250</t>
  </si>
  <si>
    <t>Page 234</t>
  </si>
  <si>
    <t>Page 234-A</t>
  </si>
  <si>
    <t xml:space="preserve">                                                                  CAPITAL STOCK (Accounts 201 and 204)</t>
  </si>
  <si>
    <t xml:space="preserve">                                                                     CAPITAL STOCK (Accounts 201 and 204) (Continued)</t>
  </si>
  <si>
    <t xml:space="preserve">  1.  Report below the particulars (details) called for concerning  common and preferred stock at end of year, distinguishing  separate series of </t>
  </si>
  <si>
    <t>4.  The identification of each class of preferred stock should show the dividend rate and whether the dividends are cumulative</t>
  </si>
  <si>
    <t xml:space="preserve">       any general class. Show separate totals for common and preferred stock.  If information to meet the stock exchange reporting requirement </t>
  </si>
  <si>
    <t xml:space="preserve">      or noncumulative.</t>
  </si>
  <si>
    <t xml:space="preserve">       outlined in column (a) is available from the SEC 10-K Report Form filing, a specific reference to report form (i.e. year and company title) may</t>
  </si>
  <si>
    <t>5.  State in a footnote if any capital stock which has been nominally issued is nominally outstanding at end of year.</t>
  </si>
  <si>
    <t xml:space="preserve">       be reported in column (a) provided the fiscal years for both the 10-K report and this report are compatible.</t>
  </si>
  <si>
    <t xml:space="preserve">     Give particulars (details) in column (a) of any nominally issued capital stock, reacquired stock, or stock in sinking and other funds </t>
  </si>
  <si>
    <t xml:space="preserve">  2.  Entries in column (b) should represent the number of shares authorized by the articles of incorporation as amended to end of year.</t>
  </si>
  <si>
    <t xml:space="preserve">     which is pledged, stating name of pledgee and purposes of pledge.</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</si>
  <si>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</si>
  <si>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</si>
  <si>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</si>
  <si>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</si>
  <si>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</si>
  <si>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</si>
  <si>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</si>
  <si>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</si>
  <si>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</si>
  <si>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</si>
  <si>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</si>
  <si>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</si>
  <si>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</si>
  <si>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</si>
  <si>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</si>
  <si>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</si>
  <si>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</si>
  <si>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</si>
  <si>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</si>
  <si>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</si>
  <si>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</si>
  <si>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</si>
  <si>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</si>
  <si>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</si>
  <si>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</si>
  <si>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 xml:space="preserve">Common  </t>
  </si>
  <si>
    <t>Preferred - Account 204</t>
  </si>
  <si>
    <t>Cummulative Preferred</t>
  </si>
  <si>
    <t xml:space="preserve">   3.40% Series</t>
  </si>
  <si>
    <t xml:space="preserve">   3.60% Series</t>
  </si>
  <si>
    <t xml:space="preserve">   3.90% Series</t>
  </si>
  <si>
    <t>Preferred Stock - Golden Share</t>
  </si>
  <si>
    <t>FERC FORM NO. 1 (ED. 12- 91) NYPSC-Modified-96</t>
  </si>
  <si>
    <t>Page 250</t>
  </si>
  <si>
    <t>Page 251</t>
  </si>
  <si>
    <t xml:space="preserve">Name of Respondent                                                            </t>
  </si>
  <si>
    <t>CAPITAL STOCK EXPENSE (Account 214)</t>
  </si>
  <si>
    <t>1.  Report the balance at end of year of capital stock expenses for each class and series of capital stock.</t>
  </si>
  <si>
    <t xml:space="preserve">2.  If any change occurred during the year in the balance with respect to any class or series of stock, attach a </t>
  </si>
  <si>
    <t xml:space="preserve">     statement giving particulars of the change.  State the reason for any charge-off of capital stock expense and</t>
  </si>
  <si>
    <t xml:space="preserve">    specify the account charged.</t>
  </si>
  <si>
    <t>Class and Series of Stock</t>
  </si>
  <si>
    <t>FERC FORM NO. 1  (ED. 12-15)</t>
  </si>
  <si>
    <t>Next Page is 256</t>
  </si>
  <si>
    <t>Page 254</t>
  </si>
  <si>
    <t>OTHER PAID-IN CAPITAL (Accounts 208-211, inc.)</t>
  </si>
  <si>
    <t xml:space="preserve">   Report below the balance at the end of the year and the information specified below for the</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</si>
  <si>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</si>
  <si>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</si>
  <si>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</si>
  <si>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the year and give the accounting entries effecting such change.</t>
  </si>
  <si>
    <t xml:space="preserve">   (a) Donations Received from Stockholders (Account 208) - State amount and give brief explanation </t>
  </si>
  <si>
    <t>of the origin and purpose of each donation.</t>
  </si>
  <si>
    <t xml:space="preserve">   (b) Reduction in Par or Stated Value of Capital Stock (Account 209) - State amount and give brief</t>
  </si>
  <si>
    <t xml:space="preserve">explanation of the capital change which gave rise to amounts reported under this caption including </t>
  </si>
  <si>
    <t>identification with the class and series of stock to which related.</t>
  </si>
  <si>
    <t xml:space="preserve">   (c) Gain on Resale or Cancellation of Reacquired Capital Stock (Account 210) - Report balance at</t>
  </si>
  <si>
    <t xml:space="preserve">beginning of year, credits, debits, and balance at end of year with a designation of the nature of </t>
  </si>
  <si>
    <t>each credit and debit identified by the class and series of stock to which related.</t>
  </si>
  <si>
    <t xml:space="preserve">   (d)  Miscellaneous Paid-In Capital (Account 211) - Classify amounts included in this account </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</si>
  <si>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</si>
  <si>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</si>
  <si>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</si>
  <si>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</si>
  <si>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</si>
  <si>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Balance @ 12/31/2014. No Activity thereafter</t>
  </si>
  <si>
    <t>Miscellaneous Paid-In Capital (Account 211)</t>
  </si>
  <si>
    <t>Amount set up, as adjusted, regarding certain investments contributed</t>
  </si>
  <si>
    <t>by Niagara Hudson Power Corporation, former parent holding company in</t>
  </si>
  <si>
    <t xml:space="preserve">accordance with its "Dissolution Plan" which was approved by the </t>
  </si>
  <si>
    <t>Securities and Exchange Commission by the District Court of the United</t>
  </si>
  <si>
    <t>States for the Northern District of New York State.</t>
  </si>
  <si>
    <t>Amount of cash received upon liquidation of Niagara Hudson</t>
  </si>
  <si>
    <t>Power Corporation in excess of estimated liabilities.</t>
  </si>
  <si>
    <t xml:space="preserve">Contributions in aid of construction transferred from Account 217, per                </t>
  </si>
  <si>
    <t xml:space="preserve">order of the Public Service Commission of the State of New York </t>
  </si>
  <si>
    <t>in case 13343.</t>
  </si>
  <si>
    <t>Capital surplus of the Oswego Canal Company $276,296 less write down</t>
  </si>
  <si>
    <t>of electric plant of $67,212.</t>
  </si>
  <si>
    <t>Excess of book value over the purchase price of the capital stock of</t>
  </si>
  <si>
    <t>the Woodville Electric Light and Power Company, Inc.</t>
  </si>
  <si>
    <t xml:space="preserve">Refund of deposits for script certificates of Niagara Hudson Power </t>
  </si>
  <si>
    <t>Corporation which expired.</t>
  </si>
  <si>
    <t>FERC FORM NO.1  (ED.  12-87) NYPSC Modified-96</t>
  </si>
  <si>
    <t>Page 253</t>
  </si>
  <si>
    <t>Proceeds from the sale of 5,173 shares of common stock held for</t>
  </si>
  <si>
    <t>distribution to holders of unexchanged certificates of Niagara</t>
  </si>
  <si>
    <t xml:space="preserve">Hudson Power Corporation common stock. Sold pursuant to order of </t>
  </si>
  <si>
    <t>the United States District Court for the Northern District of New York.</t>
  </si>
  <si>
    <t>To record subsidiaries using the equity method:</t>
  </si>
  <si>
    <t xml:space="preserve">Excess book value over the cost of investments at the date of </t>
  </si>
  <si>
    <t>acquistion of Canadian Niagara Power Co., Ltd. ($3,457,284) and</t>
  </si>
  <si>
    <t xml:space="preserve">St. Lawrence Power Co. ($903,145) as previously recorded on the </t>
  </si>
  <si>
    <t xml:space="preserve">Company's books. Ownership of these companies was transferred to </t>
  </si>
  <si>
    <t>Opinac Energy Corporation (formerly Opinac Investments Limited) during</t>
  </si>
  <si>
    <t>Excess of the cost of investment carried on the Company's books over</t>
  </si>
  <si>
    <t>the book value at date of acquisition of Beebee Island Corporation.</t>
  </si>
  <si>
    <t xml:space="preserve">Excess of the book value at the date of acquisition over the cost of </t>
  </si>
  <si>
    <t xml:space="preserve">investments carried on the Company's books of Moreau Manufacturing </t>
  </si>
  <si>
    <t>Corp.</t>
  </si>
  <si>
    <t xml:space="preserve">Merger Purchase Accounting Adjustments                                </t>
  </si>
  <si>
    <t>Return of Capital Dividend on common stock (7/02)</t>
  </si>
  <si>
    <t>Equity Contribution made by parent company (NM Holdings, 09/03)</t>
  </si>
  <si>
    <t>Equity Contribution made by parent company (NM Holdings, 02/24)</t>
  </si>
  <si>
    <t>Equity Contribution made by parent company (NM Holdings, 09/25)</t>
  </si>
  <si>
    <t>Share award adjustment &amp; compensation (12/18)</t>
  </si>
  <si>
    <t xml:space="preserve">Tax Provision (Parent Tax Allocation)                                 </t>
  </si>
  <si>
    <t>Page 253 A</t>
  </si>
  <si>
    <t>LONG-TERM DEBT (Accounts 221, 222, 223, and 224)</t>
  </si>
  <si>
    <t>LONG-TERM DEBT (Accounts 221, 222, 223, and 224) (Continued)</t>
  </si>
  <si>
    <t xml:space="preserve">    1.  Report by balance sheet account the particulars (details) </t>
  </si>
  <si>
    <t xml:space="preserve">   6.  In column(b) show the principal amount of bonds or other</t>
  </si>
  <si>
    <t xml:space="preserve">   10.  Identify separate indisposed amounts applicable to</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</si>
  <si>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</si>
  <si>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</si>
  <si>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</si>
  <si>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</si>
  <si>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</si>
  <si>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</si>
  <si>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 xml:space="preserve">   7.  In column (c) show the expense, premium or discount with</t>
  </si>
  <si>
    <t xml:space="preserve">   11.  Explain any debits and credits other than amortiza-</t>
  </si>
  <si>
    <t xml:space="preserve">   14.  If the respondent has any long-term debt securities</t>
  </si>
  <si>
    <t>and 224, Other Long-Term Debt.</t>
  </si>
  <si>
    <t>respect to the amount of bonds or other long-term debt</t>
  </si>
  <si>
    <t xml:space="preserve">tion debited to Account 428, Amortization of Debt </t>
  </si>
  <si>
    <t xml:space="preserve">which have been nominally issued and are nominally  </t>
  </si>
  <si>
    <t xml:space="preserve">    2.  In column (a), for new issues,  give Commission authorization</t>
  </si>
  <si>
    <t>originally issued.</t>
  </si>
  <si>
    <t xml:space="preserve">Discount and Expense, or credited to Account 429, </t>
  </si>
  <si>
    <t xml:space="preserve">outstanding at end of year, describe such securities in </t>
  </si>
  <si>
    <t>numbers and dates.</t>
  </si>
  <si>
    <t xml:space="preserve">   8.  For column (c) the total expenses should be listed first</t>
  </si>
  <si>
    <t>Amortization of Premium on Debt - Credit.</t>
  </si>
  <si>
    <t>a footnote.</t>
  </si>
  <si>
    <t xml:space="preserve">    3.  For bonds assumed by the respondent, include in column(a)</t>
  </si>
  <si>
    <t>for each issuance, then the amount of premium (in parentheses)</t>
  </si>
  <si>
    <t xml:space="preserve">   12.  In a footnote, give explanatory </t>
  </si>
  <si>
    <t xml:space="preserve">   15.  If interest expense was incurred during the year on</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</si>
  <si>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</si>
  <si>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</si>
  <si>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</si>
  <si>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</si>
  <si>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</si>
  <si>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</si>
  <si>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 xml:space="preserve">charges during the year.  With respect to long-term </t>
  </si>
  <si>
    <t>include such interest expense in column (i).  Explain in a</t>
  </si>
  <si>
    <t xml:space="preserve">    4.  For advances from Associated Companies, report </t>
  </si>
  <si>
    <t>not be netted.</t>
  </si>
  <si>
    <t xml:space="preserve">advances, show for each company: (a) principal </t>
  </si>
  <si>
    <t>footnote any difference between the total of column (i) and</t>
  </si>
  <si>
    <t xml:space="preserve">separately advances on notes and advances on open accounts. </t>
  </si>
  <si>
    <t xml:space="preserve">   9.  Furnish in a footnote particulars (details) regarding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</si>
  <si>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</si>
  <si>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</si>
  <si>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</si>
  <si>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</si>
  <si>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</si>
  <si>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</si>
  <si>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</si>
  <si>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</si>
  <si>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</si>
  <si>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 xml:space="preserve">   16.  Give particulars (details) concerning any long-term debt</t>
  </si>
  <si>
    <t xml:space="preserve">    5.  For receivers' certificates, show in column(a) the name of </t>
  </si>
  <si>
    <t>a footnote the date of the Commission's authorization of</t>
  </si>
  <si>
    <t xml:space="preserve">   13.  If the respondent has pledged any of its long-term debt</t>
  </si>
  <si>
    <t>authorized by a regulatory commission but not yet issued</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</si>
  <si>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</si>
  <si>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</si>
  <si>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</si>
  <si>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</si>
  <si>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</si>
  <si>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</si>
  <si>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</si>
  <si>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</si>
  <si>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</si>
  <si>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</si>
  <si>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</si>
  <si>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</si>
  <si>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</si>
  <si>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</si>
  <si>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</si>
  <si>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</si>
  <si>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</si>
  <si>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</si>
  <si>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</si>
  <si>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</si>
  <si>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</si>
  <si>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</si>
  <si>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</si>
  <si>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</si>
  <si>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</si>
  <si>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4.119% Series</t>
  </si>
  <si>
    <t>Senior Notes @4.278%</t>
  </si>
  <si>
    <t>10 Year Fixed Rate 4.278%</t>
  </si>
  <si>
    <t>30 Year Fixed Rate 3.025%</t>
  </si>
  <si>
    <t>10 Year Fixed Rate 1.960%</t>
  </si>
  <si>
    <t>10 Year Fixed Notes @2.759%</t>
  </si>
  <si>
    <t>30 Year Fixed Notes @5.783%</t>
  </si>
  <si>
    <t>10 Year Fixed Notes @5.29%</t>
  </si>
  <si>
    <t>30 Year Fixed Notes @5.664%</t>
  </si>
  <si>
    <t>5 Year Fixed Notes @4.647%</t>
  </si>
  <si>
    <t>30 Year Fixed Notes @5.996%</t>
  </si>
  <si>
    <t xml:space="preserve">        Due 12/01/25   3.2900%</t>
  </si>
  <si>
    <t xml:space="preserve">        Due 12/01/26   3.4190%</t>
  </si>
  <si>
    <t xml:space="preserve">        Due 03/01/27   3.4480%</t>
  </si>
  <si>
    <t xml:space="preserve">        Due 07/01/27  ($68.2M @ 3.4250%  &amp; $25M @ 3.4780%)</t>
  </si>
  <si>
    <t xml:space="preserve">        Due 7/1/2029   3.4340% </t>
  </si>
  <si>
    <t>Reacquired Bonds (Account 222)</t>
  </si>
  <si>
    <t>Advances from Associated Companies (Account 223)</t>
  </si>
  <si>
    <t>Other Long Term Debt (Account 224)</t>
  </si>
  <si>
    <t xml:space="preserve"> FERC FORM NO.1 (ED. 12-96) NYPSC Modified-96</t>
  </si>
  <si>
    <t xml:space="preserve">Next Page is 261 </t>
  </si>
  <si>
    <t>Page 256</t>
  </si>
  <si>
    <t>Page 257</t>
  </si>
  <si>
    <t xml:space="preserve">                                          LONG-TERM DEBT (Accounts 221, 222, 223, and 224) (Continued)</t>
  </si>
  <si>
    <t>Advance from Parent Company</t>
  </si>
  <si>
    <t>Other Long-Term Debt (Account 224)</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</si>
  <si>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</si>
  <si>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</si>
  <si>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</si>
  <si>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</si>
  <si>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</si>
  <si>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</si>
  <si>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</si>
  <si>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</si>
  <si>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</si>
  <si>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</si>
  <si>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</si>
  <si>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</si>
  <si>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</si>
  <si>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</si>
  <si>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</si>
  <si>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</si>
  <si>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</si>
  <si>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</si>
  <si>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</si>
  <si>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</si>
  <si>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Reconciling Items for the Year</t>
  </si>
  <si>
    <t>Taxable Income Not Reported on Books</t>
  </si>
  <si>
    <t>Federal Income Taxes</t>
  </si>
  <si>
    <t>See Details in Footnote</t>
  </si>
  <si>
    <t>Deductions Recorded on Books Not Deducted for Return</t>
  </si>
  <si>
    <t>Income Recorded on Books Not Included in Return</t>
  </si>
  <si>
    <t>Deductions on Return Not Charged Against Book Income</t>
  </si>
  <si>
    <t>Federal Tax Net Income</t>
  </si>
  <si>
    <t>Show Computation of Tax:</t>
  </si>
  <si>
    <t>Federal Taxable Income, Page 261</t>
  </si>
  <si>
    <t>Total Tax @ 21% Before Credits</t>
  </si>
  <si>
    <t>Credits:</t>
  </si>
  <si>
    <t>Prior Year Adjustment</t>
  </si>
  <si>
    <t>Net Allocated Tax</t>
  </si>
  <si>
    <t xml:space="preserve">  FERC FORM NO.1  (ED.  12-96)</t>
  </si>
  <si>
    <t>Page 261</t>
  </si>
  <si>
    <t>If applicable, see insert pages below:</t>
  </si>
  <si>
    <t>RECONCILIATION OF REPORTED NET INCOME</t>
  </si>
  <si>
    <t>WITH FEDERAL TAXABLE INCOME</t>
  </si>
  <si>
    <t>Net Income per Statement of Income (Page 117)</t>
  </si>
  <si>
    <t>Excess Capital Loss over Capital Gain</t>
  </si>
  <si>
    <t>4.</t>
  </si>
  <si>
    <t>Transactions with Disregarded Subs</t>
  </si>
  <si>
    <t>Investments -  Partnerships</t>
  </si>
  <si>
    <t>Contrib - Aid Of Construction</t>
  </si>
  <si>
    <t xml:space="preserve">      Total</t>
  </si>
  <si>
    <t>5.</t>
  </si>
  <si>
    <t>Employee Stock Purchase Plan Discount</t>
  </si>
  <si>
    <t xml:space="preserve"> Lobbying Expenses &amp; Political Contributions</t>
  </si>
  <si>
    <t xml:space="preserve"> Meals and Entertainment</t>
  </si>
  <si>
    <t>Penalties &amp; Fines</t>
  </si>
  <si>
    <t>State Taxes</t>
  </si>
  <si>
    <t>Accrued Other</t>
  </si>
  <si>
    <t>Accrued Other - PSA 4</t>
  </si>
  <si>
    <t>AFUDC Debt</t>
  </si>
  <si>
    <t>Amortization Expense - Book</t>
  </si>
  <si>
    <t>Asset Retirement Obligation</t>
  </si>
  <si>
    <t>Bad Debts</t>
  </si>
  <si>
    <t>Depreciation Expense - Book</t>
  </si>
  <si>
    <t>Equity Return - Gaap Only</t>
  </si>
  <si>
    <t>Injuries And Damages</t>
  </si>
  <si>
    <t>Insurance Provision</t>
  </si>
  <si>
    <t>Reg Asset - Hedging</t>
  </si>
  <si>
    <t>Reg Asset - OPEB</t>
  </si>
  <si>
    <t>Reg Asset - Pension</t>
  </si>
  <si>
    <t>Reg Asset - Pension Fas 158</t>
  </si>
  <si>
    <t>Reg Asset - Storm Cost</t>
  </si>
  <si>
    <t>Reg Asset - Transition Costs</t>
  </si>
  <si>
    <t>Reserve - Healthcare Costs</t>
  </si>
  <si>
    <t>Reserve - Lease</t>
  </si>
  <si>
    <t>Reserve - Sales Tax</t>
  </si>
  <si>
    <t>Unicap - Inventory</t>
  </si>
  <si>
    <t>Vacation Accrual</t>
  </si>
  <si>
    <t>Workers' Compensation</t>
  </si>
  <si>
    <t>Charitable Contrib Limitation</t>
  </si>
  <si>
    <t>Net Operating Loss</t>
  </si>
  <si>
    <t xml:space="preserve">     Total </t>
  </si>
  <si>
    <t>6.</t>
  </si>
  <si>
    <t>Total of Items 1-5</t>
  </si>
  <si>
    <t xml:space="preserve">  FERC FORM NO.1  (ED.  12-88)</t>
  </si>
  <si>
    <t>Page 261-A</t>
  </si>
  <si>
    <t>7.</t>
  </si>
  <si>
    <t>Dividend Received Deduction - Non-Affiliated</t>
  </si>
  <si>
    <t>Flow-through AFUDC Equity</t>
  </si>
  <si>
    <t>AFUDC Equity</t>
  </si>
  <si>
    <t xml:space="preserve">     Total Line 7</t>
  </si>
  <si>
    <t>8.</t>
  </si>
  <si>
    <t>Equity-based Compensation and Dividends</t>
  </si>
  <si>
    <t>Accrued Interest - Tax Reserve</t>
  </si>
  <si>
    <t>Accrued Other - Rec Obligation</t>
  </si>
  <si>
    <t>Accrued Other - Tcc Auction Revenue</t>
  </si>
  <si>
    <t>Amortization Expense - Tax</t>
  </si>
  <si>
    <t>Casualty Loss</t>
  </si>
  <si>
    <t>Cost Of Removal</t>
  </si>
  <si>
    <t>Deferred Compensation</t>
  </si>
  <si>
    <t>Deferred Gas Cost</t>
  </si>
  <si>
    <t>Depreciation Expense - Tax</t>
  </si>
  <si>
    <t>FASB 112</t>
  </si>
  <si>
    <t>Gain (Loss) On Sale Of Assets</t>
  </si>
  <si>
    <t>Hedging</t>
  </si>
  <si>
    <t>Incentive Plan</t>
  </si>
  <si>
    <t>Investment</t>
  </si>
  <si>
    <t>Lease - Right Of Use Asset</t>
  </si>
  <si>
    <t>OPEB / FASB 106</t>
  </si>
  <si>
    <t>Pension Cost</t>
  </si>
  <si>
    <t>Pole Attachment Rentals</t>
  </si>
  <si>
    <t>R&amp;E Expense</t>
  </si>
  <si>
    <t>Reg Asset - Carrying Charges</t>
  </si>
  <si>
    <t>Reg Asset - Environmental</t>
  </si>
  <si>
    <t>Reg Asset - Property Taxes</t>
  </si>
  <si>
    <t>Reg Asset - Rate Plan Net Regulatory Asset</t>
  </si>
  <si>
    <t>Reg Asset - Rate Mitigation</t>
  </si>
  <si>
    <t>Reg Asset - Other</t>
  </si>
  <si>
    <t>Reg Asset - ARO</t>
  </si>
  <si>
    <t>Reg Liability - Rate Adjustment Mechanisms</t>
  </si>
  <si>
    <t>Reg Liability - Other</t>
  </si>
  <si>
    <t>Repairs Deduction</t>
  </si>
  <si>
    <t>Reserve - Fin 48 State</t>
  </si>
  <si>
    <t>Reserve - General</t>
  </si>
  <si>
    <t>Reserve - Legal Fees</t>
  </si>
  <si>
    <t>Reserve - Obsolete Inventory</t>
  </si>
  <si>
    <t>Share Based Comp</t>
  </si>
  <si>
    <t>9.</t>
  </si>
  <si>
    <t>Total of Items 7 &amp; 8</t>
  </si>
  <si>
    <t>Page 261-B</t>
  </si>
  <si>
    <t>Check of subtotals on current page</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</si>
  <si>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</si>
  <si>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</si>
  <si>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</si>
  <si>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</si>
  <si>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</si>
  <si>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</si>
  <si>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</si>
  <si>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</si>
  <si>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</si>
  <si>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</si>
  <si>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</si>
  <si>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</si>
  <si>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</si>
  <si>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</si>
  <si>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</si>
  <si>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</si>
  <si>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</si>
  <si>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</si>
  <si>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</si>
  <si>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</si>
  <si>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</si>
  <si>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</si>
  <si>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</si>
  <si>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</si>
  <si>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</si>
  <si>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</si>
  <si>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</si>
  <si>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</si>
  <si>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</si>
  <si>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</si>
  <si>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</si>
  <si>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</si>
  <si>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</si>
  <si>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</si>
  <si>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</si>
  <si>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</si>
  <si>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</si>
  <si>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</si>
  <si>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</si>
  <si>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</si>
  <si>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</si>
  <si>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</si>
  <si>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</si>
  <si>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Unemployment</t>
  </si>
  <si>
    <t xml:space="preserve">   Other / Excise Tax</t>
  </si>
  <si>
    <t xml:space="preserve">     Total</t>
  </si>
  <si>
    <t>State:</t>
  </si>
  <si>
    <t xml:space="preserve">     State Income Tax</t>
  </si>
  <si>
    <t xml:space="preserve">     State capital/net worth tax</t>
  </si>
  <si>
    <t xml:space="preserve">     State Unemployment Insurance </t>
  </si>
  <si>
    <t xml:space="preserve">     State Gross Income/Earnings/Receipts Tax</t>
  </si>
  <si>
    <t xml:space="preserve">     Sales and Use</t>
  </si>
  <si>
    <t xml:space="preserve">     State Excise Tax</t>
  </si>
  <si>
    <t>Local:</t>
  </si>
  <si>
    <t xml:space="preserve">     Real Estate</t>
  </si>
  <si>
    <t xml:space="preserve">     Local Gross Income</t>
  </si>
  <si>
    <t>Commuter MCTMT</t>
  </si>
  <si>
    <t>Other (list):</t>
  </si>
  <si>
    <t>FERC FORM NO.1 (ED.  12-96) NYPSC Modified-96</t>
  </si>
  <si>
    <t>Page 262</t>
  </si>
  <si>
    <t>Page 263</t>
  </si>
  <si>
    <t>Adjustment to</t>
  </si>
  <si>
    <t>and Deductions</t>
  </si>
  <si>
    <t>Items</t>
  </si>
  <si>
    <t>Ret. Earnings</t>
  </si>
  <si>
    <t>(Account 408.2,409.2)</t>
  </si>
  <si>
    <t>(Account 409.3)</t>
  </si>
  <si>
    <t>(Account 439)</t>
  </si>
  <si>
    <t>(q)</t>
  </si>
  <si>
    <t xml:space="preserve">   Federal Unemployment</t>
  </si>
  <si>
    <t>This Page Intentionally Left Blank</t>
  </si>
  <si>
    <t xml:space="preserve">   Other</t>
  </si>
  <si>
    <t xml:space="preserve">   State Income Tax</t>
  </si>
  <si>
    <t xml:space="preserve">   Real Estate</t>
  </si>
  <si>
    <t xml:space="preserve">   Municipal Gross Income</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</si>
  <si>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</si>
  <si>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</si>
  <si>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</si>
  <si>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</si>
  <si>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</si>
  <si>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</si>
  <si>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</si>
  <si>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</si>
  <si>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</si>
  <si>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</si>
  <si>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</si>
  <si>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</si>
  <si>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</si>
  <si>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</si>
  <si>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</si>
  <si>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of Allocation</t>
  </si>
  <si>
    <t>Subdivisions</t>
  </si>
  <si>
    <t>to Income</t>
  </si>
  <si>
    <t>10%</t>
  </si>
  <si>
    <t>35 years</t>
  </si>
  <si>
    <t xml:space="preserve">      SUBTOTAL</t>
  </si>
  <si>
    <t>44 years</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</si>
  <si>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</si>
  <si>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</si>
  <si>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</si>
  <si>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</si>
  <si>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</si>
  <si>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</si>
  <si>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</si>
  <si>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</si>
  <si>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</si>
  <si>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</si>
  <si>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</si>
  <si>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</si>
  <si>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r>
      <t>Minor items (5% of the Balance of End of Year for Account 253 or amounts less than</t>
    </r>
    <r>
      <rPr>
        <sz val="12"/>
        <rFont val="Arial"/>
        <family val="2"/>
      </rPr>
      <t xml:space="preserve"> $100,000, whichever is greater) may be grouped by classes.</t>
    </r>
  </si>
  <si>
    <t>Description of Other</t>
  </si>
  <si>
    <t>Deferred Credits</t>
  </si>
  <si>
    <t>Nuclear Fuel Disposal Costs</t>
  </si>
  <si>
    <t>Other Post Employment Benefit Liability</t>
  </si>
  <si>
    <t>Deferred Credit Levelization</t>
  </si>
  <si>
    <t xml:space="preserve">  FERC FORM NO. 1 (ED.  12-15)</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</si>
  <si>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</si>
  <si>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</si>
  <si>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</si>
  <si>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</si>
  <si>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</si>
  <si>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</si>
  <si>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1.  Report the information called for below concerning the respondent's accounting for deferred income taxes relating to amortizable property</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</si>
  <si>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</si>
  <si>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</si>
  <si>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</si>
  <si>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</si>
  <si>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</si>
  <si>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</si>
  <si>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</si>
  <si>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</si>
  <si>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</si>
  <si>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</si>
  <si>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</si>
  <si>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</si>
  <si>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</si>
  <si>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</si>
  <si>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</si>
  <si>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</si>
  <si>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</si>
  <si>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</si>
  <si>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 xml:space="preserve">    Pollution Control Facilities  </t>
  </si>
  <si>
    <t xml:space="preserve">    Other</t>
  </si>
  <si>
    <t xml:space="preserve">    TOTAL Electric (Enter Total of lines 3 thru 7)</t>
  </si>
  <si>
    <t xml:space="preserve">  Gas</t>
  </si>
  <si>
    <t xml:space="preserve">    Pollution Control Facilities</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</si>
  <si>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</si>
  <si>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</si>
  <si>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</si>
  <si>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</si>
  <si>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</si>
  <si>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</si>
  <si>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</si>
  <si>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</si>
  <si>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</si>
  <si>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</si>
  <si>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</si>
  <si>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</si>
  <si>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</si>
  <si>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</si>
  <si>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</si>
  <si>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</si>
  <si>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</si>
  <si>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</si>
  <si>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</si>
  <si>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</si>
  <si>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</si>
  <si>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For Other (Specify), include deferrals relating to other income and deductions.</t>
  </si>
  <si>
    <t>Account  410.1</t>
  </si>
  <si>
    <t>Account  411.1</t>
  </si>
  <si>
    <t>Account  410.2</t>
  </si>
  <si>
    <t>Account  411.2</t>
  </si>
  <si>
    <t>Account 282</t>
  </si>
  <si>
    <t>182/254</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</si>
  <si>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</si>
  <si>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</si>
  <si>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</si>
  <si>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</si>
  <si>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</si>
  <si>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</si>
  <si>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</si>
  <si>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</si>
  <si>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</si>
  <si>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</si>
  <si>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</si>
  <si>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</si>
  <si>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</si>
  <si>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</si>
  <si>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</si>
  <si>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Regulatory Assets - Environmental</t>
  </si>
  <si>
    <t>Reg Assets - Pension and OPEB</t>
  </si>
  <si>
    <t>Regulatory Assets - Other</t>
  </si>
  <si>
    <t>Other Deferred Tax Liabilities</t>
  </si>
  <si>
    <t>Pension, OPEB and other employee benefits</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</si>
  <si>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</si>
  <si>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</si>
  <si>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</si>
  <si>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</si>
  <si>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</si>
  <si>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</si>
  <si>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</si>
  <si>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</si>
  <si>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</si>
  <si>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 xml:space="preserve">                  TOTAL Other</t>
  </si>
  <si>
    <t>Page 276-A</t>
  </si>
  <si>
    <t>Page 277-A</t>
  </si>
  <si>
    <t>Page 276-B</t>
  </si>
  <si>
    <t>Page 277-B</t>
  </si>
  <si>
    <t>OTHER REGULATORY LIABILITIES (Account 254)</t>
  </si>
  <si>
    <t>1.  Reporting below the particulars (details) called for concerning other regulatory liabilities which are created through</t>
  </si>
  <si>
    <t xml:space="preserve">      the ratemaking actions of regulatory agencies (and not includable in other amounts).</t>
  </si>
  <si>
    <t>2.  For regulatory liabilities being amortized, show period of amortization in column (a).</t>
  </si>
  <si>
    <t>3.  Minor items (5% of the Balance at End of Year for Account 254 or amounts less than</t>
  </si>
  <si>
    <r>
      <t xml:space="preserve">     </t>
    </r>
    <r>
      <rPr>
        <sz val="12"/>
        <rFont val="Arial"/>
        <family val="2"/>
      </rPr>
      <t>$100,000, whichever is less) may be grouped by classes.</t>
    </r>
  </si>
  <si>
    <t>DEBITS</t>
  </si>
  <si>
    <t>Description and Purpose of</t>
  </si>
  <si>
    <t xml:space="preserve">  No.</t>
  </si>
  <si>
    <t>Energy Efficiency - Gas EEPS deferral</t>
  </si>
  <si>
    <t>Gas Refund</t>
  </si>
  <si>
    <t>Gas Adjustment Clause (GAC) Imbalance Refund</t>
  </si>
  <si>
    <t>182.3/431/804</t>
  </si>
  <si>
    <t>Temporary State Assessment 18A</t>
  </si>
  <si>
    <t xml:space="preserve">
182.3</t>
  </si>
  <si>
    <t>EV DCFC Inc-Interest</t>
  </si>
  <si>
    <t>Transportation Adjustment Clause Imbalance Refund</t>
  </si>
  <si>
    <t>Commodity Timing Impact Deferral</t>
  </si>
  <si>
    <t>5550</t>
  </si>
  <si>
    <t>RPS Program Cost Deferred</t>
  </si>
  <si>
    <t>Excess Earnings Gas</t>
  </si>
  <si>
    <t>Exc Resv Tax Elec</t>
  </si>
  <si>
    <t>Exc Resv Tax Gas</t>
  </si>
  <si>
    <t>Energy Efficiency Surcharge - Gas</t>
  </si>
  <si>
    <t>Energy Efficiency Surcharge - Electric</t>
  </si>
  <si>
    <t>On-Bill Repayment EE Fund Oblig</t>
  </si>
  <si>
    <t>Revenue Decoupling Mechanism - Electric</t>
  </si>
  <si>
    <t>Generation Stranded Cost Adjustments</t>
  </si>
  <si>
    <t>Interest SBC Program Costs Deferred</t>
  </si>
  <si>
    <t>Off System Sales Profit Deferral</t>
  </si>
  <si>
    <t>Paige St Settlement</t>
  </si>
  <si>
    <t>REV Demo-DG Interconnection Def</t>
  </si>
  <si>
    <t>NYSERDA EEPS Gas</t>
  </si>
  <si>
    <t>INT NYSERDA EEPS Gas</t>
  </si>
  <si>
    <t>ETIP Cumulative Elec</t>
  </si>
  <si>
    <t>ETIP Cumulative Gas</t>
  </si>
  <si>
    <t>Deferral Carrying Charges 10-E-0050</t>
  </si>
  <si>
    <t xml:space="preserve"> 182.3/431 </t>
  </si>
  <si>
    <t>NIMO-Gas Net Revenue Mechanism</t>
  </si>
  <si>
    <t>Unbilled Gas Revenue</t>
  </si>
  <si>
    <t>Electric Customer Service Penalty</t>
  </si>
  <si>
    <t>Gas Customer Service Penalty</t>
  </si>
  <si>
    <t>Loss on Sale of Building</t>
  </si>
  <si>
    <t>System Benefit Charge Program Deferred</t>
  </si>
  <si>
    <t>Site Investigation &amp; Remediation Expend Def Gas</t>
  </si>
  <si>
    <t>Transmission Revenue Adjustment Clause</t>
  </si>
  <si>
    <t xml:space="preserve"> 431/456 </t>
  </si>
  <si>
    <t>Economic Development Fund - Electric</t>
  </si>
  <si>
    <t>Gas Millenium Fund Deferral</t>
  </si>
  <si>
    <t xml:space="preserve"> 880/930 </t>
  </si>
  <si>
    <t>175</t>
  </si>
  <si>
    <t>Oswego Puchase Power Agreement</t>
  </si>
  <si>
    <t>Pension Expense deferred-Electric</t>
  </si>
  <si>
    <t>OPEB Expense deferred-Electric</t>
  </si>
  <si>
    <t xml:space="preserve"> 926/930 </t>
  </si>
  <si>
    <t>From Insert Page A</t>
  </si>
  <si>
    <t>From Insert Page B</t>
  </si>
  <si>
    <t>From Insert Page C</t>
  </si>
  <si>
    <t xml:space="preserve"> TOTAL</t>
  </si>
  <si>
    <t>Insert</t>
  </si>
  <si>
    <t>Page 278</t>
  </si>
  <si>
    <t>Low Income Allowance Discount Program - Electric</t>
  </si>
  <si>
    <t xml:space="preserve"> 407.3/ 407.4/ 456 </t>
  </si>
  <si>
    <t>Site Investigation and Remediation Exp. Def Elec</t>
  </si>
  <si>
    <t>Dunkirk II Settlement Deferral - Excess</t>
  </si>
  <si>
    <t>NMPC - 18 A Assessment Gas</t>
  </si>
  <si>
    <t>Miscellaneous Penalties</t>
  </si>
  <si>
    <t>Self-Direct Electric</t>
  </si>
  <si>
    <t>Rate Plan Settlement Credit Elec</t>
  </si>
  <si>
    <t>Rate Plan Settlement Credit Gas</t>
  </si>
  <si>
    <t>Walk-in Pymt Fee - Elec</t>
  </si>
  <si>
    <t>Walk-in Pymt Fee - Gas</t>
  </si>
  <si>
    <t>Vegetation Management Cost-Elec</t>
  </si>
  <si>
    <t>593/407.3</t>
  </si>
  <si>
    <t>Service Co Rents &amp; Gas Business Enablement - Gas</t>
  </si>
  <si>
    <t>Service Co Rents &amp; Gas Business Enablement - Elec</t>
  </si>
  <si>
    <t>Platform Service Revenue</t>
  </si>
  <si>
    <t>NUPD Tracker - Elec</t>
  </si>
  <si>
    <t>407.4/ 456</t>
  </si>
  <si>
    <t>NUPD Tracker - Gas</t>
  </si>
  <si>
    <t>407.3/ 495</t>
  </si>
  <si>
    <t>LTD TrueUp-Elec</t>
  </si>
  <si>
    <t>254/456</t>
  </si>
  <si>
    <t>LTD TrueUp-Gas</t>
  </si>
  <si>
    <t>Gas Safety Performance Metrics - NRA</t>
  </si>
  <si>
    <t>Economic Develop Fund - Gas</t>
  </si>
  <si>
    <t>Economic Develop Grant Program - Gas (April 1, 2025 to March 31, 2028)</t>
  </si>
  <si>
    <t>Economic Develop Grant Program - Electric</t>
  </si>
  <si>
    <t>Rate Case Expense 12-E-0201 - Electric</t>
  </si>
  <si>
    <t>Rate Case Expense 12-E-0201 - Gas</t>
  </si>
  <si>
    <t>Variable Pay Deferral - Electric</t>
  </si>
  <si>
    <t>Rate Plan Deferral Credit - Elec</t>
  </si>
  <si>
    <t>Rate Plan Deferral Credit - Gas (April 1, 2010 to March 31, 2025)</t>
  </si>
  <si>
    <t>4074</t>
  </si>
  <si>
    <t>NMPC Gas Community Carrying Charge Deferral</t>
  </si>
  <si>
    <t>431</t>
  </si>
  <si>
    <t>Clean Energy Fund - Gas</t>
  </si>
  <si>
    <t>Clean Energy Fund - Electric</t>
  </si>
  <si>
    <t>Spier Falls Transmission (November 1, 2013 to October 31, 2083)</t>
  </si>
  <si>
    <t>571</t>
  </si>
  <si>
    <t>Clean Energy Fund Interest - Gas</t>
  </si>
  <si>
    <t>Clean Energy Fund Interest - Elec</t>
  </si>
  <si>
    <t>EEPS Interest - Elec</t>
  </si>
  <si>
    <t>SBC Interest Deferral</t>
  </si>
  <si>
    <t>Low Income EAP - Gas</t>
  </si>
  <si>
    <t>EV DCFC Incent Prog</t>
  </si>
  <si>
    <t>Energy Hwy Land Lease (March 1, 2021 to February 28, 2120)</t>
  </si>
  <si>
    <t>253</t>
  </si>
  <si>
    <t>Enrgy Hwy Asset Sale</t>
  </si>
  <si>
    <t>Page 278-A</t>
  </si>
  <si>
    <t>Energy Hwy Seg A Cost Savings</t>
  </si>
  <si>
    <t>Enrgy Hwy Lease Seg B (March 1, 2021 to February 28, 2120)</t>
  </si>
  <si>
    <t>Property Tax Exp Def - Electric</t>
  </si>
  <si>
    <t>182.3/407</t>
  </si>
  <si>
    <t>Enrgy Hwy Sales SegB</t>
  </si>
  <si>
    <t>Energy Hwy Saving B Cost Savings</t>
  </si>
  <si>
    <t>Community Distributed Generation Net Credit</t>
  </si>
  <si>
    <t>Electric Transmission (Excess)/Deficient ADIT - Tax Rate Changes</t>
  </si>
  <si>
    <t>Electric Distribution (Excess)/Deficient ADIT - Tax Rate Changes</t>
  </si>
  <si>
    <t>Gas (Excess)/Deficient ADIT - Tax Rate Changes</t>
  </si>
  <si>
    <t>Electric FAS109 - Other Changes</t>
  </si>
  <si>
    <t>190/ 411.1</t>
  </si>
  <si>
    <t>Gas FAS109 - Other Changes</t>
  </si>
  <si>
    <t>Membership Dues Gas</t>
  </si>
  <si>
    <t>Membership Dues Elec</t>
  </si>
  <si>
    <t>431/908</t>
  </si>
  <si>
    <t>NE:NY-EE Gas</t>
  </si>
  <si>
    <t>Service Line Inspection Fee Deferral</t>
  </si>
  <si>
    <t>NE:NY-LMI</t>
  </si>
  <si>
    <t>NE:NY-EEAndHeat Pump</t>
  </si>
  <si>
    <t>MW Merchant Func Adj</t>
  </si>
  <si>
    <t>431/456</t>
  </si>
  <si>
    <t>Electric Supply Reconciliation Mechanism (ESRM)</t>
  </si>
  <si>
    <t>Advanced Metering Infrastructure-O&amp;M</t>
  </si>
  <si>
    <t>9100</t>
  </si>
  <si>
    <t>Volney Marcy Line Lease</t>
  </si>
  <si>
    <t>Advanced Metering Infrastructure-O&amp;M gas</t>
  </si>
  <si>
    <t>NYPA Hydropower Benefit</t>
  </si>
  <si>
    <t>Property Tax Exp Def - Gas</t>
  </si>
  <si>
    <t>456/ 555</t>
  </si>
  <si>
    <t>Aggregation Fee - Electric</t>
  </si>
  <si>
    <t>2020 Rate Case Exp E (July 1, 2021 to March 31, 2025)</t>
  </si>
  <si>
    <t>928</t>
  </si>
  <si>
    <t>2020 Rate Case Exp G (July 1, 2021 to March 31, 2025)</t>
  </si>
  <si>
    <t>E-SFA Program Cost</t>
  </si>
  <si>
    <t>CES Backstop-Int</t>
  </si>
  <si>
    <t>Pension Settle Gain</t>
  </si>
  <si>
    <t>ExogenousEvent Def-E</t>
  </si>
  <si>
    <t>ExogenousEvent Def-G</t>
  </si>
  <si>
    <t>Environmental Recoveries</t>
  </si>
  <si>
    <t>495/419</t>
  </si>
  <si>
    <t>RESP Deferral</t>
  </si>
  <si>
    <t>908/431</t>
  </si>
  <si>
    <t>Settlement Funds</t>
  </si>
  <si>
    <t>175/182.3</t>
  </si>
  <si>
    <t>Page 278-B</t>
  </si>
  <si>
    <t>Phase I EAP Arrears reduction  - Electric</t>
  </si>
  <si>
    <t>182.3/419</t>
  </si>
  <si>
    <t>Earnings Adjustment Mechanism – Elec</t>
  </si>
  <si>
    <t>RAM Surcharge – Gas</t>
  </si>
  <si>
    <t>Demand Response Programs</t>
  </si>
  <si>
    <t>182.3/909</t>
  </si>
  <si>
    <t>Statewide Solar For All Customer Credit</t>
  </si>
  <si>
    <t>4560/4310</t>
  </si>
  <si>
    <t>Next Page is 300</t>
  </si>
  <si>
    <t>Page 278-C</t>
  </si>
  <si>
    <t>Summary</t>
  </si>
  <si>
    <t>ELECTRIC OPERATING REVENUES (ACCOUNT 400)</t>
  </si>
  <si>
    <t>ELECTRIC OPERATING REVENUES (ACCOUNT 400) (Continued)</t>
  </si>
  <si>
    <t xml:space="preserve">1. The following instructions generally apply to the annual version of </t>
  </si>
  <si>
    <t xml:space="preserve">are added for billing purposes, one customer should </t>
  </si>
  <si>
    <t>5.  Disclose amounts of $250,000 or greater in a footnote for accounts</t>
  </si>
  <si>
    <t>7.  See pages 108-109, Important Changes During Year, for</t>
  </si>
  <si>
    <t xml:space="preserve">these pages. Do not report quarterly data in columns (c), (e), (f) and (g). </t>
  </si>
  <si>
    <t xml:space="preserve">be counted for each group of meters added.  </t>
  </si>
  <si>
    <t>451, 456, and 457.2</t>
  </si>
  <si>
    <t>important new territory added and important rate increases</t>
  </si>
  <si>
    <t xml:space="preserve">Unbilled revenues and MWh related to unbilled revenues need not be </t>
  </si>
  <si>
    <t>The  average number of customers means the average</t>
  </si>
  <si>
    <t>6.  Commercial and Industrial Sales, Account 442, may be classified</t>
  </si>
  <si>
    <t>or decreases.</t>
  </si>
  <si>
    <t>reported separately as required in the annual version of these pages</t>
  </si>
  <si>
    <t>of twelve figures at the close of each month.</t>
  </si>
  <si>
    <t>according to the basis of classification (Small or Commercial, and Large</t>
  </si>
  <si>
    <t>8.  For lines 2, 4, 5, and 6, see page 304 for amounts</t>
  </si>
  <si>
    <t>2.  Report below operating revenues and MWh for each prescribed</t>
  </si>
  <si>
    <t>4. If increases or decreases from previous year</t>
  </si>
  <si>
    <t>or Industrial) regularly used by the respondent if such basis of</t>
  </si>
  <si>
    <t>relating to unbilled revenue by accounts.</t>
  </si>
  <si>
    <t>account and/or category, and manufactured gas revenues in total.</t>
  </si>
  <si>
    <t>(columns (c), (e), and (g)), are not derived from previously</t>
  </si>
  <si>
    <t>classification is not generally greater than 1000 Kw of demand.  (See</t>
  </si>
  <si>
    <t>9.  Include unmetered sales.  Provide details of such sales</t>
  </si>
  <si>
    <t>3. Report number of customers for each prescribed account and/or</t>
  </si>
  <si>
    <t>previously reported figures, explain any inconsistencies</t>
  </si>
  <si>
    <t>Account 442 of the Uniform System of Accounts.  Explain basis of</t>
  </si>
  <si>
    <t>in a footnote.</t>
  </si>
  <si>
    <t xml:space="preserve">category column (f) and (g), on the basis of meters, in addition to the </t>
  </si>
  <si>
    <t>basis of classification in a footnote).</t>
  </si>
  <si>
    <t>number of flat rate accounts; except where separate meter readings</t>
  </si>
  <si>
    <t>OPERATING REVENUES</t>
  </si>
  <si>
    <t>MEGAWATT HOURS SOLD</t>
  </si>
  <si>
    <t>AVG. NO. CUSTOMERS PER MONTH</t>
  </si>
  <si>
    <t>Amount for Year</t>
  </si>
  <si>
    <t>Amount for</t>
  </si>
  <si>
    <t>Amount for Previous Year</t>
  </si>
  <si>
    <t>Number for Year</t>
  </si>
  <si>
    <t>Number for Previous Year</t>
  </si>
  <si>
    <t>Sales of Electricity</t>
  </si>
  <si>
    <t>Bundled</t>
  </si>
  <si>
    <t>(440) Residential Sales</t>
  </si>
  <si>
    <t>(442) Commercial and Industrial Sales</t>
  </si>
  <si>
    <t xml:space="preserve">  Small (or Commercial) (See Instr. 6)</t>
  </si>
  <si>
    <t xml:space="preserve">  Large (or Industrial) (See Instr. 6)</t>
  </si>
  <si>
    <t>(444) Public Street and Highway Lighting</t>
  </si>
  <si>
    <t>(445) Other Sales to Public Authorities</t>
  </si>
  <si>
    <t>(446) Sales to Railroads and Railways</t>
  </si>
  <si>
    <t>(448) Interdepartmental Sales</t>
  </si>
  <si>
    <t xml:space="preserve">     TOTAL Sales to Ultimate Consumers</t>
  </si>
  <si>
    <t>(447) Sales for Resale</t>
  </si>
  <si>
    <t xml:space="preserve">     TOTAL Sales of Electricity</t>
  </si>
  <si>
    <t>(Less) (449.1) Provision for Rate Refunds</t>
  </si>
  <si>
    <t xml:space="preserve">     TOTAL Revenues Net of Provision for Refunds</t>
  </si>
  <si>
    <t>Other Operating Revenues</t>
  </si>
  <si>
    <t>(450) Forfeited Discounts</t>
  </si>
  <si>
    <t>(451) Miscellaneous Service Revenues</t>
  </si>
  <si>
    <t>(453) Sales of Water and Water Power</t>
  </si>
  <si>
    <t>(454) Rent from Electric Property</t>
  </si>
  <si>
    <t>(455) Interdepartmental Rents</t>
  </si>
  <si>
    <t>(456) Other Electric Revenues</t>
  </si>
  <si>
    <t>(456.1) Revenues from Transmission of Electricity of Others</t>
  </si>
  <si>
    <t>(456.2) Revenues from Distribution of Electricity of Others*</t>
  </si>
  <si>
    <t xml:space="preserve">  Residential Sales</t>
  </si>
  <si>
    <t xml:space="preserve">  Commercial and Industrial Sales</t>
  </si>
  <si>
    <t xml:space="preserve">    Small (or Commercial) (See Instr. 6)</t>
  </si>
  <si>
    <t xml:space="preserve">    Large (or Industrial) (See Instr. 6)</t>
  </si>
  <si>
    <t xml:space="preserve">  Public Street and Highway Lighting</t>
  </si>
  <si>
    <t xml:space="preserve">  Other Sales to Public Authorities</t>
  </si>
  <si>
    <t xml:space="preserve">  Sales to Railroads and Railways</t>
  </si>
  <si>
    <t xml:space="preserve">  Interdepartmental Sales</t>
  </si>
  <si>
    <t xml:space="preserve">  Other  </t>
  </si>
  <si>
    <t xml:space="preserve">          TOTAL Sales to Ultimate Consumers</t>
  </si>
  <si>
    <t>(457.1) Regional Control Services Revenues</t>
  </si>
  <si>
    <t>(457.2) Miscellaneous Revenues</t>
  </si>
  <si>
    <t xml:space="preserve">     TOTAL Other Operating Revenues</t>
  </si>
  <si>
    <t xml:space="preserve">     TOTAL Electric Operating Revenues</t>
  </si>
  <si>
    <t>* Note: Account (456.2) Revenues from Distribution of Electricity of Others should be separately identified by subcategories on lines 25 - 33.  Items recorded on Line 33 - Other should be footnoted with a description.</t>
  </si>
  <si>
    <t xml:space="preserve">   Line 12, Column (b) includes $ 0 of unbilled revenues.</t>
  </si>
  <si>
    <t>Unmetered Sales footnote:</t>
  </si>
  <si>
    <t xml:space="preserve">   Line 12 Column (d) includes 0 MWH relating to unbilled revenues.</t>
  </si>
  <si>
    <t>Line 11 includes unmetered sales.  Revenue Classes 209,309,700; Data from CN896</t>
  </si>
  <si>
    <t>Revenue</t>
  </si>
  <si>
    <t>MWh CN896/1000</t>
  </si>
  <si>
    <t>See insert 301-A for footnotes related to Account 456</t>
  </si>
  <si>
    <t>FERC FORM NO.1 (ED. 12-16)</t>
  </si>
  <si>
    <t>Next Page is 301-A</t>
  </si>
  <si>
    <t>Page 300</t>
  </si>
  <si>
    <t>Page 301</t>
  </si>
  <si>
    <t>Footnotes for Other Electric Revenues (456)</t>
  </si>
  <si>
    <t>NSF Fee</t>
  </si>
  <si>
    <t>Non Utility Billing</t>
  </si>
  <si>
    <t>DG CIAC</t>
  </si>
  <si>
    <t>Minor Items &lt;$250k</t>
  </si>
  <si>
    <t>Page 300 - Line 18 Column b</t>
  </si>
  <si>
    <t>Page 300 - Line 18 Column c</t>
  </si>
  <si>
    <t>Contribution in Aid of Construction</t>
  </si>
  <si>
    <t>Distribution Sales Revenue</t>
  </si>
  <si>
    <t>Other Electric Revenues</t>
  </si>
  <si>
    <t>Regulatory Mechanisms Revenue</t>
  </si>
  <si>
    <t>Unbilled Revenue</t>
  </si>
  <si>
    <t>Unbilled Transmission Revenue</t>
  </si>
  <si>
    <t>Page 300 - Line 22,25, 27 and 28 Column b</t>
  </si>
  <si>
    <t>Revenue from Regulatory Mechanisms</t>
  </si>
  <si>
    <t>Page 300 - Line 22,25,27 and 28 Column c</t>
  </si>
  <si>
    <t>Next Page is 304</t>
  </si>
  <si>
    <t>Page 300-A</t>
  </si>
  <si>
    <t>REGIONAL TRANSMISSION SERVICES REVENUES (Account 457.1)</t>
  </si>
  <si>
    <t>1. The respondent shall report below the revenue collected for each service (i.e., control area administration, market administration, etc.) preformed</t>
  </si>
  <si>
    <t>pursuant to a Commission approved tariff. All amounts separately billed must be detailed below.</t>
  </si>
  <si>
    <t>Description of Services</t>
  </si>
  <si>
    <t>Balance at End of</t>
  </si>
  <si>
    <t>Quarter 1</t>
  </si>
  <si>
    <t>Quarter 2</t>
  </si>
  <si>
    <t>Quarter 3</t>
  </si>
  <si>
    <t>Quarter 4</t>
  </si>
  <si>
    <t xml:space="preserve"> FERC FORM NO. 1/3-Q (NEW 12-15)</t>
  </si>
  <si>
    <t>Page 302</t>
  </si>
  <si>
    <t xml:space="preserve">  (2)  [   ]  A Resubmission</t>
  </si>
  <si>
    <r>
      <t xml:space="preserve">SALES </t>
    </r>
    <r>
      <rPr>
        <sz val="12"/>
        <color theme="1"/>
        <rFont val="Arial"/>
        <family val="2"/>
      </rPr>
      <t>BY RATE SCHEDULES</t>
    </r>
  </si>
  <si>
    <t xml:space="preserve">     1.    Report below for each rate schedule in effect during</t>
  </si>
  <si>
    <t>(such as a general residential schedule and an off</t>
  </si>
  <si>
    <t>the year the MWh of electricity sold and/or distribution of electricity</t>
  </si>
  <si>
    <t>peak  water heating schedule),  the entries in column (d) for</t>
  </si>
  <si>
    <t>sold to others, revenue, number of customers, average KWh</t>
  </si>
  <si>
    <t>the special schedule should denote the duplication in</t>
  </si>
  <si>
    <t>per customer, and average revenue per KWh, excluding data for</t>
  </si>
  <si>
    <t>number of reported customers.</t>
  </si>
  <si>
    <t>Sales for Resale which is reported on pages 310-311.</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</si>
  <si>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</si>
  <si>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</si>
  <si>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</si>
  <si>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</si>
  <si>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</si>
  <si>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</si>
  <si>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</si>
  <si>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</si>
  <si>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</si>
  <si>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</si>
  <si>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</si>
  <si>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 For each rate schedule,</t>
  </si>
  <si>
    <t>billed pursuant thereto.</t>
  </si>
  <si>
    <t>provide the required information specified below.</t>
  </si>
  <si>
    <t xml:space="preserve">       6.   Report amount of unbilled revenue as of end of year</t>
  </si>
  <si>
    <t xml:space="preserve">     3.    Where the same customers are served under more than</t>
  </si>
  <si>
    <t>for each applicable revenue account subheading.</t>
  </si>
  <si>
    <t>one rate schedule in the same revenue account classification</t>
  </si>
  <si>
    <t>Average Number</t>
  </si>
  <si>
    <t>KWh of Sales</t>
  </si>
  <si>
    <t>Revenue per</t>
  </si>
  <si>
    <t>Number and Title of Rate Schedule</t>
  </si>
  <si>
    <t>MWh Sold</t>
  </si>
  <si>
    <t>of Customers</t>
  </si>
  <si>
    <t>per Customer</t>
  </si>
  <si>
    <t>KWh Sold</t>
  </si>
  <si>
    <t>SCH. 214-S.C.1</t>
  </si>
  <si>
    <t>SCH. 207-S.C.1</t>
  </si>
  <si>
    <t>SCH. 207-S.C.1C</t>
  </si>
  <si>
    <t>SCH. 207-S.C.2 DEMAND</t>
  </si>
  <si>
    <t>SCH. 207-S.C.2 NON-DEMAND</t>
  </si>
  <si>
    <t>RESIDENTIAL TOTAL (440)</t>
  </si>
  <si>
    <t> </t>
  </si>
  <si>
    <t>SCH. 207-S.C.3</t>
  </si>
  <si>
    <t>SCH. 207-S.C.3A</t>
  </si>
  <si>
    <t>SCH. 207-S.C.4</t>
  </si>
  <si>
    <t>SCH. 207-S.C.7</t>
  </si>
  <si>
    <t>SCH. 207-S.C.11</t>
  </si>
  <si>
    <t>SCH. 207-S.C.12</t>
  </si>
  <si>
    <t>PASNY CONTRACTS NS-1</t>
  </si>
  <si>
    <t>COMMERCIAL &amp; INDUSTRIAL TOTAL (442)</t>
  </si>
  <si>
    <t>214-S.C.2</t>
  </si>
  <si>
    <t>214-S.C.3</t>
  </si>
  <si>
    <t>SPECIAL CONTRACTS</t>
  </si>
  <si>
    <t>PUBLIC STREET &amp; HIGHWAY TOTAL (444)</t>
  </si>
  <si>
    <t>Total Billed</t>
  </si>
  <si>
    <t>Total Unbilled Rev. (See Instr. 6)</t>
  </si>
  <si>
    <t>FERC FORM NO. 1 (ED. 12-15)</t>
  </si>
  <si>
    <t>Next Page is 310</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</si>
  <si>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</si>
  <si>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</si>
  <si>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</si>
  <si>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</si>
  <si>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</si>
  <si>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other than power exchanges during the year.  Do not report exchanges of electricity (i.e.., transactions involving a </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</si>
  <si>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</si>
  <si>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</si>
  <si>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</si>
  <si>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</si>
  <si>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</si>
  <si>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</si>
  <si>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</si>
  <si>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</si>
  <si>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</si>
  <si>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</si>
  <si>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</si>
  <si>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</si>
  <si>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</si>
  <si>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</si>
  <si>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</si>
  <si>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</si>
  <si>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</si>
  <si>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</si>
  <si>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</si>
  <si>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</si>
  <si>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</si>
  <si>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</si>
  <si>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</si>
  <si>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</si>
  <si>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</si>
  <si>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</si>
  <si>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</si>
  <si>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</si>
  <si>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</si>
  <si>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</si>
  <si>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</si>
  <si>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</si>
  <si>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</si>
  <si>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</si>
  <si>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</si>
  <si>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</si>
  <si>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</si>
  <si>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</si>
  <si>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</si>
  <si>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</si>
  <si>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</si>
  <si>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</si>
  <si>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</si>
  <si>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</si>
  <si>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</si>
  <si>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</si>
  <si>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</si>
  <si>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</si>
  <si>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</si>
  <si>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</si>
  <si>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</si>
  <si>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</si>
  <si>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</si>
  <si>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</si>
  <si>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</si>
  <si>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</si>
  <si>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</si>
  <si>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</si>
  <si>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</si>
  <si>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</si>
  <si>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</si>
  <si>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</si>
  <si>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</si>
  <si>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</si>
  <si>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</si>
  <si>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</si>
  <si>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</si>
  <si>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</si>
  <si>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</si>
  <si>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</si>
  <si>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</si>
  <si>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</si>
  <si>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</si>
  <si>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</si>
  <si>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</si>
  <si>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borderline sales:</t>
  </si>
  <si>
    <t>Central Hudson Gas &amp; Electric</t>
  </si>
  <si>
    <t>RQ</t>
  </si>
  <si>
    <t>NM-41</t>
  </si>
  <si>
    <t>Central Vermont Public</t>
  </si>
  <si>
    <t>NM-254</t>
  </si>
  <si>
    <t>Delaware County Electric</t>
  </si>
  <si>
    <t>NM-256</t>
  </si>
  <si>
    <t>Pensylvania Electric (GPU)</t>
  </si>
  <si>
    <t>NM-185</t>
  </si>
  <si>
    <t>New York State Electric &amp; Gas</t>
  </si>
  <si>
    <t>NM-37</t>
  </si>
  <si>
    <t>Rochester Gas &amp; Electric</t>
  </si>
  <si>
    <t>NM-44</t>
  </si>
  <si>
    <t>Kraft</t>
  </si>
  <si>
    <t>New York Independent System Operator</t>
  </si>
  <si>
    <t>OS</t>
  </si>
  <si>
    <t>ISO-MKT-SVC</t>
  </si>
  <si>
    <t>subtotal rq</t>
  </si>
  <si>
    <t>subtotal non rq</t>
  </si>
  <si>
    <t>FERC FORM NO.1 (REVISED. 12-90) NYPSC Modified-96</t>
  </si>
  <si>
    <t>Next Page is 320</t>
  </si>
  <si>
    <t>Page 310</t>
  </si>
  <si>
    <t>Page 311</t>
  </si>
  <si>
    <t xml:space="preserve">              REVENUE</t>
  </si>
  <si>
    <t>Page 310-A</t>
  </si>
  <si>
    <t>Page 311-A</t>
  </si>
  <si>
    <t xml:space="preserve">   Year of Report</t>
  </si>
  <si>
    <t>(1) [   ] An Original</t>
  </si>
  <si>
    <t>(2) [   ] A Resubmission</t>
  </si>
  <si>
    <t>ELECTRIC OPERATION AND MAINTENANCE EXPENSES</t>
  </si>
  <si>
    <t>ELECTRIC OPERATION AND MAINTENANCE EXPENSES (Continued)</t>
  </si>
  <si>
    <t>If the amount for previous year is not derived from previously reported figures, explain in footnotes.</t>
  </si>
  <si>
    <t>C. Hydraulic Power Generation (Continued)</t>
  </si>
  <si>
    <t>3. REGIONAL MARKET EXPENSES</t>
  </si>
  <si>
    <t xml:space="preserve">   8. ADMINISTRATIVE AND GENERAL EXPENSES (Continued)</t>
  </si>
  <si>
    <t xml:space="preserve">                                               1. POWER PRODUCTION EXPENSES</t>
  </si>
  <si>
    <t>Maintenance</t>
  </si>
  <si>
    <t>Operation</t>
  </si>
  <si>
    <t>(923) Outside Services Employed</t>
  </si>
  <si>
    <t xml:space="preserve">                                                 A. Steam Power Generation</t>
  </si>
  <si>
    <t xml:space="preserve">(541) </t>
  </si>
  <si>
    <t>Maintenance Supervision and Engineering</t>
  </si>
  <si>
    <t>(575.1) Operation Supervision</t>
  </si>
  <si>
    <t>(924) Property Insurance</t>
  </si>
  <si>
    <t xml:space="preserve">(542) </t>
  </si>
  <si>
    <t>Maintenance of Structures</t>
  </si>
  <si>
    <t>(575.2) Day Ahead and Real Time Market Facilitation</t>
  </si>
  <si>
    <t>(925) Injuries and Damages</t>
  </si>
  <si>
    <t>(500) Operation Supervision and Engineering</t>
  </si>
  <si>
    <t xml:space="preserve">(543) </t>
  </si>
  <si>
    <t>Maintenance of Reservoirs, Dams, and Waterways</t>
  </si>
  <si>
    <t>(575.3) Transmission Rights Market Facilitation</t>
  </si>
  <si>
    <t>(926) Employee Pensions and Benefits</t>
  </si>
  <si>
    <t>(501) Fuel</t>
  </si>
  <si>
    <t xml:space="preserve">(544) </t>
  </si>
  <si>
    <t>Maintenance of Electric Plant</t>
  </si>
  <si>
    <t>(575.4) Capacity Market Facilitation</t>
  </si>
  <si>
    <t>(927) Franchise Requirements</t>
  </si>
  <si>
    <t>(502) Steam Expenses</t>
  </si>
  <si>
    <t xml:space="preserve">(545) </t>
  </si>
  <si>
    <t>Maintenance of Miscellaneous Hydraulic Plant</t>
  </si>
  <si>
    <t>(575.5) Ancillary Services Market Facilitation</t>
  </si>
  <si>
    <t>(928) Regulatory Commission Expenses</t>
  </si>
  <si>
    <t>(503) Steam from Other Sources</t>
  </si>
  <si>
    <t xml:space="preserve">TOTAL Maintenance (Enter total of lines 53 thru 57) </t>
  </si>
  <si>
    <t>(575.6) Market Monitoring and Compliance</t>
  </si>
  <si>
    <t>(929) (Less) Duplicate Charges-Cr.</t>
  </si>
  <si>
    <t>(Less) (504) Steam Transferred-Cr.</t>
  </si>
  <si>
    <t>TOTAL Power Production Expenses-Hydraulic Power (Enter total of lines 50 and 58)</t>
  </si>
  <si>
    <t>(575.7) Market Facilitation, Monitoring and Compliance Services</t>
  </si>
  <si>
    <t>(930.1) General Advertising Expenses</t>
  </si>
  <si>
    <t>(505) Electric Expenses</t>
  </si>
  <si>
    <t>D. Other Power Generation</t>
  </si>
  <si>
    <t>(575.8) Rents</t>
  </si>
  <si>
    <t>(930.2) Miscellaneous General Expenses</t>
  </si>
  <si>
    <t>(506) Miscellaneous Steam Power Expenses</t>
  </si>
  <si>
    <t xml:space="preserve"> TOTAL Operation (Enter total of lines 119 thru 126)</t>
  </si>
  <si>
    <t>(931) Rents</t>
  </si>
  <si>
    <t>(507) Rents</t>
  </si>
  <si>
    <t>(546)</t>
  </si>
  <si>
    <t>Operation Supervision and Engineering</t>
  </si>
  <si>
    <t xml:space="preserve"> TOTAL Operation (Enter Total of lines 188 thru 201)</t>
  </si>
  <si>
    <t>(509) Allowances</t>
  </si>
  <si>
    <t>(547)</t>
  </si>
  <si>
    <t>Fuel</t>
  </si>
  <si>
    <t>(576.1) Maintenance of Structures and Improvements</t>
  </si>
  <si>
    <t xml:space="preserve"> TOTAL Operation (Enter Total of Lines 4 thru 12)</t>
  </si>
  <si>
    <t>(548)</t>
  </si>
  <si>
    <t>Generation Expenses</t>
  </si>
  <si>
    <t>(576.2) Maintenance of Computer Hardware</t>
  </si>
  <si>
    <t>(935) Maintenance of General Plant</t>
  </si>
  <si>
    <t>(548.1)</t>
  </si>
  <si>
    <t>Operation of Energy Storage Equipment</t>
  </si>
  <si>
    <t>(576.3) Maintenance of Computer Software</t>
  </si>
  <si>
    <t xml:space="preserve"> TOTAL Administrative and General Expenses </t>
  </si>
  <si>
    <t>(510) Maintenance Supervision and Engineering</t>
  </si>
  <si>
    <t>(549)</t>
  </si>
  <si>
    <t>Miscellaneous Other Power Generation Expenses</t>
  </si>
  <si>
    <t>(576.4) Maintenance of Communication Equipment</t>
  </si>
  <si>
    <t xml:space="preserve"> (Enter total of  lines 202 and 204)</t>
  </si>
  <si>
    <t>(511) Maintenance of Structures</t>
  </si>
  <si>
    <t>(550)</t>
  </si>
  <si>
    <t>Rents</t>
  </si>
  <si>
    <t>(576.5) Maintenance of Miscellaneous Market Operation Plant</t>
  </si>
  <si>
    <t xml:space="preserve"> TOTAL Electric Operation and Maintenance Expenses </t>
  </si>
  <si>
    <t>(512) Maintenance of Boiler Plant</t>
  </si>
  <si>
    <t>TOTAL Operation (Enter total of lines 62 thru 67)</t>
  </si>
  <si>
    <t xml:space="preserve"> TOTAL Maintenance (Lines 129 thru 133)</t>
  </si>
  <si>
    <t xml:space="preserve"> (Enter total of lines 83, 116, 163, 171, 178, 185 and 205)</t>
  </si>
  <si>
    <t>(513) Maintenance of Electric Plant</t>
  </si>
  <si>
    <t xml:space="preserve"> TOTAL Regional Transmission and Market Op Expenses (Total 127 and 134)</t>
  </si>
  <si>
    <t>(514) Maintenance of Miscellaneous Steam Plant</t>
  </si>
  <si>
    <t xml:space="preserve">(551) </t>
  </si>
  <si>
    <t>4. DISTRIBUTION EXPENSES</t>
  </si>
  <si>
    <t xml:space="preserve"> TOTAL Maintenance (Enter Total of lines 15 thru 19)</t>
  </si>
  <si>
    <t xml:space="preserve">(552) </t>
  </si>
  <si>
    <t xml:space="preserve"> TOTAL Power Production Expenses-Steam Power (Enter Total of Lines 13 and 20)</t>
  </si>
  <si>
    <t xml:space="preserve">(553) </t>
  </si>
  <si>
    <t>Maintenance of Generating and Electric Plant</t>
  </si>
  <si>
    <t>(580) Operation Supervision and Engineering</t>
  </si>
  <si>
    <t xml:space="preserve">                                               B. Nuclear Power Generation</t>
  </si>
  <si>
    <t>(553.1)</t>
  </si>
  <si>
    <t>Maintenance of Energy Storage Equipment</t>
  </si>
  <si>
    <t>(581) Load Dispatching</t>
  </si>
  <si>
    <t xml:space="preserve">(554) </t>
  </si>
  <si>
    <t>Maintenance of Miscellaneous Other Power Generation Plant</t>
  </si>
  <si>
    <t>(582) Station Expenses</t>
  </si>
  <si>
    <t>NUMBER OF ELECTRIC DEPARTMENT EMPLOYEES</t>
  </si>
  <si>
    <t>(517) Operation Supervision and Engineering</t>
  </si>
  <si>
    <t>TOTAL Maintenance (Enter Total of Lines 70 thru 75)</t>
  </si>
  <si>
    <t>(583) Overhead Line Expenses</t>
  </si>
  <si>
    <t>(518) Fuel</t>
  </si>
  <si>
    <t>TOTAL Power Production Expenses--Other Power  (Enter Total of Lines 70 and 75)</t>
  </si>
  <si>
    <t>(584) Underground Line Expenses</t>
  </si>
  <si>
    <t xml:space="preserve">1.  The data on number of employees should be reported for the payroll period ending nearest to October 31, or any payroll      </t>
  </si>
  <si>
    <t>(519) Coolants and Water</t>
  </si>
  <si>
    <t>E. Other Power Supply Expenses</t>
  </si>
  <si>
    <t>(584.1) Operation of Energy Storage Equipment</t>
  </si>
  <si>
    <t>period ending 60 days before or after October 31.</t>
  </si>
  <si>
    <t>(520) Steam Expenses</t>
  </si>
  <si>
    <t>(555)</t>
  </si>
  <si>
    <t>(585) Street Lighting and Signal System Expenses</t>
  </si>
  <si>
    <t>2.  If the respondent's payroll for the reporting period includes any special construction personnel, include such employees</t>
  </si>
  <si>
    <t>(521) Steam from Other Sources</t>
  </si>
  <si>
    <t>(555.1)</t>
  </si>
  <si>
    <t>Power Purchased for Storage Operations</t>
  </si>
  <si>
    <t>(586) Meter Expenses</t>
  </si>
  <si>
    <t>on line 3, and show the number of such special construction employees in a footnote.</t>
  </si>
  <si>
    <t>(Less) (522) Steam Transferred-Cr.</t>
  </si>
  <si>
    <t>(556)</t>
  </si>
  <si>
    <t>System Control and Load Dispatching</t>
  </si>
  <si>
    <t>(587) Customer Installations Expenses</t>
  </si>
  <si>
    <t xml:space="preserve">3.  The number of employees assignable to the electric department from joint functions of combination utilities may be </t>
  </si>
  <si>
    <t>(523) Electric Expenses</t>
  </si>
  <si>
    <t>(557)</t>
  </si>
  <si>
    <t>Other Expenses</t>
  </si>
  <si>
    <t>(588) Miscellaneous Expenses</t>
  </si>
  <si>
    <t xml:space="preserve">determined by estimate, on the basis of employee equivalents. Show the estimated number of equivalent employees </t>
  </si>
  <si>
    <t>(524) Miscellaneous Nuclear Power Expenses</t>
  </si>
  <si>
    <t>TOTAL Other Power Supply Expenses  (Enter Total of Lines 78 thru 81)</t>
  </si>
  <si>
    <t>(589) Rents</t>
  </si>
  <si>
    <t>attributed to the electric department from joint functions.</t>
  </si>
  <si>
    <t>(525) Rents</t>
  </si>
  <si>
    <t>TOTAL Power Production Expenses (Enter total of lines 21, 41, 59, 76, and 82)</t>
  </si>
  <si>
    <t xml:space="preserve"> TOTAL Operation (Enter Total of lines 138 thru 148)</t>
  </si>
  <si>
    <t xml:space="preserve">  TOTAL Operation (Enter Total of lines 24 thru 32)</t>
  </si>
  <si>
    <t>2. TRANSMISSION EXPENSES</t>
  </si>
  <si>
    <t xml:space="preserve">1. Payroll Period Ended (Date)                                     </t>
  </si>
  <si>
    <t>(590) Maintenance Supervision and Engineering</t>
  </si>
  <si>
    <t>2. Total Regular Full-Time Employees</t>
  </si>
  <si>
    <t>(528) Maintenance Supervision and Engineering</t>
  </si>
  <si>
    <t>(560)</t>
  </si>
  <si>
    <t>(591) Maintenance of Structures</t>
  </si>
  <si>
    <t>3. Total Part-Time and Temporary Employees</t>
  </si>
  <si>
    <t>(529) Maintenance of Structures</t>
  </si>
  <si>
    <t>(561.1)</t>
  </si>
  <si>
    <t>Load Dispatch - Reliability</t>
  </si>
  <si>
    <t>(592) Maintenance of Station Equipment</t>
  </si>
  <si>
    <t>4. Total Employees</t>
  </si>
  <si>
    <t>(530) Maintenance of Reactor Plant Equipment</t>
  </si>
  <si>
    <t>(561.2)</t>
  </si>
  <si>
    <t>Load Dispatch - Monitor and Operate Transmission System</t>
  </si>
  <si>
    <t>(592.1) Maintenance of Structures and Equipment</t>
  </si>
  <si>
    <t>(531) Maintenance of Electric Plant</t>
  </si>
  <si>
    <t>(561.3)</t>
  </si>
  <si>
    <t>Load Dispatch - Transmission Service and Scheduling</t>
  </si>
  <si>
    <t>(592.2) Maintenance of Energy Storage Equipment</t>
  </si>
  <si>
    <t>(532) Maintenance of Miscellaneous Nuclear Plant</t>
  </si>
  <si>
    <t>(561.4)</t>
  </si>
  <si>
    <t>Scheduling, System Control and Dispatch Services</t>
  </si>
  <si>
    <t>(593) Maintenance of Overhead Lines</t>
  </si>
  <si>
    <t xml:space="preserve">  TOTAL Maintenance (Enter Total of lines 35 thru 39)</t>
  </si>
  <si>
    <t>(561.5)</t>
  </si>
  <si>
    <t>Reliability, Planning and Standards Development</t>
  </si>
  <si>
    <t>(594) Maintenance of Underground Lines</t>
  </si>
  <si>
    <t xml:space="preserve">  TOTAL Power Production Expenses-Nuclear Power (Enter Total of lines 33 and 40)</t>
  </si>
  <si>
    <t>(561.6)</t>
  </si>
  <si>
    <t>Transmission Service Studies</t>
  </si>
  <si>
    <t>(595) Maintenance of Line Transformers</t>
  </si>
  <si>
    <t xml:space="preserve">                                                  C. Hydraulic Power Generation</t>
  </si>
  <si>
    <t>(561.7)</t>
  </si>
  <si>
    <t>Generation Interconnection Studies</t>
  </si>
  <si>
    <t>(596) Maintenance of Street Lighting and Signal Systems</t>
  </si>
  <si>
    <t>(561.8)</t>
  </si>
  <si>
    <t>Reliability, Planning and Standards Development Services</t>
  </si>
  <si>
    <t>(597) Maintenance of Meters</t>
  </si>
  <si>
    <t>(535) Operation Supervision and Engineering</t>
  </si>
  <si>
    <t>(562)</t>
  </si>
  <si>
    <t>Station Expenses</t>
  </si>
  <si>
    <t>(598) Maintenance of Miscellaneous Distribution Plant</t>
  </si>
  <si>
    <t>(536) Water for Power</t>
  </si>
  <si>
    <t>(562.1) Operation of Energy Storage Equipment</t>
  </si>
  <si>
    <t xml:space="preserve"> TOTAL Maintenance (Enter Total of lines 151 thru 162)</t>
  </si>
  <si>
    <t>(537) Hydraulic Expenses</t>
  </si>
  <si>
    <t>(563)</t>
  </si>
  <si>
    <t>Overhead Lines Expenses</t>
  </si>
  <si>
    <t xml:space="preserve"> TOTAL Distribution Expenses (Enter Total of lines 149 and 162)</t>
  </si>
  <si>
    <t>(538) Electric Expenses</t>
  </si>
  <si>
    <t>(564)</t>
  </si>
  <si>
    <t>Underground Lines Expenses</t>
  </si>
  <si>
    <t>5. CUSTOMER ACCOUNTS EXPENSES</t>
  </si>
  <si>
    <t>(539) Miscellaneous Hydraulic Power Generation Expenses</t>
  </si>
  <si>
    <t>(565)</t>
  </si>
  <si>
    <t>(540) Rents</t>
  </si>
  <si>
    <t>(566)</t>
  </si>
  <si>
    <t>Miscellaneous Transmission Expenses</t>
  </si>
  <si>
    <t>(901) Supervision</t>
  </si>
  <si>
    <t xml:space="preserve">  TOTAL Operation (Enter Total of lines 44 thru 49)</t>
  </si>
  <si>
    <t>(567)</t>
  </si>
  <si>
    <t>(902) Meter Reading Expenses</t>
  </si>
  <si>
    <t>TOTAL Operation (Enter total of lines 86 thru 101)</t>
  </si>
  <si>
    <t>(903) Customer Records and Collection Expenses</t>
  </si>
  <si>
    <t>FERC FORM NO.1 (REVISED. 12-15)</t>
  </si>
  <si>
    <t>Next Page is 326</t>
  </si>
  <si>
    <t>(904) Uncollectible Accounts</t>
  </si>
  <si>
    <t>Page 323</t>
  </si>
  <si>
    <t>Page 320</t>
  </si>
  <si>
    <t xml:space="preserve">(568) </t>
  </si>
  <si>
    <t>(905) Miscellaneous Customer Accounts Expenses</t>
  </si>
  <si>
    <t xml:space="preserve">(569) </t>
  </si>
  <si>
    <t xml:space="preserve"> TOTAL Customer Accounts Expenses (Enter Total of lines 165 thru 170)</t>
  </si>
  <si>
    <t xml:space="preserve">(569.1) </t>
  </si>
  <si>
    <t>Maintenance of Computer Hardware</t>
  </si>
  <si>
    <t>6. CUSTOMER SERVICE AND INFORMATIONAL EXPENSES</t>
  </si>
  <si>
    <t xml:space="preserve">(569.2) </t>
  </si>
  <si>
    <t>Maintenance of Computer Software</t>
  </si>
  <si>
    <t xml:space="preserve">(569.3) </t>
  </si>
  <si>
    <t>Maintenance of Communication Equipment</t>
  </si>
  <si>
    <t>(907) Supervision</t>
  </si>
  <si>
    <t xml:space="preserve">(569.4) </t>
  </si>
  <si>
    <t>Maintenance of Miscellaneous Regional Transmission Plant</t>
  </si>
  <si>
    <t>(908) Customer Assistance Expenses</t>
  </si>
  <si>
    <t>(570)</t>
  </si>
  <si>
    <t>Maintenance of Station Equipment</t>
  </si>
  <si>
    <t>(909) Information and Instructional Expenses</t>
  </si>
  <si>
    <t>(570.1)</t>
  </si>
  <si>
    <t>(910) Miscellaneous Customer Service and Information Expenses</t>
  </si>
  <si>
    <t>(571)</t>
  </si>
  <si>
    <t>Maintenance of Overhead Lines</t>
  </si>
  <si>
    <t xml:space="preserve"> TOTAL Cust. Service and Informational Expenses (Enter Total of Lines 174 thru 177)</t>
  </si>
  <si>
    <t>(572)</t>
  </si>
  <si>
    <t>Maintenance of Underground Lines</t>
  </si>
  <si>
    <t>7. SALES EXPENSES</t>
  </si>
  <si>
    <t>(573)</t>
  </si>
  <si>
    <t>Maintenance of Miscellaneous Transmission Plant</t>
  </si>
  <si>
    <t xml:space="preserve">TOTAL Maintenance (Enter total of lines 104 thru 115) </t>
  </si>
  <si>
    <t>(911) Supervision</t>
  </si>
  <si>
    <t>TOTAL Transmission Expenses (Enter total of lines 102 and 115)</t>
  </si>
  <si>
    <t>(912) Demonstrating and Selling Expenses</t>
  </si>
  <si>
    <t>(913) Advertising Expenses</t>
  </si>
  <si>
    <t>(916) Miscellaneous Sales Expenses</t>
  </si>
  <si>
    <t xml:space="preserve"> TOTAL Sales Expenses (Enter Total of lines 181 thru 184)</t>
  </si>
  <si>
    <t>8. ADMINISTRATIVE AND GENERAL EXPENSES</t>
  </si>
  <si>
    <t>(920) Administrative and General Salaries</t>
  </si>
  <si>
    <t>(921) Office Supplies and Expenses</t>
  </si>
  <si>
    <t>(Less) (922) Administrative Expenses Transferred-Credit</t>
  </si>
  <si>
    <t>Page 322</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</si>
  <si>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</si>
  <si>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</si>
  <si>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</si>
  <si>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</si>
  <si>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</si>
  <si>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</si>
  <si>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</si>
  <si>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</si>
  <si>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</si>
  <si>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</si>
  <si>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</si>
  <si>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</si>
  <si>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</si>
  <si>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 xml:space="preserve">In column (c), identify the FERC Rate Schedule Number or Tariff, or, for non 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</si>
  <si>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</si>
  <si>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</si>
  <si>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</si>
  <si>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</si>
  <si>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For requirements RQ purchases and any type of services involving demand charges imposed on a monthly</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</si>
  <si>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</si>
  <si>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</si>
  <si>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</si>
  <si>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</si>
  <si>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</si>
  <si>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</si>
  <si>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</si>
  <si>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</si>
  <si>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</si>
  <si>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</si>
  <si>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</si>
  <si>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</si>
  <si>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</si>
  <si>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</si>
  <si>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</si>
  <si>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</si>
  <si>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</si>
  <si>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</si>
  <si>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</si>
  <si>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</si>
  <si>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</si>
  <si>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</si>
  <si>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</si>
  <si>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</si>
  <si>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</si>
  <si>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</si>
  <si>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</si>
  <si>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</si>
  <si>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</si>
  <si>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</si>
  <si>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</si>
  <si>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</si>
  <si>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</si>
  <si>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</si>
  <si>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</si>
  <si>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Footnote entries as required and provide explanations following all required data.</t>
  </si>
  <si>
    <t xml:space="preserve"> Actual Demand (MW)</t>
  </si>
  <si>
    <t>POWER EXCHANGES</t>
  </si>
  <si>
    <t>COST/SETTLEMENT OF POWER</t>
  </si>
  <si>
    <t>Name of Company</t>
  </si>
  <si>
    <t>FERC Rate</t>
  </si>
  <si>
    <t>Purchased</t>
  </si>
  <si>
    <t>Demand</t>
  </si>
  <si>
    <t>Energy</t>
  </si>
  <si>
    <t>or Public Authority</t>
  </si>
  <si>
    <t>(Excluding for</t>
  </si>
  <si>
    <t>Purchased for</t>
  </si>
  <si>
    <t xml:space="preserve"> Total (j + k + l)</t>
  </si>
  <si>
    <t xml:space="preserve">Line </t>
  </si>
  <si>
    <t>(Footnote Affiliations)</t>
  </si>
  <si>
    <t>Energy Storage)</t>
  </si>
  <si>
    <t>Received</t>
  </si>
  <si>
    <t>Delivered</t>
  </si>
  <si>
    <t xml:space="preserve"> or Settlement ($)</t>
  </si>
  <si>
    <t xml:space="preserve">     (h)</t>
  </si>
  <si>
    <t>Central HudsonGas &amp; Elec Corp</t>
  </si>
  <si>
    <t>New York State Elec &amp; Gas Corp.</t>
  </si>
  <si>
    <t>Rochester Gas &amp; Elec Corp</t>
  </si>
  <si>
    <t>Other Non-Utilities</t>
  </si>
  <si>
    <t>AHDC Hudson Falls</t>
  </si>
  <si>
    <t>LU</t>
  </si>
  <si>
    <t>NM-863</t>
  </si>
  <si>
    <t>AHDC South Glens Falls</t>
  </si>
  <si>
    <t>NM-862</t>
  </si>
  <si>
    <t>Lower Beaver Falls</t>
  </si>
  <si>
    <t>NM-1904</t>
  </si>
  <si>
    <t>Upper Beaver Falls</t>
  </si>
  <si>
    <t>NM-1903</t>
  </si>
  <si>
    <t>Burrows Hydro</t>
  </si>
  <si>
    <t>NM-297</t>
  </si>
  <si>
    <t>Burt Dam Power Company</t>
  </si>
  <si>
    <t>NM-1379</t>
  </si>
  <si>
    <t>Champlain Spinners - Power Co</t>
  </si>
  <si>
    <t>NM-1946</t>
  </si>
  <si>
    <t>Copenhagen Hydro - High Falls - -  845"A"</t>
  </si>
  <si>
    <t>NM-1982</t>
  </si>
  <si>
    <t>Denley - New Generation</t>
  </si>
  <si>
    <t>NM-341</t>
  </si>
  <si>
    <t>FERC FORM NO.1 (REVISED 12-15) NYPSC Modified-15</t>
  </si>
  <si>
    <t>Page 326</t>
  </si>
  <si>
    <t>Page 327</t>
  </si>
  <si>
    <t>Dexter Hydro - HDG - - 845"C"</t>
  </si>
  <si>
    <t>Diamond Island Hydro - - 845"F"</t>
  </si>
  <si>
    <t>NM-1981</t>
  </si>
  <si>
    <t>Empire Hydro</t>
  </si>
  <si>
    <t>NM-1987</t>
  </si>
  <si>
    <t>Erie Blvd Hydropower L.P. (Hewittville)</t>
  </si>
  <si>
    <t>NM-1899</t>
  </si>
  <si>
    <t>Erie Blvd Hydropower L.P. (Unionville)</t>
  </si>
  <si>
    <t>NM-1900</t>
  </si>
  <si>
    <t>FINCH PAPER LLC</t>
  </si>
  <si>
    <t>SF</t>
  </si>
  <si>
    <t>NM-1670</t>
  </si>
  <si>
    <t>Forestport Hydro</t>
  </si>
  <si>
    <t>NM-1831</t>
  </si>
  <si>
    <t>Fort Miller Hydro</t>
  </si>
  <si>
    <t>NM-367</t>
  </si>
  <si>
    <t>Fortis USEnergy (Diana)</t>
  </si>
  <si>
    <t>NM-1527</t>
  </si>
  <si>
    <t>FortisUS Energy Corporation (Dolgeville)</t>
  </si>
  <si>
    <t>NM-1528</t>
  </si>
  <si>
    <t>FortisUS Energy Corporation(Moose River)</t>
  </si>
  <si>
    <t>NM-1414</t>
  </si>
  <si>
    <t>FortisUS Energy Corporation (Phil.Hydro)</t>
  </si>
  <si>
    <t>NM-1415</t>
  </si>
  <si>
    <t>Fowler Hydro</t>
  </si>
  <si>
    <t>NM-1915</t>
  </si>
  <si>
    <t>Green Island Power Authority</t>
  </si>
  <si>
    <t>NM-1305</t>
  </si>
  <si>
    <t>Hailesboro Hydro #3 - - 845"B"</t>
  </si>
  <si>
    <t>NM-1983</t>
  </si>
  <si>
    <t>Hailesboro Hydro #4 - - 845 "G"</t>
  </si>
  <si>
    <t>NM-1984</t>
  </si>
  <si>
    <t>Haliesboro Hydro #6 - - 845 "D"</t>
  </si>
  <si>
    <t>NM-1985</t>
  </si>
  <si>
    <t>High Dam</t>
  </si>
  <si>
    <t>NM-1964</t>
  </si>
  <si>
    <t>Hollingsworth &amp; Vose</t>
  </si>
  <si>
    <t>NM-1547</t>
  </si>
  <si>
    <t>NM-1546</t>
  </si>
  <si>
    <t>Hollow Dam Hydro</t>
  </si>
  <si>
    <t>NM-1378</t>
  </si>
  <si>
    <t>Lake Algonquin Hydro</t>
  </si>
  <si>
    <t>NM-458</t>
  </si>
  <si>
    <t>Little Falls Hydro</t>
  </si>
  <si>
    <t>NM-307</t>
  </si>
  <si>
    <t>Middle Falls</t>
  </si>
  <si>
    <t>NM-548</t>
  </si>
  <si>
    <t>MT IDA Associates</t>
  </si>
  <si>
    <t>NM-1787</t>
  </si>
  <si>
    <t>Newport Hydro</t>
  </si>
  <si>
    <t>NM-484</t>
  </si>
  <si>
    <t>OAKVALE CONSTRUCTION LTD.</t>
  </si>
  <si>
    <t>NM-1692</t>
  </si>
  <si>
    <t>Ogdensburg Hydro</t>
  </si>
  <si>
    <t>NM-1832</t>
  </si>
  <si>
    <t>Palmer Falls</t>
  </si>
  <si>
    <t>NM-338</t>
  </si>
  <si>
    <t>Phoenix Hydro</t>
  </si>
  <si>
    <t>NM-618</t>
  </si>
  <si>
    <t>Port Leyden-Kelpttown Rd</t>
  </si>
  <si>
    <t>NM-343</t>
  </si>
  <si>
    <t>Pyrites - New Hydro</t>
  </si>
  <si>
    <t>NM-362</t>
  </si>
  <si>
    <t>Stillwater Hydro</t>
  </si>
  <si>
    <t>NM-369</t>
  </si>
  <si>
    <t>NM-617</t>
  </si>
  <si>
    <t>Tannery Island Power Company</t>
  </si>
  <si>
    <t>NM-1958</t>
  </si>
  <si>
    <t xml:space="preserve">Theresa Hydro - - 845 "E" </t>
  </si>
  <si>
    <t>NM-1980</t>
  </si>
  <si>
    <t>Union Falls Hydropower LTD Partnership</t>
  </si>
  <si>
    <t>NM-1942</t>
  </si>
  <si>
    <t>Utica Water Board</t>
  </si>
  <si>
    <t>NM-1968</t>
  </si>
  <si>
    <t>NM-1969</t>
  </si>
  <si>
    <t>Valatie Falls Hydro</t>
  </si>
  <si>
    <t>NM-1862</t>
  </si>
  <si>
    <t>Valley Falls Hydro</t>
  </si>
  <si>
    <t>NM-368</t>
  </si>
  <si>
    <t>Victory Mills Hydro</t>
  </si>
  <si>
    <t>NM-453</t>
  </si>
  <si>
    <t xml:space="preserve">Watertown, City of (Contract Plant) </t>
  </si>
  <si>
    <t>NM-662</t>
  </si>
  <si>
    <t>Watervliet Hydro</t>
  </si>
  <si>
    <t>NM-1971</t>
  </si>
  <si>
    <t xml:space="preserve">West End Dam </t>
  </si>
  <si>
    <t>NM-1825</t>
  </si>
  <si>
    <t>Albany Engineering Inc</t>
  </si>
  <si>
    <t>NM-1368</t>
  </si>
  <si>
    <t>NM-1973</t>
  </si>
  <si>
    <t>WAMCO 31 Ltd., A Texas Ltd. Partnership</t>
  </si>
  <si>
    <t>NM-1945</t>
  </si>
  <si>
    <t>Onondaga Co Resource Recovery</t>
  </si>
  <si>
    <t>NM-320</t>
  </si>
  <si>
    <t>Page 326-A</t>
  </si>
  <si>
    <t>Page 327-A</t>
  </si>
  <si>
    <t>Oswego Cty Energy Recovery</t>
  </si>
  <si>
    <t>NM-358</t>
  </si>
  <si>
    <t>Fortistar North Tonowanda, Inc. (oxbow)</t>
  </si>
  <si>
    <t>NM-498</t>
  </si>
  <si>
    <t>US Gypsum Company</t>
  </si>
  <si>
    <t>NM-1691</t>
  </si>
  <si>
    <t xml:space="preserve">Synergy Biogas </t>
  </si>
  <si>
    <t>NM-1673</t>
  </si>
  <si>
    <t>Stuyvesant Falls Hydro</t>
  </si>
  <si>
    <t>NM-1672</t>
  </si>
  <si>
    <t>Gloversville Johnstown Joint Waste water treatment Facility</t>
  </si>
  <si>
    <t>NM-1764</t>
  </si>
  <si>
    <t>Owens Corning</t>
  </si>
  <si>
    <t>NM-1796</t>
  </si>
  <si>
    <t>St. Joseph Hospital</t>
  </si>
  <si>
    <t>NM-1824</t>
  </si>
  <si>
    <t>Synergy Biogas</t>
  </si>
  <si>
    <t>NM-1850</t>
  </si>
  <si>
    <t>Municipalities</t>
  </si>
  <si>
    <t>Brocton, Village of (Borderline)</t>
  </si>
  <si>
    <t>Frankfort Power and Light (Borderline)</t>
  </si>
  <si>
    <t>Richmondville, Village of (Borderline)</t>
  </si>
  <si>
    <t>Wellsville, Village of (Borderline)</t>
  </si>
  <si>
    <t>New York Power Authority - Niagara</t>
  </si>
  <si>
    <t>LF</t>
  </si>
  <si>
    <t>WINDMILL GENERATION</t>
  </si>
  <si>
    <t>FARM WASTE</t>
  </si>
  <si>
    <t>Walker Farms</t>
  </si>
  <si>
    <t>PHOTOVOLTAIC GENERATION</t>
  </si>
  <si>
    <t>Distributed Generation Avoided Costs</t>
  </si>
  <si>
    <t>VDER - Energy Component</t>
  </si>
  <si>
    <t>VDER - Capacity Component</t>
  </si>
  <si>
    <t>VDER - Enivornmental Component</t>
  </si>
  <si>
    <t>RTO/ISO</t>
  </si>
  <si>
    <t>New York State ISO</t>
  </si>
  <si>
    <t>EX</t>
  </si>
  <si>
    <t>Energy Marketers</t>
  </si>
  <si>
    <t>East Pulaski</t>
  </si>
  <si>
    <t>Constellation Zone F Swap</t>
  </si>
  <si>
    <t>Brookfield Energy Markerting</t>
  </si>
  <si>
    <t>CONSTELLATION ENERGY GENERATION</t>
  </si>
  <si>
    <t>BP Energy Marketing</t>
  </si>
  <si>
    <t>TFS Energy Futures, LLC</t>
  </si>
  <si>
    <t>Evolution Marketing</t>
  </si>
  <si>
    <t>Snapper Creek Energy - NIMO</t>
  </si>
  <si>
    <t>RWE CLEAN ENERGY WHOLESALE SERV</t>
  </si>
  <si>
    <t>Dynegy Inc.</t>
  </si>
  <si>
    <t>Mercuria Energy America LLC</t>
  </si>
  <si>
    <t>New York Power Authority</t>
  </si>
  <si>
    <t>Marex</t>
  </si>
  <si>
    <t>NYSERDA</t>
  </si>
  <si>
    <t xml:space="preserve">Canadian Niagara Power </t>
  </si>
  <si>
    <t>Others</t>
  </si>
  <si>
    <t>Revenue from Reg Mechanisms</t>
  </si>
  <si>
    <t xml:space="preserve">                                                                                                                                     Page 326-B</t>
  </si>
  <si>
    <t>Page 327-B</t>
  </si>
  <si>
    <t>Page 326-C</t>
  </si>
  <si>
    <t>Page 327-C</t>
  </si>
  <si>
    <t>TRANSMISSION OF ELECTRICITY FOR OTHERS (Account 456.1)</t>
  </si>
  <si>
    <t>(Including transactions referred to as "wheeling")</t>
  </si>
  <si>
    <t>Report all transmission of electricity, i.e. wheeling, provided for other electric utilities, cooperatives, municipalities,  other public</t>
  </si>
  <si>
    <t>FNS - Firm Network Transmission Service for Self. "Firm" means service that can not be interrupted for economic reasons</t>
  </si>
  <si>
    <t xml:space="preserve">In column (e), identify the FERC Rate Schedule or Tariff Number.  On separate lines, list all FERC rate schedules or contract </t>
  </si>
  <si>
    <t>authorities, qualifying facilities, non-traditional utility suppliers and ultimate customers.</t>
  </si>
  <si>
    <t>and is intended to remain reliable even under adverse conditions. "Network Service" is Network Transmission Service as</t>
  </si>
  <si>
    <t xml:space="preserve">designations under which service, as identified in column (d), is provided. </t>
  </si>
  <si>
    <t>Use a separate line of data for each distinct type of transmission service involving the entities listed in columns  (a), (b) and (c).</t>
  </si>
  <si>
    <t>described in Order No. 888 and the Open Access Transmission Tariff. "Self" means the respondent.</t>
  </si>
  <si>
    <t>Report receipt and delivery locations for all single contract path, "point to point" transmission service.  In column (f), report the</t>
  </si>
  <si>
    <t>Report in column (a) the company or public authority that paid for the transmission service.  Report in column (b)  the company or</t>
  </si>
  <si>
    <t>FNO - Firm Network Service for Others. "Firm" means that service cannot be interrupted for economic reasons and is</t>
  </si>
  <si>
    <t xml:space="preserve">designation for the substation, or other appropriate identification for where energy was received as specified in the contract.  In </t>
  </si>
  <si>
    <t>public authority that the energy was received from and in column (c) the company or public authority that the energy was delivered</t>
  </si>
  <si>
    <t>intended to remain reliable even under adverse conditions. "Network Service" is Network Transmission Service as</t>
  </si>
  <si>
    <t xml:space="preserve">column (g) report the designation for the substation, or other appropriate identification for where energy was delivered as </t>
  </si>
  <si>
    <t>to.  Provide the full name of each company or public authority.  Do not abbreviate or truncate name or use acronyms.  Explain</t>
  </si>
  <si>
    <t>described in Order No. 888 and the Open Access Transmission Tariff.</t>
  </si>
  <si>
    <t>specified in the contract.</t>
  </si>
  <si>
    <t>in a footnote any ownership interest in or affiliation the respondent has with the entities listed in columns (a), (b) or (c).</t>
  </si>
  <si>
    <t>LFP - for Long-Term Firm Point-to-Point Transmission Reservations. "Long-Term" means one year or longer and” firm"</t>
  </si>
  <si>
    <t>Report in column (h) the number of megawatts of billing demand that is specified in the firm transmission service contract.</t>
  </si>
  <si>
    <t>In column (d) enter a Statistical Classification code based on the original contractual terms and conditions of the service as follows:</t>
  </si>
  <si>
    <t>means that service cannot be interrupted for economic reasons and is intended to remain reliable even under adverse</t>
  </si>
  <si>
    <t>Demand reported in column (h) must be in megawatts.  Footnote any demand not stated on a megawatts basis and explain.</t>
  </si>
  <si>
    <t>conditions. "Point-to-Point Transmission Reservations" are described in Order No. 888 and the Open Access</t>
  </si>
  <si>
    <t>Report in columns (i) and (j) the total megawatthours received and delivered.</t>
  </si>
  <si>
    <t xml:space="preserve">LF - for long-term firm transmission service.  "Long-term" means one year or longer and "firm" means that service cannot be </t>
  </si>
  <si>
    <t>Transmission Tariff. For all transactions identified as LFP, provide in a footnote the termination date of the contract</t>
  </si>
  <si>
    <t xml:space="preserve">In columns (k) through (n), report the revenue amounts as shown on bills or vouchers.  In column (k), provide revenues from </t>
  </si>
  <si>
    <t>interrupted for economic reasons and is intended to remain reliable even under adverse conditions.  For all transactions identified</t>
  </si>
  <si>
    <t>defined as the earliest date either buyer or seller can unilaterally cancel the contract.</t>
  </si>
  <si>
    <t>demand charges related to the billing demand reported in column (h).  In column (l), provide revenues from energy charges related</t>
  </si>
  <si>
    <t>as LF, provide in a footnote the termination date of the contract defined as the earliest date that either buyer or seller can unilaterally</t>
  </si>
  <si>
    <t>OLF - Other Long-Term Firm Transmission Service. Report service provided under contracts which do not conform to the</t>
  </si>
  <si>
    <t>to the amount of energy transferred.  In column (m), provide the total revenues from all other charges on bills or vouchers rendered,</t>
  </si>
  <si>
    <t>get out of the contract.</t>
  </si>
  <si>
    <t>terms of the Open Access Transmission Tariff. "Long-Term" means one year or longer and “firm” means that service</t>
  </si>
  <si>
    <t>including out of period adjustments.  Explain in a footnote all components of the amount shown in column (m).  Report in column (n)</t>
  </si>
  <si>
    <t xml:space="preserve">SF - for short-term firm transmission service.  Use this category for all firm services, where the duration of each period of </t>
  </si>
  <si>
    <t>cannot be interrupted for economic reasons and is intended to remain reliable even under adverse conditions. For all</t>
  </si>
  <si>
    <t>the total charge shown on bills rendered to the entity listed in column (a).  If no monetary settlement was made, enter zero ("0") in</t>
  </si>
  <si>
    <t>commitment for service is less than one year.</t>
  </si>
  <si>
    <t>transactions identified as OLF, provide in a footnote the termination date of the contract defined as the earliest date either</t>
  </si>
  <si>
    <t>column (n).  Provide a footnote explaining the nature of the nonmonetary settlement, including the amount and type of energy or</t>
  </si>
  <si>
    <t xml:space="preserve">OS - for other transmission service.  Use this category only for those services which cannot be placed in the above-defined </t>
  </si>
  <si>
    <t>service rendered.</t>
  </si>
  <si>
    <t>categories, such as all non-firm transmission service, regardless of the length of the contract.  Describe the nature of the service</t>
  </si>
  <si>
    <t>SFP - Short-Term Firm Point-to-Point Transmission Reservations. Use this classification for all firm point-to-point</t>
  </si>
  <si>
    <t>10.</t>
  </si>
  <si>
    <t xml:space="preserve">Provide total amounts in columns (i) through (n) as the last line.  Enter "TOTAL" in column (a) as the last line.  The total amounts in </t>
  </si>
  <si>
    <t>transmission reservations, where the duration of each period of reservation is less than one-year.</t>
  </si>
  <si>
    <t>columns (i) and (j) must be reported as Transmission Received and Delivered on page 401, lines 16 and 17, respectively.</t>
  </si>
  <si>
    <t>AD - for out-of-period adjustment.  Use this code for any accounting adjustments or "true-ups" for service provided in prior</t>
  </si>
  <si>
    <t>NF - Non-Firm Transmission Service, where firm means that service cannot be interrupted for economic reasons and is</t>
  </si>
  <si>
    <t>11.</t>
  </si>
  <si>
    <t>Footnote entries and provide explanations following all required data.</t>
  </si>
  <si>
    <t>reporting years.  Provide an explanation in a footnote for each adjustment.</t>
  </si>
  <si>
    <t>intended to remain reliable even under adverse conditions.</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</si>
  <si>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</si>
  <si>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</si>
  <si>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</si>
  <si>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</si>
  <si>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</si>
  <si>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</si>
  <si>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</si>
  <si>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</si>
  <si>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</si>
  <si>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</si>
  <si>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</si>
  <si>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</si>
  <si>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</si>
  <si>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(k + l + m)</t>
  </si>
  <si>
    <t xml:space="preserve"> 1</t>
  </si>
  <si>
    <t>NYPA (TSC)</t>
  </si>
  <si>
    <t>NYPA</t>
  </si>
  <si>
    <t>NYPA NYS Municipal Customers</t>
  </si>
  <si>
    <t>NYISO OATT</t>
  </si>
  <si>
    <t>NYPA NYS Muni</t>
  </si>
  <si>
    <t xml:space="preserve"> 2</t>
  </si>
  <si>
    <t>Niagara Frontier Transit Authority</t>
  </si>
  <si>
    <t>OLF</t>
  </si>
  <si>
    <t>Niagara Frontier</t>
  </si>
  <si>
    <t xml:space="preserve"> 3</t>
  </si>
  <si>
    <t xml:space="preserve"> 4</t>
  </si>
  <si>
    <t>Consolidated Edison</t>
  </si>
  <si>
    <t>Crescent Vischer</t>
  </si>
  <si>
    <t xml:space="preserve"> 5</t>
  </si>
  <si>
    <t>Nine Mile 2 Station</t>
  </si>
  <si>
    <t>Central Hudson Gas</t>
  </si>
  <si>
    <t xml:space="preserve"> 6</t>
  </si>
  <si>
    <t>North Catskill</t>
  </si>
  <si>
    <t xml:space="preserve"> 7</t>
  </si>
  <si>
    <t>LIPA</t>
  </si>
  <si>
    <t>Fitzpatrick</t>
  </si>
  <si>
    <t xml:space="preserve"> 8</t>
  </si>
  <si>
    <t xml:space="preserve"> 9</t>
  </si>
  <si>
    <t>City of Watertown</t>
  </si>
  <si>
    <t>Watertown Hydro</t>
  </si>
  <si>
    <t>Watertown Muni</t>
  </si>
  <si>
    <t>Selkirk Co-Gen</t>
  </si>
  <si>
    <t>Selkirk Station</t>
  </si>
  <si>
    <t>Sithe Independence</t>
  </si>
  <si>
    <t>Sithe Station</t>
  </si>
  <si>
    <t>Indeck</t>
  </si>
  <si>
    <t>Indeck Station</t>
  </si>
  <si>
    <t>Muni Wheels / OATT</t>
  </si>
  <si>
    <t>RG&amp;E Tx Capacity Charge</t>
  </si>
  <si>
    <t>ISO External Trans. TSC</t>
  </si>
  <si>
    <t>NYMPA, Misc Villages, Jamestown, Griffiss (TSC)</t>
  </si>
  <si>
    <t>Edic Substation</t>
  </si>
  <si>
    <t>Brookfield Renewable</t>
  </si>
  <si>
    <t>Support</t>
  </si>
  <si>
    <t>ER09-1276</t>
  </si>
  <si>
    <t>Carthage</t>
  </si>
  <si>
    <t>ER08-1175</t>
  </si>
  <si>
    <t>City of Oswego</t>
  </si>
  <si>
    <t>CLA 25.1.5.021</t>
  </si>
  <si>
    <t>City of Salamanca</t>
  </si>
  <si>
    <t>ER95-574</t>
  </si>
  <si>
    <t>Sithe</t>
  </si>
  <si>
    <t>ER15-2127</t>
  </si>
  <si>
    <t>Indeck Olean</t>
  </si>
  <si>
    <t>ER99-4238</t>
  </si>
  <si>
    <t>Lake Colby</t>
  </si>
  <si>
    <t>ER09-1503</t>
  </si>
  <si>
    <t>Marcy Facts</t>
  </si>
  <si>
    <t>CLA 25.1.6.005</t>
  </si>
  <si>
    <t>Rensselaer Generating</t>
  </si>
  <si>
    <t>ER07-1096</t>
  </si>
  <si>
    <t>American Ref-Fuel Covanta</t>
  </si>
  <si>
    <t>ER07-1285</t>
  </si>
  <si>
    <t>American Ref-Fuel Gt</t>
  </si>
  <si>
    <t>South Glens Falls</t>
  </si>
  <si>
    <t>QF/ PPA -862- 93-65 </t>
  </si>
  <si>
    <t>Existing Circuit at Glens Falls –Mohican #3</t>
  </si>
  <si>
    <t>High Side of GSU at the facility</t>
  </si>
  <si>
    <t>Copenhagen Associates</t>
  </si>
  <si>
    <t>ER17-1703-000</t>
  </si>
  <si>
    <t>Middle Road Station</t>
  </si>
  <si>
    <t>Lyonsdale Biomass, LLC</t>
  </si>
  <si>
    <t>SA No. 1152</t>
  </si>
  <si>
    <t>Lyonsdale facility</t>
  </si>
  <si>
    <t>Burrows paper tap</t>
  </si>
  <si>
    <t>Northern Electric Power</t>
  </si>
  <si>
    <t>QF/ PPA863 </t>
  </si>
  <si>
    <t>Existing Circuit - Mohican</t>
  </si>
  <si>
    <t>High side of GSU at the facility</t>
  </si>
  <si>
    <t>Hydro Development Group</t>
  </si>
  <si>
    <t>CLA 036-25.1-3.159.1</t>
  </si>
  <si>
    <t>Fowler Facilities</t>
  </si>
  <si>
    <t>Canadian Niagara Power</t>
  </si>
  <si>
    <t>CLA 036-25.28.014</t>
  </si>
  <si>
    <t>Fort Erie</t>
  </si>
  <si>
    <t>Nine Mile Point Unit 1</t>
  </si>
  <si>
    <t>Next Page is 332</t>
  </si>
  <si>
    <t>Page 328</t>
  </si>
  <si>
    <t>Page 329</t>
  </si>
  <si>
    <t>Page 330</t>
  </si>
  <si>
    <t>If applicable, see insert pages below</t>
  </si>
  <si>
    <t>TRANSMISSION OF ELECTRICITY FOR OTHERS (Account 456)</t>
  </si>
  <si>
    <t>TRANSMISSION OF ELECTRICITY FOR OTHERS (Account 456) (Continued)</t>
  </si>
  <si>
    <t xml:space="preserve">                                   REVENUE FROM TRANSMISSION OF ELECTRICITY FOR OTHERS</t>
  </si>
  <si>
    <t>Nine Mile Point Unit 2</t>
  </si>
  <si>
    <t>Delaware Cty</t>
  </si>
  <si>
    <t>Page 328-A</t>
  </si>
  <si>
    <t>Page 329-A</t>
  </si>
  <si>
    <t>Page 330-A</t>
  </si>
  <si>
    <t>Page 328-B</t>
  </si>
  <si>
    <t>Page 329-B</t>
  </si>
  <si>
    <t>Page 330-B</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</si>
  <si>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</si>
  <si>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</si>
  <si>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</si>
  <si>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</si>
  <si>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</si>
  <si>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</si>
  <si>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</si>
  <si>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</si>
  <si>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</si>
  <si>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</si>
  <si>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</si>
  <si>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</si>
  <si>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</si>
  <si>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</si>
  <si>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</si>
  <si>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</si>
  <si>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</si>
  <si>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</si>
  <si>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</si>
  <si>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Niagara Mohawk - TCC Auction Revenue</t>
  </si>
  <si>
    <t>FNS</t>
  </si>
  <si>
    <t>Niagara Mohawk - Congestion Revenue</t>
  </si>
  <si>
    <t>Niagara Mohawk - Congestion Balancing</t>
  </si>
  <si>
    <t>Niagara Mohawk - TCC Monthly Revenue</t>
  </si>
  <si>
    <t>Niagara Mohawk - Special Projects Revenue</t>
  </si>
  <si>
    <t xml:space="preserve"> FERC FORM NO. 1/3-Q (REV 12-15)</t>
  </si>
  <si>
    <t>Page 331</t>
  </si>
  <si>
    <t>TRANSMISSION OF ELECTRICITY BY OTHERS (Account 565)</t>
  </si>
  <si>
    <t>Report all transmission, i.e., wheeling, of electricity provided to respondent by other electric utilities, cooperatives, municipalities, or other</t>
  </si>
  <si>
    <t>public authorities during the year.</t>
  </si>
  <si>
    <t>In column (a) report each company or public authority that provided transmission service.  Provide the full name of the company; abbreviate</t>
  </si>
  <si>
    <t>if necessary, but do not truncate name or use acronyms.  Explain in a footnote any ownership interest in or affiliation with the transmission</t>
  </si>
  <si>
    <t>service provider. Use additional columns as necessary to report all companies or public authorities that provided transmission</t>
  </si>
  <si>
    <t>service for the year reported.</t>
  </si>
  <si>
    <t xml:space="preserve">Provide in column (a) subheadings and classify transmission service purchased from other utilities as: "Delivered Power to Wheeler" or </t>
  </si>
  <si>
    <t>"Received Power from Wheeler."</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</si>
  <si>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</si>
  <si>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</si>
  <si>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</si>
  <si>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</si>
  <si>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</si>
  <si>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</si>
  <si>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</si>
  <si>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charges on bills or vouchers rendered to the respondent, including any out of period adjustments.  Explain in a footnote all components</t>
  </si>
  <si>
    <t>of the amount shown in column (g).  Report in column (h) the total charge shown on bills rendered to the respondent.  If no monetary</t>
  </si>
  <si>
    <t>settlement was made, enter zero ("0") in column (h).  Provide a footnote explaining the nature of the nonmonetary settlement, including</t>
  </si>
  <si>
    <t>the amount and type of energy or service rendered.</t>
  </si>
  <si>
    <t xml:space="preserve">Enter "TOTAL" in column (a) as the last line. Provide a total amount in columns (b) through (g) as the last line.  Energy provided by the </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</si>
  <si>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</si>
  <si>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</si>
  <si>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</si>
  <si>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</si>
  <si>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</si>
  <si>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</si>
  <si>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</si>
  <si>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</si>
  <si>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</si>
  <si>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</si>
  <si>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</si>
  <si>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FERC FORM NO.1 (REVISED. 12-15) NYPSC Modified-15</t>
  </si>
  <si>
    <t>Next Page is 335</t>
  </si>
  <si>
    <t>Page 332</t>
  </si>
  <si>
    <t>Page 332-A</t>
  </si>
  <si>
    <t>MISCELLANEOUS GENERAL EXPENSES  (Account 930.2) (ELECTRIC and GAS)</t>
  </si>
  <si>
    <t>Industry Association Dues</t>
  </si>
  <si>
    <t>Nuclear Power Research Expenses</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</si>
  <si>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</si>
  <si>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</si>
  <si>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</si>
  <si>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</si>
  <si>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</si>
  <si>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</si>
  <si>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Research and Development Activities</t>
  </si>
  <si>
    <t>Environmental activities Expenses</t>
  </si>
  <si>
    <t>Meter Data Services</t>
  </si>
  <si>
    <t>Expense as Built</t>
  </si>
  <si>
    <t>FERC FORM NO.1 (ED. 12-94) NYPSC Modified-96</t>
  </si>
  <si>
    <t>Page 335</t>
  </si>
  <si>
    <t>Page 335-A</t>
  </si>
  <si>
    <t>DEPRECIATION AND AMORTIZATION OF ELECTRIC PLANT (Accounts 403, 404, 405)</t>
  </si>
  <si>
    <t xml:space="preserve">                                                                       (Except amortization of acquisition adjustments)</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</si>
  <si>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</si>
  <si>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</si>
  <si>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Electric Plant (Account 405).</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</si>
  <si>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</si>
  <si>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</si>
  <si>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</si>
  <si>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</si>
  <si>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</si>
  <si>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</si>
  <si>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</si>
  <si>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</si>
  <si>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</si>
  <si>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</si>
  <si>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</si>
  <si>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</si>
  <si>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</si>
  <si>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</si>
  <si>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</si>
  <si>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</si>
  <si>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</si>
  <si>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</si>
  <si>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</si>
  <si>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Expense for Asset</t>
  </si>
  <si>
    <t>of Limited-Term</t>
  </si>
  <si>
    <t>of Other</t>
  </si>
  <si>
    <t>Functional Classification</t>
  </si>
  <si>
    <t>Expense</t>
  </si>
  <si>
    <t>Retirement Costs</t>
  </si>
  <si>
    <t>(Account 403)</t>
  </si>
  <si>
    <t>(Account 403.1)</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</si>
  <si>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</si>
  <si>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</si>
  <si>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</si>
  <si>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</si>
  <si>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</si>
  <si>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</si>
  <si>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</si>
  <si>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</si>
  <si>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</si>
  <si>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</si>
  <si>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Regional Transmission and Market Operation Plant</t>
  </si>
  <si>
    <t>General Plant</t>
  </si>
  <si>
    <t xml:space="preserve">Common Plant- Electric &amp; Tran </t>
  </si>
  <si>
    <t>B.  Basis for Amortization Charges</t>
  </si>
  <si>
    <t>Base and Rates for Amortization of Electric Plant(404 &amp; 405)</t>
  </si>
  <si>
    <t>Utility Account</t>
  </si>
  <si>
    <t>Base</t>
  </si>
  <si>
    <t>Rate</t>
  </si>
  <si>
    <t>Account 404</t>
  </si>
  <si>
    <t>Account 405</t>
  </si>
  <si>
    <t>*Base is calculated in thousands</t>
  </si>
  <si>
    <r>
      <t>FERC FORM NO. 1  (ED. 1</t>
    </r>
    <r>
      <rPr>
        <sz val="12"/>
        <rFont val="Arial MT"/>
      </rPr>
      <t>2-15</t>
    </r>
    <r>
      <rPr>
        <sz val="12"/>
        <rFont val="Arial MT"/>
        <family val="2"/>
      </rPr>
      <t>)</t>
    </r>
  </si>
  <si>
    <t>Page 336</t>
  </si>
  <si>
    <t>DEPRECIATION AND AMORTIZATION OF ELECTRIC PLANT (Continued)</t>
  </si>
  <si>
    <t>C. Factors Used in Estimating Depreciation Charges</t>
  </si>
  <si>
    <t>Depreciable</t>
  </si>
  <si>
    <t>Estimated</t>
  </si>
  <si>
    <t>Applied</t>
  </si>
  <si>
    <t>Plant Base</t>
  </si>
  <si>
    <t>Avg. Service</t>
  </si>
  <si>
    <t>Net Salvage</t>
  </si>
  <si>
    <t>Depr. Rates</t>
  </si>
  <si>
    <t>Mortality Curve</t>
  </si>
  <si>
    <t>Remaining</t>
  </si>
  <si>
    <t>(In thousands)</t>
  </si>
  <si>
    <t>Life</t>
  </si>
  <si>
    <t>(Percent)</t>
  </si>
  <si>
    <t>Type</t>
  </si>
  <si>
    <t xml:space="preserve">Subtotal              </t>
  </si>
  <si>
    <t>Hydraulic Production Plant</t>
  </si>
  <si>
    <t xml:space="preserve">Transmission </t>
  </si>
  <si>
    <t>R4</t>
  </si>
  <si>
    <t>S3</t>
  </si>
  <si>
    <t>R2</t>
  </si>
  <si>
    <t>R1</t>
  </si>
  <si>
    <t>S4</t>
  </si>
  <si>
    <t>R1.5</t>
  </si>
  <si>
    <t>R3</t>
  </si>
  <si>
    <t xml:space="preserve">Distribution      </t>
  </si>
  <si>
    <t>R2.5</t>
  </si>
  <si>
    <t>S6</t>
  </si>
  <si>
    <t>S2</t>
  </si>
  <si>
    <t>S2.5</t>
  </si>
  <si>
    <t>Next Page is 337-A</t>
  </si>
  <si>
    <t>Page 337</t>
  </si>
  <si>
    <t xml:space="preserve">General:              </t>
  </si>
  <si>
    <t>R0.5</t>
  </si>
  <si>
    <t>SQ</t>
  </si>
  <si>
    <t xml:space="preserve">Total                 </t>
  </si>
  <si>
    <t xml:space="preserve">Next Page is 340 </t>
  </si>
  <si>
    <t>Page 337-A</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</si>
  <si>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</si>
  <si>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</si>
  <si>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</si>
  <si>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</si>
  <si>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</si>
  <si>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</si>
  <si>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</si>
  <si>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</si>
  <si>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</si>
  <si>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</si>
  <si>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</si>
  <si>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</si>
  <si>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</si>
  <si>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</si>
  <si>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</si>
  <si>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</si>
  <si>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</si>
  <si>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</si>
  <si>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</si>
  <si>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</si>
  <si>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</si>
  <si>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</si>
  <si>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</si>
  <si>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</si>
  <si>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</si>
  <si>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</si>
  <si>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</si>
  <si>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</si>
  <si>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</si>
  <si>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</si>
  <si>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</si>
  <si>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</si>
  <si>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</si>
  <si>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The Economic Development Group Inc.</t>
  </si>
  <si>
    <t>American Red Cross National HQ</t>
  </si>
  <si>
    <t>Donations less than 5%</t>
  </si>
  <si>
    <t>FERC FORM NO. 1 (ED. 12-87) NYPSC Modified-96</t>
  </si>
  <si>
    <t>Next Page is 350</t>
  </si>
  <si>
    <t>Page 340</t>
  </si>
  <si>
    <t>Life Insurance (Account 426.2)</t>
  </si>
  <si>
    <t>Deferred Compensation - Life Insurance</t>
  </si>
  <si>
    <t>Penalties (Account 426.3)</t>
  </si>
  <si>
    <t>Customer Service Standards</t>
  </si>
  <si>
    <t>Miscellaneous</t>
  </si>
  <si>
    <t>Expenditures for Certain Civic, Political, and Related Activities (Account 426.4)</t>
  </si>
  <si>
    <t>Lobbying</t>
  </si>
  <si>
    <t>Page 340-A</t>
  </si>
  <si>
    <t>Other Deductions (Account 426.5)</t>
  </si>
  <si>
    <t>Levelization Amortization</t>
  </si>
  <si>
    <t>Interest on Debt to Associated Companies (Account 430)</t>
  </si>
  <si>
    <t>Interest on Money pool</t>
  </si>
  <si>
    <t>Other Interest Expense (Account 431)</t>
  </si>
  <si>
    <t>Deferred CEF Interest Expense</t>
  </si>
  <si>
    <t>Deferred EES Interest Expense</t>
  </si>
  <si>
    <t>NMPC Gas Community Carrying Charge</t>
  </si>
  <si>
    <t>NMPC Electric Community Carrying Charge</t>
  </si>
  <si>
    <t>Environment and Miscellaneous Interest</t>
  </si>
  <si>
    <t>Energy Highway Asset Sale &amp; Lease</t>
  </si>
  <si>
    <t>Nuclear Disposal Interest</t>
  </si>
  <si>
    <t>TRAC Carrying Charges</t>
  </si>
  <si>
    <t>Construction &amp; TU on Deposit</t>
  </si>
  <si>
    <t>Page 340-B</t>
  </si>
  <si>
    <t xml:space="preserve">REGULATORY COMMISSION EXPENSES FOR ELECTRIC AND GAS </t>
  </si>
  <si>
    <t>REGULATORY COMMISSION EXPENSES FOR ELECTRIC AND GAS (Continued)</t>
  </si>
  <si>
    <t xml:space="preserve">  1.  Report particulars (details) of regulatory commission expenses</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</si>
  <si>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</si>
  <si>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</si>
  <si>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</si>
  <si>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</si>
  <si>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</si>
  <si>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</si>
  <si>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</si>
  <si>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</si>
  <si>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</si>
  <si>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</si>
  <si>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</si>
  <si>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</si>
  <si>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</si>
  <si>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</si>
  <si>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</si>
  <si>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</si>
  <si>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</si>
  <si>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</si>
  <si>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</si>
  <si>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</si>
  <si>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</si>
  <si>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</si>
  <si>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</si>
  <si>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</si>
  <si>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</si>
  <si>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</si>
  <si>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</si>
  <si>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</si>
  <si>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</si>
  <si>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</si>
  <si>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Public Service Commission of the State of</t>
  </si>
  <si>
    <t>New York (NYPSC)</t>
  </si>
  <si>
    <t>Expense of the NY PSC</t>
  </si>
  <si>
    <t>General PSC Annual Assessments - Electric</t>
  </si>
  <si>
    <t xml:space="preserve">Electric </t>
  </si>
  <si>
    <t>General PSC Annual Assessments - Gas</t>
  </si>
  <si>
    <t>ERDA Assessments - Electric</t>
  </si>
  <si>
    <t>930.2</t>
  </si>
  <si>
    <t>ERDA Assessments - Gas</t>
  </si>
  <si>
    <t>Temporary 18-A Assessments - Electric</t>
  </si>
  <si>
    <t>Temporary 18-A Assessments - Gas</t>
  </si>
  <si>
    <t>Rate Case Expense Deferred - 2017</t>
  </si>
  <si>
    <t>17-E-0238 Amortization (Apr 2018 - Jun 2021)</t>
  </si>
  <si>
    <t xml:space="preserve"> 17-G-0239 Amortization (Apr 2018 - Jun 2021)</t>
  </si>
  <si>
    <t>Rate Case Expense Deferred - 2020</t>
  </si>
  <si>
    <t>20-E-0380 Amortization (Jul 2021 - Jun 2024)</t>
  </si>
  <si>
    <t>20-G-0381 Amortization (Jul 2021 - Jun 2024)</t>
  </si>
  <si>
    <t>Rate Case Expense Deferred - 2024</t>
  </si>
  <si>
    <t>24-E-0322 Amortization (Apr 2025 - Mar 2028)</t>
  </si>
  <si>
    <t>24-G-0323 Amortization (Apr 2025 - Mar 2028)</t>
  </si>
  <si>
    <t>Management Audit Expense Deferred</t>
  </si>
  <si>
    <t>RC 24 (Apr 25 - Mar 28)</t>
  </si>
  <si>
    <t>DEI Consultant Expense Deferred (Case 22-M-0314)</t>
  </si>
  <si>
    <t>Electric DEI Expense</t>
  </si>
  <si>
    <t>Gas DEI Expense</t>
  </si>
  <si>
    <t>Incentive comp Adudit Expense Deferred</t>
  </si>
  <si>
    <t>MISCELLANEOUS:</t>
  </si>
  <si>
    <t>Miscellaneous FERC and PSC expenses relating</t>
  </si>
  <si>
    <t>to permit fees, regulatory requirements, legal</t>
  </si>
  <si>
    <t>fees, environmental activities, and other</t>
  </si>
  <si>
    <t>various matters.</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</si>
  <si>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</si>
  <si>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</si>
  <si>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</si>
  <si>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</si>
  <si>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</si>
  <si>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</si>
  <si>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</si>
  <si>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(1) Research Support to the Electrical Research</t>
  </si>
  <si>
    <t>4.  Show in column (e) the account number charged</t>
  </si>
  <si>
    <t xml:space="preserve">  during the year for technological research, development, and</t>
  </si>
  <si>
    <t xml:space="preserve">                    c.  Internal combustion or gas turbine</t>
  </si>
  <si>
    <t xml:space="preserve">                   Council or the Electric Power Research Institute</t>
  </si>
  <si>
    <t>with expenses during the year or the account to which</t>
  </si>
  <si>
    <t xml:space="preserve">  demonstration (R, D &amp; D) project initiated, continued, or concluded</t>
  </si>
  <si>
    <t xml:space="preserve">                    d.  Nuclear</t>
  </si>
  <si>
    <t xml:space="preserve">               (2) Research Support to Edison Electric</t>
  </si>
  <si>
    <t>amounts were capitalized during the year, listing Account</t>
  </si>
  <si>
    <t xml:space="preserve">  during the year.  Report also support given to others during the</t>
  </si>
  <si>
    <t xml:space="preserve">                    e.  Unconventional generation</t>
  </si>
  <si>
    <t xml:space="preserve">                    Institute</t>
  </si>
  <si>
    <t>107, Construction Work in Progress, first.  Show in column (f)</t>
  </si>
  <si>
    <t xml:space="preserve">  year for jointly-sponsored projects.  (Identify recipient regardless</t>
  </si>
  <si>
    <t xml:space="preserve">                    f.  Siting and heat rejection</t>
  </si>
  <si>
    <t xml:space="preserve">               (3) Research Support to Nuclear Power</t>
  </si>
  <si>
    <t>the amounts related to the account charged in column (e).</t>
  </si>
  <si>
    <t xml:space="preserve">  of affiliation.)  For any R, D &amp; D work carried on by the respondent</t>
  </si>
  <si>
    <t xml:space="preserve">               (2) System Planning, Engineering and Operation</t>
  </si>
  <si>
    <t xml:space="preserve">                    Groups</t>
  </si>
  <si>
    <t>5.  Show in column (g) the total unamortized accumulation</t>
  </si>
  <si>
    <t xml:space="preserve">  in which there is a sharing of costs with others, show separately</t>
  </si>
  <si>
    <t xml:space="preserve">               (3) Transmission</t>
  </si>
  <si>
    <t xml:space="preserve">               (4) Research Support to Others (Classify)</t>
  </si>
  <si>
    <t>of costs of projects.  This total must equal the balance</t>
  </si>
  <si>
    <t xml:space="preserve">  the respondent's cost for the year and cost chargeable to others.</t>
  </si>
  <si>
    <t xml:space="preserve">                    a. Overhead</t>
  </si>
  <si>
    <t xml:space="preserve">               (5) Total Cost Incurred</t>
  </si>
  <si>
    <t>in Account 188, Research, Development, and Demonstration</t>
  </si>
  <si>
    <t xml:space="preserve">  (See definition of research, development, and demonstration in</t>
  </si>
  <si>
    <t xml:space="preserve">                    b. Underground</t>
  </si>
  <si>
    <t xml:space="preserve">  3.  Include in column (c) all R, D &amp; D items performed</t>
  </si>
  <si>
    <t>Expenditures, Outstanding at the end of the year.</t>
  </si>
  <si>
    <t xml:space="preserve">  Uniform System of Accounts.)</t>
  </si>
  <si>
    <t xml:space="preserve">               (4) Distribution</t>
  </si>
  <si>
    <t xml:space="preserve">  internally and in column (d) those items performed</t>
  </si>
  <si>
    <t>6.  If costs have not been segregated for R, D &amp; D activities</t>
  </si>
  <si>
    <t xml:space="preserve">  2.  Indicate in column (a) the applicable classification, as shown</t>
  </si>
  <si>
    <t xml:space="preserve">               (5) Regional Transmission and Market Operation</t>
  </si>
  <si>
    <t xml:space="preserve">  outside the company costing $50,000 or more, briefly</t>
  </si>
  <si>
    <t>or projects, submit estimates for columns (c), (d), and (f) with</t>
  </si>
  <si>
    <t xml:space="preserve">  below.  Classifications:</t>
  </si>
  <si>
    <t xml:space="preserve">               (6) Environment (other than equipment)</t>
  </si>
  <si>
    <t xml:space="preserve">  describing the specific area of R, D &amp; D (such as safety,</t>
  </si>
  <si>
    <t>such amounts identified by "Est."</t>
  </si>
  <si>
    <t xml:space="preserve">          A.  Electric and Gas R, D &amp; D Performed Internally</t>
  </si>
  <si>
    <t xml:space="preserve">               (7) Other (Classify and include items in excess of</t>
  </si>
  <si>
    <t xml:space="preserve">  corrosion control, pollution, automation, measurement,</t>
  </si>
  <si>
    <t>7.  Report separately research and related testing</t>
  </si>
  <si>
    <t xml:space="preserve">                (1)  Generation</t>
  </si>
  <si>
    <t xml:space="preserve">                    $50,000.)</t>
  </si>
  <si>
    <t xml:space="preserve">  insulation, type of appliance, etc.).  Group items under</t>
  </si>
  <si>
    <t>facilities operated by the respondent.</t>
  </si>
  <si>
    <t xml:space="preserve">                    a.  Hydroelectric</t>
  </si>
  <si>
    <t xml:space="preserve">               (8) Total Cost Incurred</t>
  </si>
  <si>
    <t xml:space="preserve">  $5,000 by classifications and indicate the number of</t>
  </si>
  <si>
    <t xml:space="preserve">                         i.  Recreation, fish, and wildlife</t>
  </si>
  <si>
    <t xml:space="preserve">          B.  Electric and Gas R, D &amp; D Performed Externally</t>
  </si>
  <si>
    <t xml:space="preserve">  items grouped.  Under Other, (A.(6) and B.(4)) classify</t>
  </si>
  <si>
    <t xml:space="preserve">                        ii.  Other hydroelectric</t>
  </si>
  <si>
    <t xml:space="preserve">  items by type of R, D &amp; D activity.</t>
  </si>
  <si>
    <t>Costs Incurred Internally</t>
  </si>
  <si>
    <t>Costs Incurred Externally</t>
  </si>
  <si>
    <t>AMOUNTS CHARGED IN CURRENT YEAR</t>
  </si>
  <si>
    <t>Unamortized</t>
  </si>
  <si>
    <t>Accumulation</t>
  </si>
  <si>
    <t>A (7)</t>
  </si>
  <si>
    <t>R&amp;D Related Activities</t>
  </si>
  <si>
    <t>B (4)</t>
  </si>
  <si>
    <t>ERDA Assessment</t>
  </si>
  <si>
    <t>R&amp;D Operations</t>
  </si>
  <si>
    <t>$0 in Transmission - Internal</t>
  </si>
  <si>
    <t>$924,846  in Transmission - External</t>
  </si>
  <si>
    <t>Page 352</t>
  </si>
  <si>
    <t>Page 353</t>
  </si>
  <si>
    <t>RESEARCH, DEVELOPMENT, AND DEMONSTRATION ACTIVITIES</t>
  </si>
  <si>
    <t>Page 352-A</t>
  </si>
  <si>
    <t>Page 353-A</t>
  </si>
  <si>
    <t>Page 352-B</t>
  </si>
  <si>
    <t>Page 353-B</t>
  </si>
  <si>
    <t>DISTRIBUTION OF SALARIES AND WAGES</t>
  </si>
  <si>
    <t xml:space="preserve">  Report below the distribution of total salaries and wages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</si>
  <si>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</si>
  <si>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</si>
  <si>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</si>
  <si>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</si>
  <si>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</si>
  <si>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</si>
  <si>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</si>
  <si>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</si>
  <si>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</si>
  <si>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Payroll Charged for</t>
  </si>
  <si>
    <t>Clearing Accounts</t>
  </si>
  <si>
    <t xml:space="preserve">     Production</t>
  </si>
  <si>
    <t xml:space="preserve">     Transmission</t>
  </si>
  <si>
    <t xml:space="preserve">     Regional Market</t>
  </si>
  <si>
    <t xml:space="preserve">     Distribution</t>
  </si>
  <si>
    <t xml:space="preserve">     Customer Accounts</t>
  </si>
  <si>
    <t xml:space="preserve">     Customer Service and Informational</t>
  </si>
  <si>
    <t xml:space="preserve">     Sales</t>
  </si>
  <si>
    <t xml:space="preserve">     Administrative and General</t>
  </si>
  <si>
    <t xml:space="preserve">          TOTAL Operation (Enter Total of lines 3 thru 9)</t>
  </si>
  <si>
    <t xml:space="preserve">          TOTAL Maint. (Total of lines 12 thru 15)</t>
  </si>
  <si>
    <t>Total Operation and Maintenance</t>
  </si>
  <si>
    <t xml:space="preserve">     Production (Enter Total of lines 3 and 12)</t>
  </si>
  <si>
    <t xml:space="preserve">     Transmission (Enter Total of lines 4 and 14)</t>
  </si>
  <si>
    <t xml:space="preserve">     Regional Market (Enter Total of lines 5 and 15)</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</si>
  <si>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</si>
  <si>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</si>
  <si>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</si>
  <si>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</si>
  <si>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</si>
  <si>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</si>
  <si>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</si>
  <si>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</si>
  <si>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</si>
  <si>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</si>
  <si>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</si>
  <si>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</si>
  <si>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</si>
  <si>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</si>
  <si>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</si>
  <si>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</si>
  <si>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</si>
  <si>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</si>
  <si>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</si>
  <si>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</si>
  <si>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</si>
  <si>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</si>
  <si>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</si>
  <si>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</si>
  <si>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</si>
  <si>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</si>
  <si>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</si>
  <si>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</si>
  <si>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</si>
  <si>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</si>
  <si>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</si>
  <si>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</si>
  <si>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</si>
  <si>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</si>
  <si>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</si>
  <si>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</si>
  <si>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</si>
  <si>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</si>
  <si>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TOTAL Plant Removal (Total of lines 70 thru 72)</t>
  </si>
  <si>
    <t>Other Accounts (Specify):</t>
  </si>
  <si>
    <t>Other work in progress (174)</t>
  </si>
  <si>
    <t>Misc Income Deductions</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</si>
  <si>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</si>
  <si>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</si>
  <si>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</si>
  <si>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</si>
  <si>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</si>
  <si>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</si>
  <si>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</si>
  <si>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</si>
  <si>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</si>
  <si>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</si>
  <si>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</si>
  <si>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</si>
  <si>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</si>
  <si>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</si>
  <si>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</si>
  <si>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</si>
  <si>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</si>
  <si>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</si>
  <si>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</si>
  <si>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</si>
  <si>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</si>
  <si>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</si>
  <si>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</si>
  <si>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</si>
  <si>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</si>
  <si>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</si>
  <si>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</si>
  <si>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</si>
  <si>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</si>
  <si>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</si>
  <si>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</si>
  <si>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</si>
  <si>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</si>
  <si>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</si>
  <si>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</si>
  <si>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</si>
  <si>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</si>
  <si>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</si>
  <si>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</si>
  <si>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</si>
  <si>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</si>
  <si>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</si>
  <si>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</si>
  <si>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</si>
  <si>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</si>
  <si>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</si>
  <si>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Communication Equipment</t>
  </si>
  <si>
    <t>Misc. Equipment</t>
  </si>
  <si>
    <t>Asset Retirement cost</t>
  </si>
  <si>
    <t xml:space="preserve">     Total General Plant</t>
  </si>
  <si>
    <t xml:space="preserve">     Total Common Utility Plant</t>
  </si>
  <si>
    <t>Departmental Allocation of Common Items</t>
  </si>
  <si>
    <t>FERC FORM NO. 1 (ED. 12-87) NYPSC MODIFIED-97</t>
  </si>
  <si>
    <t>Page 356</t>
  </si>
  <si>
    <t>COMMON UTILITY PLANT AND EXPENSES (CONTINUED)</t>
  </si>
  <si>
    <t>RESERVE FOR DEPRECIATION OF COMMON UTILITY PLANT</t>
  </si>
  <si>
    <t>Balance January 1, 2025</t>
  </si>
  <si>
    <t>Depreciation and Amortization Provisions for year charged to:</t>
  </si>
  <si>
    <t xml:space="preserve">  Depreciation - Electric</t>
  </si>
  <si>
    <t xml:space="preserve">  Depreciation - Gas</t>
  </si>
  <si>
    <t xml:space="preserve">  Amortization - Electric</t>
  </si>
  <si>
    <t xml:space="preserve">  Amortization - Gas</t>
  </si>
  <si>
    <t xml:space="preserve">  Transportation - Clearing Account</t>
  </si>
  <si>
    <t>Total Depreciation and Amortization Provisions</t>
  </si>
  <si>
    <t>Net Charges for Plant Retired</t>
  </si>
  <si>
    <t>Other Debit or Credit Items:</t>
  </si>
  <si>
    <t>Asset Retirement Obligation Adjustment</t>
  </si>
  <si>
    <t xml:space="preserve">  Net increase in Retirement Work in Progress</t>
  </si>
  <si>
    <t>Gain or loss</t>
  </si>
  <si>
    <t xml:space="preserve">   Removal Work in Progress</t>
  </si>
  <si>
    <t xml:space="preserve">   ARO Adjustment</t>
  </si>
  <si>
    <t>Balance December 31, 2025</t>
  </si>
  <si>
    <t>Page 201 line 22 column (h)</t>
  </si>
  <si>
    <t>Common Utility Expenses and Departmental Allocation</t>
  </si>
  <si>
    <t>Depreciation Expense</t>
  </si>
  <si>
    <t xml:space="preserve">Allocation Factors to Common Plant Assets </t>
  </si>
  <si>
    <t>17% Gas Segment</t>
  </si>
  <si>
    <t>83% Electric Segment</t>
  </si>
  <si>
    <t>FERC FORM NO. 1 (ED. 12-87) NYPSC MODIFIED - 97</t>
  </si>
  <si>
    <t>Next Page is 397</t>
  </si>
  <si>
    <t>Page 356-A</t>
  </si>
  <si>
    <t xml:space="preserve"> (1)  [x] An Original</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</si>
  <si>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</si>
  <si>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</si>
  <si>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</si>
  <si>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</si>
  <si>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</si>
  <si>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</si>
  <si>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</si>
  <si>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</si>
  <si>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Purchases (Account 555.1)</t>
  </si>
  <si>
    <t xml:space="preserve">  Net Sales (Account 447)</t>
  </si>
  <si>
    <t>Transmission Rights</t>
  </si>
  <si>
    <t>Ancillary Services</t>
  </si>
  <si>
    <t>Other Items (list separately)</t>
  </si>
  <si>
    <t xml:space="preserve">  Installed Capacity</t>
  </si>
  <si>
    <t>Page 397</t>
  </si>
  <si>
    <t>Year/Period of Report</t>
  </si>
  <si>
    <t>PURCHASES AND SALES OF ANCILLARY SERVICES</t>
  </si>
  <si>
    <t xml:space="preserve">Report the amounts for each type of ancillary service shown in column (a) for the year as specified in Order No. 888 and defined in the respondents </t>
  </si>
  <si>
    <t>Open Access Transmission Tariff.</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</si>
  <si>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</si>
  <si>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</si>
  <si>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</si>
  <si>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</si>
  <si>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</si>
  <si>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</si>
  <si>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Amount Purchase for the Year</t>
  </si>
  <si>
    <t>Amount Sold for the Year</t>
  </si>
  <si>
    <t>Usage - Related Billing Determinant</t>
  </si>
  <si>
    <t>Unit of</t>
  </si>
  <si>
    <t>Type of Ancillary Service</t>
  </si>
  <si>
    <t>Number of Units</t>
  </si>
  <si>
    <t>Measure</t>
  </si>
  <si>
    <t>Dollars</t>
  </si>
  <si>
    <t>Scheduling, System Control and Dispatch</t>
  </si>
  <si>
    <t>mwh</t>
  </si>
  <si>
    <t>Reactive Supply and Voltage</t>
  </si>
  <si>
    <t>MVAr</t>
  </si>
  <si>
    <t>Regulation and Frequency Response</t>
  </si>
  <si>
    <t>Energy Imbalance</t>
  </si>
  <si>
    <t>Operating Reserve - Spinning</t>
  </si>
  <si>
    <t>Operating Reserve - Supplement</t>
  </si>
  <si>
    <t>Combined w/line 5</t>
  </si>
  <si>
    <t>Other - Black Start</t>
  </si>
  <si>
    <t>Total (Lines 1 thru 7)</t>
  </si>
  <si>
    <t>Page 398</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</si>
  <si>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</si>
  <si>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</si>
  <si>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</si>
  <si>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</si>
  <si>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</si>
  <si>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</si>
  <si>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</si>
  <si>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</si>
  <si>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</si>
  <si>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</si>
  <si>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</si>
  <si>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</si>
  <si>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</si>
  <si>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</si>
  <si>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Month</t>
  </si>
  <si>
    <t>MW - Total</t>
  </si>
  <si>
    <t>Service for</t>
  </si>
  <si>
    <t>Point-to-point</t>
  </si>
  <si>
    <t>Term Film</t>
  </si>
  <si>
    <t>Services</t>
  </si>
  <si>
    <t>Peak</t>
  </si>
  <si>
    <t>Self</t>
  </si>
  <si>
    <t>Reservation</t>
  </si>
  <si>
    <t>Service</t>
  </si>
  <si>
    <t>January</t>
  </si>
  <si>
    <t>HE 18</t>
  </si>
  <si>
    <t>February</t>
  </si>
  <si>
    <t>HE 19</t>
  </si>
  <si>
    <t>March</t>
  </si>
  <si>
    <t>Total for Quarter 1</t>
  </si>
  <si>
    <t>April</t>
  </si>
  <si>
    <t>HE 21</t>
  </si>
  <si>
    <t>May</t>
  </si>
  <si>
    <t>June</t>
  </si>
  <si>
    <t>HE 20</t>
  </si>
  <si>
    <t>Total for Quarter 2</t>
  </si>
  <si>
    <t>July</t>
  </si>
  <si>
    <t>HE21</t>
  </si>
  <si>
    <t>August</t>
  </si>
  <si>
    <t>September</t>
  </si>
  <si>
    <t>HE20</t>
  </si>
  <si>
    <t>Total for Quarter 3</t>
  </si>
  <si>
    <t>October</t>
  </si>
  <si>
    <t>HE19</t>
  </si>
  <si>
    <t>November</t>
  </si>
  <si>
    <t>HE18</t>
  </si>
  <si>
    <t xml:space="preserve">December </t>
  </si>
  <si>
    <t>Total for Quarter 4</t>
  </si>
  <si>
    <t>Total Year to</t>
  </si>
  <si>
    <t>Date/Year</t>
  </si>
  <si>
    <t>Page 400</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</si>
  <si>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</si>
  <si>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</si>
  <si>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</si>
  <si>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</si>
  <si>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</si>
  <si>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</si>
  <si>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</si>
  <si>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</si>
  <si>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</si>
  <si>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</si>
  <si>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</si>
  <si>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</si>
  <si>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</si>
  <si>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</si>
  <si>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</si>
  <si>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</si>
  <si>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</si>
  <si>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</si>
  <si>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</si>
  <si>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</si>
  <si>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</si>
  <si>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</si>
  <si>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</si>
  <si>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</si>
  <si>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</si>
  <si>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</si>
  <si>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</si>
  <si>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</si>
  <si>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</si>
  <si>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</si>
  <si>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</si>
  <si>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</si>
  <si>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</si>
  <si>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</si>
  <si>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</si>
  <si>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</si>
  <si>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</si>
  <si>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Purchases for Energy Storage</t>
  </si>
  <si>
    <t>Total Energy Stored</t>
  </si>
  <si>
    <t>Power Exchanges:</t>
  </si>
  <si>
    <t>TOTAL (Enter Total of Lines 22</t>
  </si>
  <si>
    <t xml:space="preserve">    Received</t>
  </si>
  <si>
    <t>Through 29)(MUST EQUAL LINE 21)</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</si>
  <si>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</si>
  <si>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</si>
  <si>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</si>
  <si>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</si>
  <si>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</si>
  <si>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</si>
  <si>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</si>
  <si>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</si>
  <si>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</si>
  <si>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</si>
  <si>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</si>
  <si>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</si>
  <si>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</si>
  <si>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</si>
  <si>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</si>
  <si>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</si>
  <si>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</si>
  <si>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</si>
  <si>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</si>
  <si>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</si>
  <si>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</si>
  <si>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</si>
  <si>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</si>
  <si>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</si>
  <si>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</si>
  <si>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</si>
  <si>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</si>
  <si>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</si>
  <si>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Total Monthly Energy</t>
  </si>
  <si>
    <t>Megawatts</t>
  </si>
  <si>
    <t>Day of Month</t>
  </si>
  <si>
    <t>Hour</t>
  </si>
  <si>
    <t>&amp; Associated Losses</t>
  </si>
  <si>
    <t>(See Instruction 4)</t>
  </si>
  <si>
    <t>December</t>
  </si>
  <si>
    <t>FERC FORM NO. 1 (REVISED 12-15)</t>
  </si>
  <si>
    <t>Page 401</t>
  </si>
  <si>
    <t>(1)  [  ] An Original</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</si>
  <si>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</si>
  <si>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</si>
  <si>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</si>
  <si>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</si>
  <si>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</si>
  <si>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</si>
  <si>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</si>
  <si>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</si>
  <si>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</si>
  <si>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</si>
  <si>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rating) of 25,000 Kw or more.  Report on this page gas-turbine and</t>
  </si>
  <si>
    <t>converted to Mcf.</t>
  </si>
  <si>
    <t xml:space="preserve">  and Other Expenses classified as Other Power Supply Expenses.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</si>
  <si>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</si>
  <si>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</si>
  <si>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</si>
  <si>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</si>
  <si>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</si>
  <si>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</si>
  <si>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</si>
  <si>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25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</si>
  <si>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</si>
  <si>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</si>
  <si>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</si>
  <si>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 xml:space="preserve">  32 "Maintenance of Electric Plant."  Indicate plants designed for peak load service.</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</si>
  <si>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</si>
  <si>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</si>
  <si>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</si>
  <si>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</si>
  <si>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</si>
  <si>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</si>
  <si>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</si>
  <si>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</si>
  <si>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</si>
  <si>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</si>
  <si>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</si>
  <si>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</si>
  <si>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</si>
  <si>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</si>
  <si>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</si>
  <si>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</si>
  <si>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</si>
  <si>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</si>
  <si>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</si>
  <si>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</si>
  <si>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</si>
  <si>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</si>
  <si>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</si>
  <si>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</si>
  <si>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</si>
  <si>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</si>
  <si>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</si>
  <si>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</si>
  <si>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</si>
  <si>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</si>
  <si>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</si>
  <si>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</si>
  <si>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Asset Retirement Costs</t>
  </si>
  <si>
    <t xml:space="preserve">  Total Cost</t>
  </si>
  <si>
    <t>Cost per KW of Installed Capacity (Line 17/5) Including</t>
  </si>
  <si>
    <t>Production Expenses: Oper. Supr. &amp; Engr.</t>
  </si>
  <si>
    <t>Coolants and Water (Nuclear Plants Only)</t>
  </si>
  <si>
    <t>Steam Expenses</t>
  </si>
  <si>
    <t>Steam From Other Sources</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</si>
  <si>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</si>
  <si>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</si>
  <si>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</si>
  <si>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</si>
  <si>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</si>
  <si>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</si>
  <si>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</si>
  <si>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</si>
  <si>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</si>
  <si>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</si>
  <si>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</si>
  <si>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Avg. Heat Cont. of Fuel Burned (Btu per lb. of coal per</t>
  </si>
  <si>
    <t xml:space="preserve">          gal. of oil, or per Mcf of gas)(Give unit if nuclear)</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</si>
  <si>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</si>
  <si>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</si>
  <si>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</si>
  <si>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</si>
  <si>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</si>
  <si>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</si>
  <si>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FERC FORM NO. 1 (REV. 12-15)</t>
  </si>
  <si>
    <t>Next Page is 406</t>
  </si>
  <si>
    <t>Page 402</t>
  </si>
  <si>
    <t>Page 403</t>
  </si>
  <si>
    <t>Page 402-A</t>
  </si>
  <si>
    <t>Page 403-A</t>
  </si>
  <si>
    <t>HYDROELECTRIC GENERATING PLANT STATISTICS (Large Plants)</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</si>
  <si>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</si>
  <si>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</si>
  <si>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</si>
  <si>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</si>
  <si>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</si>
  <si>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</si>
  <si>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</si>
  <si>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</si>
  <si>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</si>
  <si>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</si>
  <si>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</si>
  <si>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</si>
  <si>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</si>
  <si>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</si>
  <si>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</si>
  <si>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</si>
  <si>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</si>
  <si>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</si>
  <si>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</si>
  <si>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</si>
  <si>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</si>
  <si>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</si>
  <si>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</si>
  <si>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</si>
  <si>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</si>
  <si>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</si>
  <si>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</si>
  <si>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</si>
  <si>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</si>
  <si>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</si>
  <si>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</si>
  <si>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</si>
  <si>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</si>
  <si>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</si>
  <si>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</si>
  <si>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Reservoirs, Dams, and Waterways</t>
  </si>
  <si>
    <t xml:space="preserve">   Equipment Costs</t>
  </si>
  <si>
    <t xml:space="preserve">   Roads, Railroads and Bridges</t>
  </si>
  <si>
    <t xml:space="preserve">   Asset Retirement Costs</t>
  </si>
  <si>
    <t xml:space="preserve">     Total Cost (Enter Total of lines 14 thru 19)</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</si>
  <si>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</si>
  <si>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</si>
  <si>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</si>
  <si>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</si>
  <si>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</si>
  <si>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</si>
  <si>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</si>
  <si>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</si>
  <si>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</si>
  <si>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</si>
  <si>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</si>
  <si>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</si>
  <si>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</si>
  <si>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</si>
  <si>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 xml:space="preserve">     Expenses per Net KWh</t>
  </si>
  <si>
    <t>Page 406</t>
  </si>
  <si>
    <t>Page 407</t>
  </si>
  <si>
    <t xml:space="preserve">     Total Cost (Enter Total of lines 14 thru 18)</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</si>
  <si>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</si>
  <si>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</si>
  <si>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</si>
  <si>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</si>
  <si>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</si>
  <si>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</si>
  <si>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</si>
  <si>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</si>
  <si>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</si>
  <si>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</si>
  <si>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</si>
  <si>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</si>
  <si>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number of employees assignable to each plant.</t>
  </si>
  <si>
    <t xml:space="preserve">  7.  Include on line 36 the cost of energy used in</t>
  </si>
  <si>
    <t>production expenses per net MWH as reported herein for</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</si>
  <si>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</si>
  <si>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</si>
  <si>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</si>
  <si>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</si>
  <si>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</si>
  <si>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</si>
  <si>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r>
      <t xml:space="preserve">  cannot be accurately computed, leave lines </t>
    </r>
    <r>
      <rPr>
        <sz val="12"/>
        <rFont val="Arial"/>
        <family val="2"/>
      </rPr>
      <t>36, 37</t>
    </r>
  </si>
  <si>
    <t>sources which individually provide less than 10 percent of</t>
  </si>
  <si>
    <t xml:space="preserve">  3.  If net peak demand for 60 minutes is not available, give that</t>
  </si>
  <si>
    <t>of Accounts.  Production Expenses do not include Purchased</t>
  </si>
  <si>
    <r>
      <t xml:space="preserve">  and </t>
    </r>
    <r>
      <rPr>
        <sz val="12"/>
        <rFont val="Arial"/>
        <family val="2"/>
      </rPr>
      <t>38 blank and describe at the bottom of the</t>
    </r>
  </si>
  <si>
    <t>total pumping energy.  If contracts are made with others to</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</si>
  <si>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</si>
  <si>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</si>
  <si>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</si>
  <si>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</si>
  <si>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</si>
  <si>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</si>
  <si>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</si>
  <si>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</si>
  <si>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Plant Name __________________</t>
  </si>
  <si>
    <t>Total Installed Capacity (Generator Name Plate Ratings in MW)</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</si>
  <si>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</si>
  <si>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</si>
  <si>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</si>
  <si>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</si>
  <si>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</si>
  <si>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</si>
  <si>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</si>
  <si>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</si>
  <si>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 xml:space="preserve">     Cost per KW of Installed Capacity (line 21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</si>
  <si>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</si>
  <si>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</si>
  <si>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</si>
  <si>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</si>
  <si>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</si>
  <si>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</si>
  <si>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</si>
  <si>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r>
      <t xml:space="preserve">     Expenses per</t>
    </r>
    <r>
      <rPr>
        <sz val="11"/>
        <rFont val="Arial"/>
        <family val="2"/>
      </rPr>
      <t xml:space="preserve"> KWh of Generation (Enter result of line 37 divided by line 9)</t>
    </r>
  </si>
  <si>
    <t xml:space="preserve">     Expenses per KWh of Generation and Pumping (Enter result of line 37 divided by line 9 plus line 10)</t>
  </si>
  <si>
    <t>Page 408</t>
  </si>
  <si>
    <t>Page 409</t>
  </si>
  <si>
    <t>GENERATING PLANT STATISTICS (Small Plants)</t>
  </si>
  <si>
    <t>GENERATING PLANT STATISTICS (Small Plants) (Continued)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</si>
  <si>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</si>
  <si>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</si>
  <si>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</si>
  <si>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</si>
  <si>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</si>
  <si>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</si>
  <si>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</si>
  <si>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</si>
  <si>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</si>
  <si>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</si>
  <si>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</si>
  <si>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</si>
  <si>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</si>
  <si>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</si>
  <si>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</si>
  <si>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</si>
  <si>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</si>
  <si>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</si>
  <si>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</si>
  <si>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</si>
  <si>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 Cost</t>
  </si>
  <si>
    <t>Capacity-</t>
  </si>
  <si>
    <t>Generation</t>
  </si>
  <si>
    <t>(Incl Asset Retire.</t>
  </si>
  <si>
    <t>Kind</t>
  </si>
  <si>
    <t>Fuel Cost</t>
  </si>
  <si>
    <t>Name of Plant</t>
  </si>
  <si>
    <t>Orig.</t>
  </si>
  <si>
    <t>Name Plate</t>
  </si>
  <si>
    <t>Excluding</t>
  </si>
  <si>
    <t>Cost of Plant</t>
  </si>
  <si>
    <t>Costs) Per MW</t>
  </si>
  <si>
    <t>(In cents</t>
  </si>
  <si>
    <t>Const.</t>
  </si>
  <si>
    <t>Rating</t>
  </si>
  <si>
    <t>MW</t>
  </si>
  <si>
    <t>Plant</t>
  </si>
  <si>
    <t>Inst</t>
  </si>
  <si>
    <t>Exc'l. Fuel</t>
  </si>
  <si>
    <t>per million</t>
  </si>
  <si>
    <t>(in MW)</t>
  </si>
  <si>
    <t>(60 Min.)</t>
  </si>
  <si>
    <t>Use</t>
  </si>
  <si>
    <t>Capacity</t>
  </si>
  <si>
    <t>Btu)</t>
  </si>
  <si>
    <t xml:space="preserve">Next Page is 422 </t>
  </si>
  <si>
    <t>Page 410</t>
  </si>
  <si>
    <t>Page 411</t>
  </si>
  <si>
    <t>GENERATING PLANT STATISTICS (Small Plants)(Continued)</t>
  </si>
  <si>
    <t>Page 410-A</t>
  </si>
  <si>
    <t>Page 411-A</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</si>
  <si>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</si>
  <si>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</si>
  <si>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</si>
  <si>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</si>
  <si>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</si>
  <si>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</si>
  <si>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</si>
  <si>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8. In column (m), report the cost of power purchased for storage operations and reported in Account 555.1, Power Purchased for Storage Operations. If power was purchased</t>
  </si>
  <si>
    <t xml:space="preserve">4. In columns (e), (f) and (g) report MWHs delivered to the grid to support production, transmission and distribution. The amount reported in column (d) </t>
  </si>
  <si>
    <t>from an affiliated seller specify how the cost of the power was determined. In columns (n) and (o), report fuel costs for storage operations associated with self-generated power</t>
  </si>
  <si>
    <t>should include MWHs delivered/provided to a generator’s own load requirements or used for the provision of ancillary services.</t>
  </si>
  <si>
    <t>included in Account 501 and other costs associated with self-generated power.</t>
  </si>
  <si>
    <t>5. In columns (h), (i), and (j) report MWHs lost during conversion, storage and discharge of energy.</t>
  </si>
  <si>
    <t>9. In columns (q), (r) and (s) report the total project plant costs including but not exclusive of land and land rights, structures and improvements, energy storage equipment,</t>
  </si>
  <si>
    <t>6. In column (k) report the MWHs sold.</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</si>
  <si>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</si>
  <si>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</si>
  <si>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MWHs delivered to the grid to support</t>
  </si>
  <si>
    <t>MWHs Lost During Conversion, Storage and Discharge of Energy</t>
  </si>
  <si>
    <t>Fuel Costs from</t>
  </si>
  <si>
    <t>Associated Fuel</t>
  </si>
  <si>
    <t>accounts for Storage</t>
  </si>
  <si>
    <t>Power Purchased for</t>
  </si>
  <si>
    <t>Operations Associated</t>
  </si>
  <si>
    <t>Other Costs Associated</t>
  </si>
  <si>
    <t>Functional</t>
  </si>
  <si>
    <t>MWHs</t>
  </si>
  <si>
    <t>Revenues from Energy</t>
  </si>
  <si>
    <t>Storage Operations</t>
  </si>
  <si>
    <t>with Self-Generated</t>
  </si>
  <si>
    <t>Project costs</t>
  </si>
  <si>
    <t>Production</t>
  </si>
  <si>
    <t>Name of the Energy Storage Project</t>
  </si>
  <si>
    <t>Location of the Project</t>
  </si>
  <si>
    <t>(555.1) (Dollars)</t>
  </si>
  <si>
    <t>Power (Dollars)</t>
  </si>
  <si>
    <t>(Dollars)</t>
  </si>
  <si>
    <t>(r)</t>
  </si>
  <si>
    <t>(s)</t>
  </si>
  <si>
    <t>Account 101</t>
  </si>
  <si>
    <t>Account 103</t>
  </si>
  <si>
    <t>Account 106</t>
  </si>
  <si>
    <t>Account 107</t>
  </si>
  <si>
    <t>Page 414</t>
  </si>
  <si>
    <t>Page 415</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</si>
  <si>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</si>
  <si>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</si>
  <si>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</si>
  <si>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</si>
  <si>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</si>
  <si>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</si>
  <si>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</si>
  <si>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</si>
  <si>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</si>
  <si>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</si>
  <si>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</si>
  <si>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</si>
  <si>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</si>
  <si>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</si>
  <si>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</si>
  <si>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</si>
  <si>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</si>
  <si>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</si>
  <si>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</si>
  <si>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</si>
  <si>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East Pulaski Station-2MW/3MWh</t>
  </si>
  <si>
    <t>Pulaski, New York</t>
  </si>
  <si>
    <t>Page 419</t>
  </si>
  <si>
    <t>Page 420</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</si>
  <si>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</si>
  <si>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</si>
  <si>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</si>
  <si>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</si>
  <si>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</si>
  <si>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</si>
  <si>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</si>
  <si>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</si>
  <si>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</si>
  <si>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</si>
  <si>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</si>
  <si>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</si>
  <si>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</si>
  <si>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</si>
  <si>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</si>
  <si>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</si>
  <si>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</si>
  <si>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</si>
  <si>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</si>
  <si>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</si>
  <si>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</si>
  <si>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</si>
  <si>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</si>
  <si>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</si>
  <si>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</si>
  <si>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</si>
  <si>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</si>
  <si>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</si>
  <si>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</si>
  <si>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</si>
  <si>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</si>
  <si>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</si>
  <si>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</si>
  <si>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</si>
  <si>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</si>
  <si>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</si>
  <si>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</si>
  <si>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</si>
  <si>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</si>
  <si>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</si>
  <si>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</si>
  <si>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</si>
  <si>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</si>
  <si>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</si>
  <si>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</si>
  <si>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</si>
  <si>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</si>
  <si>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</si>
  <si>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</si>
  <si>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</si>
  <si>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</si>
  <si>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</si>
  <si>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</si>
  <si>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</si>
  <si>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</si>
  <si>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</si>
  <si>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</si>
  <si>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</si>
  <si>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</si>
  <si>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</si>
  <si>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</si>
  <si>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</si>
  <si>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</si>
  <si>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</si>
  <si>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</si>
  <si>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</si>
  <si>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</si>
  <si>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</si>
  <si>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</si>
  <si>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</si>
  <si>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</si>
  <si>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</si>
  <si>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</si>
  <si>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</si>
  <si>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</si>
  <si>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</si>
  <si>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</si>
  <si>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</si>
  <si>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</si>
  <si>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</si>
  <si>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</si>
  <si>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</si>
  <si>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</si>
  <si>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</si>
  <si>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 xml:space="preserve">Clay </t>
  </si>
  <si>
    <t>Dewitt</t>
  </si>
  <si>
    <t>Lattice, Wood</t>
  </si>
  <si>
    <t>216.7 KIWI ACSR</t>
  </si>
  <si>
    <t xml:space="preserve">Dewitt </t>
  </si>
  <si>
    <t>Lafayette</t>
  </si>
  <si>
    <t>Steel, Wood, Lattice</t>
  </si>
  <si>
    <t>2 - 1192.5 BUNTING ACSR</t>
  </si>
  <si>
    <t xml:space="preserve">Nine Mile Point 1 </t>
  </si>
  <si>
    <t>Clay</t>
  </si>
  <si>
    <t>Wood, Lattice, Steel</t>
  </si>
  <si>
    <t>Scriba</t>
  </si>
  <si>
    <t>Lattice, Steel</t>
  </si>
  <si>
    <t xml:space="preserve">Oswego </t>
  </si>
  <si>
    <t>Volney</t>
  </si>
  <si>
    <t>Wood, Steel, Lattice</t>
  </si>
  <si>
    <t xml:space="preserve">Scriba </t>
  </si>
  <si>
    <t>Wood, Steel</t>
  </si>
  <si>
    <t xml:space="preserve">Volney </t>
  </si>
  <si>
    <t xml:space="preserve">Independence </t>
  </si>
  <si>
    <t>Steel</t>
  </si>
  <si>
    <t>2 - 795 DRAKE ACSR</t>
  </si>
  <si>
    <t xml:space="preserve">Edic </t>
  </si>
  <si>
    <t>New Scotland</t>
  </si>
  <si>
    <t>Lattice, Steel, Wood</t>
  </si>
  <si>
    <t xml:space="preserve">Marcy </t>
  </si>
  <si>
    <t>Edic</t>
  </si>
  <si>
    <t>Wood</t>
  </si>
  <si>
    <t>Unknown</t>
  </si>
  <si>
    <t>Steel, Lattice, Wood</t>
  </si>
  <si>
    <t>2 - 1192.5 BUNTING ACSR
2 - 1351.5 DIPPER ACSR
4 - 1351.5 DIPPER ACSR</t>
  </si>
  <si>
    <t>Marcy</t>
  </si>
  <si>
    <t>Lattice, Wood, Steel</t>
  </si>
  <si>
    <t>2 - 1192.5 BUNTING ACSR
2 - 1431 BOBOLINK ACSR
4 - 1351.5 DIPPER ACSR</t>
  </si>
  <si>
    <t xml:space="preserve">Alps </t>
  </si>
  <si>
    <t>Berkshire</t>
  </si>
  <si>
    <t>Wood, Lattice</t>
  </si>
  <si>
    <t xml:space="preserve">Leeds </t>
  </si>
  <si>
    <t>Hurley</t>
  </si>
  <si>
    <t>2 - 1033.5 ORTOLAN ACSR</t>
  </si>
  <si>
    <t xml:space="preserve">Athens </t>
  </si>
  <si>
    <t>Pleasant Valley</t>
  </si>
  <si>
    <t>2 - 795 DRAKE ACSR
2 - 795 MALLARD ACSR</t>
  </si>
  <si>
    <t>2 - 795 MALLARD ACSR
2 - 795 DRAKE ACSR</t>
  </si>
  <si>
    <t xml:space="preserve">New Scotland </t>
  </si>
  <si>
    <t>Alps</t>
  </si>
  <si>
    <t>2 - 1192.5 BUNTING ACSR
3 - 1590 LAPWING ACSR</t>
  </si>
  <si>
    <t>Leeds</t>
  </si>
  <si>
    <t>Lattice</t>
  </si>
  <si>
    <t xml:space="preserve">Reynolds Road </t>
  </si>
  <si>
    <t>Athens</t>
  </si>
  <si>
    <t>Empire</t>
  </si>
  <si>
    <t xml:space="preserve">Lafayette </t>
  </si>
  <si>
    <t>Clarks Ciorner</t>
  </si>
  <si>
    <t>Stolle Road</t>
  </si>
  <si>
    <t>Five Mile Road</t>
  </si>
  <si>
    <t xml:space="preserve">Pierce Brook (FE) </t>
  </si>
  <si>
    <t>Gordon Road</t>
  </si>
  <si>
    <t>Steel, Lattice</t>
  </si>
  <si>
    <t>Conklin</t>
  </si>
  <si>
    <t>Bailey (North)</t>
  </si>
  <si>
    <t>Underground</t>
  </si>
  <si>
    <t>2500 Copper</t>
  </si>
  <si>
    <t>Bailey (South)</t>
  </si>
  <si>
    <t xml:space="preserve">Beck </t>
  </si>
  <si>
    <t>Packard</t>
  </si>
  <si>
    <t>1158.4 ACSR
1192.5 BUNTING ACSR</t>
  </si>
  <si>
    <t xml:space="preserve">Dunkirk </t>
  </si>
  <si>
    <t>South Ripley</t>
  </si>
  <si>
    <t>1192.5 BUNTING ACSR
1192.5 GRACKLE ACSR</t>
  </si>
  <si>
    <t xml:space="preserve">South Ripley </t>
  </si>
  <si>
    <t>Erie</t>
  </si>
  <si>
    <t>1192.5 BUNTING ACSR</t>
  </si>
  <si>
    <t>FERC FORM NO. 1 (ED. 12-87)</t>
  </si>
  <si>
    <t>Page 422</t>
  </si>
  <si>
    <t>Page 423</t>
  </si>
  <si>
    <t xml:space="preserve">Gardenville </t>
  </si>
  <si>
    <t>Dunkirk</t>
  </si>
  <si>
    <t xml:space="preserve">Huntley </t>
  </si>
  <si>
    <t>Gardenville</t>
  </si>
  <si>
    <t>1192.5 GRACKLE ACSR
795 COOT ACSR</t>
  </si>
  <si>
    <t xml:space="preserve">Niagara </t>
  </si>
  <si>
    <t>1431 ACSR</t>
  </si>
  <si>
    <t xml:space="preserve">Packard </t>
  </si>
  <si>
    <t>Huntley</t>
  </si>
  <si>
    <t>1158.4 ACSR
1192.5 GRACKLE ACSR
795 COOT ACSR</t>
  </si>
  <si>
    <t>1158.4 1158.4 ACSR
795 COOT ACSR
1192.5 GRACKLE ACSR</t>
  </si>
  <si>
    <t xml:space="preserve">Adirondack </t>
  </si>
  <si>
    <t>Porter</t>
  </si>
  <si>
    <t>1431 BOBOLINK ACSR
795 COOT ACSR</t>
  </si>
  <si>
    <t>2 - 795 COOT ACSR
216.7 KIWI ACSR</t>
  </si>
  <si>
    <t xml:space="preserve">Porter </t>
  </si>
  <si>
    <t>Rotterdam</t>
  </si>
  <si>
    <t>1431 BOBOLINK ACSR
795 COOT ACSR
795 DRAKE ACSR</t>
  </si>
  <si>
    <t>1431 BOBOLINK ACSR
795 DRAKE ACSR
795 COOT ACSR</t>
  </si>
  <si>
    <t>Chases Lake</t>
  </si>
  <si>
    <t>795 COOT ACSR</t>
  </si>
  <si>
    <t xml:space="preserve">Chases Lake </t>
  </si>
  <si>
    <t xml:space="preserve">Rotterdam </t>
  </si>
  <si>
    <t>Eastover</t>
  </si>
  <si>
    <t>1033.5 ORTOLAN ACSR
1113 FINCH ACSR</t>
  </si>
  <si>
    <t>Bear Swamp</t>
  </si>
  <si>
    <t>1033.5 ORTOLAN ACSR
1113 FINCH ACSR
795 COOT ACSR</t>
  </si>
  <si>
    <t>Stebbins Road</t>
  </si>
  <si>
    <t>Elm</t>
  </si>
  <si>
    <t>2500 AL</t>
  </si>
  <si>
    <t>Seneca</t>
  </si>
  <si>
    <t>750 Copper</t>
  </si>
  <si>
    <t>1500 Copper</t>
  </si>
  <si>
    <t>Elm Street Bus Tie</t>
  </si>
  <si>
    <t>2000 Copper</t>
  </si>
  <si>
    <t xml:space="preserve">                                                                                                 Page 422a</t>
  </si>
  <si>
    <t xml:space="preserve">                                                                                                                 Page 423a</t>
  </si>
  <si>
    <t xml:space="preserve">                                                                                                 Page 422b</t>
  </si>
  <si>
    <t xml:space="preserve">                                                                                                 Page 423b</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</si>
  <si>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</si>
  <si>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</si>
  <si>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</si>
  <si>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</si>
  <si>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</si>
  <si>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</si>
  <si>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</si>
  <si>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</si>
  <si>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</si>
  <si>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</si>
  <si>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</si>
  <si>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</si>
  <si>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</si>
  <si>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</si>
  <si>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</si>
  <si>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</si>
  <si>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</si>
  <si>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</si>
  <si>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</si>
  <si>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</si>
  <si>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</si>
  <si>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</si>
  <si>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</si>
  <si>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</si>
  <si>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</si>
  <si>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</si>
  <si>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</si>
  <si>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</si>
  <si>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</si>
  <si>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</si>
  <si>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</si>
  <si>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</si>
  <si>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</si>
  <si>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</si>
  <si>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</si>
  <si>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</si>
  <si>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</si>
  <si>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</si>
  <si>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</si>
  <si>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 xml:space="preserve">Asset Retire </t>
  </si>
  <si>
    <t>Spacing</t>
  </si>
  <si>
    <t>Fixtures</t>
  </si>
  <si>
    <t>Device</t>
  </si>
  <si>
    <t>New Gardenville TB3</t>
  </si>
  <si>
    <t>Deadend</t>
  </si>
  <si>
    <t>New Gardenville TB4</t>
  </si>
  <si>
    <t>New Gardenville TB2</t>
  </si>
  <si>
    <t>New Gardenville</t>
  </si>
  <si>
    <t>Schodack</t>
  </si>
  <si>
    <t>Valkin</t>
  </si>
  <si>
    <t>Deadend/Suspension</t>
  </si>
  <si>
    <t>Pattersonville Road</t>
  </si>
  <si>
    <t>Pittsford</t>
  </si>
  <si>
    <t>Pannell</t>
  </si>
  <si>
    <t>Mortimer</t>
  </si>
  <si>
    <t>Hook Road</t>
  </si>
  <si>
    <t>300/428</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</si>
  <si>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</si>
  <si>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</si>
  <si>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</si>
  <si>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</si>
  <si>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</si>
  <si>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</si>
  <si>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</si>
  <si>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</si>
  <si>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</si>
  <si>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</si>
  <si>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</si>
  <si>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</si>
  <si>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</si>
  <si>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</si>
  <si>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</si>
  <si>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</si>
  <si>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</si>
  <si>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</si>
  <si>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</si>
  <si>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</si>
  <si>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</si>
  <si>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</si>
  <si>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</si>
  <si>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</si>
  <si>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</si>
  <si>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</si>
  <si>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dent's books of account.  Specify in each case whether lessor, </t>
  </si>
  <si>
    <t xml:space="preserve">  except those serving customers with energy for resale, may</t>
  </si>
  <si>
    <t>the individual stations in column (f).</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</si>
  <si>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</si>
  <si>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</si>
  <si>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</si>
  <si>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</si>
  <si>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</si>
  <si>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</si>
  <si>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</si>
  <si>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</si>
  <si>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</si>
  <si>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</si>
  <si>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</si>
  <si>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</si>
  <si>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</si>
  <si>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</si>
  <si>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</si>
  <si>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</si>
  <si>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</si>
  <si>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</si>
  <si>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</si>
  <si>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</si>
  <si>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</si>
  <si>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Akwesasne Station 825</t>
  </si>
  <si>
    <t>Trans-Unattended</t>
  </si>
  <si>
    <t>Albion Station 80</t>
  </si>
  <si>
    <t>Dist-Unattended</t>
  </si>
  <si>
    <t>Alder Creek Station 701</t>
  </si>
  <si>
    <t>Altamont Station 283</t>
  </si>
  <si>
    <t>Andover Station 09</t>
  </si>
  <si>
    <t>Antwerp Station 801</t>
  </si>
  <si>
    <t>Arnold Pit 4746</t>
  </si>
  <si>
    <t>Arnold Station 656</t>
  </si>
  <si>
    <t>Ash Street Station 223</t>
  </si>
  <si>
    <t>Ashley Station 331 (Port PDS 7 East)</t>
  </si>
  <si>
    <t>Attica Station 12</t>
  </si>
  <si>
    <t>Ausable Forks Station 846</t>
  </si>
  <si>
    <t>Austin Road Station 1513</t>
  </si>
  <si>
    <t>Avenue A Station 291</t>
  </si>
  <si>
    <t>Avon Station 43</t>
  </si>
  <si>
    <t>Baker Street Station 150</t>
  </si>
  <si>
    <t>Ballina Station 221</t>
  </si>
  <si>
    <t>Ballston Station 12</t>
  </si>
  <si>
    <t>Balmat Station 904</t>
  </si>
  <si>
    <t>Barker Station 78</t>
  </si>
  <si>
    <t>Bartell Road Station 325</t>
  </si>
  <si>
    <t>Basom Station 15</t>
  </si>
  <si>
    <t>Batavia Station 01</t>
  </si>
  <si>
    <t>Total on page</t>
  </si>
  <si>
    <t>Next Page is 429</t>
  </si>
  <si>
    <t>Page 426</t>
  </si>
  <si>
    <t>Page 427</t>
  </si>
  <si>
    <t>Battenkill Station 342</t>
  </si>
  <si>
    <t>Belmont Station 260</t>
  </si>
  <si>
    <t>Bemus Point Station 159</t>
  </si>
  <si>
    <t>Bennett Road Station 99</t>
  </si>
  <si>
    <t>Berry Road Station 153</t>
  </si>
  <si>
    <t>Bethlehem Station 21</t>
  </si>
  <si>
    <t>Birch Avenue Station 322</t>
  </si>
  <si>
    <t>Black River Station 70</t>
  </si>
  <si>
    <t>Bloomingdale Station 841</t>
  </si>
  <si>
    <t>Blue Stores Station 303</t>
  </si>
  <si>
    <t>Bolton Station 284</t>
  </si>
  <si>
    <t>Bombay Station 897</t>
  </si>
  <si>
    <t>Boonville Station 707</t>
  </si>
  <si>
    <t>Boyntonville Station 333</t>
  </si>
  <si>
    <t>Brady Station 957</t>
  </si>
  <si>
    <t>Brasher Station 851</t>
  </si>
  <si>
    <t>Bremen Station 815</t>
  </si>
  <si>
    <t>Brewerton Station 7</t>
  </si>
  <si>
    <t>Bridge Street Station 295</t>
  </si>
  <si>
    <t>Bridgeport Station 168</t>
  </si>
  <si>
    <t>Brier Hill Station 953</t>
  </si>
  <si>
    <t>Brigham Road Station 64</t>
  </si>
  <si>
    <t>Bristol Hill Station 109</t>
  </si>
  <si>
    <t>Brockport Station 74</t>
  </si>
  <si>
    <t>Brook Road Station 369</t>
  </si>
  <si>
    <t>Browns Falls Station 711</t>
  </si>
  <si>
    <t>Brunswick Station 264</t>
  </si>
  <si>
    <t>Buckley Corners Station 454</t>
  </si>
  <si>
    <t>Burdeck Street Station 265</t>
  </si>
  <si>
    <t>Burgoyne Avenue Station 337</t>
  </si>
  <si>
    <t>Busti Station 68</t>
  </si>
  <si>
    <t>Butler Station 362</t>
  </si>
  <si>
    <t>Butternut Station 255</t>
  </si>
  <si>
    <t>Butts Road Station 72</t>
  </si>
  <si>
    <t>Byron Station 18</t>
  </si>
  <si>
    <t>Camillus Station 10</t>
  </si>
  <si>
    <t>Canawagus Station</t>
  </si>
  <si>
    <t>Cardiff Station 13</t>
  </si>
  <si>
    <t>Caroga Lake Station 219</t>
  </si>
  <si>
    <t>Carthage Station 717</t>
  </si>
  <si>
    <t>Cascade Tissue Station</t>
  </si>
  <si>
    <t>Cassadaga Station 61</t>
  </si>
  <si>
    <t>Cattaraugus Station 15</t>
  </si>
  <si>
    <t>Cavanaugh Road Station 616</t>
  </si>
  <si>
    <t>Cazenovia Station 220</t>
  </si>
  <si>
    <t>Cedar Station 453</t>
  </si>
  <si>
    <t>Page 426-A</t>
  </si>
  <si>
    <t>Page 427-A</t>
  </si>
  <si>
    <t>Center Street Station 379</t>
  </si>
  <si>
    <t>Central Square Station 15</t>
  </si>
  <si>
    <t>Chadwicks Station 668</t>
  </si>
  <si>
    <t>Charley Lake Station 254</t>
  </si>
  <si>
    <t>Chasm Falls Station 852</t>
  </si>
  <si>
    <t>Chautauqua Station 57</t>
  </si>
  <si>
    <t>Chestertown Station 42</t>
  </si>
  <si>
    <t>Chittenango Station 16</t>
  </si>
  <si>
    <t>Chrisler Avenue Station 257</t>
  </si>
  <si>
    <t>Church Street Station 43</t>
  </si>
  <si>
    <t>Clay Station 229</t>
  </si>
  <si>
    <t>Cleveland Station 11</t>
  </si>
  <si>
    <t>Clinton Road Station 366</t>
  </si>
  <si>
    <t>Clinton Station 604</t>
  </si>
  <si>
    <t>Cloverbank Station 91</t>
  </si>
  <si>
    <t>Clymer Station 55</t>
  </si>
  <si>
    <t>Cobleskill Station 214</t>
  </si>
  <si>
    <t>Coffeen Street Station 760</t>
  </si>
  <si>
    <t>Collamer Crossing Station 1511</t>
  </si>
  <si>
    <t>Collins Station 83</t>
  </si>
  <si>
    <t>Collinsville Station 716</t>
  </si>
  <si>
    <t>Colosse Station 321</t>
  </si>
  <si>
    <t>Colvin Avenue Station 313</t>
  </si>
  <si>
    <t>Commerce Avenue Station 235</t>
  </si>
  <si>
    <t>Comstock Station 48</t>
  </si>
  <si>
    <t>Conesus Lake Station 52</t>
  </si>
  <si>
    <t>Conkling Station 652</t>
  </si>
  <si>
    <t>Constantia Station 19</t>
  </si>
  <si>
    <t>Coolidge Ventures Station 268</t>
  </si>
  <si>
    <t>Corfu Station 22</t>
  </si>
  <si>
    <t>Corinth Station 285</t>
  </si>
  <si>
    <t>Corliss Park Station 338</t>
  </si>
  <si>
    <t>Corning Station 970</t>
  </si>
  <si>
    <t>Cortland Line Station 277</t>
  </si>
  <si>
    <t>Cortland Station 502</t>
  </si>
  <si>
    <t>Cross Street Pump</t>
  </si>
  <si>
    <t>Crouse Hinds Station 239</t>
  </si>
  <si>
    <t>Crown Point Station 249</t>
  </si>
  <si>
    <t>Cuba Lake Station 37</t>
  </si>
  <si>
    <t>Cuba Station 05</t>
  </si>
  <si>
    <t>Curry Road Station 365</t>
  </si>
  <si>
    <t>Curtis Street Station 224</t>
  </si>
  <si>
    <t>Darien Station 16</t>
  </si>
  <si>
    <t>David Station 979</t>
  </si>
  <si>
    <t>Debalso Station 684</t>
  </si>
  <si>
    <t>Deerfield Station 606</t>
  </si>
  <si>
    <t>Dekalb Station 984</t>
  </si>
  <si>
    <t>Delameter Station 93</t>
  </si>
  <si>
    <t>Page 426-B</t>
  </si>
  <si>
    <t>Page 427-B</t>
  </si>
  <si>
    <t>Delanson Station 269</t>
  </si>
  <si>
    <t>Delaware Avenue Station 330</t>
  </si>
  <si>
    <t>Delevan Station 11</t>
  </si>
  <si>
    <t>Delmar Station 279</t>
  </si>
  <si>
    <t>Delphi Station 262</t>
  </si>
  <si>
    <t>Depot Road Station 425</t>
  </si>
  <si>
    <t>Dewitt Station 241</t>
  </si>
  <si>
    <t>Dexter Station 726</t>
  </si>
  <si>
    <t>Dorwin Station 26</t>
  </si>
  <si>
    <t>Dugan Road Station 22</t>
  </si>
  <si>
    <t>Duguid Station 265</t>
  </si>
  <si>
    <t>Dunkirk Station</t>
  </si>
  <si>
    <t>E. J. West Station 38</t>
  </si>
  <si>
    <t>Eagle Bay Station 382</t>
  </si>
  <si>
    <t>Eagle Harbor Station 92</t>
  </si>
  <si>
    <t>East Batavia Station 28</t>
  </si>
  <si>
    <t>East Dunkirk Station 63</t>
  </si>
  <si>
    <t>East Fulton Station 100</t>
  </si>
  <si>
    <t>East Golah Station 51</t>
  </si>
  <si>
    <t>East Molloy Road Station 151</t>
  </si>
  <si>
    <t>East Norfolk Station 913</t>
  </si>
  <si>
    <t>East Oswegatchie Station 982</t>
  </si>
  <si>
    <t>East Otto Station 28</t>
  </si>
  <si>
    <t>East Pulaski Station 324</t>
  </si>
  <si>
    <t>East Schodack Station 447</t>
  </si>
  <si>
    <t>East Springfield Station 477</t>
  </si>
  <si>
    <t>East Watertown Station 817</t>
  </si>
  <si>
    <t>East Worcester Station 060</t>
  </si>
  <si>
    <t>Eastover Road Station 2931</t>
  </si>
  <si>
    <t>Eden Center Station 88</t>
  </si>
  <si>
    <t>Edic Station 662</t>
  </si>
  <si>
    <t>Edwards Station 916</t>
  </si>
  <si>
    <t>Elba Station 20</t>
  </si>
  <si>
    <t>Elbridge Station 312</t>
  </si>
  <si>
    <t>Ellicott Station 65</t>
  </si>
  <si>
    <t>Elm Street Station</t>
  </si>
  <si>
    <t>Elm Street Station 898</t>
  </si>
  <si>
    <t>Elnora Station 442</t>
  </si>
  <si>
    <t>Emerald Equipment Systems Station 234</t>
  </si>
  <si>
    <t>Emmet Street Station 256</t>
  </si>
  <si>
    <t>Ephratah Station 18</t>
  </si>
  <si>
    <t>Euclid Station 267</t>
  </si>
  <si>
    <t>Page 426-C</t>
  </si>
  <si>
    <t>Page 427-C</t>
  </si>
  <si>
    <t>Everett Road Station 420</t>
  </si>
  <si>
    <t>Fabius Station 55</t>
  </si>
  <si>
    <t>Farmersville Station 27</t>
  </si>
  <si>
    <t>Farnan Road Station 476</t>
  </si>
  <si>
    <t>Fayette Street Station 28</t>
  </si>
  <si>
    <t>Findley Lake Station 71</t>
  </si>
  <si>
    <t>Fine Station 978</t>
  </si>
  <si>
    <t>Firehouse Road Station 449</t>
  </si>
  <si>
    <t>First Columbia LLC</t>
  </si>
  <si>
    <t>Fisher Avenue Station 270</t>
  </si>
  <si>
    <t>Five Mile Road 1325</t>
  </si>
  <si>
    <t>Florida Station 501</t>
  </si>
  <si>
    <t>Fly Road Station 261</t>
  </si>
  <si>
    <t>Fort Covington Station 896</t>
  </si>
  <si>
    <t>Fort Gage Station 319</t>
  </si>
  <si>
    <t>Forts Ferry Station 459</t>
  </si>
  <si>
    <t>Frankfort Station 677</t>
  </si>
  <si>
    <t>Frankhauser Substation 995</t>
  </si>
  <si>
    <t>Franklin Falls Station 843</t>
  </si>
  <si>
    <t>Franklinville Station 24</t>
  </si>
  <si>
    <t>French Creek Station 56</t>
  </si>
  <si>
    <t>French Mountain Station 478</t>
  </si>
  <si>
    <t>Frewsburg Station 69</t>
  </si>
  <si>
    <t>Front Street Station 360</t>
  </si>
  <si>
    <t>Fuller Realty Station</t>
  </si>
  <si>
    <t>Gabriels Station 835</t>
  </si>
  <si>
    <t>Galeville Station 213</t>
  </si>
  <si>
    <t xml:space="preserve">Gardenville (New) 230 Station </t>
  </si>
  <si>
    <t>Gasport Station 90</t>
  </si>
  <si>
    <t>Genesee Street Station 260</t>
  </si>
  <si>
    <t>Geneseo Station 55</t>
  </si>
  <si>
    <t>Gibson Station 106</t>
  </si>
  <si>
    <t>Gilbert Mills Station 247</t>
  </si>
  <si>
    <t>Gilmantown Road Station 154</t>
  </si>
  <si>
    <t>Gilpin Bay Station 956</t>
  </si>
  <si>
    <t>Glens Falls Station 75</t>
  </si>
  <si>
    <t>Gloversville Station 72</t>
  </si>
  <si>
    <t>Golah Station</t>
  </si>
  <si>
    <t>Granby Center Station 293</t>
  </si>
  <si>
    <t>Grand Street Station 433</t>
  </si>
  <si>
    <t>Greenbush Station 78</t>
  </si>
  <si>
    <t>Greenhurst Station 60</t>
  </si>
  <si>
    <t>Grooms Road Station 345</t>
  </si>
  <si>
    <t>Groveland Station 41</t>
  </si>
  <si>
    <t>Guilford Mills</t>
  </si>
  <si>
    <t>Hague Road Station 418</t>
  </si>
  <si>
    <t>Hammond Station 370</t>
  </si>
  <si>
    <t>Hancock Station 137</t>
  </si>
  <si>
    <t>Hanson 1 - General Crush - TS 4504</t>
  </si>
  <si>
    <t>Hanson Aggregates Station 932</t>
  </si>
  <si>
    <t>Page 426-D</t>
  </si>
  <si>
    <t>Page 427-D</t>
  </si>
  <si>
    <t>Hanson Station 738</t>
  </si>
  <si>
    <t>Harper Station</t>
  </si>
  <si>
    <t>Harris Road Station 235</t>
  </si>
  <si>
    <t>Hartfield Station 79</t>
  </si>
  <si>
    <t>Headson Station 146</t>
  </si>
  <si>
    <t>Hemlock Station 38</t>
  </si>
  <si>
    <t>Hemstreet Station 328</t>
  </si>
  <si>
    <t>Henry Street Station 316</t>
  </si>
  <si>
    <t>Higley Station 473</t>
  </si>
  <si>
    <t>Hill Street Station 311</t>
  </si>
  <si>
    <t>Hinsdale Station 218</t>
  </si>
  <si>
    <t>Hoag Station 221</t>
  </si>
  <si>
    <t>Homer Hill Switch Structure</t>
  </si>
  <si>
    <t>Hoosick Station 314</t>
  </si>
  <si>
    <t>Hopkins Road Station 253</t>
  </si>
  <si>
    <t>Hudson Falls Station 88</t>
  </si>
  <si>
    <t>Hudson Station 87</t>
  </si>
  <si>
    <t>Indian Lake Station 310</t>
  </si>
  <si>
    <t>Indian River Station 323</t>
  </si>
  <si>
    <t>Industry Station 47</t>
  </si>
  <si>
    <t>Inghams Station 20</t>
  </si>
  <si>
    <t>Inman Road Station 370</t>
  </si>
  <si>
    <t>Iroquois Rock Station</t>
  </si>
  <si>
    <t>Jewett Road Station 291</t>
  </si>
  <si>
    <t>Johnson Road Station 352</t>
  </si>
  <si>
    <t>Johnstown Station 61</t>
  </si>
  <si>
    <t>Karner Station 317</t>
  </si>
  <si>
    <t>Kenmore Terminal Station 158</t>
  </si>
  <si>
    <t>Kensington Terminal Station</t>
  </si>
  <si>
    <t>Kilian Manufacturing Corporation - TS 2296</t>
  </si>
  <si>
    <t>Knapp Road Station 226</t>
  </si>
  <si>
    <t>Knights Creek Station 06</t>
  </si>
  <si>
    <t>Labrador Station 230</t>
  </si>
  <si>
    <t>Lake Colby Station 927</t>
  </si>
  <si>
    <t>Lake Road No. 2 Station 299</t>
  </si>
  <si>
    <t>Page 426-E</t>
  </si>
  <si>
    <t>Page 427-E</t>
  </si>
  <si>
    <t>Lakeview Station 182</t>
  </si>
  <si>
    <t>Lakeville Station 40</t>
  </si>
  <si>
    <t>Langford Station 180</t>
  </si>
  <si>
    <t>Lansingburgh Station 93</t>
  </si>
  <si>
    <t>Lapp Station 26</t>
  </si>
  <si>
    <t>Lasher Road Station 3221</t>
  </si>
  <si>
    <t>Latham Station 282</t>
  </si>
  <si>
    <t>Lawrence Avenue Station 976</t>
  </si>
  <si>
    <t>Leeds Station 377</t>
  </si>
  <si>
    <t>Lehigh Station 669</t>
  </si>
  <si>
    <t>Leray Station 813</t>
  </si>
  <si>
    <t>Levant Station 98</t>
  </si>
  <si>
    <t>Levitt Station 665</t>
  </si>
  <si>
    <t>Liberty Street Station 94</t>
  </si>
  <si>
    <t>Lighthouse Hill Station 61</t>
  </si>
  <si>
    <t>Lima Station 36</t>
  </si>
  <si>
    <t>Linden Station 21</t>
  </si>
  <si>
    <t>Lisbon Station 963</t>
  </si>
  <si>
    <t>Little River Station 955</t>
  </si>
  <si>
    <t>Livingston Correctional Station 130</t>
  </si>
  <si>
    <t>Livonia Station 37</t>
  </si>
  <si>
    <t>Lockport Station</t>
  </si>
  <si>
    <t>Loon Lake Station 837</t>
  </si>
  <si>
    <t>Lords Hill Station 150</t>
  </si>
  <si>
    <t>Lorings Station 276</t>
  </si>
  <si>
    <t>Lowville Station 773</t>
  </si>
  <si>
    <t>Lyme Station 733</t>
  </si>
  <si>
    <t>Lyndonville Station 95</t>
  </si>
  <si>
    <t>Lynn Street Station 320</t>
  </si>
  <si>
    <t>Lysander Station 297</t>
  </si>
  <si>
    <t>MOBILE SUB 11 WEST</t>
  </si>
  <si>
    <t>MOBILE SUB 7991 CENTRAL</t>
  </si>
  <si>
    <t>MOBILE SUB 8 CENTRAL</t>
  </si>
  <si>
    <t>Machias Station 13</t>
  </si>
  <si>
    <t>Madison Station 654</t>
  </si>
  <si>
    <t>Mallory Road Station 40</t>
  </si>
  <si>
    <t>Malone Station 895</t>
  </si>
  <si>
    <t>Malta Station 443</t>
  </si>
  <si>
    <t>Maple Avenue Station 502</t>
  </si>
  <si>
    <t>Maplehurst Station 04</t>
  </si>
  <si>
    <t>Maplewood Station 307</t>
  </si>
  <si>
    <t>Marshville Station 299</t>
  </si>
  <si>
    <t>Mayfield Station 356</t>
  </si>
  <si>
    <t>Page 426-F</t>
  </si>
  <si>
    <t>Page 427-F</t>
  </si>
  <si>
    <t>McAdoo Station 914</t>
  </si>
  <si>
    <t>McClellan Street Station 304</t>
  </si>
  <si>
    <t>McCrea Street Station 272</t>
  </si>
  <si>
    <t>McGraw Station 228</t>
  </si>
  <si>
    <t>McIntyre Station 969</t>
  </si>
  <si>
    <t>McKownville Station 327</t>
  </si>
  <si>
    <t>Mcintosh Box &amp; Pallet Corporation - TS 2766</t>
  </si>
  <si>
    <t>Meco Station 318</t>
  </si>
  <si>
    <t>Menands Station 101</t>
  </si>
  <si>
    <t>Merrillsville Station 838</t>
  </si>
  <si>
    <t>Mexico Station 43</t>
  </si>
  <si>
    <t>Middleburg Station 390</t>
  </si>
  <si>
    <t>Middleport Station 77</t>
  </si>
  <si>
    <t>Middleville Station 666</t>
  </si>
  <si>
    <t>Midstate Construction Company Station 148</t>
  </si>
  <si>
    <t>Midstate Correctional Facility</t>
  </si>
  <si>
    <t>Mill Street Station 748</t>
  </si>
  <si>
    <t>Miller Street Station 117</t>
  </si>
  <si>
    <t>Milton Avenue Station 266</t>
  </si>
  <si>
    <t>Mine Road Station 777</t>
  </si>
  <si>
    <t>Minoa Station 44</t>
  </si>
  <si>
    <t>Mohican Station 247</t>
  </si>
  <si>
    <t>Monarch Machine Tool Station 264</t>
  </si>
  <si>
    <t>Morristown Station 933</t>
  </si>
  <si>
    <t>Mortimer Station</t>
  </si>
  <si>
    <t>Mountain Station</t>
  </si>
  <si>
    <t>Mumford Station 50</t>
  </si>
  <si>
    <t>Nassau Station 113</t>
  </si>
  <si>
    <t>New Haven Station 256</t>
  </si>
  <si>
    <t>New Krumkill Station 421</t>
  </si>
  <si>
    <t>New Scotland Station 325</t>
  </si>
  <si>
    <t>New Walden Station</t>
  </si>
  <si>
    <t>Newark Station 300</t>
  </si>
  <si>
    <t>Newton Falls Station 774</t>
  </si>
  <si>
    <t>Newtonville Station 305</t>
  </si>
  <si>
    <t>Nicholville Station 860</t>
  </si>
  <si>
    <t>Nile Station</t>
  </si>
  <si>
    <t>Niles Station 294</t>
  </si>
  <si>
    <t>Norfolk Station 934</t>
  </si>
  <si>
    <t>North Akron Station</t>
  </si>
  <si>
    <t>North Angola Station</t>
  </si>
  <si>
    <t>North Ashford Station 36</t>
  </si>
  <si>
    <t>North Bangor Station 864</t>
  </si>
  <si>
    <t>North Bombay Station 866</t>
  </si>
  <si>
    <t>Page 426-G</t>
  </si>
  <si>
    <t>Page 427-G</t>
  </si>
  <si>
    <t>North Carthage Station 816</t>
  </si>
  <si>
    <t>North Chautauqua Station</t>
  </si>
  <si>
    <t>North Collins Station 92</t>
  </si>
  <si>
    <t>North Creek Station 122</t>
  </si>
  <si>
    <t>North Eden Station 82</t>
  </si>
  <si>
    <t>North Gouverneur Station 983</t>
  </si>
  <si>
    <t>North Lakeville Station</t>
  </si>
  <si>
    <t>North Lawrence Station 861</t>
  </si>
  <si>
    <t>North LeRoy Station</t>
  </si>
  <si>
    <t>North LeRoy Station 04</t>
  </si>
  <si>
    <t>North Olean Station 30</t>
  </si>
  <si>
    <t>North Troy Station 123</t>
  </si>
  <si>
    <t>Northville Station 332</t>
  </si>
  <si>
    <t>Norwood Station 936</t>
  </si>
  <si>
    <t>Oak Hill Station 62</t>
  </si>
  <si>
    <t>Oakfield Station 03</t>
  </si>
  <si>
    <t>Oakwood Ave Station 232</t>
  </si>
  <si>
    <t>Oathout Station 402</t>
  </si>
  <si>
    <t>Ogdenbrook Station 423</t>
  </si>
  <si>
    <t>Ogdensburg Station 938</t>
  </si>
  <si>
    <t>Ohio Street Station 2716</t>
  </si>
  <si>
    <t>Old Forge Station 383</t>
  </si>
  <si>
    <t>Oneida Station 501</t>
  </si>
  <si>
    <t>Orangeville Station 19</t>
  </si>
  <si>
    <t>Oswego Switch Yard</t>
  </si>
  <si>
    <t>Otten Station 412</t>
  </si>
  <si>
    <t>Packard Station</t>
  </si>
  <si>
    <t>Paloma Station 254</t>
  </si>
  <si>
    <t>Panama Station 70</t>
  </si>
  <si>
    <t>Parish Station 49</t>
  </si>
  <si>
    <t>Parishville Station 939</t>
  </si>
  <si>
    <t>Park Street Station 144</t>
  </si>
  <si>
    <t>Partridge Street Station 128</t>
  </si>
  <si>
    <t>Patroon Station 323</t>
  </si>
  <si>
    <t>Paul Smiths Station 384</t>
  </si>
  <si>
    <t>Peat Street Station 250</t>
  </si>
  <si>
    <t>Pebble Hill Station 290</t>
  </si>
  <si>
    <t>Peckham Materials</t>
  </si>
  <si>
    <t>Perryville Station 50</t>
  </si>
  <si>
    <t>Peterboro Station 514</t>
  </si>
  <si>
    <t>Petrolia Station 19</t>
  </si>
  <si>
    <t>Phoenix Station 51</t>
  </si>
  <si>
    <t>Piercefield Station 502</t>
  </si>
  <si>
    <t>Pine Grove Station 59</t>
  </si>
  <si>
    <t>Page 426-H</t>
  </si>
  <si>
    <t>Page 427-H</t>
  </si>
  <si>
    <t>Pinebush Station 371</t>
  </si>
  <si>
    <t>Pleasant Station 664</t>
  </si>
  <si>
    <t>Poland Station 621</t>
  </si>
  <si>
    <t>Poland Station 66</t>
  </si>
  <si>
    <t>Pompey Station 120</t>
  </si>
  <si>
    <t>Port Henry Station 385</t>
  </si>
  <si>
    <t>Port Leyden Station 755</t>
  </si>
  <si>
    <t>Portage Street Station 754</t>
  </si>
  <si>
    <t>Porter Station 657</t>
  </si>
  <si>
    <t>Pottersville Station 424</t>
  </si>
  <si>
    <t>Price Corners Station 14</t>
  </si>
  <si>
    <t>Prospect Hill Station 413</t>
  </si>
  <si>
    <t>Queensbury Station 295</t>
  </si>
  <si>
    <t>RAYMOUR &amp; FLANIGAN</t>
  </si>
  <si>
    <t>Raybrook Station 839</t>
  </si>
  <si>
    <t>Renaissance Drive Station 229</t>
  </si>
  <si>
    <t>Rensselaer Station 132</t>
  </si>
  <si>
    <t>Reservoir Station 103</t>
  </si>
  <si>
    <t>Reynolds Road Station 334</t>
  </si>
  <si>
    <t>Richmond Station 32</t>
  </si>
  <si>
    <t>Ridge Road Station 219</t>
  </si>
  <si>
    <t>Ridge Station 142</t>
  </si>
  <si>
    <t>Riparius Station 293</t>
  </si>
  <si>
    <t>Ripley Station 53</t>
  </si>
  <si>
    <t>Riverside Station 288</t>
  </si>
  <si>
    <t>Riverview Station 847</t>
  </si>
  <si>
    <t>Roberts Road Station 154</t>
  </si>
  <si>
    <t>Rock City Station 623</t>
  </si>
  <si>
    <t>Rock Cut Station 286</t>
  </si>
  <si>
    <t>Rome Station 762</t>
  </si>
  <si>
    <t>Rosa Road Station 137</t>
  </si>
  <si>
    <t>Rotterdam Station 138</t>
  </si>
  <si>
    <t>Royal Ave Substation 2715</t>
  </si>
  <si>
    <t>Royalton Station 98</t>
  </si>
  <si>
    <t>Ruth Road Station 381</t>
  </si>
  <si>
    <t>Saint Johnsville Station 335</t>
  </si>
  <si>
    <t>Saint Regis Station 977</t>
  </si>
  <si>
    <t>Salisbury Station 678</t>
  </si>
  <si>
    <t>Sanborn Station</t>
  </si>
  <si>
    <t>Page 426-I</t>
  </si>
  <si>
    <t>Page 427-I</t>
  </si>
  <si>
    <t>Sand Creek Station 452</t>
  </si>
  <si>
    <t>Sand Road Station 131</t>
  </si>
  <si>
    <t>Sandy Creek Station 66</t>
  </si>
  <si>
    <t>Saratoga Station 142</t>
  </si>
  <si>
    <t>Sawyer Avenue Station</t>
  </si>
  <si>
    <t>Schenevus Station 261</t>
  </si>
  <si>
    <t>Schodack Station 451</t>
  </si>
  <si>
    <t>Schoharie Station 234</t>
  </si>
  <si>
    <t>Schroon Lake Station 429</t>
  </si>
  <si>
    <t>Schuyler Station 663</t>
  </si>
  <si>
    <t>Schuylerville Station 39</t>
  </si>
  <si>
    <t>Scofield Road Station 450</t>
  </si>
  <si>
    <t>Scotia Station 255</t>
  </si>
  <si>
    <t>Sealright Station 273</t>
  </si>
  <si>
    <t>Selkirk Station 149</t>
  </si>
  <si>
    <t>Seminole Station 339</t>
  </si>
  <si>
    <t>Seneca Terminal Station</t>
  </si>
  <si>
    <t>Sentinel Heights Station 128</t>
  </si>
  <si>
    <t>Seventh Avenue Station 244</t>
  </si>
  <si>
    <t>Seventh North Street Station 231</t>
  </si>
  <si>
    <t>Sewalls Island Station 766</t>
  </si>
  <si>
    <t>Shaleton Station 81</t>
  </si>
  <si>
    <t>Sharon Station 363</t>
  </si>
  <si>
    <t>Shelby Station 76</t>
  </si>
  <si>
    <t>Sheppard Road Station 29</t>
  </si>
  <si>
    <t>Sherman Station 333</t>
  </si>
  <si>
    <t>Sherman Station 54</t>
  </si>
  <si>
    <t>Shore Road Station 281</t>
  </si>
  <si>
    <t>Silver Lake Station 845</t>
  </si>
  <si>
    <t>Sinclairville Station 72</t>
  </si>
  <si>
    <t>Smith Bridge Station 464</t>
  </si>
  <si>
    <t>Sodeman Road Station 1301</t>
  </si>
  <si>
    <t>Solvay Station 57</t>
  </si>
  <si>
    <t>Sonora Way Station 4381</t>
  </si>
  <si>
    <t>Sorrell Hill Station 269</t>
  </si>
  <si>
    <t>South Dow Station</t>
  </si>
  <si>
    <t>South Philadelphia Station 764</t>
  </si>
  <si>
    <t>South Randolph Station 32</t>
  </si>
  <si>
    <t>South Street Station 297</t>
  </si>
  <si>
    <t>South Washington Street Station 614</t>
  </si>
  <si>
    <t>South Wellsville Station 23</t>
  </si>
  <si>
    <t>Southland Station 84</t>
  </si>
  <si>
    <t>Southwood Station 244</t>
  </si>
  <si>
    <t>Spier Falls Station 34</t>
  </si>
  <si>
    <t>Springfield Station 167</t>
  </si>
  <si>
    <t>Star Lake Station 727</t>
  </si>
  <si>
    <t>Starr Road Station 334</t>
  </si>
  <si>
    <t>Station 021</t>
  </si>
  <si>
    <t>Page 426-J</t>
  </si>
  <si>
    <t>Page 427-J</t>
  </si>
  <si>
    <t>Station 022</t>
  </si>
  <si>
    <t>Station 023</t>
  </si>
  <si>
    <t>Station 024</t>
  </si>
  <si>
    <t>Station 025</t>
  </si>
  <si>
    <t>Station 026</t>
  </si>
  <si>
    <t>Station 027</t>
  </si>
  <si>
    <t>Station 028</t>
  </si>
  <si>
    <t>Station 029</t>
  </si>
  <si>
    <t>Station 030</t>
  </si>
  <si>
    <t>Station 031</t>
  </si>
  <si>
    <t>Station 032</t>
  </si>
  <si>
    <t>Station 033</t>
  </si>
  <si>
    <t>Station 034</t>
  </si>
  <si>
    <t>Station 035</t>
  </si>
  <si>
    <t>Station 036</t>
  </si>
  <si>
    <t>Station 037</t>
  </si>
  <si>
    <t>Station 038</t>
  </si>
  <si>
    <t>Station 039</t>
  </si>
  <si>
    <t>Station 040</t>
  </si>
  <si>
    <t>Station 041</t>
  </si>
  <si>
    <t>Station 043</t>
  </si>
  <si>
    <t>Station 044</t>
  </si>
  <si>
    <t>Station 045</t>
  </si>
  <si>
    <t>Station 046</t>
  </si>
  <si>
    <t>Station 047</t>
  </si>
  <si>
    <t>Station 048</t>
  </si>
  <si>
    <t>Station 049</t>
  </si>
  <si>
    <t>Station 050</t>
  </si>
  <si>
    <t>Station 051</t>
  </si>
  <si>
    <t>Station 052</t>
  </si>
  <si>
    <t>Station 053</t>
  </si>
  <si>
    <t>Station 054</t>
  </si>
  <si>
    <t>Station 055</t>
  </si>
  <si>
    <t>Station 056</t>
  </si>
  <si>
    <t>Station 057</t>
  </si>
  <si>
    <t>Station 058</t>
  </si>
  <si>
    <t>Station 059</t>
  </si>
  <si>
    <t>Station 060 - Getzville</t>
  </si>
  <si>
    <t>Station 061</t>
  </si>
  <si>
    <t>Page 426-K</t>
  </si>
  <si>
    <t>Page 427-K</t>
  </si>
  <si>
    <t>Station 063</t>
  </si>
  <si>
    <t>Station 064 - Grand Island</t>
  </si>
  <si>
    <t>Station 067</t>
  </si>
  <si>
    <t>Station 068</t>
  </si>
  <si>
    <t>Station 071 - South Newfane</t>
  </si>
  <si>
    <t>Station 074</t>
  </si>
  <si>
    <t>Station 076 - Shawnee Road</t>
  </si>
  <si>
    <t>Station 077</t>
  </si>
  <si>
    <t>Station 078</t>
  </si>
  <si>
    <t>Station 079</t>
  </si>
  <si>
    <t>Station 080 - Eighth Street</t>
  </si>
  <si>
    <t>Station 081 - Beech Avenue</t>
  </si>
  <si>
    <t>Station 082 - Eleventh Street</t>
  </si>
  <si>
    <t>Station 083 - Welch Avenue</t>
  </si>
  <si>
    <t>Station 085 - Stephenson Avenue</t>
  </si>
  <si>
    <t>Station 086 - Lewiston Heights</t>
  </si>
  <si>
    <t>Station 087 - Lewiston</t>
  </si>
  <si>
    <t>Station 088 - Youngstown</t>
  </si>
  <si>
    <t>Station 089 - Ransomville</t>
  </si>
  <si>
    <t>Station 093 - Wilson</t>
  </si>
  <si>
    <t>Station 097 - Summit Park</t>
  </si>
  <si>
    <t>Station 105 - Swann Road</t>
  </si>
  <si>
    <t>Station 121 - Clinton</t>
  </si>
  <si>
    <t>Station 122 - Tonawanda News</t>
  </si>
  <si>
    <t>Station 124 - Almeda Ave</t>
  </si>
  <si>
    <t>Station 126 - Gibson St</t>
  </si>
  <si>
    <t>Station 127 - Delaware Rd</t>
  </si>
  <si>
    <t>Station 129 - Brompton Rd</t>
  </si>
  <si>
    <t>Station 130</t>
  </si>
  <si>
    <t>Station 132</t>
  </si>
  <si>
    <t>Station 133 - Dupont</t>
  </si>
  <si>
    <t>Station 139 - Martin Rd</t>
  </si>
  <si>
    <t>Station 140</t>
  </si>
  <si>
    <t>Station 142 - Ridge</t>
  </si>
  <si>
    <t>Station 146 (Walden Ave)</t>
  </si>
  <si>
    <t>Station 154</t>
  </si>
  <si>
    <t>Station 155 - Worthington</t>
  </si>
  <si>
    <t>Station 157</t>
  </si>
  <si>
    <t>Station 160 - Summer St</t>
  </si>
  <si>
    <t>Station 161 - Short St</t>
  </si>
  <si>
    <t>Station 162</t>
  </si>
  <si>
    <t>Station 170 - Newfane</t>
  </si>
  <si>
    <t>Page 426-L</t>
  </si>
  <si>
    <t>Page 427-L</t>
  </si>
  <si>
    <t>Station 171 - Burt</t>
  </si>
  <si>
    <t>Station 203</t>
  </si>
  <si>
    <t>Station 205</t>
  </si>
  <si>
    <t>Station 206 - Tonawanda Creek</t>
  </si>
  <si>
    <t>Station 207 - Slade Road</t>
  </si>
  <si>
    <t>Station 208</t>
  </si>
  <si>
    <t>Station 209 - Long Rd</t>
  </si>
  <si>
    <t>Station 210 - Military Road</t>
  </si>
  <si>
    <t>Station 211 - Ayer Rd</t>
  </si>
  <si>
    <t>Station 212 - Harborfront</t>
  </si>
  <si>
    <t>Station 213</t>
  </si>
  <si>
    <t>Station 214 - Youngs St</t>
  </si>
  <si>
    <t>Station 215 - Buffalo Avenue</t>
  </si>
  <si>
    <t>Station 2154 - MITS</t>
  </si>
  <si>
    <t>Station 216 - Lockport Road</t>
  </si>
  <si>
    <t>Station 217 - Walmore Rd</t>
  </si>
  <si>
    <t>Station 219 - Park Club Ln</t>
  </si>
  <si>
    <t>Station 224 - Sweethome Rd</t>
  </si>
  <si>
    <t>Station 3011 - Two Mile Creek</t>
  </si>
  <si>
    <t>Stiles Station 58</t>
  </si>
  <si>
    <t>Stittville Station 670</t>
  </si>
  <si>
    <t>Stoner Station 358</t>
  </si>
  <si>
    <t>Stow Station 52</t>
  </si>
  <si>
    <t>Stuyvesant Station 977</t>
  </si>
  <si>
    <t>Summit Station 347</t>
  </si>
  <si>
    <t>Sunday Creek Station 876</t>
  </si>
  <si>
    <t>Swaggertown Station 364</t>
  </si>
  <si>
    <t>Sweden Station</t>
  </si>
  <si>
    <t>Sycaway Station 372</t>
  </si>
  <si>
    <t>Taylorville Station 770</t>
  </si>
  <si>
    <t>Teall Avenue Station 72</t>
  </si>
  <si>
    <t>Telegraph Road Station</t>
  </si>
  <si>
    <t>Temple Station 243</t>
  </si>
  <si>
    <t>Terminal Station 651</t>
  </si>
  <si>
    <t>Third Street Station 216</t>
  </si>
  <si>
    <t>Thousand Islands Station 814</t>
  </si>
  <si>
    <t>Tibbits Avenue Station 292</t>
  </si>
  <si>
    <t>Tilden Station 73</t>
  </si>
  <si>
    <t>Townline Station</t>
  </si>
  <si>
    <t>Trinity Station 164</t>
  </si>
  <si>
    <t>Truxton Station 74</t>
  </si>
  <si>
    <t>Tuller Hill Station 246</t>
  </si>
  <si>
    <t>Tully Center Station 278</t>
  </si>
  <si>
    <t>Tupper Lake Station 830</t>
  </si>
  <si>
    <t>Page 426-M</t>
  </si>
  <si>
    <t>Page 427-M</t>
  </si>
  <si>
    <t>Turin Station 653</t>
  </si>
  <si>
    <t>Union Falls Station 844</t>
  </si>
  <si>
    <t>Union Street Station 376</t>
  </si>
  <si>
    <t>Unionville Station 276</t>
  </si>
  <si>
    <t>University Station 81</t>
  </si>
  <si>
    <t>Vail Mills Station 392</t>
  </si>
  <si>
    <t>Valkin Station 427</t>
  </si>
  <si>
    <t>Valley Station 44</t>
  </si>
  <si>
    <t>Valley Station 594</t>
  </si>
  <si>
    <t>Vandalia Station 104</t>
  </si>
  <si>
    <t>Veterans Hospital</t>
  </si>
  <si>
    <t>Voorhees Station 83</t>
  </si>
  <si>
    <t>Voorheesville Station 178</t>
  </si>
  <si>
    <t>Walesville Station 331</t>
  </si>
  <si>
    <t>Warrensburg Station 321</t>
  </si>
  <si>
    <t>Waterfront Health Care Station</t>
  </si>
  <si>
    <t>Waterfront School Station 204</t>
  </si>
  <si>
    <t>Waterport Station 73</t>
  </si>
  <si>
    <t>Watt Street Station 380</t>
  </si>
  <si>
    <t>Weaver Street Station</t>
  </si>
  <si>
    <t>Weibel Avenue Station 415</t>
  </si>
  <si>
    <t>Wells Station 208</t>
  </si>
  <si>
    <t>West Adams Station 875</t>
  </si>
  <si>
    <t>West Albion Station 79</t>
  </si>
  <si>
    <t>West Ashville Station 1021</t>
  </si>
  <si>
    <t>West Hamlin Station 82</t>
  </si>
  <si>
    <t>West Herkimer Station 676</t>
  </si>
  <si>
    <t>West Monroe Station 274</t>
  </si>
  <si>
    <t>West Olean Station 33</t>
  </si>
  <si>
    <t>West Perrysburg Station 181</t>
  </si>
  <si>
    <t>West Salamanca Station 16</t>
  </si>
  <si>
    <t>West Valley Station 25</t>
  </si>
  <si>
    <t>Westvale Station 133</t>
  </si>
  <si>
    <t>Westville Station 885</t>
  </si>
  <si>
    <t>Wethersfield Station 23</t>
  </si>
  <si>
    <t>Wetzel Road Station</t>
  </si>
  <si>
    <t>Whitaker Station 296</t>
  </si>
  <si>
    <t>White Lake Station 399</t>
  </si>
  <si>
    <t>Whitehall Station 187</t>
  </si>
  <si>
    <t>Whitesboro Station 632</t>
  </si>
  <si>
    <t>Whitesville Station 101</t>
  </si>
  <si>
    <t>Whitman Station 671</t>
  </si>
  <si>
    <t>Willow Specialties Station 24</t>
  </si>
  <si>
    <t>Wilton Station 329</t>
  </si>
  <si>
    <t>Wine Creek Station 283</t>
  </si>
  <si>
    <t>Wolf Road Station 344</t>
  </si>
  <si>
    <t>Woodard Station 233</t>
  </si>
  <si>
    <t>Woodlawn Station 188</t>
  </si>
  <si>
    <t>Page 426-N</t>
  </si>
  <si>
    <t>Page 427-N</t>
  </si>
  <si>
    <t>Worcester Station 189</t>
  </si>
  <si>
    <t>Yahnundasis Station 646</t>
  </si>
  <si>
    <t>York Center Station 53</t>
  </si>
  <si>
    <t>Youngmann Terminal Station</t>
  </si>
  <si>
    <t>S/C - Batavia</t>
  </si>
  <si>
    <t>S/C - Campion Road</t>
  </si>
  <si>
    <t>S/C - Eastern Region Warehouse - Clifton Park</t>
  </si>
  <si>
    <t>S/C - Fredonia</t>
  </si>
  <si>
    <t>S/C - Henry Clay Blvd.</t>
  </si>
  <si>
    <t>Page 426-O</t>
  </si>
  <si>
    <t>Page 427-O</t>
  </si>
  <si>
    <t>S/C - Potsdam</t>
  </si>
  <si>
    <t>S/C - South Watertown</t>
  </si>
  <si>
    <t>West Seneca Storage Yard</t>
  </si>
  <si>
    <t>Page 426-P</t>
  </si>
  <si>
    <t>Page 427-P</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</si>
  <si>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</si>
  <si>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</si>
  <si>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</si>
  <si>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</si>
  <si>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</si>
  <si>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</si>
  <si>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</si>
  <si>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</si>
  <si>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</si>
  <si>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</si>
  <si>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</si>
  <si>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</si>
  <si>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</si>
  <si>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</si>
  <si>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</si>
  <si>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</si>
  <si>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</si>
  <si>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</si>
  <si>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</si>
  <si>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</si>
  <si>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</si>
  <si>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</si>
  <si>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</si>
  <si>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</si>
  <si>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</si>
  <si>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</si>
  <si>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</si>
  <si>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</si>
  <si>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</si>
  <si>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</si>
  <si>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</si>
  <si>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</si>
  <si>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</si>
  <si>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</si>
  <si>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</si>
  <si>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</si>
  <si>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</si>
  <si>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</si>
  <si>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</si>
  <si>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</si>
  <si>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</si>
  <si>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</si>
  <si>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</si>
  <si>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</si>
  <si>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</si>
  <si>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</si>
  <si>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</si>
  <si>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</si>
  <si>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</si>
  <si>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</si>
  <si>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</si>
  <si>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</si>
  <si>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t>
  </si>
  <si>
    <t>Administrative and other services</t>
  </si>
  <si>
    <t>Niagara Mohawk Holdings</t>
  </si>
  <si>
    <t xml:space="preserve"> various </t>
  </si>
  <si>
    <t>Finance and Treasury costs</t>
  </si>
  <si>
    <t>NGUSA Service Company</t>
  </si>
  <si>
    <t>Allocated depreciation and other cost</t>
  </si>
  <si>
    <t xml:space="preserve"> 403/403.1/405 </t>
  </si>
  <si>
    <t>Allocated salaries and benefits</t>
  </si>
  <si>
    <t>Consultants and contractors</t>
  </si>
  <si>
    <t>NG Engineering Srvcs, LLC</t>
  </si>
  <si>
    <t>Brooklyn Union Gas-KEDNY</t>
  </si>
  <si>
    <t xml:space="preserve"> 856/892/908/921 </t>
  </si>
  <si>
    <t>KS Gas East Corp-KEDLI</t>
  </si>
  <si>
    <t xml:space="preserve"> 892/908 </t>
  </si>
  <si>
    <t>Massachusetts Electric Company</t>
  </si>
  <si>
    <t>Non-power Goods or Services Provided for Affiliate</t>
  </si>
  <si>
    <t>various</t>
  </si>
  <si>
    <t>Boston Gas Company</t>
  </si>
  <si>
    <t>417/903/908/920</t>
  </si>
  <si>
    <t>Boston Gas-Colonial Div</t>
  </si>
  <si>
    <t>903/920</t>
  </si>
  <si>
    <t>903/908/909/920</t>
  </si>
  <si>
    <t>Nantucket Electric Company</t>
  </si>
  <si>
    <t>903/908/920</t>
  </si>
  <si>
    <t>New England Power Company</t>
  </si>
  <si>
    <t>562/563/566/571</t>
  </si>
  <si>
    <t xml:space="preserve"> FERC FORM NO. 1-F (NEW)</t>
  </si>
  <si>
    <t>Page 430</t>
  </si>
  <si>
    <t>FOOTNOTE DATA</t>
  </si>
  <si>
    <t>Column</t>
  </si>
  <si>
    <t>a</t>
  </si>
  <si>
    <t>Case 24-E-0322 &amp; 24-G-0323 Section 11.1.5; Case 20-E-0380 &amp; 20-G-0381 JP Sec. IV 12.1.5.; Case 12-E-0201/12-G-0202 section 6.1.14, Appendix 5, Sched. 8; Appendix 5, Sched. 17; Case 01-M-0075, Attachment 14</t>
  </si>
  <si>
    <t>Case 24-E-0322 &amp; 24-G-0323 JP Section 11.1.12-  Appendix 13 and Appendix 5, Sched 16.
Case 20-E-0380 &amp; 20-G-0381 JP Sec. IV 6.4.; 12.1.12.; Appendix 14 and Appendix 5, Schedule 17; 12-E-0201 section 6.1.13, Appendix 5, Sched. 7; 01-M-0075, Attachment 13</t>
  </si>
  <si>
    <t>PSC 220 Rule 57; 20-E-0380 &amp; 20-G-0381 JP Sec. IV 3.8.; Appendix 2, Schedule 6; Case 24-E-0322 &amp; 24-G-0323 JP Section IV.3.8 &amp; IV.4.6-  Appendix 2 Schedule 9 and Appendix 3, Sched 7.</t>
  </si>
  <si>
    <t>ASC 980 Regulatory Asset/Liability</t>
  </si>
  <si>
    <t>Case 20-E-0380 &amp; 20-G-0381 JP Sec. IV 12.1.22(c),(d), 4.5; 4.8; PSC 219 Rule 17</t>
  </si>
  <si>
    <t>PSC 219 rule 17.2, These costs are recoverable through the GAC in future periods. ASC 980</t>
  </si>
  <si>
    <t>PSC 220 rule 46.3.1, These costs are recoverable through the Electric Supply Costs in future periods. ASC 980</t>
  </si>
  <si>
    <t>Case 10-E-0050 Compliance Filing  Section III, item 15; 12-E-0201/12-G-0202; 17-G-0239; Discontinued 20-E-0380/20-G-0381</t>
  </si>
  <si>
    <t>PSC 220 Rule 46.3.4</t>
  </si>
  <si>
    <t>PSC 220 Rule 46; 20-E-0380 &amp; 20-G-0381 JP Sec. IV 12.1.21.(h); 15-E-0302</t>
  </si>
  <si>
    <t>Case 14-M-0094  Bill-as-you-go pp 96-100, Appendix I, Appendix J</t>
  </si>
  <si>
    <t>This is a contra-account to an off-setting liability.    Costs are recoverable in future rates for Pension costs.(ASC 980)</t>
  </si>
  <si>
    <t>This is a contra-account to an off-setting liability.    Costs are recoverable in future rates for Post retirement benefit costs.(ASC 980)</t>
  </si>
  <si>
    <t>Rate Ordered Amort. of Past Exp/Rev</t>
  </si>
  <si>
    <t>PSC 219, Rule 32; 20-E-0380 &amp; 20-G-0381 JP Sec. IV 4.7.; Appendix 3, Schedule 7; Case 24-E-0322 &amp; 24-G-0323 JP Section IV.3.8 &amp; IV.4.6-  Appendix 2 Schedule 9 and Appendix 3, Sched 7.</t>
  </si>
  <si>
    <t>PSC 220, Rule 40; 15-E-0751 and 15-E-0082 (“VDER Phase One Order” 03-09-2017 &amp; "VDER Implementation Order" 09-14-2017)</t>
  </si>
  <si>
    <t>Case 17-E-0238/17-G-0239 section 10.1.23, PSC 219 Rule 26</t>
  </si>
  <si>
    <t>Case 20-E-0380 &amp; 20-G-0381 JP Sec. IV 12.1.22(d), 4.8; Case 24-E-0322 &amp; 24-G-0323 JP Section IV.3.9 and IV.4.7</t>
  </si>
  <si>
    <t>Case 17-E-0239 Appendix 5, sched 1</t>
  </si>
  <si>
    <t>Case 20-E-0380 &amp; 20-G-0381 JP Sec. IV 12.1.1.; Case 24-E-0322 &amp; 24-G-0323 JP Sec. IV 11.1.1.</t>
  </si>
  <si>
    <t>Case 10-E-0050 compliance filing section III item B.8, attachment 3 sched 21; 12-G-0202 Appendix 6 Sch. 13; 17-G-0239</t>
  </si>
  <si>
    <t>PSC 220 Rule 46.2.6.; 20-E-0380 &amp; 20-G-0381 JP Sec. IV 12.1.21. (b); 24-E-0322 &amp; 24-G-0323 JP Section IV.11.1.26</t>
  </si>
  <si>
    <t>PSC 220 Rule 46.2.; 20-E-0380 &amp; 20-G-0381 JP Sec. IV 12.1.21.(e); 24-E-0322 &amp; 24-G-0323 JP Section IV.11.1.26</t>
  </si>
  <si>
    <t>PSC 220 Rule 46.3.; 20-E-0380 &amp; 20-G-0381 JP Sec. IV 12.1.21. ( c ); 24-E-0322 &amp; 24-G-0323 JP Section IV.11.1.26</t>
  </si>
  <si>
    <t>Case 14-M-0101; Case 17-E-0238/Case 17-G-0239 section 10.1.20</t>
  </si>
  <si>
    <t>Case 20-E-0380 &amp; 20-G-0381 JP Sec. IV 4.4; 24-E-0322 &amp; 24-G-0323 JP Section IV.4.4.19</t>
  </si>
  <si>
    <t>Case 15-E-0302/07-M-0548/18-M-0084</t>
  </si>
  <si>
    <t>Cases 12-E-0201 &amp; 17-E-0238 Appendix 5, sched 1</t>
  </si>
  <si>
    <t>Case 17-E-0238 Appendix 5, Sched 1</t>
  </si>
  <si>
    <t>PSC 220, Rule 63</t>
  </si>
  <si>
    <t>Case 15-E-0645, p5-7; 17-E-0238</t>
  </si>
  <si>
    <t>Case 15-E-0645, p 6-7</t>
  </si>
  <si>
    <t>Case 15-E-0645, p7; 17-E-0238</t>
  </si>
  <si>
    <t>Case 20-E-0380 &amp; 20-G-0381; Case 19-E-0001 - Order Authorizing New Decorative LED Lighting Options</t>
  </si>
  <si>
    <t>Case 17-E-0238 section 10.2.7, Appendix 5, sched 15</t>
  </si>
  <si>
    <t>PSC 220 Rule 49; 20-E-0380 &amp; 20-G-0381 JP Sec. IV 3.4.1.; 24-E-0322 &amp; 24-G-0323 JP Section IV.3.4.1 and IV.15</t>
  </si>
  <si>
    <t>Case 20-E-0380 &amp; 20-G-0381 JP Sec. IV 4.5.2; 16; Appendix 7; 24-E-0322 &amp; 24-G-0323 JP Section IV.3.4.1 and IV.15</t>
  </si>
  <si>
    <t>Case 20-E-0380 &amp; 20-G-0381 JP Sec. IV 14.; 12.1.7.; 24-E-0322 &amp; 24-G-0323 JP Section IV.13</t>
  </si>
  <si>
    <t>PSC 219, Rule 33 and 20-E-0380 &amp; 20-G-0381 JP Sec. IV 12.1.22(d), 4.8; Case 24-E-0322 &amp; 24-G-0323 JP Section IV.3.9 and IV.4.7</t>
  </si>
  <si>
    <t>PSC 219, Rule 17.4; 20-E-0380 &amp; 20-G-0381 JP Sec. IV 12.1.22(c), 4.5; 24-E-0322 &amp; 24-G-0323 JP Section IV.11.1.27</t>
  </si>
  <si>
    <t>Case 17-E-0238/17-G-0239 Section 11.2 - Incentive for Termination and Bad Debts</t>
  </si>
  <si>
    <t>Case 20-E-0380 &amp; 20-G-0381 JP Sec. IV 2.1.(f); 18-M-0195 ordering clause 1; 24-E-0322 &amp; 24-G-0323 JP Section IV.11.2.3</t>
  </si>
  <si>
    <t>Case 18-E-0206 (11/15/18 Order), Tariff PSC 220 SC1 Special Provision L (12/18/18)</t>
  </si>
  <si>
    <t>24-E-0322 &amp; 24-G-0323 JP Section IV.11.1.27.e; Case 20-E-0380 &amp; 20-G-0381; Case 17-E-0238/17-G-0239 Section 10.2.11 Appendix 3, Schedule 12</t>
  </si>
  <si>
    <t>232-A</t>
  </si>
  <si>
    <t>Case 17-E-0238 &amp; 17-G-0239 Order authorizing implementation of Advanced Metering Infrastructure with modifications (11-20-2020)</t>
  </si>
  <si>
    <t>PSC 220 Rule 52; 20-E-0380 &amp; 20-G-0381 JP Sec. IV 9; 12.1.21.(j); 18-E-0138 Order establishing EV infrastructure make-ready program(07-16-2020)Case 17-E-0238 &amp; 17-G-0239 Order authorizing implementation of Advanced Metering Infrastructure with modifications (11-20-2020); Case 24-E-0322 &amp; 24-G-0323 Section IV.11.1.26.j</t>
  </si>
  <si>
    <t>PSC 219, Rule 17.7; 20-E-0380 &amp; 20-G-0381 JP Sec. IV 12.1.22. (c); 24-E-0322 &amp; 24-G-0323 JP Section IV.11.1.27</t>
  </si>
  <si>
    <t>PSC 220 Rule 56; 20-E-0380 &amp; 20-G-0381 JP Sec. IV 12.1.21 (k); 18-E-0130, Energy Storage Deployment Program, Order Establishing Energy Storage Goal and Deployment Policy (issued December 18, 2018) (Energy Storage Order).; Case 24-E-0322 &amp; 24-G-0323 Section IV.11.1.26.k</t>
  </si>
  <si>
    <t>Case 20-E-0380 &amp; 20-G-0381 JP Sec. IV 12.2.4; Case 24-E-0322 &amp; 24-G-0323 JP Section 6.4 / Section 11.1.13</t>
  </si>
  <si>
    <t>Case 20-E-0380 &amp; 20-G-0381 JP Sec. IV 2.1.(e); 12.2.7</t>
  </si>
  <si>
    <t>Page 450</t>
  </si>
  <si>
    <t>Case 20-E-0380 &amp; 20-G-0381 JP Sec. IV 12.2.1.</t>
  </si>
  <si>
    <t>Case 20-E-0380 &amp; 20-G-0381 JP Sec. IV 12.1.8.; Case 24-E-0322 &amp; 24-G-0323 Section IV.11.1.8</t>
  </si>
  <si>
    <t>PSC 220 Rule 42; 20-E-0380 &amp; 20-G-0381 JP Sec. IV 12.1.21(g), 3.9; Case 24-E-0322 &amp; 24-G-0323 JP Section IV.3.9 and IV.4.7</t>
  </si>
  <si>
    <t>Cases 14-M-0565, 20-M-0266 &amp;  20-M-0479 Order Authorizing Phase 1 Arrears Reduction Program</t>
  </si>
  <si>
    <t>Case 20-E-0380 &amp; 20-G-0381 Sections IV.3.4.21, IV.4.5.11, IV.12.2.8 and IV.15.1.1; Case 24-E-0322 &amp; 24-G-0323 Section IV.3.4.17</t>
  </si>
  <si>
    <t>Cases 14-M-0565, 20-M-0266 &amp;  20-M-0479 Order Authorizing Phase 2 Arrears Reduction Program(01-19-2023)</t>
  </si>
  <si>
    <t>Cases 20-G-0086, 20-G-0087, and 20-G-0381</t>
  </si>
  <si>
    <t>Case 20-E-0380 Order Approving Limited Waiver of Tariff provisions (03-16-2023)</t>
  </si>
  <si>
    <t>Case 22-M-0314 Order releasing assessment and establishing continued processes(11-16-2023)</t>
  </si>
  <si>
    <t>Case 15-E-0302 Order Approving Financial Backstop Collection Mechanism (06-22-2023)</t>
  </si>
  <si>
    <t>Case 18-E-0138 Order Approving Managed Charging Programs with Modifications (07-14-2022); 20-E-0380 Section IV.9</t>
  </si>
  <si>
    <t>Cases 20-E-0380 &amp; 20-G-0381, Appendix 1, Schedule 1&amp;2; Case 24-E-0322 &amp; 24-G-0323 Section IV.2.1.3</t>
  </si>
  <si>
    <t>ER23-973-001 &amp; ER23-974-001 Order on Tariff filings and establishing hearing(07-28-2023)</t>
  </si>
  <si>
    <t>Case 22-M-0429 Order on Developing Thermal Energy Networks pursuant to the Utility Thermal Energy Network and Jobs Act (09-15-2022)</t>
  </si>
  <si>
    <t>Case 20-M-0082 Order Adopting a Data Access Framework and Establishing Further Process(04-15-2021); Accounting Procedures proposal(03-31-2021)</t>
  </si>
  <si>
    <t>Case 20-E-0380 &amp; 20-G-0381 JP Sec. IV 12.1.1.</t>
  </si>
  <si>
    <t>Cases 14-M-0565; 20-E-0380/20-G-0381 Section IV 15.1 &amp; 12.1.2</t>
  </si>
  <si>
    <t>Case 20-E-0380 &amp; 20-G-0381 JP Sec. IV 12.1.11.; 3.4.25.;4.5.13.; 24-E-0322 &amp; 24-G-0323 JP Section IV.11.1.11</t>
  </si>
  <si>
    <t>Case 20-E-0380 &amp; 20-G-0381 JP Sec. IV 18.1.3.</t>
  </si>
  <si>
    <t>Case 22-E-0236 Order Establishing Framework for Alternatives To Traditional Demand-Based Rate Structures (01-19-2023);Order Implementing Immediate Solutions Programs(11-16-2023)</t>
  </si>
  <si>
    <t>Case 24-E-0322 &amp; 24-G-0323 JP Section 11.2.2, Appendix 5 Schedule 13</t>
  </si>
  <si>
    <t>Case 20-E-0380 &amp; 20-G-0381 JP Sec. IV 17.7.1. &amp; 4.5.14.; Case 24-E-0322 &amp; 24-G-0323 Section IV.14.6 &amp; Section IV.11.1.24</t>
  </si>
  <si>
    <t>Case 24-E-0322 &amp; 24-G-0323 JP Section 11.2.2, Appendix 6 Schedule 13</t>
  </si>
  <si>
    <t>Case 24-E-0322 &amp; 24-G0323 JP Section 3.12 Appendix 2 Schedule 13</t>
  </si>
  <si>
    <t>Case 24-E-0322 &amp; 24-G-0323 JP Section 2.1.2, Appendix 5 Schedule 1</t>
  </si>
  <si>
    <t>Case 24-E-0322 &amp; 24-G-0323 JP Section 2.2, Appendix 1 Schedule 6</t>
  </si>
  <si>
    <t xml:space="preserve"> Case 24-E-0322/24-G-0323 Section IV.11.2.3</t>
  </si>
  <si>
    <t>Case 20-E-0380 &amp; 20-G-0381 JP Sec. IV 12.1; Appendix 5, Schedule 1; 24-E-0322 &amp; 24-G-0323 JP Section IV.11.1</t>
  </si>
  <si>
    <t>Case 20-E-0197 Order Authorizing Development of Phase 1 Transmission Projects  (07-14-2022)</t>
  </si>
  <si>
    <t>Case 18-M-0195 ordering clause 1, 17-E-0238/17-G-0239 section 10.1, Appendix 5, sched 1, Appendix 1, sched 2, Appendix 6, sched 1</t>
  </si>
  <si>
    <t>Petition to PSC pursuant to Section 113(2) of the New York Public Service Law (“PSL”), of the Company’s proposed disposition of settlement proceeds resultingfrom a contract dispute between the Company and a transportation customer receiving service pursuant to a gas transportation agreement.</t>
  </si>
  <si>
    <t>Case 24-E-0322 &amp; 24-G-0323 Section IV.11.1.27.b; Case 20-E-0380 &amp; 20-G-0381 JP Sec. IV 12.1.22(c),(d), 4.5; 4.8; PSC 219 Rule 17</t>
  </si>
  <si>
    <t>PSC 219, Rule 17.7; 20-E-0380 &amp; 20-G-0381 JP Sec. IV 12.1.22. (c); Case 24-E-0322 &amp; 24-G-0323 Section IV.11.1.27.b</t>
  </si>
  <si>
    <t>Case 09-M-0311, Case 12-E-0201/12-G-0202, section 6.1.18</t>
  </si>
  <si>
    <t>20-E-0380 &amp; 20-G-0381 JP Sec. IV 9; 18-E-0138 (2/7/19 Order)</t>
  </si>
  <si>
    <t>PSC 219 Rule 17.6</t>
  </si>
  <si>
    <t>PSC 220 rule 41</t>
  </si>
  <si>
    <t>Page 450-A</t>
  </si>
  <si>
    <t>Case 20-E-0380 &amp; 20-G-0381 JP Sec. IV 5; 17-E-0238/17-G-0239 section 5, appendix 4; Case 24-E-0322 &amp; 24-G-0323 Section IV.5 and Appendix 4</t>
  </si>
  <si>
    <t>Case 20-E-0380 &amp; 20-G-0381 JP Sec. IV 2.1.1.</t>
  </si>
  <si>
    <t>PSC 219 Rule 31.2; 20-E-0380 &amp; 20-G-0381 JP Sec. IV 12.1.22 (f).</t>
  </si>
  <si>
    <t>Case 17-E-0238/17-G-0239 section 10.1.9, 10.2.1, 13.2.1,  PSC220 Rule 41</t>
  </si>
  <si>
    <t>PSC 219, Rule 36; PSC 220 Rule 51</t>
  </si>
  <si>
    <t>PSC 220 Rule 57; 20-E-0380 &amp; 20-G-0381 JP Sec. IV 3.8.; Appendix 2, Schedule 6;  Case 24-E-0322 &amp; 24-G-0323 JP Section IV.3.8 &amp; IV.4.6-  Appendix 2 Schedule 9 and Appendix 3, Sched 7.</t>
  </si>
  <si>
    <t>Case 01-E-0011; Case 01-M-0075 section 1.2.4.11; Case 17-E-0238 section 10.1.18</t>
  </si>
  <si>
    <t>Case 14-M-0094 Bill-as-you-go framework pp 96-100</t>
  </si>
  <si>
    <t>PSC 219 rule 17</t>
  </si>
  <si>
    <t>Case 15-G-0171 ordering clause 1</t>
  </si>
  <si>
    <t>Case 18-M-0084 Order Authorizing Utility Energy Efficiency through 2025(Jan 16, 2020)</t>
  </si>
  <si>
    <t>Case 20-E-0380 &amp; 20-G-0381 JP Sec. IV 17.7.1. &amp; 3.4.26; 18-M-0084 Order Authorizing Utility Energy Efficiency through 2025(Jan 16, 2020)</t>
  </si>
  <si>
    <t>Case 20-E-0380 &amp; 20-G-0381 JP Sec. IV 17.7.1. &amp; 4.5.14.; 18-M-0084 Order Authorizing Utility Energy Efficiency through 2025(Jan 16, 2020)</t>
  </si>
  <si>
    <t>Case 20-E-0380 &amp; 20-G-0381 JP Sec. IV 12.1; Appendix 5, Schedule 1; Case 24-E-0322 &amp; 24-G-0323 JP Section 11.1 Appendix 5 Schedule 2 and Appendix 6 Schedule 2</t>
  </si>
  <si>
    <t>PSC 219 Rule 26; 20-E-0380 &amp; 20-G-0381 JP Sec. IV 12.1.17. and 17-E-0238/17-G-0239 section 10.1.23; Case 24-E-0322 &amp; 24-G-0323 JP Section 11.1.18-  Appendix 3 Sched 8</t>
  </si>
  <si>
    <t>Case 29670 (08-30-1988); 20-E-0380 &amp; 20-G-0381 JP Sec. IV 12.1.18.</t>
  </si>
  <si>
    <t>Cases 12-E-0201 and 12-G-0202 Appendix 7, Section 1.2.4; 20-E-0380 &amp; 20-G-0381 Section IV.13</t>
  </si>
  <si>
    <t>Case 17-E-0238/17-G-0239 section 10.1, Appendix 6, sched 1</t>
  </si>
  <si>
    <t xml:space="preserve">Per Tariff Leaf #221 of PSC No. 220, Rule #41.3 </t>
  </si>
  <si>
    <t>Case 20-E-0380 &amp; 20-G-0381 JP Sec. IV 12.1.5.; Case 24-E-0322 &amp; 24-G-0323 Section IV.11.5</t>
  </si>
  <si>
    <t>PSC 220 Rule 43; 20-E-0380 &amp; 20-G-0381 JP Sec. IV 12.1.15.; Case 24-E-0322 &amp; 24-G-0323 Section IV.11.1.16</t>
  </si>
  <si>
    <t>Case 20-E-0380 &amp; 20-G-0381 JP Sec. IV.17.6.1; 12.1.3.; Case 24-E-0322 &amp; 24-G-0323 JP Sec. IV 11.1.3 &amp; 14.7.1</t>
  </si>
  <si>
    <t>Case 12-G-0202, section 7.1.10(c), Case 99-G-1369(02-14-2000 Order),PSC 219 Rule 30; Case 24-E-0322 &amp; 24-G-0323 JP Sec. IV 11.1.27.a</t>
  </si>
  <si>
    <t>Case 17-E-0238 section 10.1, Appendix 5, sched 1</t>
  </si>
  <si>
    <t>Case 20-E-0380 &amp; 20-G-0381 JP Sec. IV 12.1.1.; Case 24-E-0322 &amp; 24-G-0323 JP Sec. IV 11.1.1</t>
  </si>
  <si>
    <t>278-A</t>
  </si>
  <si>
    <t>Case 20-E-0380 &amp; 20-G-0381 JP Sec. IV 12.1.5.; Case 24-E-0322 &amp; 24-G-0323 JP Sec. IV 11.1.5</t>
  </si>
  <si>
    <t>PSC 220 Rule 46.2.; 20-E-0380 &amp; 20-G-0381 JP Sec. IV 12.1.21.(e); Case 24-E-0322 &amp; 24-G-0323 JP Sec. IV 11.1.26.e</t>
  </si>
  <si>
    <t>Case 09-M-0311; Case 17-G-0239 Appendix 6, Sched 1</t>
  </si>
  <si>
    <t>Case 17-E-0238/17-G-0239 section 10.1, Appendix 5, sched 1, Appendix 6, sched 1</t>
  </si>
  <si>
    <t>Case 17-E-0238/17-G-0239 section 10.2.1, 13.2.1 Appendix 5, Sched. 22, Appendix 6, Sched. 19</t>
  </si>
  <si>
    <t>Case 17-E-0238/17-G-0239 section 2.3</t>
  </si>
  <si>
    <t>Case 17-E-0238/17-G-0239 section 2.3, 7.5, 10.2.12</t>
  </si>
  <si>
    <t>Case 17-E-0238/17-G-0239 section 10.2.5 &amp; 13.5.1 - Appendix 5, sched 17; 20-G-0380 &amp; 20-G-0381</t>
  </si>
  <si>
    <t>Case 24-E-0322 &amp; 24-G-0323 JP Sec. IV 11.1.21; Case 20-E-0380 &amp; 20-G-0381 JP Sec. IV 6.3; 12.1.20.; 17-E-0238 section 10.2.8, Appendix 5 sched 16</t>
  </si>
  <si>
    <t>Case 20-E-0380 &amp; 20-G-0381 JP Sec. IV 10.4; 12.1.19.; 24-E-0322 &amp; 24-G-0323 JP Section IV.11.1.20</t>
  </si>
  <si>
    <t>Case 17-E-0238/17-G-0239 section 10.2.9, Appendix 5, Sched. 18; 20-E-0380 &amp; 20-G-0381 Appendix 5 Schedule 1</t>
  </si>
  <si>
    <t>Case 20-E-0380 &amp; 20-G-0381 JP Sec. IV 12.1.16.; 3.4.25.;4.5.13.; 24-E-0322 &amp; 24-G-0323 JP Section IV.11.1.17</t>
  </si>
  <si>
    <t>Case 17-E-0238/17-G-0239 Section 10.2.2 - Appendix 5, sched. 8; 20-E-0380 &amp; 20-G-0381 Appendix 5 Sch1</t>
  </si>
  <si>
    <t>Case 17-E-0238/17-G-0239 Section 10.2.2 - Appendix 6, sched. 8;  20-E-0380 &amp; 20-G-0381 Appendix 6 Sch1</t>
  </si>
  <si>
    <t>Page 450-B</t>
  </si>
  <si>
    <t>Case 20-E-0380 &amp; 20-G-0381 JP Sec. IV.17.6.2; 12.1.4.; Case 24-E-0322 &amp; 24-G-0323 JP Sec. IV 11.1.4 &amp; 14.7.2</t>
  </si>
  <si>
    <t>Case 17-E-0238/17-G-0239 section 10.1 - Appendix 5, sched 1 ; 20-E-0380 &amp; 20-G-0381 Appendix 5 Schedule 1</t>
  </si>
  <si>
    <t>Case 17-E-0238/17-G-0239 section 10.1 - Appendix 5, sched 1 ; 20-E-0380 &amp; 20-G-0381 Appendix 6 Schedule 1</t>
  </si>
  <si>
    <t>Case 20-E-0380 &amp; 20-G-0381 JP Sec. IV 12.1.10.; 24-E-0322 &amp; 24-G-0323 JP Section IV.11.1.10</t>
  </si>
  <si>
    <t>Case 20-E-0380 &amp; 20-G-0381 JP Sec. IV 2.1.; 2.2.</t>
  </si>
  <si>
    <t>Case 20-E-0380 &amp; 20-G-0381 JP Sec. IV 12.1; Appendix 6, Schedule 1; Case 24-E-0322 &amp; 24-G-0323 JP Section 11.1 Appendix 5 Schedule 2 and Appendix 6 Schedule 2</t>
  </si>
  <si>
    <t>PSC 219 Rule 31; 20-E-0380 &amp; 20-G-0381 JP Sec. IV 12.1.22(a)</t>
  </si>
  <si>
    <t>PSC 220 Rule 41; 20-E-0380 &amp; 20-G-0381 JP Sec. IV 12.1.21(a); 24-E-0322 &amp; 24-G-0323 JP Section IV.11.1.26.a</t>
  </si>
  <si>
    <t xml:space="preserve">Case 10-T-0080 </t>
  </si>
  <si>
    <t>PSC 219 Rule 31; 20-E-0380 &amp; 20-G-0381 JP Sec. IV 12.1.22(a); 24-E-0322 &amp; 24-G-0323 JP Section IV.11.1</t>
  </si>
  <si>
    <t>PSC 220 Rule 41; 20-E-0380 &amp; 20-G-0381 JP Sec. IV 12.1.21(a); 24-E-0322 &amp; 24-G-0323 JP Section IV.11.1</t>
  </si>
  <si>
    <t xml:space="preserve">Per DPS request- as of June 2018 the EEPS electric deferral CC interest balance was moved from U2540737 to U2540782. </t>
  </si>
  <si>
    <t>Case 20-E-0491  Order approving Energy Highway Segment A – NIMO ROW Lease Agreement and Asset Transfers to LS Power and NYPA</t>
  </si>
  <si>
    <t>278-B</t>
  </si>
  <si>
    <t>Case 20-E-0596  Order approving Energy Highway Segment B – NIMO ROW Lease Agreement and Asset Transfers to NY Transco LLC</t>
  </si>
  <si>
    <t>Case 20-E-0380 &amp; 20-G-0381 JP Sec. IV 12.1.6.; 24-E-0322 &amp; 24-G-0323 JP Section IV.11.1.6</t>
  </si>
  <si>
    <t>Case 19-M-0463 -Order Regarding Consolidated Billing for Community Distributed Generation(12-12-2019)</t>
  </si>
  <si>
    <t>Excess Accumulated deferred taxes resulting from the remeasurement of the company's deferred tax balances due to the enactment of the 2017 Tax Cuts and Jobs Act.</t>
  </si>
  <si>
    <t>Case 20-E-0380 &amp; 20-G-0381 Order Sec. VII, I.p98; PSL §114-a</t>
  </si>
  <si>
    <t>Case 20-E-0380 &amp; 20-G-0381 JP Sec. IV 7.3.; 15-G-0244</t>
  </si>
  <si>
    <t>Case 20-E-0380 &amp; 20-G-0381 JP Sec. IV 17.7.1. &amp; 3.4.26; Case 24-E-0322 &amp; 24-G-0323 Section IV.14.6 &amp; Section IV.11.1.24</t>
  </si>
  <si>
    <t>Case 20-E-0380 &amp; 20-G-0381 JP Sec. IV 2.3; 4.8; 12.1.22(d);</t>
  </si>
  <si>
    <t>PSC 220 Rule 42; Case 20-E-0380 &amp; 20-G-0381 JP Sec. IV 12.1.21(g), 3.6; Case 24-E-0322 &amp; 24-G-0323 Section IV.11.1.27.c</t>
  </si>
  <si>
    <t>PSC 220 Rule 46.3.; 20-E-0380 &amp; 20-G-0381 JP Sec. IV 12.1.21;  24-E-0322 &amp; 24-G-0323 JP Section IV.11.1.26</t>
  </si>
  <si>
    <t>Case 20-E-0380 &amp; 20-G-0381 JP Sec. IV 8.1.; Case 24-E-0322 &amp; 24-G-0323 Section IV.8.1</t>
  </si>
  <si>
    <t>Case 22-E-0253 Order Authorizing Lease Extension and Amendment</t>
  </si>
  <si>
    <t>Case 20-E-0380 Pursuant to PSC 220 Rule 47; Case 24-E-0322 &amp; 24-G-0323 Section IV.11.1.14</t>
  </si>
  <si>
    <t>Cases 20-E-0380 &amp; 20-G-0381, Appendix 1, Schedule 1&amp;2</t>
  </si>
  <si>
    <t>Page 450-C</t>
  </si>
  <si>
    <t>Case 21-E-0629 Order Adopting NY-SUN Mid-Program Modifications (06-23-2023); Order Expanding  NY-SUN program(04-14-2022)</t>
  </si>
  <si>
    <t>Case 12-E-0201/12-G-0202 section 6.1.14, Appendix 5, Sched. 8; Appendix 5, Sched. 17; Case 01-M-0075, Attachment 14</t>
  </si>
  <si>
    <t>Case 18-E-0130 Effective October 1, 2024 In the Matter of Energy Storage Deployment Program</t>
  </si>
  <si>
    <t>Case 24-G-0592 Oneida Settlement arising from natural gas incident on September 9, 2023.</t>
  </si>
  <si>
    <t>278-C</t>
  </si>
  <si>
    <t>Case 24-E-0322 &amp; 24-G-0323 JP Section 15, Appendix 7</t>
  </si>
  <si>
    <t>Case 24-E-0322 &amp; 24-G-0323 JP Section 3.12 Appendix 3 Schedule 12</t>
  </si>
  <si>
    <t>Order 19-E-0735, 21-E-0629 &amp; 14-M-0224.</t>
  </si>
  <si>
    <t>d,f,h</t>
  </si>
  <si>
    <t>Power plant customers have been allocated 100% to line 30  (large or industrial customers) in CY 2025.</t>
  </si>
  <si>
    <t>Page 450-D</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</si>
  <si>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</si>
  <si>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</si>
  <si>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</si>
  <si>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</si>
  <si>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</si>
  <si>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</si>
  <si>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</si>
  <si>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</si>
  <si>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</si>
  <si>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</si>
  <si>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</si>
  <si>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</si>
  <si>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</si>
  <si>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</si>
  <si>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</si>
  <si>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</si>
  <si>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</si>
  <si>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</si>
  <si>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</si>
  <si>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</si>
  <si>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</si>
  <si>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</si>
  <si>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</si>
  <si>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</si>
  <si>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</si>
  <si>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Accum. Prov. For Deprec. &amp; Amort.</t>
  </si>
  <si>
    <t>Pg 110, L 15 (d)  (-)</t>
  </si>
  <si>
    <t>Investment in Associated Companies</t>
  </si>
  <si>
    <t>Pg 110, L 16 (d)</t>
  </si>
  <si>
    <t>Pg 110, L 17 (d)</t>
  </si>
  <si>
    <t>Other Investments</t>
  </si>
  <si>
    <t>Pg 110, L 20 (d)</t>
  </si>
  <si>
    <t>Other Special Funds</t>
  </si>
  <si>
    <t>Pg 110, L 22 (d)</t>
  </si>
  <si>
    <t>Pg 110, L 23 (d)</t>
  </si>
  <si>
    <t xml:space="preserve">   Total Other Property and Investments</t>
  </si>
  <si>
    <t>Pg 110, L 24(d)</t>
  </si>
  <si>
    <t>Cash</t>
  </si>
  <si>
    <t>Pg 110, L 26 (d)</t>
  </si>
  <si>
    <t>Special Deposits</t>
  </si>
  <si>
    <t>Pg 110, L 27 (d)</t>
  </si>
  <si>
    <t>Working Funds</t>
  </si>
  <si>
    <t>Pg 110, L 28 (d)</t>
  </si>
  <si>
    <t>Temporary Cash Investments</t>
  </si>
  <si>
    <t>Pg 110, L 29 (d)</t>
  </si>
  <si>
    <t>Notes Receivable</t>
  </si>
  <si>
    <t>Pg 110, L 30 (d)</t>
  </si>
  <si>
    <t>Accounts Receivable</t>
  </si>
  <si>
    <t>Pg 110, L 31, 32 (d)</t>
  </si>
  <si>
    <t>Accum. Prov. For Uncollectible Accts.</t>
  </si>
  <si>
    <t>Pg 110, L 33 (d)  (-)</t>
  </si>
  <si>
    <t>Notes Receivable from Associated Cos.</t>
  </si>
  <si>
    <t>Pg 110, L 34 (d)</t>
  </si>
  <si>
    <t>Accounts Receivable from Assoc. Cos.</t>
  </si>
  <si>
    <t>Pg 110, L 35 (d)</t>
  </si>
  <si>
    <t>Materials and Supplies</t>
  </si>
  <si>
    <t>Pg 110, L 36=&gt;45 (d)</t>
  </si>
  <si>
    <t>Gas Stored Underground - Current</t>
  </si>
  <si>
    <t>Pg 110, L 46 (d)</t>
  </si>
  <si>
    <t>Liquefied Natural Gas in Storage</t>
  </si>
  <si>
    <t>Pg 110, L 47 (d)</t>
  </si>
  <si>
    <t>Prepayments</t>
  </si>
  <si>
    <t>Pg 110, L 48, 49 (d)</t>
  </si>
  <si>
    <t>Interest and Dividends Receivable</t>
  </si>
  <si>
    <t>Pg 110, L 50(d)</t>
  </si>
  <si>
    <t>Rents Receivable</t>
  </si>
  <si>
    <t>Pg 110, L 51(d)</t>
  </si>
  <si>
    <t>Accrued Utility Revenue</t>
  </si>
  <si>
    <t>Pg 110, L 52 (d)</t>
  </si>
  <si>
    <t>Misc. Current and Accrued Assets</t>
  </si>
  <si>
    <t>Pg 110, L 53(d)</t>
  </si>
  <si>
    <t>Derivative Instrument Assets (Current Portion)</t>
  </si>
  <si>
    <t>Pg 110, L 54 (d) less L 55 (d)</t>
  </si>
  <si>
    <t>Derivative Instrument Assets - Hedges (Current Portion)</t>
  </si>
  <si>
    <t>Pg 110, L 56 (d) less L 57 (d)</t>
  </si>
  <si>
    <t xml:space="preserve">   Total Current and Accrued Assets</t>
  </si>
  <si>
    <t>Unamort. Debt Expense</t>
  </si>
  <si>
    <t>Pg 111, L 60 (d)</t>
  </si>
  <si>
    <t>Pg 111, L 61=&gt;62 (d)</t>
  </si>
  <si>
    <t>Prelim. Survey and Investigation Charges</t>
  </si>
  <si>
    <t>Pg 111, L 64,65 (d)</t>
  </si>
  <si>
    <t>Pg 111, L 66 (d)</t>
  </si>
  <si>
    <t>Temporary Facilities</t>
  </si>
  <si>
    <t>Pg 111, L 67 (d)</t>
  </si>
  <si>
    <t>Pg 111, L 63, 68, 71, 73(d)</t>
  </si>
  <si>
    <t>Deferred Losses from Disp. of  Utility Plant</t>
  </si>
  <si>
    <t>Pg 111, L 69 (d)</t>
  </si>
  <si>
    <t>Research and Development</t>
  </si>
  <si>
    <t>Pg 111, L 70 (d)</t>
  </si>
  <si>
    <t>Accumulated Deferred Income Taxes</t>
  </si>
  <si>
    <t>Pg 111, L 72 (d)</t>
  </si>
  <si>
    <t xml:space="preserve">          Total Deferred Debits</t>
  </si>
  <si>
    <t xml:space="preserve">     Total Assets and Other Debits</t>
  </si>
  <si>
    <t>Formula should = Pg 111, L 75 (d)</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</si>
  <si>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</si>
  <si>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</si>
  <si>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</si>
  <si>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</si>
  <si>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</si>
  <si>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</si>
  <si>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</si>
  <si>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</si>
  <si>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</si>
  <si>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</si>
  <si>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</si>
  <si>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</si>
  <si>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</si>
  <si>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</si>
  <si>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</si>
  <si>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Pg 112, L 9, 10 (d)  (-)</t>
  </si>
  <si>
    <t>Retained Earnings</t>
  </si>
  <si>
    <t>Pg 112, L 11 (d)</t>
  </si>
  <si>
    <t xml:space="preserve">Unapp Undistributed Subsidiary Earnings </t>
  </si>
  <si>
    <t>Pg 112, L 12 (d)</t>
  </si>
  <si>
    <t xml:space="preserve">Reacquired Capital Stock </t>
  </si>
  <si>
    <t>Pg 112, L 13 (d)  (-)</t>
  </si>
  <si>
    <t>Accumulated Other Comprehensive Income</t>
  </si>
  <si>
    <t>Pg 112, L 14 (d)</t>
  </si>
  <si>
    <t xml:space="preserve">          Total Proprietary Capital</t>
  </si>
  <si>
    <t>Bonds</t>
  </si>
  <si>
    <t>Pg 112, L 17 (d)</t>
  </si>
  <si>
    <t>Reacquired Bonds</t>
  </si>
  <si>
    <t>Pg 112, L 18 (d)  (-)</t>
  </si>
  <si>
    <t>Advances from Associated Companies</t>
  </si>
  <si>
    <t>Pg 112, L 19 (d)</t>
  </si>
  <si>
    <t>Other Long-Term Debt</t>
  </si>
  <si>
    <t>Pg 112, L 20 (d)</t>
  </si>
  <si>
    <t>Unamortized Premium on Long-Term Debt</t>
  </si>
  <si>
    <t>Pg 112, L 21 (d)</t>
  </si>
  <si>
    <t>Unamortized Discount on Long-Term Debt-Debit</t>
  </si>
  <si>
    <t>Pg 112, L 22 (d)  (-)</t>
  </si>
  <si>
    <t xml:space="preserve">          Total Long-Term Debt</t>
  </si>
  <si>
    <t>Notes Payable</t>
  </si>
  <si>
    <t>Pg 112, L 36 (d)</t>
  </si>
  <si>
    <t>Accounts Payable</t>
  </si>
  <si>
    <t>Pg 112, L 37 (d)</t>
  </si>
  <si>
    <t>Notes Payable to Associated Companies</t>
  </si>
  <si>
    <t>Pg 112, L 38 (d)</t>
  </si>
  <si>
    <t>Accounts Payable to Associated Companies</t>
  </si>
  <si>
    <t>Pg 112, L 39 (d)</t>
  </si>
  <si>
    <t>Customer Deposits</t>
  </si>
  <si>
    <t>Pg 112, L 40 (d)</t>
  </si>
  <si>
    <t>Pg 112, L 41 (d)</t>
  </si>
  <si>
    <t>Interest Accrued</t>
  </si>
  <si>
    <t>Pg 112, L 42 (d)</t>
  </si>
  <si>
    <t>Dividends Declared</t>
  </si>
  <si>
    <t>Pg 112, L 43 (d)</t>
  </si>
  <si>
    <t>Matured Long-Term Debt</t>
  </si>
  <si>
    <t>Pg 112, L 44 (d)</t>
  </si>
  <si>
    <t>Matured Interest</t>
  </si>
  <si>
    <t>Pg 112, L 45 (d)</t>
  </si>
  <si>
    <t>Tax Collections Payable</t>
  </si>
  <si>
    <t>Pg 112, L 46 (d)</t>
  </si>
  <si>
    <t>Misc. Current and Accrued Liabilities</t>
  </si>
  <si>
    <t>Pg 112, L 47, 48 (d)</t>
  </si>
  <si>
    <t>Pg 112, L 49 (d) less L 50 (d)</t>
  </si>
  <si>
    <t>Pg 112, L 51 (d) less L 52 (d)</t>
  </si>
  <si>
    <t>Total Current and Accrued Liabilities</t>
  </si>
  <si>
    <t>Customer Advances for Construction</t>
  </si>
  <si>
    <t>Pg 113, L 55 (d)</t>
  </si>
  <si>
    <t>Pg 113, L 58=&gt;60 (d)</t>
  </si>
  <si>
    <t>Pg 113, L 56 (d)</t>
  </si>
  <si>
    <t>Deferred Gains from Disposition of Utility Plant</t>
  </si>
  <si>
    <t>Pg 113, L 57 (d)</t>
  </si>
  <si>
    <t>Pg 113, L 61 (d)</t>
  </si>
  <si>
    <t xml:space="preserve">          Total Deferred Credits</t>
  </si>
  <si>
    <t>OPERATING RESERVES</t>
  </si>
  <si>
    <t>Property Insurance Reserve</t>
  </si>
  <si>
    <t>Pg 112, L 26 (d)</t>
  </si>
  <si>
    <t>Injuries and Damage Reserve</t>
  </si>
  <si>
    <t>Pg 112, L 27 (d)</t>
  </si>
  <si>
    <t>Pension and Benefits Reserve</t>
  </si>
  <si>
    <t>Pg 112, L 28 (d)</t>
  </si>
  <si>
    <t>Miscellaneous Operating Reserves</t>
  </si>
  <si>
    <t>Pg 112, L 25, 29, 30 (d)</t>
  </si>
  <si>
    <t xml:space="preserve">          Total Operating Reserves</t>
  </si>
  <si>
    <t>Pg 112, L 31 (d)</t>
  </si>
  <si>
    <t>Pg 112, L 32 (d)</t>
  </si>
  <si>
    <t>Asset Retirement Obligations</t>
  </si>
  <si>
    <t>Pg 112, L 33 (d)</t>
  </si>
  <si>
    <t xml:space="preserve">          Total Other Noncurrent Liabilities</t>
  </si>
  <si>
    <t>Total Liabilities and Other Credits</t>
  </si>
  <si>
    <t>Formula should = Pg 113, L 76 (d)</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</si>
  <si>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</si>
  <si>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</si>
  <si>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</si>
  <si>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</si>
  <si>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</si>
  <si>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</si>
  <si>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</si>
  <si>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</si>
  <si>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</si>
  <si>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Pg 115, L 5 (e)</t>
  </si>
  <si>
    <t xml:space="preserve">     Depreciation Expense</t>
  </si>
  <si>
    <t>Pg 115, L 6 (e)</t>
  </si>
  <si>
    <t xml:space="preserve">     Depreciation Expense for Asset Retirement Costs</t>
  </si>
  <si>
    <t>Pg 115, L 7 (e)</t>
  </si>
  <si>
    <t xml:space="preserve">     Amort. and Depletion of Utility Plant</t>
  </si>
  <si>
    <t>Pg 115, L 8 (e)</t>
  </si>
  <si>
    <t xml:space="preserve">     Amort. of Utility Plant Acq. Adj.</t>
  </si>
  <si>
    <t>Pg 115, L 11+12-13 (e)</t>
  </si>
  <si>
    <t xml:space="preserve">     Amort of Property Losses</t>
  </si>
  <si>
    <t>Pg 115, L 10 (e)</t>
  </si>
  <si>
    <t xml:space="preserve">     Amort of Conversion/Regulatory Expenses</t>
  </si>
  <si>
    <t>Pg 115, L 9 (e)</t>
  </si>
  <si>
    <t xml:space="preserve">     Taxes Other than Income Taxes</t>
  </si>
  <si>
    <t>Pg 115, L 14 (e)</t>
  </si>
  <si>
    <t xml:space="preserve">      Income Taxes</t>
  </si>
  <si>
    <t>Pg 115, L 15=&gt;17-18+19 (e)</t>
  </si>
  <si>
    <t xml:space="preserve">      Gains from Disposition of Util. Plant</t>
  </si>
  <si>
    <t>Pg 115, L 20, 22 (e)</t>
  </si>
  <si>
    <t xml:space="preserve">      Losses from Disposition of Util. Plant</t>
  </si>
  <si>
    <t>Pg 115, L 21, 23 (e)</t>
  </si>
  <si>
    <t xml:space="preserve">      Accretion Expense</t>
  </si>
  <si>
    <t>Pg 115, L 24 (e)</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</si>
  <si>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</si>
  <si>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</si>
  <si>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</si>
  <si>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</si>
  <si>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</si>
  <si>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</si>
  <si>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</si>
  <si>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</si>
  <si>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</si>
  <si>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</si>
  <si>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</si>
  <si>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 xml:space="preserve">     Amort. of Conversion Expenses and Regulatory Debits</t>
  </si>
  <si>
    <t>Pg 115, L 11+12-13 (g)</t>
  </si>
  <si>
    <t>Pg 115, L 10 (g)</t>
  </si>
  <si>
    <t>Pg 115, L 9 (g)</t>
  </si>
  <si>
    <t>Pg 115, L 14 (g)</t>
  </si>
  <si>
    <t>Pg 115, L 15=&gt;17-18+19 (g)</t>
  </si>
  <si>
    <t>Pg 115, L 20, 22 (g)</t>
  </si>
  <si>
    <t>Pg 115, L 21, 23 (g)</t>
  </si>
  <si>
    <t>Pg 115, L 24 (g)</t>
  </si>
  <si>
    <t>Other Gas Utility Operating Income</t>
  </si>
  <si>
    <t xml:space="preserve">   Total Gas Utility Operating Income</t>
  </si>
  <si>
    <t>Other Utility Operating Income</t>
  </si>
  <si>
    <t>Pg 115, L 25 (i); Pg 116, L 25 (k), (m), (o)</t>
  </si>
  <si>
    <t xml:space="preserve">     Total Utility Operating Income</t>
  </si>
  <si>
    <t>Formula should = Pg 114, L 24 (c)</t>
  </si>
  <si>
    <t>OTHER INCOME AND EXPENSES; INTEREST EXPENSE</t>
  </si>
  <si>
    <t>OTHER INCOME</t>
  </si>
  <si>
    <t>Income - Merch., Jobbing &amp; Contract Work</t>
  </si>
  <si>
    <t>Pg 117, L 31-32 (c)</t>
  </si>
  <si>
    <t>Income from Nonutility Operations</t>
  </si>
  <si>
    <t>Pg 117, L 33-34 (c)</t>
  </si>
  <si>
    <t>Nonoperating Rental Income</t>
  </si>
  <si>
    <t>Pg 117, L 35 (c)</t>
  </si>
  <si>
    <t>Equity in Earnings of Subsidiary Companies</t>
  </si>
  <si>
    <t>Pg 117, L 36 (c)</t>
  </si>
  <si>
    <t>Interest and Dividend Income</t>
  </si>
  <si>
    <t>Pg 117, L 37 (c)</t>
  </si>
  <si>
    <t>Allowance for Funds Used During Construction</t>
  </si>
  <si>
    <t>Pg 117, L 38 (c)</t>
  </si>
  <si>
    <t>Miscellaneous Nonoperating Income</t>
  </si>
  <si>
    <t>Pg 117, L 39 (c)</t>
  </si>
  <si>
    <t>Gain on Disposition of Property</t>
  </si>
  <si>
    <t>Pg 117, L 40 (c)</t>
  </si>
  <si>
    <t xml:space="preserve">          Total Other Income</t>
  </si>
  <si>
    <t>OTHER INCOME DEDUCTIONS</t>
  </si>
  <si>
    <t>Loss on Disposition of Property</t>
  </si>
  <si>
    <t>Pg 117, L 43 (c)</t>
  </si>
  <si>
    <t>Miscellaneous Amortization</t>
  </si>
  <si>
    <t>Pg 117, L 44 (c)</t>
  </si>
  <si>
    <t>Miscellaneous Income Deductions</t>
  </si>
  <si>
    <t>Pg 117, L 45 (c)</t>
  </si>
  <si>
    <t xml:space="preserve">          Total Other Income Deductions</t>
  </si>
  <si>
    <t>TAXES-OTHER INCOME AND DEDUCTIONS</t>
  </si>
  <si>
    <t>Taxes Other than Income Taxes</t>
  </si>
  <si>
    <t>Pg 117, L 48 (c)</t>
  </si>
  <si>
    <t>Income Taxes</t>
  </si>
  <si>
    <t>Pg 117, L 49=&gt;51-52+53-54 (c)</t>
  </si>
  <si>
    <t xml:space="preserve">          Total Taxes-Other Income &amp; Deductions</t>
  </si>
  <si>
    <t xml:space="preserve">          Net Other Income and Deductions</t>
  </si>
  <si>
    <t>Interest on Long-term Debt</t>
  </si>
  <si>
    <t>Pg 117, L 58 (c)</t>
  </si>
  <si>
    <t>Amortization of Debt Discount and Expense</t>
  </si>
  <si>
    <t>Pg 117, L 59+60-62 (c)</t>
  </si>
  <si>
    <t>Amortization of Premium on Debt-Credit</t>
  </si>
  <si>
    <t>Pg 117, L 61 (c)</t>
  </si>
  <si>
    <t>Interest on Debt to Associated Company</t>
  </si>
  <si>
    <t>Pg 117, L 63 (c)</t>
  </si>
  <si>
    <t>Other Interest Expense</t>
  </si>
  <si>
    <t>Pg 117, L 64-65 (c)</t>
  </si>
  <si>
    <t xml:space="preserve">          Total Interest Charges</t>
  </si>
  <si>
    <t xml:space="preserve">               Income Before Extraordinary Items</t>
  </si>
  <si>
    <t>Extraordinary Income</t>
  </si>
  <si>
    <t>Pg 117, L 69 (c)</t>
  </si>
  <si>
    <t>Extraordinary Deductions</t>
  </si>
  <si>
    <t>Pg 117, L 70 (c)</t>
  </si>
  <si>
    <t>Income Taxes, Extraordinary Items</t>
  </si>
  <si>
    <t>Pg 117, L 72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</si>
  <si>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</si>
  <si>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</si>
  <si>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</si>
  <si>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</si>
  <si>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</si>
  <si>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</si>
  <si>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</si>
  <si>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</si>
  <si>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</si>
  <si>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</si>
  <si>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</si>
  <si>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</si>
  <si>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</si>
  <si>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</si>
  <si>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</si>
  <si>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</si>
  <si>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</si>
  <si>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</si>
  <si>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</si>
  <si>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</si>
  <si>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</si>
  <si>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</si>
  <si>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</si>
  <si>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</si>
  <si>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</si>
  <si>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</si>
  <si>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</si>
  <si>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</si>
  <si>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Deferred Taxes &amp; ITCs</t>
  </si>
  <si>
    <t>Pg 120, L 8, 9</t>
  </si>
  <si>
    <t>Receivables and  Inventory</t>
  </si>
  <si>
    <t>Pg 120, L 10=&gt;12 (b)</t>
  </si>
  <si>
    <t>Payables and Accrued Expenses</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</si>
  <si>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</si>
  <si>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</si>
  <si>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</si>
  <si>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</si>
  <si>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</si>
  <si>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</si>
  <si>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</si>
  <si>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</si>
  <si>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</si>
  <si>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</si>
  <si>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</si>
  <si>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</si>
  <si>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</si>
  <si>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</si>
  <si>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</si>
  <si>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</si>
  <si>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</si>
  <si>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</si>
  <si>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</si>
  <si>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</si>
  <si>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</si>
  <si>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</si>
  <si>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</si>
  <si>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</si>
  <si>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</si>
  <si>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</si>
  <si>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</si>
  <si>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</si>
  <si>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</si>
  <si>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</si>
  <si>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</si>
  <si>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</si>
  <si>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</si>
  <si>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</si>
  <si>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</si>
  <si>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</si>
  <si>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</si>
  <si>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</si>
  <si>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</si>
  <si>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</si>
  <si>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</si>
  <si>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</si>
  <si>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</si>
  <si>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</si>
  <si>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</si>
  <si>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</si>
  <si>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</si>
  <si>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</si>
  <si>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</si>
  <si>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</si>
  <si>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</si>
  <si>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</si>
  <si>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</si>
  <si>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</si>
  <si>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</si>
  <si>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</si>
  <si>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Pg 300, L 3 (b)</t>
  </si>
  <si>
    <t>Commercial</t>
  </si>
  <si>
    <t>Pg 300, L 5 (b)</t>
  </si>
  <si>
    <t>Industrial</t>
  </si>
  <si>
    <t>Pg 300, L 6 (b)</t>
  </si>
  <si>
    <t>Other Ultimate Customers</t>
  </si>
  <si>
    <t>Pg 300, L 7=&gt;10 (b)</t>
  </si>
  <si>
    <t xml:space="preserve">          Total Revenues-Ultimate Customers</t>
  </si>
  <si>
    <t>Resales</t>
  </si>
  <si>
    <t>Pg 300, L 12 (b)</t>
  </si>
  <si>
    <t>Revenues from Distribution of Electricity of Others</t>
  </si>
  <si>
    <t xml:space="preserve">  Residential</t>
  </si>
  <si>
    <t>Pg 300, L 25 (b)</t>
  </si>
  <si>
    <t xml:space="preserve">  Commercial</t>
  </si>
  <si>
    <t>Pg 300, L 27 (b)</t>
  </si>
  <si>
    <t xml:space="preserve">  Industrial</t>
  </si>
  <si>
    <t>Pg 300, L 28 (b)</t>
  </si>
  <si>
    <t xml:space="preserve">  Other Ultimate Consumers</t>
  </si>
  <si>
    <t>Pg 300, L 29=&gt;33 (b)</t>
  </si>
  <si>
    <t>Other  Operating Revenues</t>
  </si>
  <si>
    <t>Pg 300, L 38-14-33 (b)</t>
  </si>
  <si>
    <t xml:space="preserve">          Total Electric Operating Revenues</t>
  </si>
  <si>
    <t>Formula should = Pg 300, L 39 (b)</t>
  </si>
  <si>
    <t>KWH SALES (THOUSANDS)</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</si>
  <si>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</si>
  <si>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</si>
  <si>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</si>
  <si>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Pg 301, L 7=&gt;10 (d)</t>
  </si>
  <si>
    <t xml:space="preserve">          Total Sales-Ultimate Customers</t>
  </si>
  <si>
    <t>Pg 301, L 12 (d)</t>
  </si>
  <si>
    <t>Pg 301, L 25 (d)</t>
  </si>
  <si>
    <t>Pg 301, L 27 (d)</t>
  </si>
  <si>
    <t>Pg 301, L 28 (d)</t>
  </si>
  <si>
    <t xml:space="preserve">  Other Ultimate Customers</t>
  </si>
  <si>
    <t>Pg 301, L 29=&gt;33 (d)</t>
  </si>
  <si>
    <t xml:space="preserve">          Total Kilowatt-Hour Sales</t>
  </si>
  <si>
    <r>
      <t>Formula should = Pg 301, L 15+34</t>
    </r>
    <r>
      <rPr>
        <b/>
        <i/>
        <sz val="12"/>
        <rFont val="Arial"/>
        <family val="2"/>
      </rPr>
      <t xml:space="preserve"> </t>
    </r>
    <r>
      <rPr>
        <sz val="12"/>
        <rFont val="Arial"/>
        <family val="2"/>
      </rPr>
      <t>(d)</t>
    </r>
  </si>
  <si>
    <t>AVERAGE ELECTRIC CUSTOMERS PER MONTH</t>
  </si>
  <si>
    <t>Pg 301, L 3 (f)</t>
  </si>
  <si>
    <t>Pg 301, L 5 (f)</t>
  </si>
  <si>
    <t>Pg 301, L 6 (f)</t>
  </si>
  <si>
    <t>Pg 301, L 7=&gt;10 (f)</t>
  </si>
  <si>
    <t xml:space="preserve">          Total Ultimate Customers</t>
  </si>
  <si>
    <t>Pg 301, L 12 (f)</t>
  </si>
  <si>
    <t>Pg 301, L 24 (f)</t>
  </si>
  <si>
    <t>Pg 301, L 25 (f)</t>
  </si>
  <si>
    <t>Pg 301, L 27 (f)</t>
  </si>
  <si>
    <t>Pg 301, L 28 (f)</t>
  </si>
  <si>
    <t>Pg 301, L 29=&gt;33 (f)</t>
  </si>
  <si>
    <t xml:space="preserve">          Total Customers</t>
  </si>
  <si>
    <t>Formula should = Pg 301, L 15+34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</si>
  <si>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</si>
  <si>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</si>
  <si>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</si>
  <si>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</si>
  <si>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</si>
  <si>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</si>
  <si>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</si>
  <si>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</si>
  <si>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</si>
  <si>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</si>
  <si>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</si>
  <si>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</si>
  <si>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</si>
  <si>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</si>
  <si>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76 (b)</t>
  </si>
  <si>
    <t>Other Power Supply Expense</t>
  </si>
  <si>
    <t>Pg 321, L 83 (b)</t>
  </si>
  <si>
    <t xml:space="preserve">     Total Power Production Expense</t>
  </si>
  <si>
    <t>Transmission Expense</t>
  </si>
  <si>
    <t>Pg 321, L 116 (b)</t>
  </si>
  <si>
    <t>Regional Market Expense</t>
  </si>
  <si>
    <t>Pg 322 L 135 (b)</t>
  </si>
  <si>
    <t>Distribution Expense</t>
  </si>
  <si>
    <t>Pg 322, L 163 (b)</t>
  </si>
  <si>
    <t>Customer Account Expense</t>
  </si>
  <si>
    <t>Pg 322, L 171,178 (b)</t>
  </si>
  <si>
    <t>Sales Expense</t>
  </si>
  <si>
    <t>Pg 322, L 185 (b)</t>
  </si>
  <si>
    <t>Administrative and General</t>
  </si>
  <si>
    <t>Pg 323, L 205 (b)</t>
  </si>
  <si>
    <t xml:space="preserve">   Total Operation &amp; Maintenance Expense</t>
  </si>
  <si>
    <t>Formula should = Pg 323, L 206 (b)</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</si>
  <si>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</si>
  <si>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</si>
  <si>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</si>
  <si>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</si>
  <si>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</si>
  <si>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</si>
  <si>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</si>
  <si>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</si>
  <si>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</si>
  <si>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</si>
  <si>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</si>
  <si>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</si>
  <si>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</si>
  <si>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</si>
  <si>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</si>
  <si>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</si>
  <si>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</si>
  <si>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</si>
  <si>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</si>
  <si>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</si>
  <si>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</si>
  <si>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</si>
  <si>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</si>
  <si>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</si>
  <si>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</si>
  <si>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</si>
  <si>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78 (b)</t>
  </si>
  <si>
    <t xml:space="preserve">     Total Fuel and Purchased Power</t>
  </si>
  <si>
    <t>-Fuel and PP related to Sales for Resale (Not Used)</t>
  </si>
  <si>
    <t xml:space="preserve">     Fuel and PP - Ultimate Customers</t>
  </si>
  <si>
    <t>Salaries</t>
  </si>
  <si>
    <t>Pg 354, L 28 (d)</t>
  </si>
  <si>
    <t>Pensions and Benefits</t>
  </si>
  <si>
    <t>Pg 323, L 195 (b)</t>
  </si>
  <si>
    <t xml:space="preserve">     Total Wages and Benefits</t>
  </si>
  <si>
    <t>Total O&amp;M Expenses</t>
  </si>
  <si>
    <t>Pg 323, L 206 (b)</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</si>
  <si>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</si>
  <si>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</si>
  <si>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</si>
  <si>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</si>
  <si>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</si>
  <si>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</si>
  <si>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</si>
  <si>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</si>
  <si>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</si>
  <si>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</si>
  <si>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</si>
  <si>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</si>
  <si>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</si>
  <si>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</si>
  <si>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</si>
  <si>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</si>
  <si>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times Sales for Resale MWHs</t>
  </si>
  <si>
    <t xml:space="preserve">     Sales for Resale Fuel</t>
  </si>
  <si>
    <t>COMPARATIVE STATEMENT OF UTILITY PLANT AND SELECTED RATIOS</t>
  </si>
  <si>
    <t>ELECTRIC UTILITY PLANT</t>
  </si>
  <si>
    <t>Intangible</t>
  </si>
  <si>
    <t>Pg 205, L 5 (g)</t>
  </si>
  <si>
    <t>Pg 205, L 16 (g)</t>
  </si>
  <si>
    <t>Pg 205, L 25 (g)</t>
  </si>
  <si>
    <t xml:space="preserve">    Hydraulic</t>
  </si>
  <si>
    <t>Pg 205, L 35 (g)</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</si>
  <si>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</si>
  <si>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</si>
  <si>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</si>
  <si>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t>Pg 207, L 86 (g)</t>
  </si>
  <si>
    <r>
      <t xml:space="preserve">Pg 207, L </t>
    </r>
    <r>
      <rPr>
        <sz val="12"/>
        <rFont val="Arial"/>
        <family val="2"/>
      </rPr>
      <t>101 (g)</t>
    </r>
  </si>
  <si>
    <t>Electric Plant - Purchased or Sold</t>
  </si>
  <si>
    <t>Pg 200, L 5 (c)</t>
  </si>
  <si>
    <t>Experimental Plant - Unclassified</t>
  </si>
  <si>
    <t>Pg 200, L 7 (c)</t>
  </si>
  <si>
    <t>Nuclear Fuel Assemblies (Net)</t>
  </si>
  <si>
    <t>Pg 203, L 6, 10, 11, 12 (f)</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</si>
  <si>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</si>
  <si>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</si>
  <si>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</si>
  <si>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</si>
  <si>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</si>
  <si>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</si>
  <si>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</si>
  <si>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</si>
  <si>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</si>
  <si>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</si>
  <si>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</si>
  <si>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</si>
  <si>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</si>
  <si>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</si>
  <si>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</si>
  <si>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</si>
  <si>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</si>
  <si>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</si>
  <si>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</si>
  <si>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</si>
  <si>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</si>
  <si>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</si>
  <si>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</si>
  <si>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</si>
  <si>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</si>
  <si>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</si>
  <si>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</si>
  <si>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</si>
  <si>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</si>
  <si>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</si>
  <si>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</si>
  <si>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</si>
  <si>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</si>
  <si>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</si>
  <si>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</si>
  <si>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</si>
  <si>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</si>
  <si>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</si>
  <si>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</si>
  <si>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</si>
  <si>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</si>
  <si>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</si>
  <si>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</si>
  <si>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</si>
  <si>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</si>
  <si>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</si>
  <si>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</si>
  <si>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</si>
  <si>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</si>
  <si>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</si>
  <si>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</si>
  <si>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</si>
  <si>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</si>
  <si>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</si>
  <si>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</si>
  <si>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</si>
  <si>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</si>
  <si>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</si>
  <si>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</si>
  <si>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</si>
  <si>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</si>
  <si>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</si>
  <si>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</si>
  <si>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</si>
  <si>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</si>
  <si>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</si>
  <si>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</si>
  <si>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</si>
  <si>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</si>
  <si>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</si>
  <si>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</si>
  <si>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</si>
  <si>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April 20, 2026</t>
  </si>
  <si>
    <t>(387.3)</t>
  </si>
  <si>
    <t xml:space="preserve">Allocated </t>
  </si>
  <si>
    <t>to Company</t>
  </si>
  <si>
    <t>6.    Issuance of securities or assumption of liabilities or guarantees:</t>
  </si>
  <si>
    <t>Next Page is 231</t>
  </si>
  <si>
    <t>(6) On line 7 columns (b), (c), (d), (e), (f) and (g) report the total amount of all other types ancillary services purchased or sold during the year. Include in a footnote and</t>
  </si>
  <si>
    <t xml:space="preserve"> specify the amount for each type of other ancillary service 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</si>
</sst>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dd/yy_)"/>
    <numFmt numFmtId="165" formatCode="0_)"/>
    <numFmt numFmtId="166" formatCode="&quot;$&quot;#,##0.0000_);\(&quot;$&quot;#,##0.0000\)"/>
    <numFmt numFmtId="167" formatCode="#,##0.0000_);\(#,##0.0000\)"/>
    <numFmt numFmtId="168" formatCode="0.0000_)"/>
    <numFmt numFmtId="169" formatCode="&quot;$&quot;#,##0.000_);\(&quot;$&quot;#,##0.000\)"/>
    <numFmt numFmtId="170" formatCode="0.0_)"/>
    <numFmt numFmtId="171" formatCode="0.00_)"/>
    <numFmt numFmtId="172" formatCode="0.0%"/>
    <numFmt numFmtId="173" formatCode="#,##0.000_);\(#,##0.000\)"/>
    <numFmt numFmtId="174" formatCode="&quot;$&quot;#,##0"/>
    <numFmt numFmtId="175" formatCode="0_);\(0\)"/>
    <numFmt numFmtId="176" formatCode="[$-409]mmmm\ d\,\ yyyy;@"/>
    <numFmt numFmtId="177" formatCode="_(* #,##0_);_(* \(#,##0\);_(* &quot;-&quot;??_);_(@_)"/>
    <numFmt numFmtId="178" formatCode="mmmm\ d\,\ yyyy"/>
    <numFmt numFmtId="179" formatCode="#,##0;\(#,##0\)"/>
    <numFmt numFmtId="180" formatCode="0.0000000000"/>
    <numFmt numFmtId="181" formatCode="[$$-409]#,##0.00_);\([$$-409]#,##0.00\)"/>
    <numFmt numFmtId="182" formatCode="&quot;$&quot;\ #,##0_);[Red]\(&quot;$&quot;\ #,##0\)"/>
    <numFmt numFmtId="183" formatCode="_(&quot;$&quot;* #,##0_);_(&quot;$&quot;* \(#,##0\);_(&quot;$&quot;* &quot;-&quot;??_);_(@_)"/>
    <numFmt numFmtId="184" formatCode="mm/dd/yyyy"/>
    <numFmt numFmtId="185" formatCode="0.000%"/>
    <numFmt numFmtId="186" formatCode="_(* #,##0.0_);_(* \(#,##0.0\);_(* &quot;-&quot;??_);_(@_)"/>
    <numFmt numFmtId="187" formatCode="_([$$-409]* #,##0_);_([$$-409]* \(#,##0\);_([$$-409]* &quot;-&quot;??_);_(@_)"/>
    <numFmt numFmtId="188" formatCode="&quot;$&quot;#,##0.00"/>
  </numFmts>
  <fonts count="108">
    <font>
      <sz val="12"/>
      <name val="Arial"/>
    </font>
    <font>
      <sz val="11"/>
      <color theme="1"/>
      <name val="Calibri"/>
      <family val="2"/>
      <scheme val="minor"/>
    </font>
    <font>
      <sz val="11"/>
      <color theme="1"/>
      <name val="Calibri"/>
      <family val="2"/>
      <scheme val="minor"/>
    </font>
    <font>
      <sz val="11"/>
      <color theme="1"/>
      <name val="Calibri"/>
      <family val="2"/>
      <scheme val="minor"/>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i/>
      <sz val="11"/>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sz val="12"/>
      <name val="Arial"/>
      <family val="2"/>
    </font>
    <font>
      <sz val="12"/>
      <name val="Arial"/>
      <family val="2"/>
    </font>
    <font>
      <sz val="11"/>
      <color indexed="8"/>
      <name val="Calibri"/>
      <family val="2"/>
    </font>
    <font>
      <b/>
      <sz val="11"/>
      <color indexed="52"/>
      <name val="Calibri"/>
      <family val="2"/>
    </font>
    <font>
      <sz val="8"/>
      <name val="Helv"/>
    </font>
    <font>
      <sz val="10"/>
      <name val="Times New Roman"/>
      <family val="1"/>
    </font>
    <font>
      <sz val="10"/>
      <name val="Helv"/>
    </font>
    <font>
      <sz val="8"/>
      <name val="Tms Rmn"/>
    </font>
    <font>
      <b/>
      <sz val="10"/>
      <color indexed="12"/>
      <name val="Arial"/>
      <family val="2"/>
    </font>
    <font>
      <sz val="10"/>
      <color indexed="10"/>
      <name val="CG Times (WN)"/>
    </font>
    <font>
      <sz val="11"/>
      <color indexed="62"/>
      <name val="Calibri"/>
      <family val="2"/>
    </font>
    <font>
      <b/>
      <sz val="14"/>
      <name val="Helv"/>
    </font>
    <font>
      <b/>
      <sz val="15"/>
      <name val="Times"/>
      <family val="1"/>
    </font>
    <font>
      <sz val="10"/>
      <color indexed="10"/>
      <name val="Times New Roman"/>
      <family val="1"/>
    </font>
    <font>
      <sz val="10"/>
      <color theme="1"/>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sz val="10"/>
      <color indexed="12"/>
      <name val="MS Sans Serif"/>
      <family val="2"/>
    </font>
    <font>
      <b/>
      <sz val="10"/>
      <color indexed="12"/>
      <name val="MS Sans Serif"/>
      <family val="2"/>
    </font>
    <font>
      <b/>
      <sz val="12"/>
      <name val="Times"/>
      <family val="1"/>
    </font>
    <font>
      <b/>
      <sz val="11"/>
      <color indexed="8"/>
      <name val="Calibri"/>
      <family val="2"/>
    </font>
    <font>
      <b/>
      <sz val="10"/>
      <name val="Times New Roman"/>
      <family val="1"/>
    </font>
    <font>
      <b/>
      <i/>
      <sz val="10"/>
      <name val="Arial"/>
      <family val="2"/>
    </font>
    <font>
      <b/>
      <sz val="12"/>
      <name val="Times New Roman"/>
      <family val="1"/>
    </font>
    <font>
      <sz val="11"/>
      <name val="Calibri"/>
      <family val="2"/>
    </font>
    <font>
      <b/>
      <sz val="10"/>
      <color indexed="8"/>
      <name val="Times New Roman"/>
      <family val="1"/>
    </font>
    <font>
      <sz val="10"/>
      <color indexed="8"/>
      <name val="Times New Roman"/>
      <family val="1"/>
    </font>
    <font>
      <sz val="11"/>
      <name val="Cambria"/>
      <family val="1"/>
    </font>
    <font>
      <b/>
      <u/>
      <sz val="12"/>
      <name val="Times New Roman"/>
      <family val="1"/>
    </font>
    <font>
      <sz val="12"/>
      <name val="Arial"/>
      <family val="2"/>
    </font>
    <font>
      <sz val="12"/>
      <color rgb="FFFF0000"/>
      <name val="Arial"/>
      <family val="2"/>
    </font>
    <font>
      <sz val="10"/>
      <color indexed="8"/>
      <name val="Calibri"/>
      <family val="2"/>
      <scheme val="minor"/>
    </font>
    <font>
      <b/>
      <sz val="11"/>
      <color indexed="8"/>
      <name val="Arial"/>
      <family val="2"/>
    </font>
    <font>
      <b/>
      <sz val="12"/>
      <color indexed="8"/>
      <name val="Calibri"/>
      <family val="2"/>
    </font>
    <font>
      <b/>
      <sz val="12"/>
      <color theme="1"/>
      <name val="Arial"/>
      <family val="2"/>
    </font>
    <font>
      <sz val="10"/>
      <color rgb="FFFF0000"/>
      <name val="Arial"/>
      <family val="2"/>
    </font>
    <font>
      <sz val="10"/>
      <name val="Calibri"/>
      <family val="2"/>
    </font>
    <font>
      <sz val="20"/>
      <name val="Arial"/>
      <family val="2"/>
    </font>
    <font>
      <b/>
      <sz val="12"/>
      <color rgb="FFFF0000"/>
      <name val="Arial"/>
      <family val="2"/>
    </font>
    <font>
      <sz val="12"/>
      <color theme="0"/>
      <name val="Arial"/>
      <family val="2"/>
    </font>
    <font>
      <sz val="12"/>
      <name val="Calibri"/>
      <family val="2"/>
      <scheme val="minor"/>
    </font>
    <font>
      <sz val="11"/>
      <color rgb="FF000000"/>
      <name val="Calibri"/>
      <family val="2"/>
    </font>
    <font>
      <sz val="10"/>
      <color indexed="64"/>
      <name val="Arial"/>
      <family val="2"/>
    </font>
    <font>
      <sz val="10"/>
      <color rgb="FF000000"/>
      <name val="Arial"/>
      <family val="2"/>
    </font>
    <font>
      <sz val="12"/>
      <color rgb="FF000000"/>
      <name val="Arial"/>
      <family val="2"/>
    </font>
    <font>
      <b/>
      <u/>
      <sz val="12"/>
      <color indexed="8"/>
      <name val="Arial"/>
      <family val="2"/>
    </font>
  </fonts>
  <fills count="43">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5"/>
      </patternFill>
    </fill>
    <fill>
      <patternFill patternType="solid">
        <fgColor indexed="11"/>
      </patternFill>
    </fill>
    <fill>
      <patternFill patternType="solid">
        <fgColor indexed="51"/>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14999847407452621"/>
        <bgColor indexed="64"/>
      </patternFill>
    </fill>
  </fills>
  <borders count="471">
    <border>
      <left/>
      <right/>
      <top/>
      <bottom/>
      <diagonal/>
    </border>
    <border>
      <left/>
      <right/>
      <top/>
      <bottom style="thin">
        <color indexed="8"/>
      </bottom>
      <diagonal/>
    </border>
    <border>
      <left/>
      <right style="medium">
        <color indexed="8"/>
      </right>
      <top/>
      <bottom style="thin">
        <color indexed="8"/>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right/>
      <top/>
      <bottom style="hair">
        <color indexed="8"/>
      </bottom>
      <diagonal/>
    </border>
    <border>
      <left/>
      <right style="medium">
        <color indexed="8"/>
      </right>
      <top style="thin">
        <color indexed="8"/>
      </top>
      <bottom style="medium">
        <color indexed="8"/>
      </bottom>
      <diagonal/>
    </border>
    <border>
      <left/>
      <right/>
      <top/>
      <bottom style="double">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right style="thin">
        <color indexed="64"/>
      </right>
      <top/>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8"/>
      </top>
      <bottom style="thin">
        <color indexed="64"/>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bottom style="thin">
        <color indexed="8"/>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style="thin">
        <color theme="1"/>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bottom style="thin">
        <color indexed="8"/>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8"/>
      </left>
      <right style="thin">
        <color indexed="8"/>
      </right>
      <top style="thin">
        <color indexed="8"/>
      </top>
      <bottom style="thin">
        <color theme="1"/>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1"/>
      </left>
      <right/>
      <top/>
      <bottom/>
      <diagonal/>
    </border>
    <border>
      <left/>
      <right/>
      <top/>
      <bottom style="medium">
        <color theme="1"/>
      </bottom>
      <diagonal/>
    </border>
    <border>
      <left style="thin">
        <color theme="1"/>
      </left>
      <right style="thin">
        <color theme="1"/>
      </right>
      <top/>
      <bottom/>
      <diagonal/>
    </border>
    <border>
      <left/>
      <right style="medium">
        <color indexed="8"/>
      </right>
      <top/>
      <bottom style="medium">
        <color theme="1"/>
      </bottom>
      <diagonal/>
    </border>
    <border>
      <left style="medium">
        <color indexed="8"/>
      </left>
      <right style="medium">
        <color indexed="8"/>
      </right>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hair">
        <color indexed="8"/>
      </top>
      <bottom style="medium">
        <color indexed="8"/>
      </bottom>
      <diagonal/>
    </border>
    <border>
      <left/>
      <right style="medium">
        <color indexed="64"/>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style="thin">
        <color indexed="8"/>
      </left>
      <right style="medium">
        <color indexed="64"/>
      </right>
      <top/>
      <bottom/>
      <diagonal/>
    </border>
    <border>
      <left style="medium">
        <color indexed="64"/>
      </left>
      <right/>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8"/>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8"/>
      </left>
      <right style="thin">
        <color indexed="8"/>
      </right>
      <top style="medium">
        <color indexed="64"/>
      </top>
      <bottom/>
      <diagonal/>
    </border>
    <border>
      <left style="medium">
        <color indexed="64"/>
      </left>
      <right style="thin">
        <color indexed="8"/>
      </right>
      <top style="thin">
        <color indexed="64"/>
      </top>
      <bottom/>
      <diagonal/>
    </border>
    <border>
      <left style="thin">
        <color indexed="8"/>
      </left>
      <right style="thin">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thin">
        <color indexed="8"/>
      </left>
      <right/>
      <top/>
      <bottom style="medium">
        <color indexed="64"/>
      </bottom>
      <diagonal/>
    </border>
    <border>
      <left style="thin">
        <color theme="1"/>
      </left>
      <right style="medium">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8"/>
      </top>
      <bottom/>
      <diagonal/>
    </border>
    <border>
      <left style="medium">
        <color indexed="64"/>
      </left>
      <right style="thin">
        <color indexed="64"/>
      </right>
      <top style="thin">
        <color indexed="64"/>
      </top>
      <bottom style="thin">
        <color indexed="64"/>
      </bottom>
      <diagonal/>
    </border>
    <border>
      <left style="medium">
        <color indexed="8"/>
      </left>
      <right/>
      <top style="medium">
        <color indexed="8"/>
      </top>
      <bottom/>
      <diagonal/>
    </border>
    <border>
      <left style="medium">
        <color indexed="64"/>
      </left>
      <right style="thin">
        <color indexed="8"/>
      </right>
      <top style="medium">
        <color indexed="64"/>
      </top>
      <bottom/>
      <diagonal/>
    </border>
    <border>
      <left/>
      <right/>
      <top style="medium">
        <color indexed="64"/>
      </top>
      <bottom/>
      <diagonal/>
    </border>
    <border>
      <left style="medium">
        <color indexed="64"/>
      </left>
      <right style="thin">
        <color indexed="8"/>
      </right>
      <top style="thin">
        <color indexed="8"/>
      </top>
      <bottom style="medium">
        <color indexed="64"/>
      </bottom>
      <diagonal/>
    </border>
    <border>
      <left style="thin">
        <color indexed="8"/>
      </left>
      <right/>
      <top style="medium">
        <color indexed="8"/>
      </top>
      <bottom/>
      <diagonal/>
    </border>
    <border>
      <left style="medium">
        <color indexed="64"/>
      </left>
      <right style="thin">
        <color indexed="8"/>
      </right>
      <top/>
      <bottom style="medium">
        <color indexed="64"/>
      </bottom>
      <diagonal/>
    </border>
    <border>
      <left style="thin">
        <color indexed="8"/>
      </left>
      <right style="thin">
        <color indexed="8"/>
      </right>
      <top/>
      <bottom style="thin">
        <color indexed="64"/>
      </bottom>
      <diagonal/>
    </border>
    <border>
      <left/>
      <right/>
      <top style="medium">
        <color indexed="8"/>
      </top>
      <bottom/>
      <diagonal/>
    </border>
    <border>
      <left style="medium">
        <color indexed="64"/>
      </left>
      <right/>
      <top/>
      <bottom style="thin">
        <color theme="1"/>
      </bottom>
      <diagonal/>
    </border>
    <border>
      <left/>
      <right style="thin">
        <color indexed="8"/>
      </right>
      <top style="thin">
        <color indexed="8"/>
      </top>
      <bottom style="medium">
        <color indexed="64"/>
      </bottom>
      <diagonal/>
    </border>
    <border>
      <left style="thin">
        <color indexed="8"/>
      </left>
      <right style="thin">
        <color theme="1"/>
      </right>
      <top/>
      <bottom style="medium">
        <color indexed="64"/>
      </bottom>
      <diagonal/>
    </border>
    <border>
      <left/>
      <right style="medium">
        <color indexed="64"/>
      </right>
      <top style="thin">
        <color indexed="8"/>
      </top>
      <bottom style="medium">
        <color indexed="64"/>
      </bottom>
      <diagonal/>
    </border>
    <border>
      <left style="medium">
        <color indexed="8"/>
      </left>
      <right style="medium">
        <color indexed="64"/>
      </right>
      <top style="thin">
        <color indexed="8"/>
      </top>
      <bottom style="thin">
        <color indexed="8"/>
      </bottom>
      <diagonal/>
    </border>
    <border>
      <left style="thin">
        <color indexed="8"/>
      </left>
      <right style="thin">
        <color indexed="8"/>
      </right>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64"/>
      </top>
      <bottom style="double">
        <color indexed="64"/>
      </bottom>
      <diagonal/>
    </border>
    <border>
      <left style="thin">
        <color indexed="8"/>
      </left>
      <right style="medium">
        <color indexed="64"/>
      </right>
      <top/>
      <bottom style="thin">
        <color theme="1"/>
      </bottom>
      <diagonal/>
    </border>
    <border>
      <left style="medium">
        <color indexed="64"/>
      </left>
      <right style="medium">
        <color indexed="64"/>
      </right>
      <top style="thin">
        <color indexed="8"/>
      </top>
      <bottom/>
      <diagonal/>
    </border>
    <border>
      <left style="medium">
        <color indexed="8"/>
      </left>
      <right style="medium">
        <color indexed="64"/>
      </right>
      <top style="thin">
        <color indexed="8"/>
      </top>
      <bottom/>
      <diagonal/>
    </border>
    <border>
      <left style="medium">
        <color indexed="8"/>
      </left>
      <right style="medium">
        <color indexed="64"/>
      </right>
      <top/>
      <bottom style="medium">
        <color indexed="64"/>
      </bottom>
      <diagonal/>
    </border>
    <border>
      <left style="medium">
        <color indexed="64"/>
      </left>
      <right style="medium">
        <color indexed="8"/>
      </right>
      <top/>
      <bottom style="thin">
        <color indexed="8"/>
      </bottom>
      <diagonal/>
    </border>
    <border>
      <left/>
      <right style="medium">
        <color indexed="64"/>
      </right>
      <top style="medium">
        <color indexed="8"/>
      </top>
      <bottom/>
      <diagonal/>
    </border>
    <border>
      <left style="thin">
        <color indexed="8"/>
      </left>
      <right style="medium">
        <color indexed="64"/>
      </right>
      <top style="thin">
        <color indexed="8"/>
      </top>
      <bottom style="double">
        <color indexed="8"/>
      </bottom>
      <diagonal/>
    </border>
    <border>
      <left style="medium">
        <color indexed="8"/>
      </left>
      <right/>
      <top style="medium">
        <color indexed="64"/>
      </top>
      <bottom/>
      <diagonal/>
    </border>
    <border>
      <left/>
      <right style="medium">
        <color indexed="64"/>
      </right>
      <top style="medium">
        <color indexed="8"/>
      </top>
      <bottom style="medium">
        <color indexed="8"/>
      </bottom>
      <diagonal/>
    </border>
    <border>
      <left/>
      <right style="thin">
        <color indexed="8"/>
      </right>
      <top style="medium">
        <color indexed="8"/>
      </top>
      <bottom/>
      <diagonal/>
    </border>
    <border>
      <left style="medium">
        <color auto="1"/>
      </left>
      <right/>
      <top/>
      <bottom/>
      <diagonal/>
    </border>
    <border>
      <left style="medium">
        <color auto="1"/>
      </left>
      <right/>
      <top/>
      <bottom style="thin">
        <color indexed="8"/>
      </bottom>
      <diagonal/>
    </border>
    <border>
      <left style="medium">
        <color auto="1"/>
      </left>
      <right style="thin">
        <color indexed="8"/>
      </right>
      <top/>
      <bottom/>
      <diagonal/>
    </border>
    <border>
      <left/>
      <right style="medium">
        <color indexed="8"/>
      </right>
      <top style="medium">
        <color indexed="8"/>
      </top>
      <bottom/>
      <diagonal/>
    </border>
    <border>
      <left style="medium">
        <color indexed="8"/>
      </left>
      <right style="thin">
        <color theme="1"/>
      </right>
      <top style="thin">
        <color theme="1"/>
      </top>
      <bottom style="medium">
        <color theme="1"/>
      </bottom>
      <diagonal/>
    </border>
    <border>
      <left/>
      <right style="thin">
        <color indexed="8"/>
      </right>
      <top style="thin">
        <color indexed="8"/>
      </top>
      <bottom style="thin">
        <color indexed="64"/>
      </bottom>
      <diagonal/>
    </border>
    <border>
      <left style="thin">
        <color indexed="8"/>
      </left>
      <right style="thin">
        <color indexed="64"/>
      </right>
      <top/>
      <bottom style="medium">
        <color indexed="64"/>
      </bottom>
      <diagonal/>
    </border>
    <border>
      <left style="thin">
        <color auto="1"/>
      </left>
      <right style="thin">
        <color auto="1"/>
      </right>
      <top style="thin">
        <color auto="1"/>
      </top>
      <bottom/>
      <diagonal/>
    </border>
    <border>
      <left style="thin">
        <color indexed="64"/>
      </left>
      <right style="medium">
        <color indexed="64"/>
      </right>
      <top/>
      <bottom style="thin">
        <color indexed="64"/>
      </bottom>
      <diagonal/>
    </border>
    <border>
      <left/>
      <right/>
      <top style="medium">
        <color auto="1"/>
      </top>
      <bottom/>
      <diagonal/>
    </border>
    <border>
      <left/>
      <right/>
      <top/>
      <bottom style="medium">
        <color auto="1"/>
      </bottom>
      <diagonal/>
    </border>
    <border>
      <left/>
      <right style="medium">
        <color indexed="8"/>
      </right>
      <top/>
      <bottom style="medium">
        <color auto="1"/>
      </bottom>
      <diagonal/>
    </border>
    <border>
      <left style="thin">
        <color indexed="8"/>
      </left>
      <right style="medium">
        <color indexed="8"/>
      </right>
      <top/>
      <bottom style="medium">
        <color indexed="8"/>
      </bottom>
      <diagonal/>
    </border>
    <border>
      <left/>
      <right/>
      <top/>
      <bottom style="medium">
        <color indexed="64"/>
      </bottom>
      <diagonal/>
    </border>
    <border>
      <left/>
      <right style="medium">
        <color auto="1"/>
      </right>
      <top style="double">
        <color indexed="8"/>
      </top>
      <bottom style="thin">
        <color indexed="8"/>
      </bottom>
      <diagonal/>
    </border>
    <border>
      <left style="thin">
        <color indexed="64"/>
      </left>
      <right style="medium">
        <color indexed="64"/>
      </right>
      <top/>
      <bottom style="thin">
        <color indexed="8"/>
      </bottom>
      <diagonal/>
    </border>
    <border>
      <left style="medium">
        <color indexed="8"/>
      </left>
      <right style="thin">
        <color indexed="8"/>
      </right>
      <top/>
      <bottom style="thin">
        <color indexed="8"/>
      </bottom>
      <diagonal/>
    </border>
    <border>
      <left/>
      <right style="medium">
        <color indexed="8"/>
      </right>
      <top/>
      <bottom/>
      <diagonal/>
    </border>
    <border>
      <left style="thin">
        <color indexed="64"/>
      </left>
      <right/>
      <top/>
      <bottom style="thin">
        <color indexed="64"/>
      </bottom>
      <diagonal/>
    </border>
    <border>
      <left/>
      <right style="medium">
        <color indexed="64"/>
      </right>
      <top/>
      <bottom/>
      <diagonal/>
    </border>
    <border>
      <left style="medium">
        <color indexed="8"/>
      </left>
      <right style="medium">
        <color indexed="8"/>
      </right>
      <top/>
      <bottom/>
      <diagonal/>
    </border>
    <border>
      <left style="medium">
        <color indexed="64"/>
      </left>
      <right/>
      <top/>
      <bottom style="thin">
        <color indexed="8"/>
      </bottom>
      <diagonal/>
    </border>
    <border>
      <left/>
      <right/>
      <top style="thin">
        <color indexed="8"/>
      </top>
      <bottom/>
      <diagonal/>
    </border>
    <border>
      <left/>
      <right style="thin">
        <color indexed="8"/>
      </right>
      <top style="thin">
        <color indexed="8"/>
      </top>
      <bottom/>
      <diagonal/>
    </border>
    <border>
      <left style="medium">
        <color indexed="8"/>
      </left>
      <right/>
      <top/>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8"/>
      </left>
      <right/>
      <top/>
      <bottom style="medium">
        <color indexed="64"/>
      </bottom>
      <diagonal/>
    </border>
    <border>
      <left style="medium">
        <color indexed="64"/>
      </left>
      <right style="medium">
        <color indexed="8"/>
      </right>
      <top style="medium">
        <color indexed="8"/>
      </top>
      <bottom/>
      <diagonal/>
    </border>
    <border>
      <left style="medium">
        <color indexed="64"/>
      </left>
      <right style="medium">
        <color indexed="8"/>
      </right>
      <top/>
      <bottom/>
      <diagonal/>
    </border>
    <border>
      <left style="medium">
        <color indexed="64"/>
      </left>
      <right style="medium">
        <color indexed="8"/>
      </right>
      <top/>
      <bottom style="medium">
        <color indexed="8"/>
      </bottom>
      <diagonal/>
    </border>
    <border>
      <left/>
      <right style="medium">
        <color indexed="64"/>
      </right>
      <top/>
      <bottom style="medium">
        <color indexed="8"/>
      </bottom>
      <diagonal/>
    </border>
    <border>
      <left style="medium">
        <color indexed="64"/>
      </left>
      <right style="medium">
        <color indexed="8"/>
      </right>
      <top/>
      <bottom style="medium">
        <color indexed="64"/>
      </bottom>
      <diagonal/>
    </border>
    <border>
      <left/>
      <right style="medium">
        <color indexed="8"/>
      </right>
      <top/>
      <bottom style="medium">
        <color indexed="64"/>
      </bottom>
      <diagonal/>
    </border>
    <border>
      <left style="medium">
        <color indexed="64"/>
      </left>
      <right style="medium">
        <color indexed="8"/>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8"/>
      </bottom>
      <diagonal/>
    </border>
    <border>
      <left style="medium">
        <color indexed="8"/>
      </left>
      <right style="medium">
        <color indexed="64"/>
      </right>
      <top style="thin">
        <color indexed="8"/>
      </top>
      <bottom style="medium">
        <color indexed="8"/>
      </bottom>
      <diagonal/>
    </border>
    <border>
      <left/>
      <right/>
      <top style="medium">
        <color indexed="64"/>
      </top>
      <bottom style="thin">
        <color indexed="8"/>
      </bottom>
      <diagonal/>
    </border>
    <border>
      <left style="medium">
        <color indexed="64"/>
      </left>
      <right style="thin">
        <color indexed="8"/>
      </right>
      <top/>
      <bottom style="medium">
        <color indexed="8"/>
      </bottom>
      <diagonal/>
    </border>
    <border>
      <left style="medium">
        <color indexed="64"/>
      </left>
      <right style="thin">
        <color indexed="8"/>
      </right>
      <top/>
      <bottom style="thin">
        <color indexed="8"/>
      </bottom>
      <diagonal/>
    </border>
    <border>
      <left style="medium">
        <color indexed="8"/>
      </left>
      <right style="medium">
        <color indexed="64"/>
      </right>
      <top/>
      <bottom style="thin">
        <color indexed="8"/>
      </bottom>
      <diagonal/>
    </border>
    <border>
      <left style="medium">
        <color indexed="8"/>
      </left>
      <right style="medium">
        <color indexed="64"/>
      </right>
      <top style="medium">
        <color indexed="8"/>
      </top>
      <bottom/>
      <diagonal/>
    </border>
    <border>
      <left style="thin">
        <color indexed="8"/>
      </left>
      <right style="medium">
        <color indexed="64"/>
      </right>
      <top style="thin">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thin">
        <color theme="1"/>
      </left>
      <right style="medium">
        <color indexed="64"/>
      </right>
      <top/>
      <bottom style="thin">
        <color indexed="8"/>
      </bottom>
      <diagonal/>
    </border>
    <border>
      <left style="thin">
        <color theme="1"/>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8"/>
      </right>
      <top/>
      <bottom style="medium">
        <color indexed="8"/>
      </bottom>
      <diagonal/>
    </border>
    <border>
      <left style="thin">
        <color indexed="64"/>
      </left>
      <right style="thin">
        <color indexed="64"/>
      </right>
      <top/>
      <bottom style="medium">
        <color indexed="8"/>
      </bottom>
      <diagonal/>
    </border>
    <border>
      <left style="thin">
        <color indexed="64"/>
      </left>
      <right style="thin">
        <color indexed="64"/>
      </right>
      <top style="medium">
        <color indexed="8"/>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8"/>
      </top>
      <bottom style="medium">
        <color indexed="64"/>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right style="medium">
        <color indexed="64"/>
      </right>
      <top style="thin">
        <color indexed="8"/>
      </top>
      <bottom style="medium">
        <color indexed="8"/>
      </bottom>
      <diagonal/>
    </border>
    <border>
      <left style="medium">
        <color indexed="64"/>
      </left>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style="thin">
        <color indexed="64"/>
      </left>
      <right style="medium">
        <color indexed="64"/>
      </right>
      <top style="thin">
        <color indexed="8"/>
      </top>
      <bottom style="medium">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8"/>
      </right>
      <top style="thin">
        <color indexed="64"/>
      </top>
      <bottom/>
      <diagonal/>
    </border>
    <border>
      <left style="thin">
        <color theme="1"/>
      </left>
      <right style="medium">
        <color indexed="64"/>
      </right>
      <top style="thin">
        <color indexed="8"/>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8"/>
      </right>
      <top/>
      <bottom style="medium">
        <color indexed="64"/>
      </bottom>
      <diagonal/>
    </border>
    <border>
      <left/>
      <right style="medium">
        <color indexed="64"/>
      </right>
      <top style="thin">
        <color indexed="8"/>
      </top>
      <bottom style="double">
        <color indexed="8"/>
      </bottom>
      <diagonal/>
    </border>
    <border>
      <left style="medium">
        <color indexed="64"/>
      </left>
      <right/>
      <top style="thin">
        <color indexed="8"/>
      </top>
      <bottom style="thin">
        <color indexed="64"/>
      </bottom>
      <diagonal/>
    </border>
    <border>
      <left/>
      <right style="medium">
        <color indexed="64"/>
      </right>
      <top style="thin">
        <color indexed="64"/>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style="thin">
        <color indexed="64"/>
      </right>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top style="thin">
        <color indexed="8"/>
      </top>
      <bottom style="medium">
        <color indexed="64"/>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theme="1"/>
      </right>
      <top style="thin">
        <color indexed="8"/>
      </top>
      <bottom style="thin">
        <color indexed="8"/>
      </bottom>
      <diagonal/>
    </border>
    <border>
      <left style="thin">
        <color theme="1"/>
      </left>
      <right style="medium">
        <color indexed="64"/>
      </right>
      <top style="thin">
        <color indexed="8"/>
      </top>
      <bottom style="thin">
        <color indexed="8"/>
      </bottom>
      <diagonal/>
    </border>
    <border>
      <left style="medium">
        <color indexed="64"/>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top style="thin">
        <color indexed="8"/>
      </top>
      <bottom style="thin">
        <color indexed="8"/>
      </bottom>
      <diagonal/>
    </border>
    <border>
      <left style="thin">
        <color indexed="64"/>
      </left>
      <right/>
      <top style="medium">
        <color indexed="64"/>
      </top>
      <bottom/>
      <diagonal/>
    </border>
    <border>
      <left style="thin">
        <color indexed="8"/>
      </left>
      <right style="medium">
        <color indexed="8"/>
      </right>
      <top style="thin">
        <color indexed="8"/>
      </top>
      <bottom style="thin">
        <color indexed="64"/>
      </bottom>
      <diagonal/>
    </border>
    <border>
      <left style="medium">
        <color indexed="8"/>
      </left>
      <right/>
      <top/>
      <bottom style="thin">
        <color indexed="8"/>
      </bottom>
      <diagonal/>
    </border>
    <border>
      <left style="medium">
        <color indexed="8"/>
      </left>
      <right style="medium">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style="medium">
        <color indexed="8"/>
      </top>
      <bottom/>
      <diagonal/>
    </border>
    <border>
      <left/>
      <right style="medium">
        <color auto="1"/>
      </right>
      <top/>
      <bottom style="medium">
        <color indexed="8"/>
      </bottom>
      <diagonal/>
    </border>
    <border>
      <left style="medium">
        <color indexed="8"/>
      </left>
      <right style="thin">
        <color indexed="8"/>
      </right>
      <top style="medium">
        <color indexed="8"/>
      </top>
      <bottom/>
      <diagonal/>
    </border>
    <border>
      <left style="thin">
        <color indexed="8"/>
      </left>
      <right style="medium">
        <color theme="1"/>
      </right>
      <top style="medium">
        <color indexed="8"/>
      </top>
      <bottom/>
      <diagonal/>
    </border>
    <border>
      <left/>
      <right style="medium">
        <color theme="1"/>
      </right>
      <top style="medium">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8"/>
      </left>
      <right style="medium">
        <color indexed="8"/>
      </right>
      <top/>
      <bottom style="medium">
        <color indexed="8"/>
      </bottom>
      <diagonal/>
    </border>
    <border>
      <left style="double">
        <color indexed="8"/>
      </left>
      <right style="thin">
        <color indexed="8"/>
      </right>
      <top/>
      <bottom style="medium">
        <color indexed="8"/>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thin">
        <color indexed="8"/>
      </left>
      <right/>
      <top/>
      <bottom style="medium">
        <color indexed="8"/>
      </bottom>
      <diagonal/>
    </border>
    <border>
      <left style="medium">
        <color indexed="64"/>
      </left>
      <right style="thin">
        <color indexed="8"/>
      </right>
      <top/>
      <bottom/>
      <diagonal/>
    </border>
    <border>
      <left style="medium">
        <color indexed="64"/>
      </left>
      <right/>
      <top/>
      <bottom style="medium">
        <color indexed="8"/>
      </bottom>
      <diagonal/>
    </border>
    <border>
      <left style="medium">
        <color indexed="8"/>
      </left>
      <right style="medium">
        <color indexed="64"/>
      </right>
      <top/>
      <bottom/>
      <diagonal/>
    </border>
    <border>
      <left/>
      <right style="thin">
        <color indexed="8"/>
      </right>
      <top/>
      <bottom style="medium">
        <color indexed="64"/>
      </bottom>
      <diagonal/>
    </border>
    <border>
      <left/>
      <right style="thin">
        <color theme="1"/>
      </right>
      <top/>
      <bottom style="medium">
        <color indexed="64"/>
      </bottom>
      <diagonal/>
    </border>
    <border>
      <left/>
      <right style="medium">
        <color theme="1"/>
      </right>
      <top/>
      <bottom style="medium">
        <color indexed="8"/>
      </bottom>
      <diagonal/>
    </border>
    <border>
      <left style="thick">
        <color indexed="8"/>
      </left>
      <right style="medium">
        <color indexed="8"/>
      </right>
      <top/>
      <bottom style="medium">
        <color indexed="8"/>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thin">
        <color indexed="8"/>
      </right>
      <top style="medium">
        <color rgb="FF000000"/>
      </top>
      <bottom/>
      <diagonal/>
    </border>
    <border>
      <left style="thin">
        <color indexed="8"/>
      </left>
      <right style="thin">
        <color indexed="8"/>
      </right>
      <top style="medium">
        <color rgb="FF000000"/>
      </top>
      <bottom/>
      <diagonal/>
    </border>
    <border>
      <left style="thin">
        <color indexed="8"/>
      </left>
      <right style="medium">
        <color rgb="FF000000"/>
      </right>
      <top style="medium">
        <color rgb="FF000000"/>
      </top>
      <bottom/>
      <diagonal/>
    </border>
    <border>
      <left style="medium">
        <color rgb="FF000000"/>
      </left>
      <right/>
      <top/>
      <bottom/>
      <diagonal/>
    </border>
    <border>
      <left style="thin">
        <color indexed="8"/>
      </left>
      <right style="medium">
        <color rgb="FF000000"/>
      </right>
      <top/>
      <bottom/>
      <diagonal/>
    </border>
    <border>
      <left style="medium">
        <color rgb="FF000000"/>
      </left>
      <right/>
      <top/>
      <bottom style="thin">
        <color indexed="8"/>
      </bottom>
      <diagonal/>
    </border>
    <border>
      <left style="thin">
        <color indexed="8"/>
      </left>
      <right style="medium">
        <color rgb="FF000000"/>
      </right>
      <top/>
      <bottom style="thin">
        <color indexed="8"/>
      </bottom>
      <diagonal/>
    </border>
    <border>
      <left style="medium">
        <color rgb="FF000000"/>
      </left>
      <right/>
      <top style="thin">
        <color indexed="8"/>
      </top>
      <bottom style="thin">
        <color indexed="8"/>
      </bottom>
      <diagonal/>
    </border>
    <border>
      <left/>
      <right style="medium">
        <color rgb="FF000000"/>
      </right>
      <top style="thin">
        <color indexed="8"/>
      </top>
      <bottom/>
      <diagonal/>
    </border>
    <border>
      <left/>
      <right style="medium">
        <color rgb="FF000000"/>
      </right>
      <top/>
      <bottom/>
      <diagonal/>
    </border>
    <border>
      <left style="medium">
        <color rgb="FF000000"/>
      </left>
      <right/>
      <top style="thin">
        <color indexed="8"/>
      </top>
      <bottom/>
      <diagonal/>
    </border>
    <border>
      <left style="thin">
        <color indexed="8"/>
      </left>
      <right style="medium">
        <color rgb="FF000000"/>
      </right>
      <top style="thin">
        <color indexed="8"/>
      </top>
      <bottom/>
      <diagonal/>
    </border>
    <border>
      <left style="thin">
        <color indexed="64"/>
      </left>
      <right style="medium">
        <color rgb="FF000000"/>
      </right>
      <top style="thin">
        <color indexed="64"/>
      </top>
      <bottom/>
      <diagonal/>
    </border>
    <border>
      <left style="thin">
        <color indexed="64"/>
      </left>
      <right style="medium">
        <color rgb="FF000000"/>
      </right>
      <top/>
      <bottom/>
      <diagonal/>
    </border>
    <border>
      <left style="thin">
        <color indexed="64"/>
      </left>
      <right style="medium">
        <color rgb="FF000000"/>
      </right>
      <top style="thin">
        <color indexed="8"/>
      </top>
      <bottom style="thin">
        <color indexed="8"/>
      </bottom>
      <diagonal/>
    </border>
    <border>
      <left style="medium">
        <color rgb="FF000000"/>
      </left>
      <right/>
      <top/>
      <bottom style="medium">
        <color rgb="FF000000"/>
      </bottom>
      <diagonal/>
    </border>
    <border>
      <left/>
      <right/>
      <top/>
      <bottom style="medium">
        <color rgb="FF000000"/>
      </bottom>
      <diagonal/>
    </border>
    <border>
      <left style="thin">
        <color indexed="64"/>
      </left>
      <right/>
      <top/>
      <bottom style="medium">
        <color rgb="FF000000"/>
      </bottom>
      <diagonal/>
    </border>
    <border>
      <left/>
      <right style="thin">
        <color indexed="64"/>
      </right>
      <top/>
      <bottom style="medium">
        <color rgb="FF000000"/>
      </bottom>
      <diagonal/>
    </border>
    <border>
      <left style="thin">
        <color indexed="64"/>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style="thin">
        <color indexed="8"/>
      </right>
      <top/>
      <bottom/>
      <diagonal/>
    </border>
    <border>
      <left style="thin">
        <color rgb="FF000000"/>
      </left>
      <right/>
      <top/>
      <bottom/>
      <diagonal/>
    </border>
    <border>
      <left style="thin">
        <color rgb="FF000000"/>
      </left>
      <right style="thin">
        <color indexed="64"/>
      </right>
      <top/>
      <bottom/>
      <diagonal/>
    </border>
    <border>
      <left/>
      <right/>
      <top/>
      <bottom style="thin">
        <color rgb="FF000000"/>
      </bottom>
      <diagonal/>
    </border>
    <border>
      <left style="medium">
        <color indexed="64"/>
      </left>
      <right style="thin">
        <color indexed="8"/>
      </right>
      <top style="thin">
        <color indexed="8"/>
      </top>
      <bottom style="thin">
        <color rgb="FF000000"/>
      </bottom>
      <diagonal/>
    </border>
    <border>
      <left/>
      <right style="thin">
        <color indexed="8"/>
      </right>
      <top/>
      <bottom style="thin">
        <color rgb="FF000000"/>
      </bottom>
      <diagonal/>
    </border>
    <border>
      <left style="thin">
        <color indexed="8"/>
      </left>
      <right style="thin">
        <color indexed="8"/>
      </right>
      <top style="thin">
        <color indexed="8"/>
      </top>
      <bottom style="thin">
        <color rgb="FF000000"/>
      </bottom>
      <diagonal/>
    </border>
    <border>
      <left style="thin">
        <color indexed="8"/>
      </left>
      <right style="medium">
        <color indexed="64"/>
      </right>
      <top style="thin">
        <color indexed="8"/>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indexed="8"/>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top style="thin">
        <color indexed="8"/>
      </top>
      <bottom/>
      <diagonal/>
    </border>
    <border>
      <left style="thin">
        <color auto="1"/>
      </left>
      <right/>
      <top/>
      <bottom style="thin">
        <color indexed="8"/>
      </bottom>
      <diagonal/>
    </border>
    <border>
      <left style="thin">
        <color auto="1"/>
      </left>
      <right/>
      <top style="thin">
        <color indexed="64"/>
      </top>
      <bottom style="thin">
        <color indexed="64"/>
      </bottom>
      <diagonal/>
    </border>
    <border>
      <left style="medium">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64"/>
      </left>
      <right style="medium">
        <color indexed="8"/>
      </right>
      <top style="thin">
        <color indexed="8"/>
      </top>
      <bottom/>
      <diagonal/>
    </border>
    <border>
      <left style="thin">
        <color rgb="FF000000"/>
      </left>
      <right/>
      <top/>
      <bottom style="thin">
        <color indexed="8"/>
      </bottom>
      <diagonal/>
    </border>
    <border>
      <left style="thin">
        <color indexed="64"/>
      </left>
      <right style="thin">
        <color indexed="8"/>
      </right>
      <top/>
      <bottom style="thin">
        <color indexed="8"/>
      </bottom>
      <diagonal/>
    </border>
    <border>
      <left style="thin">
        <color theme="1"/>
      </left>
      <right style="medium">
        <color indexed="64"/>
      </right>
      <top/>
      <bottom style="thin">
        <color theme="1"/>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diagonal/>
    </border>
    <border>
      <left/>
      <right style="medium">
        <color indexed="64"/>
      </right>
      <top/>
      <bottom style="thin">
        <color theme="1"/>
      </bottom>
      <diagonal/>
    </border>
    <border>
      <left/>
      <right style="thin">
        <color indexed="8"/>
      </right>
      <top/>
      <bottom style="medium">
        <color indexed="64"/>
      </bottom>
      <diagonal/>
    </border>
    <border>
      <left style="thin">
        <color indexed="8"/>
      </left>
      <right style="medium">
        <color indexed="64"/>
      </right>
      <top/>
      <bottom style="medium">
        <color rgb="FF000000"/>
      </bottom>
      <diagonal/>
    </border>
    <border>
      <left style="medium">
        <color indexed="64"/>
      </left>
      <right/>
      <top style="medium">
        <color rgb="FF000000"/>
      </top>
      <bottom/>
      <diagonal/>
    </border>
    <border>
      <left/>
      <right style="thin">
        <color theme="1"/>
      </right>
      <top/>
      <bottom style="medium">
        <color indexed="64"/>
      </bottom>
      <diagonal/>
    </border>
    <border>
      <left style="medium">
        <color indexed="64"/>
      </left>
      <right/>
      <top style="medium">
        <color indexed="8"/>
      </top>
      <bottom style="medium">
        <color indexed="8"/>
      </bottom>
      <diagonal/>
    </border>
    <border>
      <left style="thin">
        <color indexed="64"/>
      </left>
      <right/>
      <top/>
      <bottom style="medium">
        <color indexed="8"/>
      </bottom>
      <diagonal/>
    </border>
    <border>
      <left style="thin">
        <color rgb="FF000000"/>
      </left>
      <right style="thin">
        <color indexed="64"/>
      </right>
      <top style="thin">
        <color indexed="8"/>
      </top>
      <bottom/>
      <diagonal/>
    </border>
    <border>
      <left style="thin">
        <color rgb="FF000000"/>
      </left>
      <right style="thin">
        <color indexed="64"/>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medium">
        <color rgb="FF000000"/>
      </left>
      <right style="thin">
        <color indexed="8"/>
      </right>
      <top style="medium">
        <color indexed="64"/>
      </top>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right style="medium">
        <color indexed="64"/>
      </right>
      <top style="thin">
        <color rgb="FF000000"/>
      </top>
      <bottom/>
      <diagonal/>
    </border>
    <border>
      <left style="thin">
        <color rgb="FF000000"/>
      </left>
      <right style="thin">
        <color indexed="64"/>
      </right>
      <top style="thin">
        <color rgb="FF000000"/>
      </top>
      <bottom style="medium">
        <color indexed="64"/>
      </bottom>
      <diagonal/>
    </border>
    <border>
      <left/>
      <right style="thin">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64"/>
      </right>
      <top style="medium">
        <color indexed="8"/>
      </top>
      <bottom/>
      <diagonal/>
    </border>
    <border>
      <left style="medium">
        <color indexed="8"/>
      </left>
      <right style="thick">
        <color indexed="8"/>
      </right>
      <top style="medium">
        <color indexed="8"/>
      </top>
      <bottom/>
      <diagonal/>
    </border>
    <border>
      <left style="medium">
        <color indexed="8"/>
      </left>
      <right style="thick">
        <color indexed="8"/>
      </right>
      <top/>
      <bottom/>
      <diagonal/>
    </border>
    <border>
      <left style="medium">
        <color indexed="8"/>
      </left>
      <right style="thick">
        <color indexed="8"/>
      </right>
      <top/>
      <bottom style="medium">
        <color indexed="8"/>
      </bottom>
      <diagonal/>
    </border>
    <border>
      <left style="medium">
        <color indexed="64"/>
      </left>
      <right/>
      <top style="medium">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top style="medium">
        <color indexed="64"/>
      </top>
      <bottom/>
      <diagonal/>
    </border>
    <border>
      <left style="thin">
        <color indexed="8"/>
      </left>
      <right/>
      <top style="medium">
        <color indexed="64"/>
      </top>
      <bottom/>
      <diagonal/>
    </border>
    <border>
      <left/>
      <right style="medium">
        <color indexed="64"/>
      </right>
      <top style="medium">
        <color indexed="64"/>
      </top>
      <bottom/>
      <diagonal/>
    </border>
  </borders>
  <cellStyleXfs count="2078">
    <xf numFmtId="0" fontId="0" fillId="0" borderId="0"/>
    <xf numFmtId="43" fontId="60" fillId="0" borderId="0" applyFont="0" applyFill="0" applyBorder="0" applyAlignment="0" applyProtection="0"/>
    <xf numFmtId="44" fontId="61" fillId="0" borderId="0" applyFont="0" applyFill="0" applyBorder="0" applyAlignment="0" applyProtection="0"/>
    <xf numFmtId="0" fontId="88" fillId="0" borderId="0"/>
    <xf numFmtId="0" fontId="87" fillId="0" borderId="0"/>
    <xf numFmtId="181" fontId="62" fillId="27" borderId="0" applyNumberFormat="0" applyBorder="0" applyAlignment="0" applyProtection="0"/>
    <xf numFmtId="181" fontId="62" fillId="27" borderId="0" applyNumberFormat="0" applyBorder="0" applyAlignment="0" applyProtection="0"/>
    <xf numFmtId="181" fontId="62" fillId="27" borderId="0" applyNumberFormat="0" applyBorder="0" applyAlignment="0" applyProtection="0"/>
    <xf numFmtId="181" fontId="62" fillId="27" borderId="0" applyNumberFormat="0" applyBorder="0" applyAlignment="0" applyProtection="0"/>
    <xf numFmtId="181" fontId="62" fillId="28" borderId="0" applyNumberFormat="0" applyBorder="0" applyAlignment="0" applyProtection="0"/>
    <xf numFmtId="181" fontId="62" fillId="28" borderId="0" applyNumberFormat="0" applyBorder="0" applyAlignment="0" applyProtection="0"/>
    <xf numFmtId="181" fontId="62" fillId="28" borderId="0" applyNumberFormat="0" applyBorder="0" applyAlignment="0" applyProtection="0"/>
    <xf numFmtId="181" fontId="62" fillId="28" borderId="0" applyNumberFormat="0" applyBorder="0" applyAlignment="0" applyProtection="0"/>
    <xf numFmtId="181" fontId="62" fillId="29" borderId="0" applyNumberFormat="0" applyBorder="0" applyAlignment="0" applyProtection="0"/>
    <xf numFmtId="181" fontId="62" fillId="29" borderId="0" applyNumberFormat="0" applyBorder="0" applyAlignment="0" applyProtection="0"/>
    <xf numFmtId="181" fontId="62" fillId="29" borderId="0" applyNumberFormat="0" applyBorder="0" applyAlignment="0" applyProtection="0"/>
    <xf numFmtId="181" fontId="62" fillId="29"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1" borderId="0" applyNumberFormat="0" applyBorder="0" applyAlignment="0" applyProtection="0"/>
    <xf numFmtId="181" fontId="62" fillId="31" borderId="0" applyNumberFormat="0" applyBorder="0" applyAlignment="0" applyProtection="0"/>
    <xf numFmtId="181" fontId="62" fillId="31" borderId="0" applyNumberFormat="0" applyBorder="0" applyAlignment="0" applyProtection="0"/>
    <xf numFmtId="181" fontId="62" fillId="31" borderId="0" applyNumberFormat="0" applyBorder="0" applyAlignment="0" applyProtection="0"/>
    <xf numFmtId="181" fontId="62" fillId="32" borderId="0" applyNumberFormat="0" applyBorder="0" applyAlignment="0" applyProtection="0"/>
    <xf numFmtId="181" fontId="62" fillId="32" borderId="0" applyNumberFormat="0" applyBorder="0" applyAlignment="0" applyProtection="0"/>
    <xf numFmtId="181" fontId="62" fillId="32" borderId="0" applyNumberFormat="0" applyBorder="0" applyAlignment="0" applyProtection="0"/>
    <xf numFmtId="181" fontId="62" fillId="32"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4" borderId="0" applyNumberFormat="0" applyBorder="0" applyAlignment="0" applyProtection="0"/>
    <xf numFmtId="181" fontId="62" fillId="34" borderId="0" applyNumberFormat="0" applyBorder="0" applyAlignment="0" applyProtection="0"/>
    <xf numFmtId="181" fontId="62" fillId="34" borderId="0" applyNumberFormat="0" applyBorder="0" applyAlignment="0" applyProtection="0"/>
    <xf numFmtId="181" fontId="62" fillId="34" borderId="0" applyNumberFormat="0" applyBorder="0" applyAlignment="0" applyProtection="0"/>
    <xf numFmtId="181" fontId="62" fillId="36" borderId="0" applyNumberFormat="0" applyBorder="0" applyAlignment="0" applyProtection="0"/>
    <xf numFmtId="181" fontId="62" fillId="36" borderId="0" applyNumberFormat="0" applyBorder="0" applyAlignment="0" applyProtection="0"/>
    <xf numFmtId="181" fontId="62" fillId="36" borderId="0" applyNumberFormat="0" applyBorder="0" applyAlignment="0" applyProtection="0"/>
    <xf numFmtId="181" fontId="62" fillId="36"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7" borderId="0" applyNumberFormat="0" applyBorder="0" applyAlignment="0" applyProtection="0"/>
    <xf numFmtId="181" fontId="62" fillId="37" borderId="0" applyNumberFormat="0" applyBorder="0" applyAlignment="0" applyProtection="0"/>
    <xf numFmtId="181" fontId="62" fillId="37" borderId="0" applyNumberFormat="0" applyBorder="0" applyAlignment="0" applyProtection="0"/>
    <xf numFmtId="181" fontId="62" fillId="37" borderId="0" applyNumberFormat="0" applyBorder="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64" fillId="35" borderId="0"/>
    <xf numFmtId="181" fontId="66" fillId="0" borderId="0"/>
    <xf numFmtId="181" fontId="67" fillId="0" borderId="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8" fontId="62" fillId="0" borderId="0" applyFill="0" applyBorder="0" applyAlignment="0" applyProtection="0"/>
    <xf numFmtId="179" fontId="68" fillId="0" borderId="51"/>
    <xf numFmtId="181" fontId="69" fillId="0" borderId="0"/>
    <xf numFmtId="181" fontId="65" fillId="0" borderId="0" applyFont="0" applyFill="0" applyBorder="0" applyAlignment="0" applyProtection="0"/>
    <xf numFmtId="181" fontId="12" fillId="0" borderId="109">
      <alignment horizontal="left" vertical="center"/>
    </xf>
    <xf numFmtId="181" fontId="12" fillId="0" borderId="109">
      <alignment horizontal="left" vertical="center"/>
    </xf>
    <xf numFmtId="181" fontId="12" fillId="0" borderId="109">
      <alignment horizontal="left" vertical="center"/>
    </xf>
    <xf numFmtId="181" fontId="12" fillId="0" borderId="109">
      <alignment horizontal="left" vertical="center"/>
    </xf>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1" fillId="17" borderId="0" applyBorder="0"/>
    <xf numFmtId="181" fontId="72" fillId="0" borderId="0">
      <alignment vertical="center"/>
    </xf>
    <xf numFmtId="2" fontId="73" fillId="0" borderId="59">
      <alignment horizontal="center"/>
    </xf>
    <xf numFmtId="180" fontId="17" fillId="0" borderId="0"/>
    <xf numFmtId="180" fontId="17" fillId="0" borderId="0"/>
    <xf numFmtId="180" fontId="17" fillId="0" borderId="0"/>
    <xf numFmtId="181" fontId="17"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5" fillId="0" borderId="0"/>
    <xf numFmtId="181" fontId="17" fillId="0" borderId="0"/>
    <xf numFmtId="181" fontId="65" fillId="0" borderId="0"/>
    <xf numFmtId="181" fontId="17" fillId="0" borderId="0"/>
    <xf numFmtId="181" fontId="65"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37" fontId="11" fillId="0" borderId="0"/>
    <xf numFmtId="37" fontId="11" fillId="0" borderId="0"/>
    <xf numFmtId="37" fontId="11" fillId="0" borderId="0"/>
    <xf numFmtId="37" fontId="11" fillId="0" borderId="0"/>
    <xf numFmtId="181" fontId="17" fillId="0" borderId="0"/>
    <xf numFmtId="181" fontId="17" fillId="0" borderId="0"/>
    <xf numFmtId="181" fontId="17"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17" fillId="0" borderId="0"/>
    <xf numFmtId="181" fontId="62" fillId="0" borderId="0"/>
    <xf numFmtId="181" fontId="17" fillId="0" borderId="0"/>
    <xf numFmtId="181" fontId="62" fillId="0" borderId="0"/>
    <xf numFmtId="181" fontId="65" fillId="0" borderId="0"/>
    <xf numFmtId="181" fontId="65" fillId="0" borderId="0"/>
    <xf numFmtId="181" fontId="65" fillId="0" borderId="0"/>
    <xf numFmtId="181" fontId="65"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37" fontId="62" fillId="0" borderId="0"/>
    <xf numFmtId="37" fontId="62" fillId="0" borderId="0"/>
    <xf numFmtId="37" fontId="62" fillId="0" borderId="0"/>
    <xf numFmtId="37" fontId="62" fillId="0" borderId="0"/>
    <xf numFmtId="37" fontId="62" fillId="0" borderId="0"/>
    <xf numFmtId="37" fontId="62" fillId="0" borderId="0"/>
    <xf numFmtId="37"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37" fontId="62" fillId="0" borderId="0"/>
    <xf numFmtId="37" fontId="62" fillId="0" borderId="0"/>
    <xf numFmtId="37" fontId="62" fillId="0" borderId="0"/>
    <xf numFmtId="37" fontId="62" fillId="0" borderId="0"/>
    <xf numFmtId="37" fontId="62" fillId="0" borderId="0"/>
    <xf numFmtId="37" fontId="62" fillId="0" borderId="0"/>
    <xf numFmtId="37" fontId="62" fillId="0" borderId="0"/>
    <xf numFmtId="37" fontId="62" fillId="0" borderId="0"/>
    <xf numFmtId="37" fontId="62" fillId="0" borderId="0"/>
    <xf numFmtId="37"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5"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38" borderId="160" applyNumberFormat="0" applyFon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38" borderId="160" applyNumberFormat="0" applyFon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75" fillId="2" borderId="161" applyNumberForma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75" fillId="2" borderId="161" applyNumberForma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75" fillId="2" borderId="161" applyNumberFormat="0" applyAlignment="0" applyProtection="0"/>
    <xf numFmtId="181" fontId="17" fillId="0" borderId="0"/>
    <xf numFmtId="181" fontId="17" fillId="0" borderId="0"/>
    <xf numFmtId="181" fontId="17" fillId="0" borderId="0"/>
    <xf numFmtId="181" fontId="17" fillId="0" borderId="0"/>
    <xf numFmtId="181" fontId="75" fillId="2" borderId="161" applyNumberFormat="0" applyAlignment="0" applyProtection="0"/>
    <xf numFmtId="181" fontId="17" fillId="0" borderId="0"/>
    <xf numFmtId="181" fontId="17" fillId="0" borderId="0"/>
    <xf numFmtId="181" fontId="17" fillId="0" borderId="0"/>
    <xf numFmtId="181" fontId="17" fillId="0" borderId="0"/>
    <xf numFmtId="181" fontId="75" fillId="2" borderId="161" applyNumberFormat="0" applyAlignment="0" applyProtection="0"/>
    <xf numFmtId="181" fontId="17" fillId="0" borderId="0"/>
    <xf numFmtId="181" fontId="76" fillId="39" borderId="0">
      <alignment horizontal="right"/>
    </xf>
    <xf numFmtId="181" fontId="17" fillId="0" borderId="0"/>
    <xf numFmtId="181" fontId="17" fillId="0" borderId="0"/>
    <xf numFmtId="181" fontId="77" fillId="0" borderId="0" applyBorder="0">
      <alignment horizontal="centerContinuous"/>
    </xf>
    <xf numFmtId="181" fontId="17" fillId="0" borderId="0"/>
    <xf numFmtId="181" fontId="78" fillId="0" borderId="0" applyBorder="0">
      <alignment horizontal="centerContinuous"/>
    </xf>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79" fillId="0" borderId="162"/>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8" fillId="0" borderId="0" applyNumberFormat="0" applyFill="0" applyBorder="0" applyProtection="0">
      <alignment horizontal="right"/>
    </xf>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8" fillId="0" borderId="0" applyNumberFormat="0" applyFill="0" applyBorder="0" applyProtection="0">
      <alignment horizontal="right"/>
    </xf>
    <xf numFmtId="181" fontId="17" fillId="0" borderId="0"/>
    <xf numFmtId="181" fontId="17" fillId="0" borderId="0"/>
    <xf numFmtId="181" fontId="80" fillId="0" borderId="163"/>
    <xf numFmtId="181" fontId="17" fillId="0" borderId="0"/>
    <xf numFmtId="181" fontId="17" fillId="0" borderId="0"/>
    <xf numFmtId="181" fontId="81" fillId="0" borderId="0">
      <alignment vertical="center"/>
    </xf>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82" fillId="0" borderId="164" applyNumberFormat="0" applyFill="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82" fillId="0" borderId="164" applyNumberFormat="0" applyFill="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82" fillId="0" borderId="164" applyNumberFormat="0" applyFill="0" applyAlignment="0" applyProtection="0"/>
    <xf numFmtId="181" fontId="17" fillId="0" borderId="0"/>
    <xf numFmtId="181" fontId="17" fillId="0" borderId="0"/>
    <xf numFmtId="181" fontId="17" fillId="0" borderId="0"/>
    <xf numFmtId="181" fontId="17" fillId="0" borderId="0"/>
    <xf numFmtId="181" fontId="82" fillId="0" borderId="164" applyNumberFormat="0" applyFill="0" applyAlignment="0" applyProtection="0"/>
    <xf numFmtId="181" fontId="17" fillId="0" borderId="0"/>
    <xf numFmtId="181" fontId="17" fillId="0" borderId="0"/>
    <xf numFmtId="181" fontId="17" fillId="0" borderId="0"/>
    <xf numFmtId="181" fontId="17" fillId="0" borderId="0"/>
    <xf numFmtId="181" fontId="82" fillId="0" borderId="164" applyNumberFormat="0" applyFill="0" applyAlignment="0" applyProtection="0"/>
    <xf numFmtId="182" fontId="83" fillId="0" borderId="165" applyFill="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23" fillId="40" borderId="166"/>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9" fontId="9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0" fontId="11" fillId="0" borderId="0"/>
    <xf numFmtId="0" fontId="65" fillId="0" borderId="0"/>
    <xf numFmtId="0" fontId="65" fillId="0" borderId="0"/>
    <xf numFmtId="0" fontId="65" fillId="0" borderId="0"/>
    <xf numFmtId="0" fontId="98" fillId="0" borderId="0"/>
    <xf numFmtId="0" fontId="98" fillId="0" borderId="0"/>
    <xf numFmtId="0" fontId="98" fillId="0" borderId="0"/>
    <xf numFmtId="0" fontId="98" fillId="0" borderId="0"/>
    <xf numFmtId="0" fontId="98" fillId="0" borderId="0"/>
    <xf numFmtId="0" fontId="98" fillId="0" borderId="0"/>
    <xf numFmtId="0" fontId="2" fillId="0" borderId="0"/>
    <xf numFmtId="43" fontId="2" fillId="0" borderId="0" applyFont="0" applyFill="0" applyBorder="0" applyAlignment="0" applyProtection="0"/>
    <xf numFmtId="181" fontId="62" fillId="27" borderId="0" applyNumberFormat="0" applyBorder="0" applyAlignment="0" applyProtection="0"/>
    <xf numFmtId="181" fontId="62" fillId="27" borderId="0" applyNumberFormat="0" applyBorder="0" applyAlignment="0" applyProtection="0"/>
    <xf numFmtId="181" fontId="62" fillId="27" borderId="0" applyNumberFormat="0" applyBorder="0" applyAlignment="0" applyProtection="0"/>
    <xf numFmtId="181" fontId="62" fillId="27" borderId="0" applyNumberFormat="0" applyBorder="0" applyAlignment="0" applyProtection="0"/>
    <xf numFmtId="181" fontId="62" fillId="28" borderId="0" applyNumberFormat="0" applyBorder="0" applyAlignment="0" applyProtection="0"/>
    <xf numFmtId="181" fontId="62" fillId="28" borderId="0" applyNumberFormat="0" applyBorder="0" applyAlignment="0" applyProtection="0"/>
    <xf numFmtId="181" fontId="62" fillId="28" borderId="0" applyNumberFormat="0" applyBorder="0" applyAlignment="0" applyProtection="0"/>
    <xf numFmtId="181" fontId="62" fillId="28" borderId="0" applyNumberFormat="0" applyBorder="0" applyAlignment="0" applyProtection="0"/>
    <xf numFmtId="181" fontId="62" fillId="29" borderId="0" applyNumberFormat="0" applyBorder="0" applyAlignment="0" applyProtection="0"/>
    <xf numFmtId="181" fontId="62" fillId="29" borderId="0" applyNumberFormat="0" applyBorder="0" applyAlignment="0" applyProtection="0"/>
    <xf numFmtId="181" fontId="62" fillId="29" borderId="0" applyNumberFormat="0" applyBorder="0" applyAlignment="0" applyProtection="0"/>
    <xf numFmtId="181" fontId="62" fillId="29"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1" borderId="0" applyNumberFormat="0" applyBorder="0" applyAlignment="0" applyProtection="0"/>
    <xf numFmtId="181" fontId="62" fillId="31" borderId="0" applyNumberFormat="0" applyBorder="0" applyAlignment="0" applyProtection="0"/>
    <xf numFmtId="181" fontId="62" fillId="31" borderId="0" applyNumberFormat="0" applyBorder="0" applyAlignment="0" applyProtection="0"/>
    <xf numFmtId="181" fontId="62" fillId="31" borderId="0" applyNumberFormat="0" applyBorder="0" applyAlignment="0" applyProtection="0"/>
    <xf numFmtId="181" fontId="62" fillId="32" borderId="0" applyNumberFormat="0" applyBorder="0" applyAlignment="0" applyProtection="0"/>
    <xf numFmtId="181" fontId="62" fillId="32" borderId="0" applyNumberFormat="0" applyBorder="0" applyAlignment="0" applyProtection="0"/>
    <xf numFmtId="181" fontId="62" fillId="32" borderId="0" applyNumberFormat="0" applyBorder="0" applyAlignment="0" applyProtection="0"/>
    <xf numFmtId="181" fontId="62" fillId="32"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4" borderId="0" applyNumberFormat="0" applyBorder="0" applyAlignment="0" applyProtection="0"/>
    <xf numFmtId="181" fontId="62" fillId="34" borderId="0" applyNumberFormat="0" applyBorder="0" applyAlignment="0" applyProtection="0"/>
    <xf numFmtId="181" fontId="62" fillId="34" borderId="0" applyNumberFormat="0" applyBorder="0" applyAlignment="0" applyProtection="0"/>
    <xf numFmtId="181" fontId="62" fillId="34" borderId="0" applyNumberFormat="0" applyBorder="0" applyAlignment="0" applyProtection="0"/>
    <xf numFmtId="181" fontId="62" fillId="36" borderId="0" applyNumberFormat="0" applyBorder="0" applyAlignment="0" applyProtection="0"/>
    <xf numFmtId="181" fontId="62" fillId="36" borderId="0" applyNumberFormat="0" applyBorder="0" applyAlignment="0" applyProtection="0"/>
    <xf numFmtId="181" fontId="62" fillId="36" borderId="0" applyNumberFormat="0" applyBorder="0" applyAlignment="0" applyProtection="0"/>
    <xf numFmtId="181" fontId="62" fillId="36"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0"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3" borderId="0" applyNumberFormat="0" applyBorder="0" applyAlignment="0" applyProtection="0"/>
    <xf numFmtId="181" fontId="62" fillId="37" borderId="0" applyNumberFormat="0" applyBorder="0" applyAlignment="0" applyProtection="0"/>
    <xf numFmtId="181" fontId="62" fillId="37" borderId="0" applyNumberFormat="0" applyBorder="0" applyAlignment="0" applyProtection="0"/>
    <xf numFmtId="181" fontId="62" fillId="37" borderId="0" applyNumberFormat="0" applyBorder="0" applyAlignment="0" applyProtection="0"/>
    <xf numFmtId="181" fontId="62" fillId="37" borderId="0" applyNumberFormat="0" applyBorder="0" applyAlignment="0" applyProtection="0"/>
    <xf numFmtId="181" fontId="87" fillId="0" borderId="0"/>
    <xf numFmtId="181" fontId="63" fillId="2" borderId="159" applyNumberFormat="0" applyAlignment="0" applyProtection="0"/>
    <xf numFmtId="181" fontId="63" fillId="2" borderId="159" applyNumberFormat="0" applyAlignment="0" applyProtection="0"/>
    <xf numFmtId="181" fontId="63" fillId="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70" fillId="32" borderId="159" applyNumberFormat="0" applyAlignment="0" applyProtection="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62"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17" fillId="0" borderId="0"/>
    <xf numFmtId="181" fontId="65" fillId="0" borderId="0"/>
    <xf numFmtId="181" fontId="17" fillId="0" borderId="0"/>
    <xf numFmtId="181" fontId="17" fillId="0" borderId="0"/>
    <xf numFmtId="181" fontId="62" fillId="0" borderId="0"/>
    <xf numFmtId="181" fontId="17" fillId="0" borderId="0"/>
    <xf numFmtId="181" fontId="17" fillId="0" borderId="0"/>
    <xf numFmtId="181" fontId="62" fillId="0" borderId="0"/>
    <xf numFmtId="181" fontId="62" fillId="0" borderId="0"/>
    <xf numFmtId="181" fontId="62" fillId="0" borderId="0"/>
    <xf numFmtId="181" fontId="62"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62" fillId="0" borderId="0"/>
    <xf numFmtId="181" fontId="62" fillId="0" borderId="0"/>
    <xf numFmtId="181" fontId="62" fillId="0" borderId="0"/>
    <xf numFmtId="181" fontId="62" fillId="0" borderId="0"/>
    <xf numFmtId="181" fontId="17" fillId="0" borderId="0"/>
    <xf numFmtId="181" fontId="17" fillId="0" borderId="0"/>
    <xf numFmtId="181" fontId="17" fillId="0" borderId="0"/>
    <xf numFmtId="181" fontId="17" fillId="0" borderId="0"/>
    <xf numFmtId="181" fontId="17" fillId="0" borderId="0"/>
    <xf numFmtId="181" fontId="17" fillId="0" borderId="0"/>
    <xf numFmtId="181" fontId="17" fillId="38" borderId="160" applyNumberFormat="0" applyFont="0" applyAlignment="0" applyProtection="0"/>
    <xf numFmtId="181" fontId="17" fillId="0" borderId="0"/>
    <xf numFmtId="181" fontId="17" fillId="0" borderId="0"/>
    <xf numFmtId="181" fontId="17" fillId="0" borderId="0"/>
    <xf numFmtId="181" fontId="17" fillId="38" borderId="160" applyNumberFormat="0" applyFont="0" applyAlignment="0" applyProtection="0"/>
    <xf numFmtId="181" fontId="17" fillId="0" borderId="0"/>
    <xf numFmtId="181" fontId="17" fillId="0" borderId="0"/>
    <xf numFmtId="181" fontId="17" fillId="0" borderId="0"/>
    <xf numFmtId="181" fontId="17" fillId="38" borderId="160" applyNumberFormat="0" applyFont="0" applyAlignment="0" applyProtection="0"/>
    <xf numFmtId="181" fontId="17" fillId="0" borderId="0"/>
    <xf numFmtId="181" fontId="17" fillId="0" borderId="0"/>
    <xf numFmtId="181" fontId="17" fillId="0" borderId="0"/>
    <xf numFmtId="181" fontId="17" fillId="38" borderId="160" applyNumberFormat="0" applyFont="0" applyAlignment="0" applyProtection="0"/>
    <xf numFmtId="181" fontId="17" fillId="38" borderId="160" applyNumberFormat="0" applyFont="0" applyAlignment="0" applyProtection="0"/>
    <xf numFmtId="181" fontId="17" fillId="38" borderId="160" applyNumberFormat="0" applyFont="0" applyAlignment="0" applyProtection="0"/>
    <xf numFmtId="181" fontId="75" fillId="2" borderId="161" applyNumberFormat="0" applyAlignment="0" applyProtection="0"/>
    <xf numFmtId="181" fontId="75" fillId="2" borderId="161" applyNumberFormat="0" applyAlignment="0" applyProtection="0"/>
    <xf numFmtId="181" fontId="75" fillId="2" borderId="161" applyNumberFormat="0" applyAlignment="0" applyProtection="0"/>
    <xf numFmtId="181" fontId="77" fillId="39" borderId="101"/>
    <xf numFmtId="181" fontId="88" fillId="0" borderId="0"/>
    <xf numFmtId="181" fontId="17" fillId="0" borderId="0"/>
    <xf numFmtId="181" fontId="17" fillId="0" borderId="0"/>
    <xf numFmtId="181" fontId="17" fillId="0" borderId="0"/>
    <xf numFmtId="181" fontId="82" fillId="0" borderId="164" applyNumberFormat="0" applyFill="0" applyAlignment="0" applyProtection="0"/>
    <xf numFmtId="181" fontId="82" fillId="0" borderId="164" applyNumberFormat="0" applyFill="0" applyAlignment="0" applyProtection="0"/>
    <xf numFmtId="181" fontId="82" fillId="0" borderId="164" applyNumberFormat="0" applyFill="0" applyAlignment="0" applyProtection="0"/>
    <xf numFmtId="181" fontId="17" fillId="0" borderId="0"/>
    <xf numFmtId="181" fontId="17" fillId="0" borderId="0"/>
    <xf numFmtId="181" fontId="17" fillId="0" borderId="0"/>
    <xf numFmtId="0" fontId="2" fillId="0" borderId="0"/>
    <xf numFmtId="44" fontId="2" fillId="0" borderId="0" applyFont="0" applyFill="0" applyBorder="0" applyAlignment="0" applyProtection="0"/>
    <xf numFmtId="0" fontId="1" fillId="0" borderId="0"/>
    <xf numFmtId="43" fontId="1" fillId="0" borderId="0" applyFont="0" applyFill="0" applyBorder="0" applyAlignment="0" applyProtection="0"/>
    <xf numFmtId="0" fontId="103" fillId="0" borderId="0"/>
    <xf numFmtId="0" fontId="17" fillId="0" borderId="0"/>
    <xf numFmtId="0" fontId="11" fillId="0" borderId="0"/>
    <xf numFmtId="0" fontId="11" fillId="0" borderId="0"/>
    <xf numFmtId="43" fontId="17" fillId="0" borderId="0" applyFont="0" applyFill="0" applyBorder="0" applyAlignment="0" applyProtection="0"/>
    <xf numFmtId="9" fontId="1" fillId="0" borderId="0" applyFont="0" applyFill="0" applyBorder="0" applyAlignment="0" applyProtection="0"/>
    <xf numFmtId="0" fontId="11" fillId="0" borderId="0"/>
    <xf numFmtId="43" fontId="104" fillId="0" borderId="0" applyFont="0" applyFill="0" applyBorder="0" applyAlignment="0" applyProtection="0"/>
    <xf numFmtId="43" fontId="17" fillId="0" borderId="0" applyFont="0" applyFill="0" applyBorder="0" applyAlignment="0" applyProtection="0"/>
    <xf numFmtId="0" fontId="17" fillId="0" borderId="0"/>
    <xf numFmtId="43" fontId="11" fillId="0" borderId="0" applyFont="0" applyFill="0" applyBorder="0" applyAlignment="0" applyProtection="0"/>
  </cellStyleXfs>
  <cellXfs count="4008">
    <xf numFmtId="0" fontId="0" fillId="0" borderId="0" xfId="0"/>
    <xf numFmtId="0" fontId="4"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5" fillId="0" borderId="0" xfId="0" applyFont="1" applyProtection="1">
      <protection locked="0"/>
    </xf>
    <xf numFmtId="0" fontId="9" fillId="0" borderId="0" xfId="0" applyFont="1" applyProtection="1">
      <protection locked="0"/>
    </xf>
    <xf numFmtId="0" fontId="10" fillId="0" borderId="0" xfId="0" applyFont="1" applyAlignment="1">
      <alignment horizontal="centerContinuous"/>
    </xf>
    <xf numFmtId="0" fontId="11" fillId="0" borderId="0" xfId="0" applyFont="1" applyAlignment="1">
      <alignment horizontal="centerContinuous" wrapText="1"/>
    </xf>
    <xf numFmtId="0" fontId="12" fillId="0" borderId="0" xfId="0" applyFont="1" applyAlignment="1">
      <alignment horizontal="centerContinuous" wrapText="1"/>
    </xf>
    <xf numFmtId="0" fontId="11" fillId="0" borderId="0" xfId="0" applyFont="1"/>
    <xf numFmtId="0" fontId="14" fillId="0" borderId="0" xfId="0" applyFont="1" applyAlignment="1">
      <alignment horizontal="left"/>
    </xf>
    <xf numFmtId="0" fontId="14"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15" fillId="3" borderId="0" xfId="0" applyFont="1" applyFill="1" applyAlignment="1">
      <alignment horizontal="centerContinuous"/>
    </xf>
    <xf numFmtId="0" fontId="17" fillId="0" borderId="0" xfId="0" applyFont="1" applyAlignment="1">
      <alignment horizontal="centerContinuous"/>
    </xf>
    <xf numFmtId="0" fontId="17" fillId="0" borderId="0" xfId="0" applyFont="1"/>
    <xf numFmtId="0" fontId="7" fillId="0" borderId="0" xfId="0" applyFont="1"/>
    <xf numFmtId="0" fontId="7" fillId="0" borderId="1" xfId="0" applyFont="1" applyBorder="1" applyAlignment="1">
      <alignment horizontal="centerContinuous"/>
    </xf>
    <xf numFmtId="0" fontId="7" fillId="0" borderId="2" xfId="0" applyFont="1" applyBorder="1" applyAlignment="1">
      <alignment horizontal="centerContinuous"/>
    </xf>
    <xf numFmtId="0" fontId="7" fillId="0" borderId="0" xfId="0" applyFont="1" applyAlignment="1">
      <alignment horizontal="centerContinuous"/>
    </xf>
    <xf numFmtId="0" fontId="7" fillId="0" borderId="1" xfId="0" applyFont="1" applyBorder="1"/>
    <xf numFmtId="0" fontId="7" fillId="0" borderId="3" xfId="0" applyFont="1" applyBorder="1"/>
    <xf numFmtId="0" fontId="7" fillId="0" borderId="4" xfId="0" applyFont="1" applyBorder="1"/>
    <xf numFmtId="0" fontId="7" fillId="0" borderId="5" xfId="0" applyFont="1" applyBorder="1"/>
    <xf numFmtId="0" fontId="7" fillId="0" borderId="6" xfId="0" applyFont="1" applyBorder="1" applyAlignment="1">
      <alignment horizontal="centerContinuous"/>
    </xf>
    <xf numFmtId="0" fontId="7" fillId="0" borderId="4" xfId="0" applyFont="1" applyBorder="1" applyAlignment="1">
      <alignment horizontal="centerContinuous"/>
    </xf>
    <xf numFmtId="0" fontId="7" fillId="0" borderId="7" xfId="0" applyFont="1" applyBorder="1" applyAlignment="1">
      <alignment horizontal="centerContinuous"/>
    </xf>
    <xf numFmtId="0" fontId="7" fillId="0" borderId="8" xfId="0" applyFont="1" applyBorder="1" applyAlignment="1">
      <alignment horizontal="centerContinuous"/>
    </xf>
    <xf numFmtId="0" fontId="7" fillId="0" borderId="6" xfId="0" applyFont="1" applyBorder="1"/>
    <xf numFmtId="0" fontId="7" fillId="0" borderId="3" xfId="0" applyFont="1" applyBorder="1" applyAlignment="1">
      <alignment horizontal="centerContinuous"/>
    </xf>
    <xf numFmtId="0" fontId="7" fillId="0" borderId="5" xfId="0" applyFont="1" applyBorder="1" applyAlignment="1">
      <alignment horizontal="centerContinuous"/>
    </xf>
    <xf numFmtId="0" fontId="7" fillId="0" borderId="10" xfId="0" applyFont="1" applyBorder="1" applyAlignment="1">
      <alignment horizontal="centerContinuous"/>
    </xf>
    <xf numFmtId="0" fontId="7" fillId="0" borderId="9" xfId="0" applyFont="1" applyBorder="1"/>
    <xf numFmtId="0" fontId="12" fillId="0" borderId="0" xfId="0" applyFont="1" applyAlignment="1">
      <alignment horizontal="centerContinuous"/>
    </xf>
    <xf numFmtId="0" fontId="11" fillId="0" borderId="1" xfId="0" applyFont="1" applyBorder="1" applyAlignment="1">
      <alignment horizontal="centerContinuous"/>
    </xf>
    <xf numFmtId="0" fontId="11" fillId="0" borderId="2" xfId="0" applyFont="1" applyBorder="1"/>
    <xf numFmtId="0" fontId="11" fillId="0" borderId="1" xfId="0" applyFont="1" applyBorder="1"/>
    <xf numFmtId="0" fontId="11" fillId="0" borderId="3" xfId="0" applyFont="1" applyBorder="1"/>
    <xf numFmtId="0" fontId="11" fillId="0" borderId="6" xfId="0" applyFont="1" applyBorder="1" applyAlignment="1">
      <alignment horizontal="centerContinuous"/>
    </xf>
    <xf numFmtId="0" fontId="11" fillId="0" borderId="9" xfId="0" applyFont="1" applyBorder="1"/>
    <xf numFmtId="0" fontId="11" fillId="0" borderId="4" xfId="0" applyFont="1" applyBorder="1"/>
    <xf numFmtId="0" fontId="11" fillId="0" borderId="11" xfId="0" applyFont="1" applyBorder="1"/>
    <xf numFmtId="0" fontId="11" fillId="0" borderId="12" xfId="0" applyFont="1" applyBorder="1"/>
    <xf numFmtId="0" fontId="11" fillId="0" borderId="5" xfId="0" applyFont="1" applyBorder="1"/>
    <xf numFmtId="0" fontId="11" fillId="0" borderId="13" xfId="0" applyFont="1" applyBorder="1"/>
    <xf numFmtId="0" fontId="11" fillId="0" borderId="15" xfId="0" applyFont="1" applyBorder="1"/>
    <xf numFmtId="0" fontId="11" fillId="0" borderId="6" xfId="0" applyFont="1" applyBorder="1"/>
    <xf numFmtId="37" fontId="11" fillId="4" borderId="0" xfId="0" applyNumberFormat="1" applyFont="1" applyFill="1"/>
    <xf numFmtId="0" fontId="11" fillId="0" borderId="7" xfId="0" applyFont="1" applyBorder="1"/>
    <xf numFmtId="0" fontId="11" fillId="0" borderId="8" xfId="0" applyFont="1" applyBorder="1"/>
    <xf numFmtId="0" fontId="12" fillId="0" borderId="0" xfId="0" applyFont="1"/>
    <xf numFmtId="0" fontId="7" fillId="0" borderId="10" xfId="0" applyFont="1" applyBorder="1"/>
    <xf numFmtId="0" fontId="7" fillId="0" borderId="7" xfId="0" applyFont="1" applyBorder="1"/>
    <xf numFmtId="0" fontId="11" fillId="0" borderId="10" xfId="0" applyFont="1" applyBorder="1"/>
    <xf numFmtId="0" fontId="19" fillId="0" borderId="0" xfId="0" applyFont="1" applyAlignment="1">
      <alignment horizontal="left"/>
    </xf>
    <xf numFmtId="0" fontId="19" fillId="0" borderId="0" xfId="0" applyFont="1" applyAlignment="1">
      <alignment horizontal="centerContinuous"/>
    </xf>
    <xf numFmtId="0" fontId="19" fillId="0" borderId="0" xfId="0" applyFont="1"/>
    <xf numFmtId="0" fontId="19" fillId="0" borderId="1" xfId="0" applyFont="1" applyBorder="1" applyAlignment="1">
      <alignment horizontal="left"/>
    </xf>
    <xf numFmtId="0" fontId="19" fillId="0" borderId="1" xfId="0" applyFont="1" applyBorder="1"/>
    <xf numFmtId="0" fontId="19" fillId="0" borderId="1" xfId="0" applyFont="1" applyBorder="1" applyAlignment="1">
      <alignment horizontal="centerContinuous"/>
    </xf>
    <xf numFmtId="0" fontId="19" fillId="0" borderId="2" xfId="0" applyFont="1" applyBorder="1" applyAlignment="1">
      <alignment horizontal="centerContinuous"/>
    </xf>
    <xf numFmtId="0" fontId="19" fillId="0" borderId="9" xfId="0" applyFont="1" applyBorder="1"/>
    <xf numFmtId="0" fontId="19" fillId="0" borderId="9" xfId="0" applyFont="1" applyBorder="1" applyAlignment="1">
      <alignment horizontal="centerContinuous"/>
    </xf>
    <xf numFmtId="0" fontId="19" fillId="0" borderId="10" xfId="0" applyFont="1" applyBorder="1"/>
    <xf numFmtId="0" fontId="19" fillId="0" borderId="2" xfId="0" applyFont="1" applyBorder="1"/>
    <xf numFmtId="0" fontId="7" fillId="0" borderId="2" xfId="0" applyFont="1" applyBorder="1"/>
    <xf numFmtId="0" fontId="7" fillId="0" borderId="8" xfId="0" applyFont="1" applyBorder="1"/>
    <xf numFmtId="0" fontId="7" fillId="0" borderId="0" xfId="0" applyFont="1" applyAlignment="1">
      <alignment horizontal="left"/>
    </xf>
    <xf numFmtId="0" fontId="20" fillId="0" borderId="0" xfId="0" applyFont="1" applyAlignment="1">
      <alignment horizontal="centerContinuous"/>
    </xf>
    <xf numFmtId="37" fontId="7" fillId="0" borderId="0" xfId="0" applyNumberFormat="1" applyFont="1"/>
    <xf numFmtId="37" fontId="7" fillId="0" borderId="0" xfId="0" applyNumberFormat="1" applyFont="1" applyAlignment="1">
      <alignment horizontal="centerContinuous"/>
    </xf>
    <xf numFmtId="0" fontId="20" fillId="0" borderId="0" xfId="0" applyFont="1"/>
    <xf numFmtId="37" fontId="7" fillId="0" borderId="5" xfId="0" applyNumberFormat="1" applyFont="1" applyBorder="1"/>
    <xf numFmtId="0" fontId="7" fillId="0" borderId="7" xfId="0" applyFont="1" applyBorder="1" applyAlignment="1">
      <alignment horizontal="center"/>
    </xf>
    <xf numFmtId="0" fontId="7" fillId="0" borderId="0" xfId="0" applyFont="1" applyAlignment="1">
      <alignment horizontal="center"/>
    </xf>
    <xf numFmtId="0" fontId="7" fillId="6" borderId="7" xfId="0" applyFont="1" applyFill="1" applyBorder="1"/>
    <xf numFmtId="0" fontId="7" fillId="8" borderId="7" xfId="0" applyFont="1" applyFill="1" applyBorder="1"/>
    <xf numFmtId="0" fontId="7" fillId="0" borderId="0" xfId="0" applyFont="1" applyAlignment="1">
      <alignment horizontal="right"/>
    </xf>
    <xf numFmtId="0" fontId="7" fillId="0" borderId="1" xfId="0" applyFont="1" applyBorder="1" applyAlignment="1">
      <alignment horizontal="right"/>
    </xf>
    <xf numFmtId="0" fontId="7" fillId="0" borderId="6" xfId="0" applyFont="1" applyBorder="1" applyAlignment="1">
      <alignment horizontal="center"/>
    </xf>
    <xf numFmtId="0" fontId="7" fillId="0" borderId="4" xfId="0" applyFont="1" applyBorder="1" applyAlignment="1">
      <alignment horizontal="center"/>
    </xf>
    <xf numFmtId="0" fontId="7" fillId="9" borderId="6" xfId="0" applyFont="1" applyFill="1" applyBorder="1"/>
    <xf numFmtId="0" fontId="7" fillId="9" borderId="7" xfId="0" applyFont="1" applyFill="1" applyBorder="1" applyAlignment="1">
      <alignment horizontal="centerContinuous"/>
    </xf>
    <xf numFmtId="0" fontId="7" fillId="9" borderId="10" xfId="0" applyFont="1" applyFill="1" applyBorder="1" applyAlignment="1">
      <alignment horizontal="centerContinuous"/>
    </xf>
    <xf numFmtId="37" fontId="7" fillId="0" borderId="5" xfId="0" applyNumberFormat="1" applyFont="1" applyBorder="1" applyAlignment="1">
      <alignment horizontal="centerContinuous"/>
    </xf>
    <xf numFmtId="37" fontId="7" fillId="9" borderId="6" xfId="0" applyNumberFormat="1" applyFont="1" applyFill="1" applyBorder="1"/>
    <xf numFmtId="37" fontId="7" fillId="9" borderId="7" xfId="0" applyNumberFormat="1" applyFont="1" applyFill="1" applyBorder="1" applyAlignment="1">
      <alignment horizontal="centerContinuous"/>
    </xf>
    <xf numFmtId="37" fontId="7" fillId="9" borderId="1" xfId="0" applyNumberFormat="1" applyFont="1" applyFill="1" applyBorder="1" applyAlignment="1">
      <alignment horizontal="centerContinuous"/>
    </xf>
    <xf numFmtId="37" fontId="7" fillId="9" borderId="10" xfId="0" applyNumberFormat="1" applyFont="1" applyFill="1" applyBorder="1" applyAlignment="1">
      <alignment horizontal="centerContinuous"/>
    </xf>
    <xf numFmtId="0" fontId="7" fillId="0" borderId="1" xfId="0" applyFont="1" applyBorder="1" applyAlignment="1">
      <alignment horizontal="center"/>
    </xf>
    <xf numFmtId="0" fontId="7" fillId="0" borderId="3" xfId="0" applyFont="1" applyBorder="1" applyProtection="1">
      <protection locked="0"/>
    </xf>
    <xf numFmtId="0" fontId="7" fillId="0" borderId="4" xfId="0" applyFont="1" applyBorder="1" applyAlignment="1">
      <alignment horizontal="right"/>
    </xf>
    <xf numFmtId="0" fontId="7" fillId="0" borderId="1" xfId="0" applyFont="1" applyBorder="1" applyProtection="1">
      <protection locked="0"/>
    </xf>
    <xf numFmtId="0" fontId="7" fillId="0" borderId="5" xfId="0" applyFont="1" applyBorder="1" applyProtection="1">
      <protection locked="0"/>
    </xf>
    <xf numFmtId="39" fontId="19" fillId="0" borderId="1" xfId="0" applyNumberFormat="1" applyFont="1" applyBorder="1" applyAlignment="1">
      <alignment horizontal="centerContinuous"/>
    </xf>
    <xf numFmtId="39" fontId="7" fillId="0" borderId="1" xfId="0" applyNumberFormat="1" applyFont="1" applyBorder="1" applyAlignment="1">
      <alignment horizontal="centerContinuous"/>
    </xf>
    <xf numFmtId="0" fontId="22" fillId="0" borderId="9" xfId="0" applyFont="1" applyBorder="1"/>
    <xf numFmtId="0" fontId="7" fillId="0" borderId="15" xfId="0" applyFont="1" applyBorder="1"/>
    <xf numFmtId="37" fontId="7" fillId="0" borderId="3" xfId="0" applyNumberFormat="1" applyFont="1" applyBorder="1" applyAlignment="1">
      <alignment horizontal="centerContinuous"/>
    </xf>
    <xf numFmtId="5" fontId="7" fillId="0" borderId="5" xfId="0" applyNumberFormat="1" applyFont="1" applyBorder="1" applyAlignment="1" applyProtection="1">
      <alignment horizontal="centerContinuous"/>
      <protection locked="0"/>
    </xf>
    <xf numFmtId="5" fontId="7" fillId="0" borderId="2" xfId="0" applyNumberFormat="1" applyFont="1" applyBorder="1" applyProtection="1">
      <protection locked="0"/>
    </xf>
    <xf numFmtId="37" fontId="7" fillId="0" borderId="5" xfId="0" applyNumberFormat="1" applyFont="1" applyBorder="1" applyProtection="1">
      <protection locked="0"/>
    </xf>
    <xf numFmtId="0" fontId="7" fillId="9" borderId="4" xfId="0" applyFont="1" applyFill="1" applyBorder="1"/>
    <xf numFmtId="37" fontId="7" fillId="9" borderId="9" xfId="0" applyNumberFormat="1" applyFont="1" applyFill="1" applyBorder="1"/>
    <xf numFmtId="37" fontId="7" fillId="9" borderId="7" xfId="0" applyNumberFormat="1" applyFont="1" applyFill="1" applyBorder="1"/>
    <xf numFmtId="0" fontId="7" fillId="9" borderId="2" xfId="0" applyFont="1" applyFill="1" applyBorder="1"/>
    <xf numFmtId="37" fontId="7" fillId="9" borderId="1" xfId="0" applyNumberFormat="1" applyFont="1" applyFill="1" applyBorder="1"/>
    <xf numFmtId="37" fontId="7" fillId="9" borderId="10" xfId="0" applyNumberFormat="1" applyFont="1" applyFill="1" applyBorder="1"/>
    <xf numFmtId="37" fontId="7" fillId="0" borderId="2" xfId="0" applyNumberFormat="1" applyFont="1" applyBorder="1" applyProtection="1">
      <protection locked="0"/>
    </xf>
    <xf numFmtId="5" fontId="7" fillId="0" borderId="3" xfId="0" applyNumberFormat="1" applyFont="1" applyBorder="1"/>
    <xf numFmtId="5" fontId="7" fillId="9" borderId="9" xfId="0" applyNumberFormat="1" applyFont="1" applyFill="1" applyBorder="1"/>
    <xf numFmtId="0" fontId="11" fillId="0" borderId="17" xfId="0" applyFont="1" applyBorder="1" applyAlignment="1">
      <alignment horizontal="centerContinuous"/>
    </xf>
    <xf numFmtId="0" fontId="11" fillId="0" borderId="16" xfId="0" applyFont="1" applyBorder="1" applyAlignment="1">
      <alignment horizontal="centerContinuous"/>
    </xf>
    <xf numFmtId="0" fontId="23" fillId="0" borderId="0" xfId="0" applyFont="1"/>
    <xf numFmtId="0" fontId="11" fillId="0" borderId="1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5" fontId="11" fillId="0" borderId="16" xfId="0" applyNumberFormat="1" applyFont="1" applyBorder="1"/>
    <xf numFmtId="5" fontId="11" fillId="0" borderId="18" xfId="0" applyNumberFormat="1" applyFont="1" applyBorder="1"/>
    <xf numFmtId="37" fontId="11" fillId="0" borderId="18" xfId="0" applyNumberFormat="1" applyFont="1" applyBorder="1"/>
    <xf numFmtId="37" fontId="11" fillId="9" borderId="16" xfId="0" applyNumberFormat="1" applyFont="1" applyFill="1" applyBorder="1"/>
    <xf numFmtId="0" fontId="11" fillId="0" borderId="20" xfId="0" applyFont="1" applyBorder="1"/>
    <xf numFmtId="0" fontId="11" fillId="0" borderId="21" xfId="0" applyFont="1" applyBorder="1"/>
    <xf numFmtId="5" fontId="11" fillId="0" borderId="22" xfId="0" applyNumberFormat="1" applyFont="1" applyBorder="1"/>
    <xf numFmtId="0" fontId="11" fillId="0" borderId="17" xfId="0" applyFont="1" applyBorder="1"/>
    <xf numFmtId="0" fontId="11" fillId="0" borderId="16" xfId="0" applyFont="1" applyBorder="1"/>
    <xf numFmtId="5" fontId="11" fillId="0" borderId="23" xfId="0" applyNumberFormat="1" applyFont="1" applyBorder="1"/>
    <xf numFmtId="0" fontId="11" fillId="0" borderId="23" xfId="0" applyFont="1" applyBorder="1" applyAlignment="1">
      <alignment horizontal="center"/>
    </xf>
    <xf numFmtId="37" fontId="11" fillId="0" borderId="23" xfId="0" applyNumberFormat="1" applyFont="1" applyBorder="1"/>
    <xf numFmtId="37" fontId="11" fillId="9" borderId="23" xfId="0" applyNumberFormat="1" applyFont="1" applyFill="1" applyBorder="1"/>
    <xf numFmtId="5" fontId="11" fillId="0" borderId="24" xfId="0" applyNumberFormat="1" applyFont="1" applyBorder="1"/>
    <xf numFmtId="5" fontId="11" fillId="0" borderId="25" xfId="0" applyNumberFormat="1" applyFont="1" applyBorder="1"/>
    <xf numFmtId="5" fontId="11" fillId="0" borderId="20" xfId="0" applyNumberFormat="1" applyFont="1" applyBorder="1"/>
    <xf numFmtId="0" fontId="11" fillId="0" borderId="25" xfId="0" applyFont="1" applyBorder="1"/>
    <xf numFmtId="0" fontId="11" fillId="0" borderId="0" xfId="0" applyFont="1" applyAlignment="1">
      <alignment horizontal="right"/>
    </xf>
    <xf numFmtId="0" fontId="11" fillId="9" borderId="7" xfId="0" applyFont="1" applyFill="1" applyBorder="1"/>
    <xf numFmtId="0" fontId="11" fillId="9" borderId="1" xfId="0" applyFont="1" applyFill="1" applyBorder="1"/>
    <xf numFmtId="0" fontId="11" fillId="9" borderId="2" xfId="0" applyFont="1" applyFill="1" applyBorder="1"/>
    <xf numFmtId="5" fontId="11" fillId="0" borderId="4" xfId="0" applyNumberFormat="1" applyFont="1" applyBorder="1"/>
    <xf numFmtId="37" fontId="11" fillId="0" borderId="4" xfId="0" applyNumberFormat="1" applyFont="1" applyBorder="1"/>
    <xf numFmtId="37" fontId="11" fillId="0" borderId="8" xfId="0" applyNumberFormat="1" applyFont="1" applyBorder="1"/>
    <xf numFmtId="0" fontId="11" fillId="0" borderId="6" xfId="0" applyFont="1" applyBorder="1" applyAlignment="1">
      <alignment horizontal="center"/>
    </xf>
    <xf numFmtId="0" fontId="11" fillId="0" borderId="0" xfId="0" applyFont="1" applyAlignment="1">
      <alignment horizontal="center"/>
    </xf>
    <xf numFmtId="0" fontId="11" fillId="0" borderId="9" xfId="0" applyFont="1" applyBorder="1" applyAlignment="1">
      <alignment horizontal="center"/>
    </xf>
    <xf numFmtId="0" fontId="14" fillId="0" borderId="0" xfId="0" applyFont="1"/>
    <xf numFmtId="0" fontId="7" fillId="4" borderId="4" xfId="0" applyFont="1" applyFill="1" applyBorder="1"/>
    <xf numFmtId="0" fontId="14" fillId="0" borderId="6" xfId="0" applyFont="1" applyBorder="1"/>
    <xf numFmtId="0" fontId="11" fillId="0" borderId="26" xfId="0" applyFont="1" applyBorder="1"/>
    <xf numFmtId="0" fontId="23" fillId="0" borderId="1" xfId="0" applyFont="1" applyBorder="1"/>
    <xf numFmtId="37" fontId="11" fillId="0" borderId="7" xfId="0" applyNumberFormat="1" applyFont="1" applyBorder="1"/>
    <xf numFmtId="37" fontId="11" fillId="0" borderId="0" xfId="0" applyNumberFormat="1" applyFont="1"/>
    <xf numFmtId="37" fontId="11" fillId="0" borderId="6" xfId="0" applyNumberFormat="1" applyFont="1" applyBorder="1"/>
    <xf numFmtId="5" fontId="11" fillId="0" borderId="6" xfId="0" applyNumberFormat="1" applyFont="1" applyBorder="1"/>
    <xf numFmtId="0" fontId="11" fillId="0" borderId="7" xfId="0" applyFont="1" applyBorder="1" applyAlignment="1">
      <alignment horizontal="centerContinuous"/>
    </xf>
    <xf numFmtId="0" fontId="11" fillId="0" borderId="10" xfId="0" applyFont="1" applyBorder="1" applyAlignment="1">
      <alignment horizontal="centerContinuous"/>
    </xf>
    <xf numFmtId="5" fontId="11" fillId="0" borderId="3" xfId="0" applyNumberFormat="1" applyFont="1" applyBorder="1"/>
    <xf numFmtId="37" fontId="11" fillId="0" borderId="3" xfId="0" applyNumberFormat="1" applyFont="1" applyBorder="1"/>
    <xf numFmtId="37" fontId="11" fillId="0" borderId="5" xfId="0" applyNumberFormat="1" applyFont="1" applyBorder="1"/>
    <xf numFmtId="5" fontId="11" fillId="0" borderId="7" xfId="0" applyNumberFormat="1" applyFont="1" applyBorder="1"/>
    <xf numFmtId="0" fontId="11" fillId="9" borderId="5" xfId="0" applyFont="1" applyFill="1" applyBorder="1"/>
    <xf numFmtId="5" fontId="11" fillId="0" borderId="10" xfId="0" applyNumberFormat="1" applyFont="1" applyBorder="1"/>
    <xf numFmtId="0" fontId="11" fillId="0" borderId="7" xfId="0" applyFont="1" applyBorder="1" applyAlignment="1">
      <alignment horizontal="center"/>
    </xf>
    <xf numFmtId="0" fontId="11" fillId="0" borderId="15" xfId="0" applyFont="1" applyBorder="1" applyAlignment="1">
      <alignment horizontal="center"/>
    </xf>
    <xf numFmtId="0" fontId="11" fillId="9" borderId="25" xfId="0" applyFont="1" applyFill="1" applyBorder="1"/>
    <xf numFmtId="37" fontId="11" fillId="0" borderId="0" xfId="0" applyNumberFormat="1" applyFont="1" applyAlignment="1">
      <alignment horizontal="center"/>
    </xf>
    <xf numFmtId="0" fontId="11" fillId="0" borderId="14" xfId="0" applyFont="1" applyBorder="1" applyAlignment="1">
      <alignment horizontal="center"/>
    </xf>
    <xf numFmtId="37" fontId="11" fillId="10" borderId="6" xfId="0" applyNumberFormat="1" applyFont="1" applyFill="1" applyBorder="1"/>
    <xf numFmtId="37" fontId="11" fillId="10" borderId="3" xfId="0" applyNumberFormat="1" applyFont="1" applyFill="1" applyBorder="1"/>
    <xf numFmtId="37" fontId="11" fillId="10" borderId="0" xfId="0" applyNumberFormat="1" applyFont="1" applyFill="1"/>
    <xf numFmtId="5" fontId="11" fillId="10" borderId="6" xfId="0" applyNumberFormat="1" applyFont="1" applyFill="1" applyBorder="1"/>
    <xf numFmtId="37" fontId="11" fillId="0" borderId="4" xfId="0" applyNumberFormat="1" applyFont="1" applyBorder="1" applyAlignment="1">
      <alignment horizontal="center"/>
    </xf>
    <xf numFmtId="7" fontId="11" fillId="0" borderId="3" xfId="0" applyNumberFormat="1" applyFont="1" applyBorder="1"/>
    <xf numFmtId="39" fontId="11" fillId="0" borderId="3" xfId="0" applyNumberFormat="1" applyFont="1" applyBorder="1"/>
    <xf numFmtId="37" fontId="11" fillId="0" borderId="9" xfId="0" applyNumberFormat="1" applyFont="1" applyBorder="1"/>
    <xf numFmtId="37" fontId="11" fillId="0" borderId="17" xfId="0" applyNumberFormat="1" applyFont="1" applyBorder="1"/>
    <xf numFmtId="0" fontId="11" fillId="9" borderId="6" xfId="0" applyFont="1" applyFill="1" applyBorder="1"/>
    <xf numFmtId="37" fontId="11" fillId="9" borderId="6" xfId="0" applyNumberFormat="1" applyFont="1" applyFill="1" applyBorder="1"/>
    <xf numFmtId="37" fontId="11" fillId="9" borderId="3" xfId="0" applyNumberFormat="1" applyFont="1" applyFill="1" applyBorder="1"/>
    <xf numFmtId="37" fontId="11" fillId="9" borderId="0" xfId="0" applyNumberFormat="1" applyFont="1" applyFill="1"/>
    <xf numFmtId="0" fontId="11" fillId="0" borderId="14" xfId="0" applyFont="1" applyBorder="1"/>
    <xf numFmtId="5" fontId="11" fillId="0" borderId="0" xfId="0" applyNumberFormat="1" applyFont="1" applyAlignment="1">
      <alignment horizontal="centerContinuous"/>
    </xf>
    <xf numFmtId="5" fontId="11" fillId="0" borderId="9" xfId="0" applyNumberFormat="1" applyFont="1" applyBorder="1"/>
    <xf numFmtId="5" fontId="11" fillId="9" borderId="25" xfId="0" applyNumberFormat="1" applyFont="1" applyFill="1" applyBorder="1"/>
    <xf numFmtId="0" fontId="11" fillId="10" borderId="11" xfId="0" applyFont="1" applyFill="1" applyBorder="1"/>
    <xf numFmtId="0" fontId="11" fillId="10" borderId="9" xfId="0" applyFont="1" applyFill="1" applyBorder="1"/>
    <xf numFmtId="0" fontId="11" fillId="10" borderId="3" xfId="0" applyFont="1" applyFill="1" applyBorder="1"/>
    <xf numFmtId="0" fontId="11" fillId="0" borderId="4" xfId="0" applyFont="1" applyBorder="1" applyAlignment="1">
      <alignment horizontal="centerContinuous"/>
    </xf>
    <xf numFmtId="5" fontId="11" fillId="0" borderId="8" xfId="0" applyNumberFormat="1" applyFont="1" applyBorder="1"/>
    <xf numFmtId="37" fontId="11" fillId="4" borderId="8" xfId="0" applyNumberFormat="1" applyFont="1" applyFill="1" applyBorder="1"/>
    <xf numFmtId="0" fontId="11" fillId="0" borderId="1" xfId="0" applyFont="1" applyBorder="1" applyAlignment="1">
      <alignment horizontal="left"/>
    </xf>
    <xf numFmtId="37" fontId="11" fillId="9" borderId="8" xfId="0" applyNumberFormat="1" applyFont="1" applyFill="1" applyBorder="1"/>
    <xf numFmtId="0" fontId="10" fillId="0" borderId="0" xfId="0" applyFont="1" applyAlignment="1">
      <alignment horizontal="left"/>
    </xf>
    <xf numFmtId="5" fontId="11" fillId="0" borderId="0" xfId="0" applyNumberFormat="1" applyFont="1"/>
    <xf numFmtId="37" fontId="11" fillId="0" borderId="0" xfId="0" applyNumberFormat="1" applyFont="1" applyAlignment="1">
      <alignment horizontal="centerContinuous"/>
    </xf>
    <xf numFmtId="0" fontId="17" fillId="0" borderId="17" xfId="0" applyFont="1" applyBorder="1" applyAlignment="1">
      <alignment horizontal="centerContinuous"/>
    </xf>
    <xf numFmtId="0" fontId="11" fillId="0" borderId="9" xfId="0" applyFont="1" applyBorder="1" applyAlignment="1">
      <alignment horizontal="centerContinuous"/>
    </xf>
    <xf numFmtId="0" fontId="11" fillId="0" borderId="3" xfId="0" applyFont="1" applyBorder="1" applyAlignment="1">
      <alignment horizontal="centerContinuous"/>
    </xf>
    <xf numFmtId="0" fontId="11" fillId="0" borderId="10" xfId="0" applyFont="1" applyBorder="1" applyAlignment="1">
      <alignment horizontal="center"/>
    </xf>
    <xf numFmtId="37" fontId="11" fillId="11" borderId="1" xfId="0" applyNumberFormat="1" applyFont="1" applyFill="1" applyBorder="1"/>
    <xf numFmtId="0" fontId="11" fillId="11" borderId="1" xfId="0" applyFont="1" applyFill="1" applyBorder="1"/>
    <xf numFmtId="37" fontId="11" fillId="11" borderId="2" xfId="0" applyNumberFormat="1" applyFont="1" applyFill="1" applyBorder="1"/>
    <xf numFmtId="0" fontId="11" fillId="11" borderId="7" xfId="0" applyFont="1" applyFill="1" applyBorder="1"/>
    <xf numFmtId="0" fontId="11" fillId="4" borderId="6" xfId="0" applyFont="1" applyFill="1" applyBorder="1"/>
    <xf numFmtId="0" fontId="11" fillId="4" borderId="0" xfId="0" applyFont="1" applyFill="1"/>
    <xf numFmtId="0" fontId="11" fillId="0" borderId="9" xfId="0" applyFont="1" applyBorder="1" applyAlignment="1">
      <alignment horizontal="left"/>
    </xf>
    <xf numFmtId="5" fontId="11" fillId="0" borderId="17" xfId="0" applyNumberFormat="1" applyFont="1" applyBorder="1"/>
    <xf numFmtId="37" fontId="11" fillId="11" borderId="0" xfId="0" applyNumberFormat="1" applyFont="1" applyFill="1"/>
    <xf numFmtId="0" fontId="11" fillId="11" borderId="0" xfId="0" applyFont="1" applyFill="1"/>
    <xf numFmtId="0" fontId="11" fillId="11" borderId="6" xfId="0" applyFont="1" applyFill="1" applyBorder="1"/>
    <xf numFmtId="5" fontId="11" fillId="0" borderId="26" xfId="0" applyNumberFormat="1" applyFont="1" applyBorder="1"/>
    <xf numFmtId="37" fontId="11" fillId="11" borderId="7" xfId="0" applyNumberFormat="1" applyFont="1" applyFill="1" applyBorder="1"/>
    <xf numFmtId="37" fontId="11" fillId="11" borderId="10" xfId="0" applyNumberFormat="1" applyFont="1" applyFill="1" applyBorder="1"/>
    <xf numFmtId="37" fontId="11" fillId="11" borderId="16" xfId="0" applyNumberFormat="1" applyFont="1" applyFill="1" applyBorder="1"/>
    <xf numFmtId="37" fontId="11" fillId="11" borderId="17" xfId="0" applyNumberFormat="1" applyFont="1" applyFill="1" applyBorder="1"/>
    <xf numFmtId="37" fontId="11" fillId="11" borderId="12" xfId="0" applyNumberFormat="1" applyFont="1" applyFill="1" applyBorder="1"/>
    <xf numFmtId="37" fontId="11" fillId="11" borderId="13" xfId="0" applyNumberFormat="1" applyFont="1" applyFill="1" applyBorder="1"/>
    <xf numFmtId="0" fontId="11" fillId="0" borderId="2" xfId="0" applyFont="1" applyBorder="1" applyAlignment="1">
      <alignment horizontal="centerContinuous"/>
    </xf>
    <xf numFmtId="37" fontId="11" fillId="4" borderId="0" xfId="0" applyNumberFormat="1" applyFont="1" applyFill="1" applyAlignment="1">
      <alignment horizontal="centerContinuous"/>
    </xf>
    <xf numFmtId="37" fontId="11" fillId="4" borderId="0" xfId="0" applyNumberFormat="1" applyFont="1" applyFill="1" applyAlignment="1">
      <alignment horizontal="center"/>
    </xf>
    <xf numFmtId="5" fontId="11" fillId="0" borderId="1" xfId="0" applyNumberFormat="1" applyFont="1" applyBorder="1"/>
    <xf numFmtId="5" fontId="11" fillId="0" borderId="5" xfId="0" applyNumberFormat="1" applyFont="1" applyBorder="1"/>
    <xf numFmtId="37" fontId="11" fillId="0" borderId="10" xfId="0" applyNumberFormat="1" applyFont="1" applyBorder="1"/>
    <xf numFmtId="37" fontId="11" fillId="0" borderId="1" xfId="0" applyNumberFormat="1" applyFont="1" applyBorder="1"/>
    <xf numFmtId="0" fontId="25" fillId="0" borderId="0" xfId="0" applyFont="1"/>
    <xf numFmtId="37" fontId="11" fillId="0" borderId="20" xfId="0" applyNumberFormat="1" applyFont="1" applyBorder="1"/>
    <xf numFmtId="37" fontId="11" fillId="0" borderId="26" xfId="0" applyNumberFormat="1" applyFont="1" applyBorder="1"/>
    <xf numFmtId="37" fontId="11" fillId="0" borderId="22" xfId="0" applyNumberFormat="1" applyFont="1" applyBorder="1"/>
    <xf numFmtId="0" fontId="26" fillId="0" borderId="0" xfId="0" applyFont="1"/>
    <xf numFmtId="0" fontId="10" fillId="0" borderId="0" xfId="0" applyFont="1"/>
    <xf numFmtId="0" fontId="16" fillId="0" borderId="0" xfId="0" applyFont="1"/>
    <xf numFmtId="0" fontId="16" fillId="0" borderId="0" xfId="0" applyFont="1" applyAlignment="1">
      <alignment horizontal="right"/>
    </xf>
    <xf numFmtId="0" fontId="16" fillId="0" borderId="0" xfId="0" applyFont="1" applyAlignment="1">
      <alignment horizontal="centerContinuous"/>
    </xf>
    <xf numFmtId="0" fontId="17" fillId="0" borderId="1" xfId="0" applyFont="1" applyBorder="1"/>
    <xf numFmtId="0" fontId="8" fillId="0" borderId="0" xfId="0" applyFont="1" applyProtection="1">
      <protection locked="0"/>
    </xf>
    <xf numFmtId="0" fontId="8" fillId="0" borderId="4" xfId="0" applyFont="1" applyBorder="1" applyProtection="1">
      <protection locked="0"/>
    </xf>
    <xf numFmtId="0" fontId="11" fillId="0" borderId="2" xfId="0" applyFont="1" applyBorder="1" applyAlignment="1">
      <alignment horizontal="center"/>
    </xf>
    <xf numFmtId="37" fontId="7" fillId="4" borderId="4" xfId="0" applyNumberFormat="1" applyFont="1" applyFill="1" applyBorder="1"/>
    <xf numFmtId="0" fontId="12" fillId="0" borderId="17" xfId="0" applyFont="1" applyBorder="1" applyAlignment="1">
      <alignment horizontal="centerContinuous"/>
    </xf>
    <xf numFmtId="0" fontId="20" fillId="4" borderId="17" xfId="0" applyFont="1" applyFill="1" applyBorder="1" applyAlignment="1">
      <alignment horizontal="centerContinuous"/>
    </xf>
    <xf numFmtId="0" fontId="7" fillId="4" borderId="23" xfId="0" applyFont="1" applyFill="1" applyBorder="1" applyAlignment="1">
      <alignment horizontal="centerContinuous"/>
    </xf>
    <xf numFmtId="0" fontId="7" fillId="4" borderId="13" xfId="0" applyFont="1" applyFill="1" applyBorder="1" applyAlignment="1">
      <alignment horizontal="center"/>
    </xf>
    <xf numFmtId="0" fontId="7" fillId="4" borderId="15" xfId="0" applyFont="1" applyFill="1" applyBorder="1" applyAlignment="1">
      <alignment horizontal="center"/>
    </xf>
    <xf numFmtId="0" fontId="7" fillId="4" borderId="17" xfId="0" applyFont="1" applyFill="1" applyBorder="1" applyAlignment="1">
      <alignment horizontal="centerContinuous"/>
    </xf>
    <xf numFmtId="0" fontId="24" fillId="0" borderId="3" xfId="0" applyFont="1" applyBorder="1" applyAlignment="1">
      <alignment horizontal="center"/>
    </xf>
    <xf numFmtId="0" fontId="7" fillId="4" borderId="4" xfId="0" applyFont="1" applyFill="1" applyBorder="1" applyAlignment="1">
      <alignment horizontal="center"/>
    </xf>
    <xf numFmtId="0" fontId="24" fillId="0" borderId="10" xfId="0" applyFont="1" applyBorder="1" applyAlignment="1">
      <alignment horizontal="centerContinuous"/>
    </xf>
    <xf numFmtId="0" fontId="7" fillId="4" borderId="11" xfId="0" applyFont="1" applyFill="1" applyBorder="1" applyAlignment="1">
      <alignment horizontal="center"/>
    </xf>
    <xf numFmtId="0" fontId="7" fillId="4" borderId="3" xfId="0" applyFont="1" applyFill="1" applyBorder="1" applyAlignment="1">
      <alignment horizontal="center"/>
    </xf>
    <xf numFmtId="0" fontId="7" fillId="4" borderId="14" xfId="0" applyFont="1" applyFill="1" applyBorder="1" applyAlignment="1">
      <alignment horizontal="center"/>
    </xf>
    <xf numFmtId="0" fontId="7" fillId="4" borderId="13" xfId="0" applyFont="1" applyFill="1" applyBorder="1" applyAlignment="1">
      <alignment horizontal="right"/>
    </xf>
    <xf numFmtId="37" fontId="7" fillId="4" borderId="6" xfId="0" applyNumberFormat="1" applyFont="1" applyFill="1" applyBorder="1"/>
    <xf numFmtId="0" fontId="7" fillId="4" borderId="7" xfId="0" applyFont="1" applyFill="1" applyBorder="1"/>
    <xf numFmtId="37" fontId="7" fillId="4" borderId="7" xfId="0" applyNumberFormat="1" applyFont="1" applyFill="1" applyBorder="1"/>
    <xf numFmtId="37" fontId="7" fillId="4" borderId="8" xfId="0" applyNumberFormat="1" applyFont="1" applyFill="1" applyBorder="1"/>
    <xf numFmtId="5" fontId="7" fillId="4" borderId="20" xfId="0" applyNumberFormat="1" applyFont="1" applyFill="1" applyBorder="1"/>
    <xf numFmtId="5" fontId="7" fillId="4" borderId="24" xfId="0" applyNumberFormat="1" applyFont="1" applyFill="1" applyBorder="1"/>
    <xf numFmtId="0" fontId="24" fillId="0" borderId="0" xfId="0" applyFont="1" applyAlignment="1">
      <alignment horizontal="center"/>
    </xf>
    <xf numFmtId="0" fontId="17" fillId="0" borderId="13" xfId="0" applyFont="1" applyBorder="1" applyAlignment="1">
      <alignment horizontal="center"/>
    </xf>
    <xf numFmtId="0" fontId="17" fillId="0" borderId="15" xfId="0" applyFont="1" applyBorder="1" applyAlignment="1">
      <alignment horizontal="center"/>
    </xf>
    <xf numFmtId="0" fontId="17" fillId="0" borderId="7" xfId="0" applyFont="1" applyBorder="1" applyAlignment="1">
      <alignment horizontal="centerContinuous"/>
    </xf>
    <xf numFmtId="0" fontId="17" fillId="0" borderId="1" xfId="0" applyFont="1" applyBorder="1" applyAlignment="1">
      <alignment horizontal="centerContinuous"/>
    </xf>
    <xf numFmtId="0" fontId="17" fillId="0" borderId="7" xfId="0" applyFont="1" applyBorder="1" applyAlignment="1">
      <alignment horizontal="center"/>
    </xf>
    <xf numFmtId="0" fontId="17" fillId="0" borderId="1" xfId="0" applyFont="1" applyBorder="1" applyAlignment="1">
      <alignment horizontal="center"/>
    </xf>
    <xf numFmtId="0" fontId="17" fillId="0" borderId="8" xfId="0" applyFont="1" applyBorder="1" applyAlignment="1">
      <alignment horizontal="center"/>
    </xf>
    <xf numFmtId="0" fontId="17" fillId="9" borderId="6" xfId="0" applyFont="1" applyFill="1" applyBorder="1"/>
    <xf numFmtId="37" fontId="17" fillId="9" borderId="8" xfId="0" applyNumberFormat="1" applyFont="1" applyFill="1" applyBorder="1"/>
    <xf numFmtId="0" fontId="17" fillId="0" borderId="7" xfId="0" applyFont="1" applyBorder="1"/>
    <xf numFmtId="0" fontId="17" fillId="9" borderId="7" xfId="0" applyFont="1" applyFill="1" applyBorder="1"/>
    <xf numFmtId="0" fontId="17" fillId="0" borderId="6" xfId="0" applyFont="1" applyBorder="1" applyAlignment="1">
      <alignment horizontal="center"/>
    </xf>
    <xf numFmtId="0" fontId="17" fillId="0" borderId="6" xfId="0" applyFont="1" applyBorder="1"/>
    <xf numFmtId="37" fontId="9" fillId="0" borderId="7" xfId="0" applyNumberFormat="1" applyFont="1" applyBorder="1" applyProtection="1">
      <protection locked="0"/>
    </xf>
    <xf numFmtId="37" fontId="17" fillId="0" borderId="8" xfId="0" applyNumberFormat="1" applyFont="1" applyBorder="1"/>
    <xf numFmtId="37" fontId="17" fillId="0" borderId="6" xfId="0" applyNumberFormat="1" applyFont="1" applyBorder="1" applyAlignment="1">
      <alignment horizontal="center"/>
    </xf>
    <xf numFmtId="0" fontId="17" fillId="0" borderId="0" xfId="0" applyFont="1" applyAlignment="1">
      <alignment horizontal="center"/>
    </xf>
    <xf numFmtId="37" fontId="17" fillId="0" borderId="7" xfId="0" applyNumberFormat="1" applyFont="1" applyBorder="1"/>
    <xf numFmtId="37" fontId="17" fillId="9" borderId="7" xfId="0" applyNumberFormat="1" applyFont="1" applyFill="1" applyBorder="1"/>
    <xf numFmtId="0" fontId="17" fillId="0" borderId="6" xfId="0" applyFont="1" applyBorder="1" applyAlignment="1">
      <alignment horizontal="centerContinuous"/>
    </xf>
    <xf numFmtId="37" fontId="17" fillId="0" borderId="4" xfId="0" applyNumberFormat="1" applyFont="1" applyBorder="1"/>
    <xf numFmtId="0" fontId="17" fillId="9" borderId="0" xfId="0" applyFont="1" applyFill="1"/>
    <xf numFmtId="37" fontId="17" fillId="0" borderId="6" xfId="0" applyNumberFormat="1" applyFont="1" applyBorder="1"/>
    <xf numFmtId="0" fontId="28" fillId="0" borderId="17" xfId="0" applyFont="1" applyBorder="1" applyAlignment="1">
      <alignment horizontal="centerContinuous"/>
    </xf>
    <xf numFmtId="0" fontId="17" fillId="0" borderId="16" xfId="0" applyFont="1" applyBorder="1" applyAlignment="1">
      <alignment horizontal="centerContinuous"/>
    </xf>
    <xf numFmtId="0" fontId="17" fillId="0" borderId="17" xfId="0" applyFont="1" applyBorder="1"/>
    <xf numFmtId="0" fontId="17" fillId="0" borderId="16" xfId="0" applyFont="1" applyBorder="1"/>
    <xf numFmtId="0" fontId="17" fillId="0" borderId="2" xfId="0" applyFont="1" applyBorder="1" applyAlignment="1">
      <alignment horizontal="centerContinuous"/>
    </xf>
    <xf numFmtId="0" fontId="17" fillId="0" borderId="4" xfId="0" applyFont="1" applyBorder="1" applyAlignment="1">
      <alignment horizontal="center"/>
    </xf>
    <xf numFmtId="37" fontId="17" fillId="0" borderId="1" xfId="0" applyNumberFormat="1" applyFont="1" applyBorder="1"/>
    <xf numFmtId="0" fontId="12" fillId="0" borderId="0" xfId="0" applyFont="1" applyAlignment="1">
      <alignment horizontal="center"/>
    </xf>
    <xf numFmtId="0" fontId="17" fillId="0" borderId="0" xfId="0" applyFont="1" applyAlignment="1">
      <alignment horizontal="right"/>
    </xf>
    <xf numFmtId="0" fontId="11" fillId="0" borderId="11" xfId="0" applyFont="1" applyBorder="1" applyAlignment="1">
      <alignment horizontal="center"/>
    </xf>
    <xf numFmtId="0" fontId="11" fillId="0" borderId="3" xfId="0" applyFont="1" applyBorder="1" applyAlignment="1">
      <alignment horizontal="center"/>
    </xf>
    <xf numFmtId="0" fontId="7" fillId="0" borderId="3"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7" fillId="0" borderId="2" xfId="0" applyFont="1" applyBorder="1" applyAlignment="1">
      <alignment horizontal="center"/>
    </xf>
    <xf numFmtId="0" fontId="11" fillId="0" borderId="5" xfId="0" applyFont="1" applyBorder="1" applyAlignment="1">
      <alignment horizontal="center"/>
    </xf>
    <xf numFmtId="0" fontId="11" fillId="0" borderId="1" xfId="0" applyFont="1" applyBorder="1" applyAlignment="1">
      <alignment horizontal="center"/>
    </xf>
    <xf numFmtId="0" fontId="11" fillId="0" borderId="29" xfId="0" applyFont="1" applyBorder="1" applyAlignment="1">
      <alignment horizontal="center"/>
    </xf>
    <xf numFmtId="0" fontId="11" fillId="0" borderId="21" xfId="0" applyFont="1" applyBorder="1" applyAlignment="1">
      <alignment horizontal="right"/>
    </xf>
    <xf numFmtId="0" fontId="9" fillId="0" borderId="0" xfId="0" applyFont="1" applyAlignment="1" applyProtection="1">
      <alignment horizontal="centerContinuous"/>
      <protection locked="0"/>
    </xf>
    <xf numFmtId="0" fontId="29" fillId="0" borderId="0" xfId="0" applyFont="1" applyAlignment="1" applyProtection="1">
      <alignment horizontal="centerContinuous"/>
      <protection locked="0"/>
    </xf>
    <xf numFmtId="0" fontId="30" fillId="0" borderId="0" xfId="0" applyFont="1" applyAlignment="1" applyProtection="1">
      <alignment horizontal="centerContinuous"/>
      <protection locked="0"/>
    </xf>
    <xf numFmtId="0" fontId="8" fillId="0" borderId="0" xfId="0" applyFont="1" applyAlignment="1" applyProtection="1">
      <alignment horizontal="centerContinuous" wrapText="1"/>
      <protection locked="0"/>
    </xf>
    <xf numFmtId="0" fontId="31" fillId="13" borderId="0" xfId="0" applyFont="1" applyFill="1" applyAlignment="1" applyProtection="1">
      <alignment horizontal="center"/>
      <protection locked="0"/>
    </xf>
    <xf numFmtId="0" fontId="29" fillId="0" borderId="0" xfId="0" applyFont="1" applyProtection="1">
      <protection locked="0"/>
    </xf>
    <xf numFmtId="0" fontId="15" fillId="0" borderId="0" xfId="0" applyFont="1"/>
    <xf numFmtId="0" fontId="11" fillId="14" borderId="0" xfId="0" applyFont="1" applyFill="1"/>
    <xf numFmtId="0" fontId="33" fillId="0" borderId="0" xfId="0" applyFont="1" applyAlignment="1">
      <alignment horizontal="centerContinuous"/>
    </xf>
    <xf numFmtId="5" fontId="12" fillId="0" borderId="0" xfId="0" applyNumberFormat="1" applyFont="1"/>
    <xf numFmtId="5" fontId="10" fillId="0" borderId="0" xfId="0" applyNumberFormat="1" applyFont="1"/>
    <xf numFmtId="7" fontId="11" fillId="0" borderId="0" xfId="0" applyNumberFormat="1" applyFont="1"/>
    <xf numFmtId="39" fontId="11" fillId="0" borderId="0" xfId="0" applyNumberFormat="1" applyFont="1"/>
    <xf numFmtId="170" fontId="11" fillId="0" borderId="0" xfId="0" applyNumberFormat="1" applyFont="1"/>
    <xf numFmtId="171" fontId="11" fillId="0" borderId="0" xfId="0" applyNumberFormat="1" applyFont="1"/>
    <xf numFmtId="0" fontId="13" fillId="0" borderId="0" xfId="0" applyFont="1"/>
    <xf numFmtId="167" fontId="11" fillId="0" borderId="0" xfId="0" applyNumberFormat="1" applyFont="1"/>
    <xf numFmtId="172" fontId="11" fillId="0" borderId="0" xfId="0" applyNumberFormat="1" applyFont="1"/>
    <xf numFmtId="10" fontId="11" fillId="0" borderId="0" xfId="0" applyNumberFormat="1" applyFont="1"/>
    <xf numFmtId="164" fontId="11" fillId="0" borderId="1" xfId="0" applyNumberFormat="1" applyFont="1" applyBorder="1" applyAlignment="1">
      <alignment horizontal="center"/>
    </xf>
    <xf numFmtId="164" fontId="11" fillId="0" borderId="0" xfId="0" applyNumberFormat="1" applyFont="1" applyAlignment="1">
      <alignment horizontal="center"/>
    </xf>
    <xf numFmtId="164" fontId="11" fillId="0" borderId="7" xfId="0" applyNumberFormat="1" applyFont="1" applyBorder="1" applyAlignment="1">
      <alignment horizontal="center"/>
    </xf>
    <xf numFmtId="0" fontId="11" fillId="0" borderId="6" xfId="0" applyFont="1" applyBorder="1" applyAlignment="1">
      <alignment horizontal="left"/>
    </xf>
    <xf numFmtId="164" fontId="11" fillId="0" borderId="5" xfId="0" applyNumberFormat="1" applyFont="1" applyBorder="1" applyAlignment="1">
      <alignment horizontal="center"/>
    </xf>
    <xf numFmtId="164" fontId="11" fillId="0" borderId="10" xfId="0" applyNumberFormat="1" applyFont="1" applyBorder="1" applyAlignment="1">
      <alignment horizontal="center"/>
    </xf>
    <xf numFmtId="37" fontId="11" fillId="0" borderId="11" xfId="0" applyNumberFormat="1" applyFont="1" applyBorder="1"/>
    <xf numFmtId="0" fontId="11" fillId="9" borderId="11" xfId="0" applyFont="1" applyFill="1" applyBorder="1"/>
    <xf numFmtId="0" fontId="9" fillId="0" borderId="30" xfId="0" applyFont="1" applyBorder="1" applyProtection="1">
      <protection locked="0"/>
    </xf>
    <xf numFmtId="0" fontId="11" fillId="3" borderId="0" xfId="0" applyFont="1" applyFill="1"/>
    <xf numFmtId="0" fontId="11" fillId="3" borderId="0" xfId="0" applyFont="1" applyFill="1" applyAlignment="1">
      <alignment horizontal="centerContinuous"/>
    </xf>
    <xf numFmtId="0" fontId="37" fillId="3" borderId="0" xfId="0" applyFont="1" applyFill="1" applyAlignment="1">
      <alignment horizontal="centerContinuous"/>
    </xf>
    <xf numFmtId="0" fontId="40" fillId="3" borderId="0" xfId="0" applyFont="1" applyFill="1" applyAlignment="1">
      <alignment horizontal="centerContinuous"/>
    </xf>
    <xf numFmtId="0" fontId="41" fillId="3" borderId="0" xfId="0" applyFont="1" applyFill="1" applyAlignment="1">
      <alignment horizontal="centerContinuous"/>
    </xf>
    <xf numFmtId="0" fontId="11" fillId="3" borderId="0" xfId="0" applyFont="1" applyFill="1" applyAlignment="1">
      <alignment horizontal="right"/>
    </xf>
    <xf numFmtId="0" fontId="10" fillId="3" borderId="0" xfId="0" applyFont="1" applyFill="1" applyAlignment="1">
      <alignment horizontal="centerContinuous"/>
    </xf>
    <xf numFmtId="0" fontId="42" fillId="3" borderId="0" xfId="0" applyFont="1" applyFill="1" applyAlignment="1">
      <alignment horizontal="centerContinuous"/>
    </xf>
    <xf numFmtId="0" fontId="43" fillId="3" borderId="0" xfId="0" applyFont="1" applyFill="1" applyAlignment="1">
      <alignment horizontal="centerContinuous"/>
    </xf>
    <xf numFmtId="0" fontId="28" fillId="3" borderId="31" xfId="0" applyFont="1" applyFill="1" applyBorder="1" applyAlignment="1">
      <alignment horizontal="centerContinuous"/>
    </xf>
    <xf numFmtId="0" fontId="11" fillId="3" borderId="31" xfId="0" applyFont="1" applyFill="1" applyBorder="1" applyAlignment="1">
      <alignment horizontal="centerContinuous"/>
    </xf>
    <xf numFmtId="0" fontId="17" fillId="4" borderId="0" xfId="0" applyFont="1" applyFill="1" applyAlignment="1">
      <alignment horizontal="right"/>
    </xf>
    <xf numFmtId="0" fontId="9" fillId="0" borderId="0" xfId="0" applyFont="1" applyAlignment="1" applyProtection="1">
      <alignment horizontal="left"/>
      <protection locked="0"/>
    </xf>
    <xf numFmtId="0" fontId="8" fillId="0" borderId="0" xfId="0" applyFont="1" applyAlignment="1" applyProtection="1">
      <alignment horizontal="left" wrapText="1"/>
      <protection locked="0"/>
    </xf>
    <xf numFmtId="0" fontId="32" fillId="0" borderId="0" xfId="0" applyFont="1" applyAlignment="1">
      <alignment horizontal="centerContinuous"/>
    </xf>
    <xf numFmtId="0" fontId="44" fillId="13" borderId="0" xfId="0" applyFont="1" applyFill="1" applyAlignment="1" applyProtection="1">
      <alignment horizontal="left"/>
      <protection locked="0"/>
    </xf>
    <xf numFmtId="0" fontId="44" fillId="15" borderId="0" xfId="0" applyFont="1" applyFill="1" applyAlignment="1" applyProtection="1">
      <alignment horizontal="left"/>
      <protection locked="0"/>
    </xf>
    <xf numFmtId="0" fontId="45" fillId="0" borderId="0" xfId="0" applyFont="1" applyAlignment="1" applyProtection="1">
      <alignment horizontal="centerContinuous"/>
      <protection locked="0"/>
    </xf>
    <xf numFmtId="0" fontId="44" fillId="0" borderId="0" xfId="0" applyFont="1" applyAlignment="1" applyProtection="1">
      <alignment horizontal="left"/>
      <protection locked="0"/>
    </xf>
    <xf numFmtId="0" fontId="26" fillId="0" borderId="0" xfId="0" applyFont="1" applyProtection="1">
      <protection locked="0"/>
    </xf>
    <xf numFmtId="0" fontId="5" fillId="0" borderId="0" xfId="0" applyFont="1"/>
    <xf numFmtId="0" fontId="5"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11" fillId="0" borderId="0" xfId="0" applyFont="1" applyAlignment="1">
      <alignment horizontal="left" wrapText="1"/>
    </xf>
    <xf numFmtId="0" fontId="13" fillId="0" borderId="0" xfId="0" applyFont="1" applyAlignment="1">
      <alignment horizontal="left" wrapText="1"/>
    </xf>
    <xf numFmtId="0" fontId="13"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1" fillId="0" borderId="0" xfId="0" applyFont="1" applyAlignment="1">
      <alignment wrapText="1"/>
    </xf>
    <xf numFmtId="0" fontId="46" fillId="0" borderId="0" xfId="0" applyFont="1" applyAlignment="1">
      <alignment horizontal="centerContinuous"/>
    </xf>
    <xf numFmtId="0" fontId="17" fillId="0" borderId="0" xfId="0" applyFont="1" applyAlignment="1">
      <alignment horizontal="left"/>
    </xf>
    <xf numFmtId="0" fontId="7" fillId="0" borderId="1" xfId="0" applyFont="1" applyBorder="1" applyAlignment="1">
      <alignment horizontal="left"/>
    </xf>
    <xf numFmtId="0" fontId="7" fillId="0" borderId="7" xfId="0" applyFont="1" applyBorder="1" applyAlignment="1">
      <alignment horizontal="left"/>
    </xf>
    <xf numFmtId="37" fontId="7" fillId="0" borderId="5" xfId="0" applyNumberFormat="1" applyFont="1" applyBorder="1" applyAlignment="1">
      <alignment horizontal="right"/>
    </xf>
    <xf numFmtId="5" fontId="7" fillId="0" borderId="5" xfId="0" applyNumberFormat="1" applyFont="1" applyBorder="1" applyAlignment="1">
      <alignment horizontal="right"/>
    </xf>
    <xf numFmtId="0" fontId="0" fillId="0" borderId="0" xfId="0" applyAlignment="1">
      <alignment horizontal="center"/>
    </xf>
    <xf numFmtId="0" fontId="0" fillId="0" borderId="0" xfId="0" applyAlignment="1">
      <alignment wrapText="1"/>
    </xf>
    <xf numFmtId="0" fontId="0" fillId="0" borderId="0" xfId="0" applyAlignment="1">
      <alignment horizontal="left" vertical="top" wrapText="1"/>
    </xf>
    <xf numFmtId="0" fontId="11" fillId="0" borderId="0" xfId="0" applyFont="1" applyAlignment="1">
      <alignment horizontal="left" vertical="top" wrapText="1"/>
    </xf>
    <xf numFmtId="0" fontId="7" fillId="0" borderId="0" xfId="0" applyFont="1" applyAlignment="1">
      <alignment horizontal="left" vertical="top" wrapText="1"/>
    </xf>
    <xf numFmtId="0" fontId="17" fillId="0" borderId="8" xfId="0" applyFont="1" applyBorder="1" applyAlignment="1">
      <alignment horizontal="centerContinuous"/>
    </xf>
    <xf numFmtId="0" fontId="7" fillId="0" borderId="0" xfId="0" applyFont="1" applyAlignment="1">
      <alignment vertical="top" wrapText="1"/>
    </xf>
    <xf numFmtId="0" fontId="0" fillId="0" borderId="0" xfId="0" applyAlignment="1">
      <alignment vertical="top" wrapText="1"/>
    </xf>
    <xf numFmtId="0" fontId="0" fillId="0" borderId="12" xfId="0" applyBorder="1" applyAlignment="1">
      <alignment horizontal="left" vertical="top" wrapText="1"/>
    </xf>
    <xf numFmtId="0" fontId="7" fillId="0" borderId="0" xfId="0" applyFont="1" applyAlignment="1">
      <alignment horizontal="left" wrapText="1"/>
    </xf>
    <xf numFmtId="0" fontId="0" fillId="0" borderId="0" xfId="0" applyAlignment="1">
      <alignment horizontal="left"/>
    </xf>
    <xf numFmtId="0" fontId="7" fillId="0" borderId="6" xfId="0" applyFont="1" applyBorder="1" applyAlignment="1">
      <alignment horizontal="left"/>
    </xf>
    <xf numFmtId="0" fontId="7" fillId="0" borderId="6" xfId="0" applyFont="1" applyBorder="1" applyAlignment="1">
      <alignment horizontal="right"/>
    </xf>
    <xf numFmtId="0" fontId="7" fillId="0" borderId="6" xfId="0" applyFont="1" applyBorder="1" applyAlignment="1">
      <alignment horizontal="centerContinuous" wrapText="1"/>
    </xf>
    <xf numFmtId="0" fontId="7" fillId="0" borderId="0" xfId="0" applyFont="1" applyAlignment="1">
      <alignment horizontal="centerContinuous" wrapText="1"/>
    </xf>
    <xf numFmtId="0" fontId="7" fillId="0" borderId="9" xfId="0" applyFont="1" applyBorder="1" applyAlignment="1">
      <alignment horizontal="left"/>
    </xf>
    <xf numFmtId="0" fontId="7" fillId="0" borderId="10" xfId="0" applyFont="1" applyBorder="1" applyAlignment="1">
      <alignment horizontal="left"/>
    </xf>
    <xf numFmtId="0" fontId="17" fillId="0" borderId="8" xfId="0" applyFont="1" applyBorder="1" applyAlignment="1">
      <alignment horizontal="centerContinuous" wrapText="1"/>
    </xf>
    <xf numFmtId="0" fontId="7" fillId="0" borderId="1" xfId="0" applyFont="1" applyBorder="1" applyAlignment="1">
      <alignment horizontal="centerContinuous" wrapText="1"/>
    </xf>
    <xf numFmtId="0" fontId="7" fillId="0" borderId="2" xfId="0" applyFont="1" applyBorder="1" applyAlignment="1">
      <alignment horizontal="centerContinuous" wrapText="1"/>
    </xf>
    <xf numFmtId="0" fontId="7" fillId="0" borderId="3" xfId="0" applyFont="1" applyBorder="1" applyAlignment="1">
      <alignment horizontal="left"/>
    </xf>
    <xf numFmtId="0" fontId="7" fillId="0" borderId="5" xfId="0" applyFont="1" applyBorder="1" applyAlignment="1">
      <alignment horizontal="center"/>
    </xf>
    <xf numFmtId="0" fontId="7" fillId="0" borderId="9" xfId="0" applyFont="1" applyBorder="1" applyAlignment="1">
      <alignment horizontal="right"/>
    </xf>
    <xf numFmtId="0" fontId="11" fillId="0" borderId="3" xfId="0" applyFont="1" applyBorder="1" applyAlignment="1">
      <alignment horizontal="left"/>
    </xf>
    <xf numFmtId="0" fontId="11" fillId="0" borderId="9" xfId="0" applyFont="1" applyBorder="1" applyAlignment="1">
      <alignment horizontal="right"/>
    </xf>
    <xf numFmtId="0" fontId="0" fillId="0" borderId="6" xfId="0" applyBorder="1"/>
    <xf numFmtId="164" fontId="0" fillId="0" borderId="5" xfId="0" applyNumberFormat="1" applyBorder="1" applyAlignment="1">
      <alignment horizontal="center"/>
    </xf>
    <xf numFmtId="0" fontId="0" fillId="0" borderId="7" xfId="0" applyBorder="1"/>
    <xf numFmtId="0" fontId="0" fillId="0" borderId="0" xfId="0" applyAlignment="1">
      <alignment horizontal="centerContinuous"/>
    </xf>
    <xf numFmtId="0" fontId="0" fillId="0" borderId="6" xfId="0" applyBorder="1" applyAlignment="1">
      <alignment horizontal="left"/>
    </xf>
    <xf numFmtId="0" fontId="0" fillId="0" borderId="9" xfId="0" applyBorder="1" applyAlignment="1">
      <alignment horizontal="centerContinuous"/>
    </xf>
    <xf numFmtId="0" fontId="0" fillId="0" borderId="9" xfId="0" applyBorder="1" applyAlignment="1">
      <alignment horizontal="left"/>
    </xf>
    <xf numFmtId="0" fontId="0" fillId="0" borderId="1" xfId="0" applyBorder="1"/>
    <xf numFmtId="0" fontId="0" fillId="0" borderId="7" xfId="0" applyBorder="1" applyAlignment="1">
      <alignment horizontal="left"/>
    </xf>
    <xf numFmtId="0" fontId="0" fillId="0" borderId="10" xfId="0" applyBorder="1" applyAlignment="1">
      <alignment horizontal="centerContinuous"/>
    </xf>
    <xf numFmtId="164" fontId="0" fillId="0" borderId="10" xfId="0" applyNumberFormat="1" applyBorder="1" applyAlignment="1">
      <alignment horizontal="center"/>
    </xf>
    <xf numFmtId="0" fontId="0" fillId="0" borderId="8" xfId="0" applyBorder="1"/>
    <xf numFmtId="0" fontId="0" fillId="0" borderId="14" xfId="0" applyBorder="1" applyAlignment="1">
      <alignment horizontal="center"/>
    </xf>
    <xf numFmtId="0" fontId="0" fillId="0" borderId="11" xfId="0" applyBorder="1"/>
    <xf numFmtId="0" fontId="0" fillId="0" borderId="15" xfId="0" applyBorder="1" applyAlignment="1">
      <alignment horizontal="centerContinuous"/>
    </xf>
    <xf numFmtId="0" fontId="0" fillId="0" borderId="6" xfId="0" applyBorder="1" applyAlignment="1">
      <alignment horizontal="center"/>
    </xf>
    <xf numFmtId="0" fontId="0" fillId="0" borderId="3" xfId="0" applyBorder="1" applyAlignment="1">
      <alignment horizontal="center"/>
    </xf>
    <xf numFmtId="0" fontId="0" fillId="0" borderId="6" xfId="0" applyBorder="1" applyAlignment="1">
      <alignment horizontal="centerContinuous"/>
    </xf>
    <xf numFmtId="0" fontId="0" fillId="0" borderId="4" xfId="0" applyBorder="1" applyAlignment="1">
      <alignment horizontal="centerContinuous"/>
    </xf>
    <xf numFmtId="0" fontId="0" fillId="0" borderId="7" xfId="0" applyBorder="1" applyAlignment="1">
      <alignment horizontal="centerContinuous"/>
    </xf>
    <xf numFmtId="0" fontId="0" fillId="0" borderId="5" xfId="0" applyBorder="1" applyAlignment="1">
      <alignment horizontal="center"/>
    </xf>
    <xf numFmtId="0" fontId="0" fillId="0" borderId="8" xfId="0" applyBorder="1" applyAlignment="1">
      <alignment horizontal="centerContinuous"/>
    </xf>
    <xf numFmtId="37" fontId="0" fillId="0" borderId="11" xfId="0" applyNumberFormat="1" applyBorder="1"/>
    <xf numFmtId="5" fontId="0" fillId="0" borderId="11" xfId="0" applyNumberFormat="1" applyBorder="1"/>
    <xf numFmtId="37" fontId="0" fillId="0" borderId="9" xfId="0" applyNumberFormat="1" applyBorder="1"/>
    <xf numFmtId="37" fontId="0" fillId="0" borderId="3" xfId="0" applyNumberFormat="1" applyBorder="1"/>
    <xf numFmtId="37" fontId="0" fillId="0" borderId="5" xfId="0" applyNumberFormat="1" applyBorder="1"/>
    <xf numFmtId="37" fontId="0" fillId="0" borderId="21" xfId="0" applyNumberFormat="1" applyBorder="1"/>
    <xf numFmtId="167" fontId="0" fillId="0" borderId="32" xfId="0" applyNumberFormat="1" applyBorder="1"/>
    <xf numFmtId="0" fontId="0" fillId="0" borderId="0" xfId="0" applyAlignment="1">
      <alignment horizontal="right"/>
    </xf>
    <xf numFmtId="164" fontId="0" fillId="0" borderId="1" xfId="0" applyNumberFormat="1" applyBorder="1" applyAlignment="1">
      <alignment horizontal="center"/>
    </xf>
    <xf numFmtId="0" fontId="0" fillId="0" borderId="20" xfId="0" applyBorder="1"/>
    <xf numFmtId="37" fontId="0" fillId="0" borderId="22" xfId="0" applyNumberFormat="1" applyBorder="1"/>
    <xf numFmtId="5" fontId="0" fillId="0" borderId="21" xfId="0" applyNumberFormat="1" applyBorder="1"/>
    <xf numFmtId="0" fontId="47" fillId="0" borderId="0" xfId="0" applyFont="1"/>
    <xf numFmtId="0" fontId="0" fillId="0" borderId="2" xfId="0" applyBorder="1" applyAlignment="1">
      <alignment horizontal="centerContinuous"/>
    </xf>
    <xf numFmtId="37" fontId="0" fillId="0" borderId="0" xfId="0" applyNumberFormat="1"/>
    <xf numFmtId="0" fontId="0" fillId="0" borderId="2" xfId="0" applyBorder="1"/>
    <xf numFmtId="0" fontId="0" fillId="0" borderId="4" xfId="0" applyBorder="1"/>
    <xf numFmtId="164" fontId="0" fillId="0" borderId="7" xfId="0" applyNumberFormat="1" applyBorder="1" applyAlignment="1">
      <alignment horizontal="center"/>
    </xf>
    <xf numFmtId="0" fontId="0" fillId="0" borderId="1" xfId="0" applyBorder="1" applyAlignment="1">
      <alignment horizontal="centerContinuous"/>
    </xf>
    <xf numFmtId="0" fontId="0" fillId="0" borderId="15" xfId="0" applyBorder="1" applyAlignment="1">
      <alignment horizontal="center"/>
    </xf>
    <xf numFmtId="0" fontId="0" fillId="0" borderId="8" xfId="0" applyBorder="1" applyAlignment="1">
      <alignment horizontal="center"/>
    </xf>
    <xf numFmtId="37" fontId="0" fillId="0" borderId="4" xfId="0" applyNumberFormat="1" applyBorder="1"/>
    <xf numFmtId="5" fontId="0" fillId="0" borderId="28" xfId="0" applyNumberFormat="1" applyBorder="1"/>
    <xf numFmtId="0" fontId="0" fillId="0" borderId="16" xfId="0" applyBorder="1"/>
    <xf numFmtId="0" fontId="0" fillId="0" borderId="11" xfId="0" applyBorder="1" applyAlignment="1">
      <alignment horizontal="center"/>
    </xf>
    <xf numFmtId="0" fontId="0" fillId="0" borderId="16" xfId="0" applyBorder="1" applyAlignment="1">
      <alignment horizontal="center"/>
    </xf>
    <xf numFmtId="0" fontId="0" fillId="0" borderId="3" xfId="0" applyBorder="1"/>
    <xf numFmtId="0" fontId="0" fillId="0" borderId="2" xfId="0" applyBorder="1" applyAlignment="1">
      <alignment horizontal="center"/>
    </xf>
    <xf numFmtId="37" fontId="0" fillId="0" borderId="6" xfId="0" applyNumberFormat="1" applyBorder="1"/>
    <xf numFmtId="37" fontId="0" fillId="0" borderId="15" xfId="0" applyNumberFormat="1" applyBorder="1"/>
    <xf numFmtId="0" fontId="0" fillId="0" borderId="6" xfId="0" applyBorder="1" applyAlignment="1">
      <alignment horizontal="right"/>
    </xf>
    <xf numFmtId="0" fontId="0" fillId="0" borderId="4" xfId="0" applyBorder="1" applyAlignment="1">
      <alignment horizontal="center"/>
    </xf>
    <xf numFmtId="0" fontId="0" fillId="0" borderId="24" xfId="0" applyBorder="1" applyAlignment="1">
      <alignment horizontal="center"/>
    </xf>
    <xf numFmtId="164" fontId="0" fillId="0" borderId="0" xfId="0" applyNumberFormat="1" applyAlignment="1">
      <alignment horizontal="center"/>
    </xf>
    <xf numFmtId="0" fontId="0" fillId="0" borderId="1" xfId="0" applyBorder="1" applyAlignment="1">
      <alignment horizontal="center"/>
    </xf>
    <xf numFmtId="37" fontId="0" fillId="0" borderId="1" xfId="0" applyNumberFormat="1" applyBorder="1"/>
    <xf numFmtId="165" fontId="0" fillId="0" borderId="1" xfId="0" applyNumberFormat="1" applyBorder="1"/>
    <xf numFmtId="165" fontId="0" fillId="0" borderId="2" xfId="0" applyNumberFormat="1" applyBorder="1" applyAlignment="1">
      <alignment horizontal="center"/>
    </xf>
    <xf numFmtId="165" fontId="0" fillId="0" borderId="1" xfId="0" applyNumberFormat="1" applyBorder="1" applyAlignment="1">
      <alignment horizontal="center"/>
    </xf>
    <xf numFmtId="165" fontId="0" fillId="0" borderId="2" xfId="0" applyNumberFormat="1" applyBorder="1"/>
    <xf numFmtId="165" fontId="0" fillId="0" borderId="0" xfId="0" applyNumberFormat="1"/>
    <xf numFmtId="37" fontId="0" fillId="0" borderId="2" xfId="0" applyNumberFormat="1" applyBorder="1"/>
    <xf numFmtId="5" fontId="0" fillId="0" borderId="1" xfId="0" applyNumberFormat="1" applyBorder="1"/>
    <xf numFmtId="5" fontId="0" fillId="0" borderId="2" xfId="0" applyNumberFormat="1" applyBorder="1"/>
    <xf numFmtId="167" fontId="0" fillId="0" borderId="1" xfId="0" applyNumberFormat="1" applyBorder="1"/>
    <xf numFmtId="167" fontId="0" fillId="0" borderId="2" xfId="0" applyNumberFormat="1" applyBorder="1"/>
    <xf numFmtId="168" fontId="0" fillId="0" borderId="0" xfId="0" applyNumberFormat="1"/>
    <xf numFmtId="169" fontId="0" fillId="0" borderId="0" xfId="0" applyNumberFormat="1"/>
    <xf numFmtId="169" fontId="0" fillId="0" borderId="2" xfId="0" applyNumberFormat="1" applyBorder="1"/>
    <xf numFmtId="169" fontId="0" fillId="0" borderId="1" xfId="0" applyNumberFormat="1" applyBorder="1"/>
    <xf numFmtId="0" fontId="0" fillId="0" borderId="2" xfId="0" applyBorder="1" applyAlignment="1">
      <alignment horizontal="right"/>
    </xf>
    <xf numFmtId="37" fontId="0" fillId="0" borderId="2" xfId="0" applyNumberFormat="1" applyBorder="1" applyAlignment="1">
      <alignment horizontal="right"/>
    </xf>
    <xf numFmtId="5" fontId="0" fillId="0" borderId="0" xfId="0" applyNumberFormat="1"/>
    <xf numFmtId="166" fontId="0" fillId="0" borderId="1" xfId="0" applyNumberFormat="1" applyBorder="1"/>
    <xf numFmtId="166" fontId="0" fillId="0" borderId="2" xfId="0" applyNumberFormat="1" applyBorder="1"/>
    <xf numFmtId="166" fontId="0" fillId="0" borderId="0" xfId="0" applyNumberFormat="1"/>
    <xf numFmtId="164" fontId="0" fillId="0" borderId="2" xfId="0" applyNumberFormat="1" applyBorder="1" applyAlignment="1">
      <alignment horizontal="center"/>
    </xf>
    <xf numFmtId="5" fontId="0" fillId="0" borderId="0" xfId="0" applyNumberFormat="1" applyAlignment="1">
      <alignment horizontal="right"/>
    </xf>
    <xf numFmtId="37" fontId="0" fillId="0" borderId="0" xfId="0" applyNumberFormat="1" applyAlignment="1">
      <alignment horizontal="center"/>
    </xf>
    <xf numFmtId="37" fontId="0" fillId="0" borderId="0" xfId="0" applyNumberFormat="1" applyAlignment="1">
      <alignment horizontal="right"/>
    </xf>
    <xf numFmtId="0" fontId="0" fillId="0" borderId="1" xfId="0" applyBorder="1" applyAlignment="1">
      <alignment wrapText="1"/>
    </xf>
    <xf numFmtId="0" fontId="11" fillId="0" borderId="12" xfId="0" applyFont="1" applyBorder="1" applyAlignment="1">
      <alignment horizontal="center"/>
    </xf>
    <xf numFmtId="0" fontId="20" fillId="0" borderId="1" xfId="0" applyFont="1" applyBorder="1" applyAlignment="1">
      <alignment horizontal="centerContinuous"/>
    </xf>
    <xf numFmtId="0" fontId="11" fillId="19" borderId="12" xfId="0" applyFont="1" applyFill="1" applyBorder="1"/>
    <xf numFmtId="0" fontId="11" fillId="19" borderId="13" xfId="0" applyFont="1" applyFill="1" applyBorder="1"/>
    <xf numFmtId="37" fontId="11" fillId="19" borderId="7" xfId="0" applyNumberFormat="1" applyFont="1" applyFill="1" applyBorder="1"/>
    <xf numFmtId="37" fontId="11" fillId="19" borderId="1" xfId="0" applyNumberFormat="1" applyFont="1" applyFill="1" applyBorder="1"/>
    <xf numFmtId="37" fontId="11" fillId="19" borderId="2" xfId="0" applyNumberFormat="1" applyFont="1" applyFill="1" applyBorder="1"/>
    <xf numFmtId="0" fontId="11" fillId="19" borderId="1" xfId="0" applyFont="1" applyFill="1" applyBorder="1"/>
    <xf numFmtId="37" fontId="11" fillId="19" borderId="10" xfId="0" applyNumberFormat="1" applyFont="1" applyFill="1" applyBorder="1"/>
    <xf numFmtId="37" fontId="11" fillId="19" borderId="16" xfId="0" applyNumberFormat="1" applyFont="1" applyFill="1" applyBorder="1"/>
    <xf numFmtId="37" fontId="11" fillId="19" borderId="17" xfId="0" applyNumberFormat="1" applyFont="1" applyFill="1" applyBorder="1"/>
    <xf numFmtId="37" fontId="11" fillId="19" borderId="12" xfId="0" applyNumberFormat="1" applyFont="1" applyFill="1" applyBorder="1"/>
    <xf numFmtId="37" fontId="11" fillId="19" borderId="13" xfId="0" applyNumberFormat="1" applyFont="1" applyFill="1" applyBorder="1"/>
    <xf numFmtId="0" fontId="11" fillId="11" borderId="2" xfId="0" applyFont="1" applyFill="1" applyBorder="1"/>
    <xf numFmtId="0" fontId="11" fillId="11" borderId="10" xfId="0" applyFont="1" applyFill="1" applyBorder="1"/>
    <xf numFmtId="0" fontId="25" fillId="0" borderId="0" xfId="0" applyFont="1" applyAlignment="1">
      <alignment horizontal="centerContinuous"/>
    </xf>
    <xf numFmtId="49" fontId="12" fillId="0" borderId="0" xfId="0" applyNumberFormat="1" applyFont="1" applyAlignment="1">
      <alignment horizontal="center"/>
    </xf>
    <xf numFmtId="49" fontId="11" fillId="0" borderId="8" xfId="0" applyNumberFormat="1" applyFont="1" applyBorder="1" applyAlignment="1">
      <alignment horizontal="center"/>
    </xf>
    <xf numFmtId="49" fontId="11" fillId="0" borderId="8" xfId="0" applyNumberFormat="1" applyFont="1" applyBorder="1"/>
    <xf numFmtId="49" fontId="11" fillId="0" borderId="8" xfId="0" applyNumberFormat="1" applyFont="1" applyBorder="1" applyAlignment="1">
      <alignment horizontal="centerContinuous"/>
    </xf>
    <xf numFmtId="49" fontId="11" fillId="0" borderId="7" xfId="0" applyNumberFormat="1" applyFont="1" applyBorder="1"/>
    <xf numFmtId="49" fontId="11" fillId="0" borderId="7" xfId="0" applyNumberFormat="1" applyFont="1" applyBorder="1" applyAlignment="1">
      <alignment horizontal="center"/>
    </xf>
    <xf numFmtId="164" fontId="11" fillId="0" borderId="10" xfId="0" applyNumberFormat="1" applyFont="1" applyBorder="1" applyAlignment="1">
      <alignment horizontal="centerContinuous"/>
    </xf>
    <xf numFmtId="164" fontId="11" fillId="0" borderId="1" xfId="0" applyNumberFormat="1" applyFont="1" applyBorder="1" applyAlignment="1">
      <alignment horizontal="left"/>
    </xf>
    <xf numFmtId="49" fontId="7" fillId="0" borderId="2" xfId="0" applyNumberFormat="1" applyFont="1" applyBorder="1"/>
    <xf numFmtId="5" fontId="7" fillId="0" borderId="5" xfId="0" applyNumberFormat="1" applyFont="1" applyBorder="1" applyProtection="1">
      <protection locked="0"/>
    </xf>
    <xf numFmtId="37" fontId="7" fillId="0" borderId="8" xfId="0" applyNumberFormat="1" applyFont="1" applyBorder="1" applyProtection="1">
      <protection locked="0"/>
    </xf>
    <xf numFmtId="37" fontId="7" fillId="9" borderId="8" xfId="0" applyNumberFormat="1" applyFont="1" applyFill="1" applyBorder="1"/>
    <xf numFmtId="37" fontId="7" fillId="9" borderId="2" xfId="0" applyNumberFormat="1" applyFont="1" applyFill="1" applyBorder="1"/>
    <xf numFmtId="37" fontId="7" fillId="0" borderId="3" xfId="0" applyNumberFormat="1" applyFont="1" applyBorder="1"/>
    <xf numFmtId="37" fontId="7" fillId="0" borderId="3" xfId="0" applyNumberFormat="1" applyFont="1" applyBorder="1" applyAlignment="1">
      <alignment horizontal="right"/>
    </xf>
    <xf numFmtId="49" fontId="11" fillId="0" borderId="0" xfId="0" applyNumberFormat="1" applyFont="1"/>
    <xf numFmtId="49" fontId="11" fillId="0" borderId="8" xfId="0" applyNumberFormat="1" applyFont="1" applyBorder="1" applyAlignment="1">
      <alignment horizontal="centerContinuous" wrapText="1"/>
    </xf>
    <xf numFmtId="0" fontId="11" fillId="0" borderId="35" xfId="0" applyFont="1" applyBorder="1"/>
    <xf numFmtId="0" fontId="11" fillId="0" borderId="36" xfId="0" applyFont="1" applyBorder="1"/>
    <xf numFmtId="0" fontId="11" fillId="0" borderId="37" xfId="0" applyFont="1" applyBorder="1"/>
    <xf numFmtId="0" fontId="11" fillId="0" borderId="38" xfId="0" applyFont="1" applyBorder="1"/>
    <xf numFmtId="0" fontId="11" fillId="0" borderId="39" xfId="0" applyFont="1" applyBorder="1"/>
    <xf numFmtId="0" fontId="11" fillId="0" borderId="40" xfId="0" applyFont="1" applyBorder="1"/>
    <xf numFmtId="0" fontId="11" fillId="0" borderId="41" xfId="0" applyFont="1" applyBorder="1"/>
    <xf numFmtId="0" fontId="11" fillId="0" borderId="42" xfId="0" applyFont="1" applyBorder="1"/>
    <xf numFmtId="0" fontId="11" fillId="0" borderId="43" xfId="0" applyFont="1" applyBorder="1"/>
    <xf numFmtId="0" fontId="11" fillId="0" borderId="44" xfId="0" applyFont="1" applyBorder="1"/>
    <xf numFmtId="0" fontId="11" fillId="0" borderId="45" xfId="0" applyFont="1" applyBorder="1" applyAlignment="1">
      <alignment horizontal="centerContinuous" wrapText="1"/>
    </xf>
    <xf numFmtId="0" fontId="11" fillId="0" borderId="46" xfId="0" applyFont="1" applyBorder="1" applyAlignment="1">
      <alignment horizontal="centerContinuous"/>
    </xf>
    <xf numFmtId="0" fontId="23" fillId="0" borderId="48" xfId="0" applyFont="1" applyBorder="1"/>
    <xf numFmtId="0" fontId="23" fillId="0" borderId="41" xfId="0" applyFont="1" applyBorder="1"/>
    <xf numFmtId="0" fontId="23" fillId="0" borderId="42" xfId="0" applyFont="1" applyBorder="1"/>
    <xf numFmtId="0" fontId="11" fillId="0" borderId="53" xfId="0" applyFont="1" applyBorder="1" applyAlignment="1">
      <alignment horizontal="center"/>
    </xf>
    <xf numFmtId="0" fontId="11" fillId="0" borderId="54" xfId="0" applyFont="1" applyBorder="1" applyAlignment="1">
      <alignment horizontal="center"/>
    </xf>
    <xf numFmtId="0" fontId="11" fillId="0" borderId="41" xfId="0" applyFont="1" applyBorder="1" applyAlignment="1">
      <alignment horizontal="center"/>
    </xf>
    <xf numFmtId="0" fontId="11" fillId="0" borderId="56" xfId="0" applyFont="1" applyBorder="1" applyAlignment="1">
      <alignment horizontal="center"/>
    </xf>
    <xf numFmtId="0" fontId="11" fillId="0" borderId="58" xfId="0" applyFont="1" applyBorder="1" applyAlignment="1">
      <alignment horizontal="center"/>
    </xf>
    <xf numFmtId="0" fontId="11" fillId="0" borderId="42" xfId="0" applyFont="1" applyBorder="1" applyAlignment="1">
      <alignment horizontal="center"/>
    </xf>
    <xf numFmtId="0" fontId="56" fillId="0" borderId="60" xfId="0" applyFont="1" applyBorder="1" applyAlignment="1">
      <alignment horizontal="center"/>
    </xf>
    <xf numFmtId="0" fontId="11" fillId="0" borderId="62" xfId="0" applyFont="1" applyBorder="1" applyAlignment="1">
      <alignment horizontal="right"/>
    </xf>
    <xf numFmtId="0" fontId="11" fillId="0" borderId="63" xfId="0" applyFont="1" applyBorder="1"/>
    <xf numFmtId="0" fontId="11" fillId="0" borderId="64" xfId="0" applyFont="1" applyBorder="1"/>
    <xf numFmtId="0" fontId="11" fillId="0" borderId="46" xfId="0" applyFont="1" applyBorder="1"/>
    <xf numFmtId="5" fontId="11" fillId="0" borderId="64" xfId="0" applyNumberFormat="1" applyFont="1" applyBorder="1"/>
    <xf numFmtId="5" fontId="11" fillId="0" borderId="46" xfId="0" applyNumberFormat="1" applyFont="1" applyBorder="1"/>
    <xf numFmtId="37" fontId="11" fillId="0" borderId="64" xfId="0" applyNumberFormat="1" applyFont="1" applyBorder="1"/>
    <xf numFmtId="37" fontId="11" fillId="0" borderId="46" xfId="0" applyNumberFormat="1" applyFont="1" applyBorder="1"/>
    <xf numFmtId="0" fontId="11" fillId="0" borderId="59" xfId="0" applyFont="1" applyBorder="1" applyAlignment="1">
      <alignment horizontal="center"/>
    </xf>
    <xf numFmtId="37" fontId="11" fillId="0" borderId="67" xfId="0" applyNumberFormat="1" applyFont="1" applyBorder="1"/>
    <xf numFmtId="37" fontId="11" fillId="0" borderId="68" xfId="0" applyNumberFormat="1" applyFont="1" applyBorder="1"/>
    <xf numFmtId="37" fontId="11" fillId="0" borderId="61" xfId="0" applyNumberFormat="1" applyFont="1" applyBorder="1"/>
    <xf numFmtId="37" fontId="11" fillId="0" borderId="44" xfId="0" applyNumberFormat="1" applyFont="1" applyBorder="1"/>
    <xf numFmtId="0" fontId="11" fillId="0" borderId="69" xfId="0" applyFont="1" applyBorder="1" applyAlignment="1">
      <alignment horizontal="right"/>
    </xf>
    <xf numFmtId="0" fontId="11" fillId="0" borderId="54" xfId="0" applyFont="1" applyBorder="1"/>
    <xf numFmtId="0" fontId="11" fillId="0" borderId="70" xfId="0" applyFont="1" applyBorder="1"/>
    <xf numFmtId="37" fontId="11" fillId="0" borderId="70" xfId="0" applyNumberFormat="1" applyFont="1" applyBorder="1"/>
    <xf numFmtId="0" fontId="11" fillId="0" borderId="73" xfId="0" applyFont="1" applyBorder="1" applyAlignment="1">
      <alignment horizontal="right"/>
    </xf>
    <xf numFmtId="0" fontId="11" fillId="0" borderId="74" xfId="0" applyFont="1" applyBorder="1"/>
    <xf numFmtId="0" fontId="11" fillId="0" borderId="76" xfId="0" applyFont="1" applyBorder="1"/>
    <xf numFmtId="37" fontId="11" fillId="0" borderId="76" xfId="0" applyNumberFormat="1" applyFont="1" applyBorder="1"/>
    <xf numFmtId="0" fontId="0" fillId="0" borderId="77" xfId="0" applyBorder="1"/>
    <xf numFmtId="0" fontId="11" fillId="0" borderId="77" xfId="0" applyFont="1" applyBorder="1"/>
    <xf numFmtId="0" fontId="11" fillId="0" borderId="45" xfId="0" applyFont="1" applyBorder="1" applyAlignment="1">
      <alignment horizontal="centerContinuous"/>
    </xf>
    <xf numFmtId="0" fontId="11" fillId="0" borderId="48" xfId="0" applyFont="1" applyBorder="1"/>
    <xf numFmtId="0" fontId="11" fillId="0" borderId="50" xfId="0" applyFont="1" applyBorder="1"/>
    <xf numFmtId="0" fontId="11" fillId="0" borderId="80" xfId="0" applyFont="1" applyBorder="1" applyAlignment="1">
      <alignment horizontal="center"/>
    </xf>
    <xf numFmtId="0" fontId="56" fillId="0" borderId="55" xfId="0" applyFont="1" applyBorder="1" applyAlignment="1">
      <alignment horizontal="center"/>
    </xf>
    <xf numFmtId="0" fontId="11" fillId="0" borderId="81" xfId="0" applyFont="1" applyBorder="1"/>
    <xf numFmtId="0" fontId="11" fillId="0" borderId="82" xfId="0" applyFont="1" applyBorder="1" applyAlignment="1">
      <alignment horizontal="center"/>
    </xf>
    <xf numFmtId="0" fontId="56" fillId="0" borderId="59" xfId="0" applyFont="1" applyBorder="1" applyAlignment="1">
      <alignment horizontal="center"/>
    </xf>
    <xf numFmtId="0" fontId="11" fillId="0" borderId="83" xfId="0" applyFont="1" applyBorder="1" applyAlignment="1">
      <alignment horizontal="center"/>
    </xf>
    <xf numFmtId="0" fontId="11" fillId="0" borderId="82" xfId="0" applyFont="1" applyBorder="1"/>
    <xf numFmtId="0" fontId="11" fillId="0" borderId="61" xfId="0" applyFont="1" applyBorder="1" applyAlignment="1">
      <alignment horizontal="center"/>
    </xf>
    <xf numFmtId="0" fontId="11" fillId="0" borderId="84" xfId="0" applyFont="1" applyBorder="1" applyAlignment="1">
      <alignment horizontal="center"/>
    </xf>
    <xf numFmtId="0" fontId="11" fillId="0" borderId="85" xfId="0" applyFont="1" applyBorder="1" applyAlignment="1">
      <alignment horizontal="center"/>
    </xf>
    <xf numFmtId="0" fontId="56" fillId="0" borderId="86" xfId="0" applyFont="1" applyBorder="1" applyAlignment="1">
      <alignment horizontal="center"/>
    </xf>
    <xf numFmtId="0" fontId="11" fillId="0" borderId="87" xfId="0" applyFont="1" applyBorder="1"/>
    <xf numFmtId="0" fontId="11" fillId="0" borderId="62" xfId="0" applyFont="1" applyBorder="1" applyAlignment="1">
      <alignment horizontal="center"/>
    </xf>
    <xf numFmtId="0" fontId="11" fillId="0" borderId="89" xfId="0" applyFont="1" applyBorder="1"/>
    <xf numFmtId="0" fontId="11" fillId="0" borderId="90" xfId="0" applyFont="1" applyBorder="1"/>
    <xf numFmtId="0" fontId="11" fillId="0" borderId="91" xfId="0" applyFont="1" applyBorder="1"/>
    <xf numFmtId="0" fontId="11" fillId="0" borderId="92" xfId="0" applyFont="1" applyBorder="1"/>
    <xf numFmtId="174" fontId="11" fillId="0" borderId="93" xfId="0" applyNumberFormat="1" applyFont="1" applyBorder="1"/>
    <xf numFmtId="0" fontId="11" fillId="0" borderId="94" xfId="0" applyFont="1" applyBorder="1" applyAlignment="1">
      <alignment horizontal="center"/>
    </xf>
    <xf numFmtId="5" fontId="11" fillId="0" borderId="60" xfId="0" applyNumberFormat="1" applyFont="1" applyBorder="1"/>
    <xf numFmtId="5" fontId="11" fillId="0" borderId="93" xfId="0" applyNumberFormat="1" applyFont="1" applyBorder="1"/>
    <xf numFmtId="0" fontId="11" fillId="0" borderId="93" xfId="0" applyFont="1" applyBorder="1"/>
    <xf numFmtId="0" fontId="11" fillId="0" borderId="46" xfId="0" applyFont="1" applyBorder="1" applyAlignment="1">
      <alignment horizontal="center"/>
    </xf>
    <xf numFmtId="37" fontId="11" fillId="0" borderId="62" xfId="0" applyNumberFormat="1" applyFont="1" applyBorder="1"/>
    <xf numFmtId="37" fontId="11" fillId="0" borderId="93" xfId="0" applyNumberFormat="1" applyFont="1" applyBorder="1"/>
    <xf numFmtId="37" fontId="11" fillId="0" borderId="47" xfId="0" applyNumberFormat="1" applyFont="1" applyBorder="1"/>
    <xf numFmtId="37" fontId="11" fillId="0" borderId="95" xfId="0" applyNumberFormat="1" applyFont="1" applyBorder="1"/>
    <xf numFmtId="37" fontId="11" fillId="0" borderId="90" xfId="0" applyNumberFormat="1" applyFont="1" applyBorder="1"/>
    <xf numFmtId="37" fontId="11" fillId="0" borderId="91" xfId="0" applyNumberFormat="1" applyFont="1" applyBorder="1"/>
    <xf numFmtId="37" fontId="11" fillId="0" borderId="43" xfId="0" applyNumberFormat="1" applyFont="1" applyBorder="1"/>
    <xf numFmtId="37" fontId="11" fillId="0" borderId="86" xfId="0" applyNumberFormat="1" applyFont="1" applyBorder="1"/>
    <xf numFmtId="37" fontId="11" fillId="0" borderId="49" xfId="0" applyNumberFormat="1" applyFont="1" applyBorder="1"/>
    <xf numFmtId="37" fontId="11" fillId="0" borderId="96" xfId="0" applyNumberFormat="1" applyFont="1" applyBorder="1"/>
    <xf numFmtId="5" fontId="11" fillId="0" borderId="62" xfId="0" applyNumberFormat="1" applyFont="1" applyBorder="1"/>
    <xf numFmtId="37" fontId="11" fillId="0" borderId="45" xfId="0" applyNumberFormat="1" applyFont="1" applyBorder="1"/>
    <xf numFmtId="37" fontId="11" fillId="0" borderId="97" xfId="0" applyNumberFormat="1" applyFont="1" applyBorder="1"/>
    <xf numFmtId="0" fontId="11" fillId="0" borderId="73" xfId="0" applyFont="1" applyBorder="1" applyAlignment="1">
      <alignment horizontal="center"/>
    </xf>
    <xf numFmtId="0" fontId="11" fillId="0" borderId="75" xfId="0" applyFont="1" applyBorder="1" applyAlignment="1">
      <alignment horizontal="center"/>
    </xf>
    <xf numFmtId="0" fontId="56" fillId="0" borderId="55" xfId="0" applyFont="1" applyBorder="1"/>
    <xf numFmtId="0" fontId="56" fillId="0" borderId="52" xfId="0" applyFont="1" applyBorder="1"/>
    <xf numFmtId="0" fontId="56" fillId="0" borderId="0" xfId="0" applyFont="1"/>
    <xf numFmtId="0" fontId="56" fillId="0" borderId="0" xfId="0" applyFont="1" applyAlignment="1">
      <alignment horizontal="center"/>
    </xf>
    <xf numFmtId="0" fontId="12" fillId="0" borderId="63" xfId="0" applyFont="1" applyBorder="1"/>
    <xf numFmtId="0" fontId="11" fillId="22" borderId="64" xfId="0" applyFont="1" applyFill="1" applyBorder="1"/>
    <xf numFmtId="37" fontId="11" fillId="22" borderId="64" xfId="0" applyNumberFormat="1" applyFont="1" applyFill="1" applyBorder="1"/>
    <xf numFmtId="0" fontId="56" fillId="0" borderId="52" xfId="0" applyFont="1" applyBorder="1" applyAlignment="1">
      <alignment horizontal="center"/>
    </xf>
    <xf numFmtId="0" fontId="23" fillId="0" borderId="55" xfId="0" applyFont="1" applyBorder="1"/>
    <xf numFmtId="0" fontId="23" fillId="0" borderId="61" xfId="0" applyFont="1" applyBorder="1"/>
    <xf numFmtId="0" fontId="11" fillId="0" borderId="47" xfId="0" applyFont="1" applyBorder="1" applyAlignment="1">
      <alignment horizontal="center"/>
    </xf>
    <xf numFmtId="0" fontId="11" fillId="0" borderId="101" xfId="0" applyFont="1" applyBorder="1" applyAlignment="1">
      <alignment horizontal="center"/>
    </xf>
    <xf numFmtId="0" fontId="11" fillId="0" borderId="77" xfId="0" applyFont="1" applyBorder="1" applyAlignment="1">
      <alignment horizontal="right"/>
    </xf>
    <xf numFmtId="0" fontId="23" fillId="0" borderId="102" xfId="0" applyFont="1" applyBorder="1"/>
    <xf numFmtId="0" fontId="23" fillId="0" borderId="51" xfId="0" applyFont="1" applyBorder="1"/>
    <xf numFmtId="0" fontId="23" fillId="0" borderId="52" xfId="0" applyFont="1" applyBorder="1"/>
    <xf numFmtId="0" fontId="11" fillId="23" borderId="63" xfId="0" applyFont="1" applyFill="1" applyBorder="1"/>
    <xf numFmtId="0" fontId="11" fillId="0" borderId="11" xfId="0" applyFont="1" applyBorder="1" applyAlignment="1">
      <alignment horizontal="right"/>
    </xf>
    <xf numFmtId="37" fontId="11" fillId="0" borderId="71" xfId="0" applyNumberFormat="1" applyFont="1" applyBorder="1"/>
    <xf numFmtId="0" fontId="11" fillId="0" borderId="60" xfId="0" applyFont="1" applyBorder="1" applyAlignment="1">
      <alignment horizontal="right"/>
    </xf>
    <xf numFmtId="0" fontId="11" fillId="0" borderId="5" xfId="0" applyFont="1" applyBorder="1" applyAlignment="1">
      <alignment horizontal="right"/>
    </xf>
    <xf numFmtId="0" fontId="11" fillId="23" borderId="1" xfId="0" applyFont="1" applyFill="1" applyBorder="1" applyAlignment="1">
      <alignment horizontal="right"/>
    </xf>
    <xf numFmtId="0" fontId="11" fillId="23" borderId="79" xfId="0" applyFont="1" applyFill="1" applyBorder="1"/>
    <xf numFmtId="0" fontId="11" fillId="23" borderId="54" xfId="0" applyFont="1" applyFill="1" applyBorder="1"/>
    <xf numFmtId="0" fontId="11" fillId="0" borderId="58" xfId="0" applyFont="1" applyBorder="1" applyAlignment="1">
      <alignment horizontal="right"/>
    </xf>
    <xf numFmtId="0" fontId="11" fillId="0" borderId="3" xfId="0" applyFont="1" applyBorder="1" applyAlignment="1">
      <alignment horizontal="right"/>
    </xf>
    <xf numFmtId="0" fontId="11" fillId="0" borderId="56" xfId="0" applyFont="1" applyBorder="1"/>
    <xf numFmtId="0" fontId="11" fillId="0" borderId="59" xfId="0" applyFont="1" applyBorder="1"/>
    <xf numFmtId="37" fontId="11" fillId="0" borderId="59" xfId="0" applyNumberFormat="1" applyFont="1" applyBorder="1"/>
    <xf numFmtId="37" fontId="11" fillId="0" borderId="42" xfId="0" applyNumberFormat="1" applyFont="1" applyBorder="1"/>
    <xf numFmtId="0" fontId="11" fillId="0" borderId="103" xfId="0" applyFont="1" applyBorder="1" applyAlignment="1">
      <alignment horizontal="right"/>
    </xf>
    <xf numFmtId="0" fontId="11" fillId="0" borderId="104" xfId="0" applyFont="1" applyBorder="1" applyAlignment="1">
      <alignment horizontal="right"/>
    </xf>
    <xf numFmtId="0" fontId="11" fillId="0" borderId="105" xfId="0" applyFont="1" applyBorder="1"/>
    <xf numFmtId="0" fontId="11" fillId="0" borderId="106" xfId="0" applyFont="1" applyBorder="1"/>
    <xf numFmtId="37" fontId="11" fillId="0" borderId="107" xfId="0" applyNumberFormat="1" applyFont="1" applyBorder="1"/>
    <xf numFmtId="0" fontId="52" fillId="0" borderId="0" xfId="0" applyFont="1"/>
    <xf numFmtId="0" fontId="0" fillId="0" borderId="141" xfId="0" applyBorder="1"/>
    <xf numFmtId="0" fontId="0" fillId="0" borderId="142" xfId="0" applyBorder="1"/>
    <xf numFmtId="0" fontId="0" fillId="0" borderId="139" xfId="0" applyBorder="1"/>
    <xf numFmtId="0" fontId="0" fillId="0" borderId="143" xfId="0" applyBorder="1"/>
    <xf numFmtId="164" fontId="11" fillId="0" borderId="96" xfId="0" applyNumberFormat="1" applyFont="1" applyBorder="1" applyAlignment="1">
      <alignment horizontal="center"/>
    </xf>
    <xf numFmtId="49" fontId="11" fillId="0" borderId="1" xfId="0" applyNumberFormat="1" applyFont="1" applyBorder="1" applyAlignment="1">
      <alignment horizontal="center"/>
    </xf>
    <xf numFmtId="0" fontId="11" fillId="0" borderId="110" xfId="0" applyFont="1" applyBorder="1" applyAlignment="1">
      <alignment horizontal="center"/>
    </xf>
    <xf numFmtId="0" fontId="11" fillId="0" borderId="55" xfId="0" applyFont="1" applyBorder="1" applyAlignment="1">
      <alignment horizontal="center"/>
    </xf>
    <xf numFmtId="0" fontId="11" fillId="0" borderId="111" xfId="0" applyFont="1" applyBorder="1" applyAlignment="1">
      <alignment horizontal="center"/>
    </xf>
    <xf numFmtId="0" fontId="56" fillId="0" borderId="49" xfId="0" applyFont="1" applyBorder="1" applyAlignment="1">
      <alignment horizontal="center"/>
    </xf>
    <xf numFmtId="0" fontId="11" fillId="0" borderId="112" xfId="0" applyFont="1" applyBorder="1"/>
    <xf numFmtId="0" fontId="11" fillId="0" borderId="96" xfId="0" applyFont="1" applyBorder="1"/>
    <xf numFmtId="5" fontId="11" fillId="0" borderId="65" xfId="0" applyNumberFormat="1" applyFont="1" applyBorder="1"/>
    <xf numFmtId="37" fontId="11" fillId="0" borderId="109" xfId="0" applyNumberFormat="1" applyFont="1" applyBorder="1"/>
    <xf numFmtId="37" fontId="11" fillId="0" borderId="48" xfId="0" applyNumberFormat="1" applyFont="1" applyBorder="1"/>
    <xf numFmtId="37" fontId="11" fillId="0" borderId="113" xfId="0" applyNumberFormat="1" applyFont="1" applyBorder="1"/>
    <xf numFmtId="0" fontId="11" fillId="0" borderId="114" xfId="0" applyFont="1" applyBorder="1"/>
    <xf numFmtId="0" fontId="11" fillId="0" borderId="116" xfId="0" applyFont="1" applyBorder="1" applyAlignment="1">
      <alignment horizontal="center"/>
    </xf>
    <xf numFmtId="0" fontId="11" fillId="0" borderId="70" xfId="0" applyFont="1" applyBorder="1" applyAlignment="1">
      <alignment horizontal="center"/>
    </xf>
    <xf numFmtId="0" fontId="56" fillId="0" borderId="112" xfId="0" applyFont="1" applyBorder="1"/>
    <xf numFmtId="0" fontId="11" fillId="0" borderId="117" xfId="0" applyFont="1" applyBorder="1" applyAlignment="1">
      <alignment horizontal="center"/>
    </xf>
    <xf numFmtId="0" fontId="56" fillId="0" borderId="101" xfId="0" applyFont="1" applyBorder="1" applyAlignment="1">
      <alignment horizontal="center"/>
    </xf>
    <xf numFmtId="0" fontId="57" fillId="0" borderId="41" xfId="0" applyFont="1" applyBorder="1" applyAlignment="1">
      <alignment horizontal="center"/>
    </xf>
    <xf numFmtId="0" fontId="11" fillId="0" borderId="118" xfId="0" applyFont="1" applyBorder="1" applyAlignment="1">
      <alignment horizontal="center"/>
    </xf>
    <xf numFmtId="0" fontId="12" fillId="0" borderId="1" xfId="0" applyFont="1" applyBorder="1" applyAlignment="1">
      <alignment horizontal="centerContinuous"/>
    </xf>
    <xf numFmtId="0" fontId="12" fillId="0" borderId="2" xfId="0" applyFont="1" applyBorder="1" applyAlignment="1">
      <alignment horizontal="centerContinuous"/>
    </xf>
    <xf numFmtId="0" fontId="12" fillId="0" borderId="9" xfId="0" applyFont="1" applyBorder="1" applyAlignment="1">
      <alignment horizontal="center"/>
    </xf>
    <xf numFmtId="165" fontId="11" fillId="0" borderId="3" xfId="0" applyNumberFormat="1" applyFont="1" applyBorder="1" applyAlignment="1">
      <alignment horizontal="center"/>
    </xf>
    <xf numFmtId="165" fontId="11" fillId="0" borderId="0" xfId="0" applyNumberFormat="1" applyFont="1"/>
    <xf numFmtId="165" fontId="11" fillId="0" borderId="0" xfId="0" applyNumberFormat="1" applyFont="1" applyAlignment="1">
      <alignment horizontal="center"/>
    </xf>
    <xf numFmtId="0" fontId="20" fillId="0" borderId="1" xfId="0" applyFont="1" applyBorder="1" applyAlignment="1">
      <alignment horizontal="center"/>
    </xf>
    <xf numFmtId="0" fontId="7" fillId="20" borderId="7" xfId="0" applyFont="1" applyFill="1" applyBorder="1" applyAlignment="1">
      <alignment horizontal="centerContinuous"/>
    </xf>
    <xf numFmtId="0" fontId="7" fillId="0" borderId="7" xfId="0" applyFont="1" applyBorder="1" applyAlignment="1">
      <alignment horizontal="center" wrapText="1"/>
    </xf>
    <xf numFmtId="5" fontId="7" fillId="0" borderId="5" xfId="0" applyNumberFormat="1" applyFont="1" applyBorder="1"/>
    <xf numFmtId="37" fontId="7" fillId="0" borderId="7" xfId="0" applyNumberFormat="1" applyFont="1" applyBorder="1"/>
    <xf numFmtId="5" fontId="7" fillId="0" borderId="7" xfId="0" applyNumberFormat="1" applyFont="1" applyBorder="1"/>
    <xf numFmtId="37" fontId="7" fillId="5" borderId="7" xfId="0" applyNumberFormat="1" applyFont="1" applyFill="1" applyBorder="1"/>
    <xf numFmtId="37" fontId="7" fillId="0" borderId="7" xfId="0" applyNumberFormat="1" applyFont="1" applyBorder="1" applyAlignment="1">
      <alignment horizontal="centerContinuous"/>
    </xf>
    <xf numFmtId="37" fontId="7" fillId="0" borderId="10" xfId="0" applyNumberFormat="1" applyFont="1" applyBorder="1" applyAlignment="1">
      <alignment horizontal="centerContinuous"/>
    </xf>
    <xf numFmtId="0" fontId="7" fillId="0" borderId="12" xfId="0" applyFont="1" applyBorder="1"/>
    <xf numFmtId="37" fontId="7" fillId="0" borderId="6" xfId="0" applyNumberFormat="1" applyFont="1" applyBorder="1" applyAlignment="1">
      <alignment horizontal="center"/>
    </xf>
    <xf numFmtId="37" fontId="7" fillId="0" borderId="6" xfId="0" applyNumberFormat="1" applyFont="1" applyBorder="1"/>
    <xf numFmtId="37" fontId="7" fillId="0" borderId="7" xfId="0" applyNumberFormat="1" applyFont="1" applyBorder="1" applyAlignment="1">
      <alignment horizontal="center"/>
    </xf>
    <xf numFmtId="37" fontId="7" fillId="0" borderId="5" xfId="0" applyNumberFormat="1" applyFont="1" applyBorder="1" applyAlignment="1">
      <alignment horizontal="center"/>
    </xf>
    <xf numFmtId="37" fontId="7" fillId="5" borderId="5" xfId="0" applyNumberFormat="1" applyFont="1" applyFill="1" applyBorder="1"/>
    <xf numFmtId="0" fontId="7" fillId="0" borderId="9" xfId="0" applyFont="1" applyBorder="1" applyAlignment="1">
      <alignment horizontal="centerContinuous"/>
    </xf>
    <xf numFmtId="37" fontId="7" fillId="0" borderId="1" xfId="0" applyNumberFormat="1" applyFont="1" applyBorder="1"/>
    <xf numFmtId="0" fontId="11" fillId="0" borderId="78" xfId="0" applyFont="1" applyBorder="1"/>
    <xf numFmtId="0" fontId="11" fillId="0" borderId="79" xfId="0" applyFont="1" applyBorder="1"/>
    <xf numFmtId="0" fontId="0" fillId="0" borderId="55" xfId="0" applyBorder="1"/>
    <xf numFmtId="0" fontId="0" fillId="0" borderId="81" xfId="0" applyBorder="1"/>
    <xf numFmtId="0" fontId="0" fillId="0" borderId="41" xfId="0" applyBorder="1"/>
    <xf numFmtId="0" fontId="11" fillId="0" borderId="79" xfId="0" applyFont="1" applyBorder="1" applyAlignment="1">
      <alignment horizontal="center"/>
    </xf>
    <xf numFmtId="37" fontId="11" fillId="0" borderId="75" xfId="0" applyNumberFormat="1" applyFont="1" applyBorder="1"/>
    <xf numFmtId="37" fontId="11" fillId="0" borderId="73" xfId="0" applyNumberFormat="1" applyFont="1" applyBorder="1"/>
    <xf numFmtId="37" fontId="11" fillId="0" borderId="98" xfId="0" applyNumberFormat="1" applyFont="1" applyBorder="1"/>
    <xf numFmtId="37" fontId="11" fillId="0" borderId="99" xfId="0" applyNumberFormat="1" applyFont="1" applyBorder="1"/>
    <xf numFmtId="0" fontId="11" fillId="0" borderId="125" xfId="0" applyFont="1" applyBorder="1" applyAlignment="1">
      <alignment horizontal="center"/>
    </xf>
    <xf numFmtId="0" fontId="11" fillId="0" borderId="125" xfId="0" applyFont="1" applyBorder="1"/>
    <xf numFmtId="37" fontId="11" fillId="9" borderId="7" xfId="0" applyNumberFormat="1" applyFont="1" applyFill="1" applyBorder="1"/>
    <xf numFmtId="37" fontId="11" fillId="9" borderId="1" xfId="0" applyNumberFormat="1" applyFont="1" applyFill="1" applyBorder="1"/>
    <xf numFmtId="37" fontId="11" fillId="0" borderId="19" xfId="0" applyNumberFormat="1" applyFont="1" applyBorder="1"/>
    <xf numFmtId="37" fontId="11" fillId="0" borderId="21" xfId="0" applyNumberFormat="1" applyFont="1" applyBorder="1"/>
    <xf numFmtId="0" fontId="8" fillId="0" borderId="9" xfId="0" applyFont="1" applyBorder="1" applyProtection="1">
      <protection locked="0"/>
    </xf>
    <xf numFmtId="0" fontId="8" fillId="0" borderId="6" xfId="0" applyFont="1" applyBorder="1" applyProtection="1">
      <protection locked="0"/>
    </xf>
    <xf numFmtId="0" fontId="8" fillId="0" borderId="10" xfId="0" applyFont="1" applyBorder="1" applyProtection="1">
      <protection locked="0"/>
    </xf>
    <xf numFmtId="37" fontId="8" fillId="0" borderId="5" xfId="0" applyNumberFormat="1" applyFont="1" applyBorder="1" applyProtection="1">
      <protection locked="0"/>
    </xf>
    <xf numFmtId="0" fontId="8" fillId="0" borderId="5" xfId="0" applyFont="1" applyBorder="1" applyProtection="1">
      <protection locked="0"/>
    </xf>
    <xf numFmtId="0" fontId="11" fillId="0" borderId="18" xfId="0" applyFont="1" applyBorder="1" applyAlignment="1">
      <alignment horizontal="center"/>
    </xf>
    <xf numFmtId="37" fontId="11" fillId="0" borderId="15" xfId="0" applyNumberFormat="1" applyFont="1" applyBorder="1"/>
    <xf numFmtId="37" fontId="11" fillId="0" borderId="14" xfId="0" applyNumberFormat="1" applyFont="1" applyBorder="1"/>
    <xf numFmtId="37" fontId="11" fillId="21" borderId="12" xfId="0" applyNumberFormat="1" applyFont="1" applyFill="1" applyBorder="1"/>
    <xf numFmtId="37" fontId="11" fillId="21" borderId="13" xfId="0" applyNumberFormat="1" applyFont="1" applyFill="1" applyBorder="1"/>
    <xf numFmtId="0" fontId="11" fillId="0" borderId="19" xfId="0" applyFont="1" applyBorder="1" applyAlignment="1">
      <alignment horizontal="center"/>
    </xf>
    <xf numFmtId="0" fontId="11" fillId="0" borderId="22" xfId="0" applyFont="1" applyBorder="1"/>
    <xf numFmtId="37" fontId="11" fillId="0" borderId="24" xfId="0" applyNumberFormat="1" applyFont="1" applyBorder="1"/>
    <xf numFmtId="0" fontId="11" fillId="0" borderId="24" xfId="0" applyFont="1" applyBorder="1" applyAlignment="1">
      <alignment horizontal="center"/>
    </xf>
    <xf numFmtId="0" fontId="23" fillId="0" borderId="7" xfId="0" applyFont="1" applyBorder="1" applyAlignment="1">
      <alignment horizontal="center"/>
    </xf>
    <xf numFmtId="37" fontId="11" fillId="0" borderId="2" xfId="0" applyNumberFormat="1" applyFont="1" applyBorder="1"/>
    <xf numFmtId="0" fontId="11" fillId="5" borderId="5" xfId="0" applyFont="1" applyFill="1" applyBorder="1"/>
    <xf numFmtId="5" fontId="11" fillId="0" borderId="2" xfId="0" applyNumberFormat="1" applyFont="1" applyBorder="1"/>
    <xf numFmtId="0" fontId="23" fillId="0" borderId="6" xfId="0" applyFont="1" applyBorder="1" applyAlignment="1">
      <alignment horizontal="center"/>
    </xf>
    <xf numFmtId="37" fontId="8" fillId="0" borderId="6" xfId="0" applyNumberFormat="1" applyFont="1" applyBorder="1" applyProtection="1">
      <protection locked="0"/>
    </xf>
    <xf numFmtId="0" fontId="8" fillId="0" borderId="3" xfId="0" applyFont="1" applyBorder="1" applyProtection="1">
      <protection locked="0"/>
    </xf>
    <xf numFmtId="37" fontId="11" fillId="0" borderId="3" xfId="0" applyNumberFormat="1" applyFont="1" applyBorder="1" applyAlignment="1">
      <alignment horizontal="center"/>
    </xf>
    <xf numFmtId="5" fontId="11" fillId="4" borderId="6" xfId="0" applyNumberFormat="1" applyFont="1" applyFill="1" applyBorder="1"/>
    <xf numFmtId="5" fontId="11" fillId="4" borderId="4" xfId="0" applyNumberFormat="1" applyFont="1" applyFill="1" applyBorder="1"/>
    <xf numFmtId="37" fontId="11" fillId="4" borderId="6" xfId="0" applyNumberFormat="1" applyFont="1" applyFill="1" applyBorder="1"/>
    <xf numFmtId="37" fontId="11" fillId="4" borderId="4" xfId="0" applyNumberFormat="1" applyFont="1" applyFill="1" applyBorder="1"/>
    <xf numFmtId="0" fontId="11" fillId="0" borderId="26" xfId="0" applyFont="1" applyBorder="1" applyAlignment="1">
      <alignment horizontal="center"/>
    </xf>
    <xf numFmtId="0" fontId="11" fillId="19" borderId="20" xfId="0" applyFont="1" applyFill="1" applyBorder="1"/>
    <xf numFmtId="0" fontId="11" fillId="0" borderId="15" xfId="0" applyFont="1" applyBorder="1" applyAlignment="1">
      <alignment horizontal="centerContinuous"/>
    </xf>
    <xf numFmtId="0" fontId="11" fillId="0" borderId="13" xfId="0" applyFont="1" applyBorder="1" applyAlignment="1">
      <alignment horizontal="centerContinuous"/>
    </xf>
    <xf numFmtId="0" fontId="11" fillId="0" borderId="12" xfId="0" applyFont="1" applyBorder="1" applyAlignment="1">
      <alignment horizontal="centerContinuous"/>
    </xf>
    <xf numFmtId="0" fontId="11" fillId="0" borderId="20" xfId="0" applyFont="1" applyBorder="1" applyAlignment="1">
      <alignment horizontal="left"/>
    </xf>
    <xf numFmtId="0" fontId="11" fillId="0" borderId="126" xfId="0" applyFont="1" applyBorder="1" applyAlignment="1">
      <alignment horizontal="centerContinuous"/>
    </xf>
    <xf numFmtId="37" fontId="11" fillId="11" borderId="6" xfId="0" applyNumberFormat="1" applyFont="1" applyFill="1" applyBorder="1"/>
    <xf numFmtId="0" fontId="51" fillId="0" borderId="0" xfId="0" applyFont="1"/>
    <xf numFmtId="0" fontId="0" fillId="0" borderId="9" xfId="0" applyBorder="1"/>
    <xf numFmtId="0" fontId="0" fillId="0" borderId="10" xfId="0" applyBorder="1"/>
    <xf numFmtId="0" fontId="11" fillId="0" borderId="135" xfId="0" applyFont="1" applyBorder="1" applyAlignment="1">
      <alignment horizontal="center"/>
    </xf>
    <xf numFmtId="0" fontId="11" fillId="0" borderId="128" xfId="0" applyFont="1" applyBorder="1" applyAlignment="1">
      <alignment horizontal="center"/>
    </xf>
    <xf numFmtId="0" fontId="11" fillId="18" borderId="0" xfId="0" applyFont="1" applyFill="1"/>
    <xf numFmtId="0" fontId="0" fillId="0" borderId="145" xfId="0" applyBorder="1"/>
    <xf numFmtId="0" fontId="0" fillId="0" borderId="133" xfId="0" applyBorder="1"/>
    <xf numFmtId="0" fontId="0" fillId="0" borderId="144" xfId="0" applyBorder="1"/>
    <xf numFmtId="0" fontId="11" fillId="0" borderId="146" xfId="0" applyFont="1" applyBorder="1"/>
    <xf numFmtId="0" fontId="17" fillId="0" borderId="133" xfId="0" applyFont="1" applyBorder="1"/>
    <xf numFmtId="0" fontId="11" fillId="0" borderId="133" xfId="0" applyFont="1" applyBorder="1"/>
    <xf numFmtId="0" fontId="17" fillId="0" borderId="2" xfId="0" applyFont="1" applyBorder="1"/>
    <xf numFmtId="0" fontId="23" fillId="0" borderId="14" xfId="0" applyFont="1" applyBorder="1"/>
    <xf numFmtId="0" fontId="23" fillId="0" borderId="147" xfId="0" applyFont="1" applyBorder="1"/>
    <xf numFmtId="0" fontId="23" fillId="0" borderId="9" xfId="0" applyFont="1" applyBorder="1" applyAlignment="1">
      <alignment horizontal="centerContinuous"/>
    </xf>
    <xf numFmtId="0" fontId="23" fillId="0" borderId="9" xfId="0" applyFont="1" applyBorder="1" applyAlignment="1">
      <alignment horizontal="center"/>
    </xf>
    <xf numFmtId="0" fontId="23" fillId="0" borderId="133" xfId="0" applyFont="1" applyBorder="1" applyAlignment="1">
      <alignment horizontal="center"/>
    </xf>
    <xf numFmtId="0" fontId="23" fillId="0" borderId="10" xfId="0" applyFont="1" applyBorder="1" applyAlignment="1">
      <alignment horizontal="center"/>
    </xf>
    <xf numFmtId="0" fontId="23" fillId="0" borderId="146" xfId="0" applyFont="1" applyBorder="1" applyAlignment="1">
      <alignment horizontal="center"/>
    </xf>
    <xf numFmtId="0" fontId="23" fillId="0" borderId="2" xfId="0" applyFont="1" applyBorder="1" applyAlignment="1">
      <alignment horizontal="center"/>
    </xf>
    <xf numFmtId="0" fontId="11" fillId="0" borderId="146" xfId="0" applyFont="1" applyBorder="1" applyAlignment="1">
      <alignment horizontal="center"/>
    </xf>
    <xf numFmtId="0" fontId="11" fillId="10" borderId="10" xfId="0" applyFont="1" applyFill="1" applyBorder="1"/>
    <xf numFmtId="0" fontId="11" fillId="10" borderId="146" xfId="0" applyFont="1" applyFill="1" applyBorder="1"/>
    <xf numFmtId="0" fontId="11" fillId="0" borderId="147" xfId="0" applyFont="1" applyBorder="1" applyAlignment="1">
      <alignment horizontal="centerContinuous"/>
    </xf>
    <xf numFmtId="0" fontId="11" fillId="0" borderId="133" xfId="0" applyFont="1" applyBorder="1" applyAlignment="1">
      <alignment horizontal="centerContinuous"/>
    </xf>
    <xf numFmtId="0" fontId="11" fillId="23" borderId="76" xfId="0" applyFont="1" applyFill="1" applyBorder="1"/>
    <xf numFmtId="0" fontId="23" fillId="0" borderId="0" xfId="0" applyFont="1" applyAlignment="1">
      <alignment horizontal="left"/>
    </xf>
    <xf numFmtId="0" fontId="23" fillId="0" borderId="12" xfId="0" applyFont="1" applyBorder="1"/>
    <xf numFmtId="0" fontId="23" fillId="0" borderId="9" xfId="0" applyFont="1" applyBorder="1"/>
    <xf numFmtId="0" fontId="23" fillId="0" borderId="0" xfId="0" applyFont="1" applyAlignment="1">
      <alignment horizontal="centerContinuous"/>
    </xf>
    <xf numFmtId="0" fontId="23" fillId="0" borderId="10" xfId="0" applyFont="1" applyBorder="1"/>
    <xf numFmtId="0" fontId="23" fillId="0" borderId="2" xfId="0" applyFont="1" applyBorder="1"/>
    <xf numFmtId="0" fontId="23" fillId="0" borderId="0" xfId="0" applyFont="1" applyAlignment="1">
      <alignment horizontal="center"/>
    </xf>
    <xf numFmtId="0" fontId="23" fillId="0" borderId="4" xfId="0" applyFont="1" applyBorder="1" applyAlignment="1">
      <alignment horizontal="center"/>
    </xf>
    <xf numFmtId="0" fontId="23" fillId="0" borderId="4" xfId="0" applyFont="1" applyBorder="1" applyAlignment="1">
      <alignment horizontal="centerContinuous"/>
    </xf>
    <xf numFmtId="0" fontId="23" fillId="0" borderId="1" xfId="0" applyFont="1" applyBorder="1" applyAlignment="1">
      <alignment horizontal="center"/>
    </xf>
    <xf numFmtId="0" fontId="23" fillId="0" borderId="125" xfId="0" applyFont="1" applyBorder="1" applyAlignment="1">
      <alignment horizontal="center"/>
    </xf>
    <xf numFmtId="0" fontId="14" fillId="0" borderId="10" xfId="0" applyFont="1" applyBorder="1"/>
    <xf numFmtId="0" fontId="0" fillId="0" borderId="13" xfId="0" applyBorder="1"/>
    <xf numFmtId="0" fontId="0" fillId="0" borderId="12" xfId="0" applyBorder="1"/>
    <xf numFmtId="5" fontId="11" fillId="0" borderId="27" xfId="0" applyNumberFormat="1" applyFont="1" applyBorder="1"/>
    <xf numFmtId="0" fontId="49" fillId="0" borderId="0" xfId="0" applyFont="1" applyProtection="1">
      <protection locked="0"/>
    </xf>
    <xf numFmtId="0" fontId="27" fillId="0" borderId="0" xfId="0" applyFont="1" applyAlignment="1">
      <alignment horizontal="center"/>
    </xf>
    <xf numFmtId="0" fontId="0" fillId="9" borderId="0" xfId="0" applyFill="1"/>
    <xf numFmtId="37" fontId="49" fillId="0" borderId="2" xfId="0" applyNumberFormat="1" applyFont="1" applyBorder="1" applyProtection="1">
      <protection locked="0"/>
    </xf>
    <xf numFmtId="167" fontId="0" fillId="0" borderId="0" xfId="0" applyNumberFormat="1"/>
    <xf numFmtId="0" fontId="23" fillId="0" borderId="1" xfId="0" applyFont="1" applyBorder="1" applyAlignment="1">
      <alignment horizontal="left"/>
    </xf>
    <xf numFmtId="0" fontId="11" fillId="0" borderId="148" xfId="0" applyFont="1" applyBorder="1" applyAlignment="1">
      <alignment horizontal="centerContinuous"/>
    </xf>
    <xf numFmtId="0" fontId="11" fillId="0" borderId="0" xfId="0" applyFont="1" applyAlignment="1">
      <alignment vertical="top"/>
    </xf>
    <xf numFmtId="0" fontId="0" fillId="0" borderId="0" xfId="0" applyAlignment="1">
      <alignment vertical="top"/>
    </xf>
    <xf numFmtId="0" fontId="11" fillId="24" borderId="10" xfId="0" applyFont="1" applyFill="1" applyBorder="1"/>
    <xf numFmtId="0" fontId="11" fillId="24" borderId="1" xfId="0" applyFont="1" applyFill="1" applyBorder="1"/>
    <xf numFmtId="0" fontId="11" fillId="24" borderId="7" xfId="0" applyFont="1" applyFill="1" applyBorder="1"/>
    <xf numFmtId="0" fontId="11" fillId="24" borderId="8" xfId="0" applyFont="1" applyFill="1" applyBorder="1"/>
    <xf numFmtId="0" fontId="11" fillId="0" borderId="149" xfId="0" applyFont="1" applyBorder="1" applyAlignment="1">
      <alignment horizontal="centerContinuous"/>
    </xf>
    <xf numFmtId="0" fontId="11" fillId="0" borderId="87" xfId="0" applyFont="1" applyBorder="1" applyAlignment="1">
      <alignment horizontal="center"/>
    </xf>
    <xf numFmtId="0" fontId="7" fillId="0" borderId="0" xfId="0" applyFont="1" applyAlignment="1">
      <alignment vertical="top"/>
    </xf>
    <xf numFmtId="49" fontId="11" fillId="0" borderId="3" xfId="0" applyNumberFormat="1" applyFont="1" applyBorder="1" applyAlignment="1">
      <alignment horizontal="center"/>
    </xf>
    <xf numFmtId="0" fontId="55" fillId="0" borderId="7" xfId="0" applyFont="1" applyBorder="1" applyAlignment="1">
      <alignment horizontal="center" wrapText="1"/>
    </xf>
    <xf numFmtId="0" fontId="17" fillId="0" borderId="6" xfId="0" applyFont="1" applyBorder="1" applyAlignment="1">
      <alignment horizontal="left"/>
    </xf>
    <xf numFmtId="37" fontId="0" fillId="0" borderId="17" xfId="0" applyNumberFormat="1" applyBorder="1"/>
    <xf numFmtId="0" fontId="50" fillId="0" borderId="1" xfId="0" applyFont="1" applyBorder="1" applyAlignment="1">
      <alignment horizontal="left"/>
    </xf>
    <xf numFmtId="0" fontId="27" fillId="0" borderId="1" xfId="0" applyFont="1" applyBorder="1" applyAlignment="1">
      <alignment horizontal="left"/>
    </xf>
    <xf numFmtId="0" fontId="27" fillId="0" borderId="1" xfId="0" applyFont="1" applyBorder="1" applyAlignment="1">
      <alignment horizontal="centerContinuous"/>
    </xf>
    <xf numFmtId="175" fontId="11" fillId="0" borderId="125" xfId="0" applyNumberFormat="1" applyFont="1" applyBorder="1" applyAlignment="1">
      <alignment horizontal="center"/>
    </xf>
    <xf numFmtId="37" fontId="11" fillId="0" borderId="126" xfId="0" applyNumberFormat="1" applyFont="1" applyBorder="1"/>
    <xf numFmtId="175" fontId="11" fillId="0" borderId="10" xfId="0" applyNumberFormat="1" applyFont="1" applyBorder="1" applyAlignment="1">
      <alignment horizontal="center"/>
    </xf>
    <xf numFmtId="49" fontId="11" fillId="0" borderId="10" xfId="0" applyNumberFormat="1" applyFont="1" applyBorder="1" applyAlignment="1">
      <alignment horizontal="center"/>
    </xf>
    <xf numFmtId="0" fontId="12" fillId="0" borderId="0" xfId="0" applyFont="1" applyAlignment="1">
      <alignment horizontal="right"/>
    </xf>
    <xf numFmtId="37" fontId="11" fillId="9" borderId="127" xfId="0" applyNumberFormat="1" applyFont="1" applyFill="1" applyBorder="1"/>
    <xf numFmtId="0" fontId="11" fillId="0" borderId="5" xfId="0" applyFont="1" applyBorder="1" applyAlignment="1">
      <alignment wrapText="1"/>
    </xf>
    <xf numFmtId="0" fontId="23" fillId="0" borderId="0" xfId="0" applyFont="1" applyAlignment="1">
      <alignment horizontal="left" wrapText="1"/>
    </xf>
    <xf numFmtId="49" fontId="11" fillId="0" borderId="1" xfId="0" applyNumberFormat="1" applyFont="1" applyBorder="1"/>
    <xf numFmtId="0" fontId="52" fillId="0" borderId="1" xfId="0" applyFont="1" applyBorder="1"/>
    <xf numFmtId="0" fontId="11" fillId="0" borderId="128" xfId="0" applyFont="1" applyBorder="1" applyAlignment="1">
      <alignment horizontal="centerContinuous"/>
    </xf>
    <xf numFmtId="0" fontId="11" fillId="0" borderId="129" xfId="0" applyFont="1" applyBorder="1" applyAlignment="1">
      <alignment horizontal="center"/>
    </xf>
    <xf numFmtId="0" fontId="11" fillId="0" borderId="130" xfId="0" applyFont="1" applyBorder="1" applyAlignment="1">
      <alignment horizontal="center"/>
    </xf>
    <xf numFmtId="1" fontId="11" fillId="0" borderId="130" xfId="0" applyNumberFormat="1" applyFont="1" applyBorder="1" applyAlignment="1">
      <alignment horizontal="right"/>
    </xf>
    <xf numFmtId="0" fontId="11" fillId="0" borderId="131" xfId="0" applyFont="1" applyBorder="1" applyAlignment="1">
      <alignment horizontal="center"/>
    </xf>
    <xf numFmtId="0" fontId="11" fillId="0" borderId="132" xfId="0" applyFont="1" applyBorder="1" applyAlignment="1">
      <alignment horizontal="center"/>
    </xf>
    <xf numFmtId="0" fontId="23" fillId="0" borderId="134" xfId="0" applyFont="1" applyBorder="1"/>
    <xf numFmtId="0" fontId="23" fillId="0" borderId="135" xfId="0" applyFont="1" applyBorder="1"/>
    <xf numFmtId="0" fontId="23" fillId="0" borderId="135" xfId="0" applyFont="1" applyBorder="1" applyAlignment="1">
      <alignment horizontal="center"/>
    </xf>
    <xf numFmtId="0" fontId="48" fillId="0" borderId="0" xfId="0" applyFont="1"/>
    <xf numFmtId="0" fontId="17" fillId="0" borderId="138" xfId="0" applyFont="1" applyBorder="1" applyAlignment="1">
      <alignment horizontal="center"/>
    </xf>
    <xf numFmtId="0" fontId="17" fillId="0" borderId="138" xfId="0" applyFont="1" applyBorder="1"/>
    <xf numFmtId="0" fontId="17" fillId="0" borderId="139" xfId="0" applyFont="1" applyBorder="1"/>
    <xf numFmtId="37" fontId="9" fillId="0" borderId="140" xfId="0" applyNumberFormat="1" applyFont="1" applyBorder="1" applyProtection="1">
      <protection locked="0"/>
    </xf>
    <xf numFmtId="0" fontId="11" fillId="0" borderId="154" xfId="0" applyFont="1" applyBorder="1"/>
    <xf numFmtId="0" fontId="23" fillId="0" borderId="155" xfId="0" applyFont="1" applyBorder="1"/>
    <xf numFmtId="0" fontId="11" fillId="0" borderId="156" xfId="0" applyFont="1" applyBorder="1"/>
    <xf numFmtId="0" fontId="11" fillId="0" borderId="157" xfId="0" applyFont="1" applyBorder="1"/>
    <xf numFmtId="0" fontId="11" fillId="0" borderId="158" xfId="0" applyFont="1" applyBorder="1"/>
    <xf numFmtId="0" fontId="22" fillId="0" borderId="0" xfId="0" applyFont="1"/>
    <xf numFmtId="0" fontId="14" fillId="0" borderId="48" xfId="0" applyFont="1" applyBorder="1" applyAlignment="1">
      <alignment horizontal="left"/>
    </xf>
    <xf numFmtId="0" fontId="11" fillId="0" borderId="3" xfId="0" applyFont="1" applyBorder="1" applyProtection="1">
      <protection locked="0"/>
    </xf>
    <xf numFmtId="37" fontId="11" fillId="0" borderId="6" xfId="0" applyNumberFormat="1" applyFont="1" applyBorder="1" applyProtection="1">
      <protection locked="0"/>
    </xf>
    <xf numFmtId="0" fontId="11" fillId="0" borderId="7" xfId="0" applyFont="1" applyBorder="1" applyProtection="1">
      <protection locked="0"/>
    </xf>
    <xf numFmtId="0" fontId="11" fillId="0" borderId="6" xfId="0" applyFont="1" applyBorder="1" applyProtection="1">
      <protection locked="0"/>
    </xf>
    <xf numFmtId="176" fontId="8" fillId="0" borderId="0" xfId="0" applyNumberFormat="1" applyFont="1" applyAlignment="1" applyProtection="1">
      <alignment horizontal="left"/>
      <protection locked="0"/>
    </xf>
    <xf numFmtId="0" fontId="7" fillId="0" borderId="0" xfId="0" applyFont="1" applyAlignment="1">
      <alignment wrapText="1"/>
    </xf>
    <xf numFmtId="175" fontId="7" fillId="0" borderId="6" xfId="0" applyNumberFormat="1" applyFont="1" applyBorder="1" applyAlignment="1">
      <alignment horizontal="center"/>
    </xf>
    <xf numFmtId="177" fontId="7" fillId="0" borderId="5" xfId="1" applyNumberFormat="1" applyFont="1" applyBorder="1" applyProtection="1"/>
    <xf numFmtId="0" fontId="11" fillId="0" borderId="63" xfId="0" applyFont="1" applyBorder="1" applyAlignment="1">
      <alignment wrapText="1"/>
    </xf>
    <xf numFmtId="177" fontId="11" fillId="0" borderId="93" xfId="1" applyNumberFormat="1" applyFont="1" applyBorder="1" applyProtection="1"/>
    <xf numFmtId="5" fontId="11" fillId="26" borderId="92" xfId="0" applyNumberFormat="1" applyFont="1" applyFill="1" applyBorder="1"/>
    <xf numFmtId="174" fontId="11" fillId="26" borderId="93" xfId="0" applyNumberFormat="1" applyFont="1" applyFill="1" applyBorder="1"/>
    <xf numFmtId="5" fontId="11" fillId="26" borderId="93" xfId="0" applyNumberFormat="1" applyFont="1" applyFill="1" applyBorder="1"/>
    <xf numFmtId="0" fontId="11" fillId="26" borderId="93" xfId="0" applyFont="1" applyFill="1" applyBorder="1"/>
    <xf numFmtId="37" fontId="11" fillId="26" borderId="93" xfId="0" applyNumberFormat="1" applyFont="1" applyFill="1" applyBorder="1"/>
    <xf numFmtId="177" fontId="11" fillId="26" borderId="47" xfId="1" applyNumberFormat="1" applyFont="1" applyFill="1" applyBorder="1" applyProtection="1"/>
    <xf numFmtId="177" fontId="11" fillId="26" borderId="93" xfId="1" applyNumberFormat="1" applyFont="1" applyFill="1" applyBorder="1" applyProtection="1"/>
    <xf numFmtId="177" fontId="11" fillId="26" borderId="91" xfId="1" applyNumberFormat="1" applyFont="1" applyFill="1" applyBorder="1" applyProtection="1"/>
    <xf numFmtId="177" fontId="11" fillId="26" borderId="49" xfId="1" applyNumberFormat="1" applyFont="1" applyFill="1" applyBorder="1" applyProtection="1"/>
    <xf numFmtId="177" fontId="11" fillId="26" borderId="96" xfId="1" applyNumberFormat="1" applyFont="1" applyFill="1" applyBorder="1" applyProtection="1"/>
    <xf numFmtId="49" fontId="11" fillId="0" borderId="79" xfId="0" applyNumberFormat="1" applyFont="1" applyBorder="1"/>
    <xf numFmtId="177" fontId="11" fillId="0" borderId="130" xfId="1" applyNumberFormat="1" applyFont="1" applyFill="1" applyBorder="1" applyAlignment="1" applyProtection="1">
      <alignment horizontal="center"/>
    </xf>
    <xf numFmtId="177" fontId="11" fillId="0" borderId="128" xfId="0" applyNumberFormat="1" applyFont="1" applyBorder="1" applyAlignment="1">
      <alignment horizontal="right"/>
    </xf>
    <xf numFmtId="37" fontId="11" fillId="0" borderId="5" xfId="0" applyNumberFormat="1" applyFont="1" applyBorder="1" applyProtection="1">
      <protection locked="0"/>
    </xf>
    <xf numFmtId="37" fontId="52" fillId="0" borderId="5" xfId="0" applyNumberFormat="1" applyFont="1" applyBorder="1" applyProtection="1">
      <protection locked="0"/>
    </xf>
    <xf numFmtId="37" fontId="11" fillId="0" borderId="10" xfId="0" applyNumberFormat="1" applyFont="1" applyBorder="1" applyProtection="1">
      <protection locked="0"/>
    </xf>
    <xf numFmtId="0" fontId="11" fillId="0" borderId="9" xfId="0" applyFont="1" applyBorder="1" applyProtection="1">
      <protection locked="0"/>
    </xf>
    <xf numFmtId="0" fontId="11" fillId="0" borderId="10" xfId="0" applyFont="1" applyBorder="1" applyProtection="1">
      <protection locked="0"/>
    </xf>
    <xf numFmtId="0" fontId="11" fillId="0" borderId="1" xfId="0" applyFont="1" applyBorder="1" applyProtection="1">
      <protection locked="0"/>
    </xf>
    <xf numFmtId="164" fontId="11" fillId="0" borderId="5" xfId="0" applyNumberFormat="1" applyFont="1" applyBorder="1" applyAlignment="1">
      <alignment horizontal="left"/>
    </xf>
    <xf numFmtId="37" fontId="11" fillId="0" borderId="7" xfId="0" applyNumberFormat="1" applyFont="1" applyBorder="1" applyProtection="1">
      <protection locked="0"/>
    </xf>
    <xf numFmtId="0" fontId="11" fillId="0" borderId="5" xfId="0" applyFont="1" applyBorder="1" applyProtection="1">
      <protection locked="0"/>
    </xf>
    <xf numFmtId="37" fontId="11" fillId="0" borderId="11" xfId="0" applyNumberFormat="1" applyFont="1" applyBorder="1" applyProtection="1">
      <protection locked="0"/>
    </xf>
    <xf numFmtId="0" fontId="11" fillId="0" borderId="11" xfId="0" applyFont="1" applyBorder="1" applyProtection="1">
      <protection locked="0"/>
    </xf>
    <xf numFmtId="0" fontId="23" fillId="0" borderId="63" xfId="0" applyFont="1" applyBorder="1"/>
    <xf numFmtId="0" fontId="11" fillId="0" borderId="128" xfId="0" applyFont="1" applyBorder="1"/>
    <xf numFmtId="3" fontId="11" fillId="0" borderId="64" xfId="0" applyNumberFormat="1" applyFont="1" applyBorder="1"/>
    <xf numFmtId="0" fontId="89" fillId="0" borderId="63" xfId="0" applyFont="1" applyBorder="1"/>
    <xf numFmtId="41" fontId="11" fillId="0" borderId="64" xfId="0" applyNumberFormat="1" applyFont="1" applyBorder="1"/>
    <xf numFmtId="0" fontId="11" fillId="0" borderId="90" xfId="0" applyFont="1" applyBorder="1" applyAlignment="1">
      <alignment horizontal="right"/>
    </xf>
    <xf numFmtId="177" fontId="11" fillId="0" borderId="90" xfId="1" applyNumberFormat="1" applyFont="1" applyBorder="1" applyAlignment="1" applyProtection="1">
      <alignment horizontal="right"/>
    </xf>
    <xf numFmtId="1" fontId="11" fillId="0" borderId="90" xfId="0" applyNumberFormat="1" applyFont="1" applyBorder="1" applyAlignment="1">
      <alignment horizontal="right"/>
    </xf>
    <xf numFmtId="0" fontId="11" fillId="0" borderId="167" xfId="0" applyFont="1" applyBorder="1" applyAlignment="1">
      <alignment horizontal="right"/>
    </xf>
    <xf numFmtId="1" fontId="11" fillId="0" borderId="167" xfId="0" applyNumberFormat="1" applyFont="1" applyBorder="1" applyAlignment="1">
      <alignment horizontal="right"/>
    </xf>
    <xf numFmtId="177" fontId="11" fillId="0" borderId="167" xfId="1" applyNumberFormat="1" applyFont="1" applyBorder="1" applyAlignment="1" applyProtection="1">
      <alignment horizontal="right"/>
    </xf>
    <xf numFmtId="0" fontId="13" fillId="0" borderId="6" xfId="0" applyFont="1" applyBorder="1"/>
    <xf numFmtId="0" fontId="11" fillId="0" borderId="0" xfId="0" applyFont="1" applyAlignment="1">
      <alignment vertical="center"/>
    </xf>
    <xf numFmtId="0" fontId="59" fillId="0" borderId="0" xfId="0" applyFont="1" applyProtection="1">
      <protection locked="0"/>
    </xf>
    <xf numFmtId="0" fontId="17" fillId="0" borderId="0" xfId="0" applyFont="1" applyProtection="1">
      <protection locked="0"/>
    </xf>
    <xf numFmtId="0" fontId="11" fillId="0" borderId="0" xfId="0" applyFont="1" applyProtection="1">
      <protection locked="0"/>
    </xf>
    <xf numFmtId="37" fontId="11" fillId="0" borderId="1" xfId="0" applyNumberFormat="1" applyFont="1" applyBorder="1" applyProtection="1">
      <protection locked="0"/>
    </xf>
    <xf numFmtId="0" fontId="17" fillId="0" borderId="1" xfId="0" applyFont="1" applyBorder="1" applyAlignment="1" applyProtection="1">
      <alignment horizontal="center"/>
      <protection locked="0"/>
    </xf>
    <xf numFmtId="164" fontId="17" fillId="0" borderId="1" xfId="0" applyNumberFormat="1" applyFont="1" applyBorder="1" applyAlignment="1" applyProtection="1">
      <alignment horizontal="center"/>
      <protection locked="0"/>
    </xf>
    <xf numFmtId="5" fontId="11" fillId="0" borderId="33" xfId="0" applyNumberFormat="1" applyFont="1" applyBorder="1" applyProtection="1">
      <protection locked="0"/>
    </xf>
    <xf numFmtId="177" fontId="11" fillId="0" borderId="6" xfId="1" applyNumberFormat="1" applyFont="1" applyBorder="1" applyProtection="1"/>
    <xf numFmtId="177" fontId="11" fillId="0" borderId="3" xfId="1" applyNumberFormat="1" applyFont="1" applyBorder="1" applyProtection="1"/>
    <xf numFmtId="177" fontId="11" fillId="0" borderId="9" xfId="1" applyNumberFormat="1" applyFont="1" applyBorder="1"/>
    <xf numFmtId="177" fontId="11" fillId="0" borderId="9" xfId="1" applyNumberFormat="1" applyFont="1" applyBorder="1" applyProtection="1"/>
    <xf numFmtId="177" fontId="11" fillId="0" borderId="6" xfId="1" applyNumberFormat="1" applyFont="1" applyBorder="1" applyAlignment="1" applyProtection="1">
      <alignment horizontal="center"/>
    </xf>
    <xf numFmtId="177" fontId="11" fillId="0" borderId="64" xfId="1" applyNumberFormat="1" applyFont="1" applyFill="1" applyBorder="1" applyProtection="1"/>
    <xf numFmtId="177" fontId="11" fillId="0" borderId="46" xfId="1" applyNumberFormat="1" applyFont="1" applyFill="1" applyBorder="1" applyProtection="1"/>
    <xf numFmtId="177" fontId="11" fillId="0" borderId="5" xfId="1" applyNumberFormat="1" applyFont="1" applyBorder="1" applyAlignment="1" applyProtection="1">
      <alignment horizontal="right"/>
    </xf>
    <xf numFmtId="177" fontId="11" fillId="0" borderId="63" xfId="1" applyNumberFormat="1" applyFont="1" applyBorder="1" applyProtection="1"/>
    <xf numFmtId="177" fontId="11" fillId="23" borderId="63" xfId="1" applyNumberFormat="1" applyFont="1" applyFill="1" applyBorder="1" applyProtection="1"/>
    <xf numFmtId="14" fontId="11" fillId="0" borderId="3" xfId="0" applyNumberFormat="1" applyFont="1" applyBorder="1"/>
    <xf numFmtId="177" fontId="11" fillId="0" borderId="77" xfId="1" applyNumberFormat="1" applyFont="1" applyBorder="1"/>
    <xf numFmtId="177" fontId="11" fillId="0" borderId="37" xfId="1" applyNumberFormat="1" applyFont="1" applyBorder="1" applyProtection="1"/>
    <xf numFmtId="177" fontId="11" fillId="0" borderId="0" xfId="1" applyNumberFormat="1" applyFont="1" applyBorder="1" applyProtection="1"/>
    <xf numFmtId="177" fontId="23" fillId="0" borderId="0" xfId="1" applyNumberFormat="1" applyFont="1" applyBorder="1" applyProtection="1"/>
    <xf numFmtId="177" fontId="11" fillId="0" borderId="48" xfId="1" applyNumberFormat="1" applyFont="1" applyBorder="1" applyProtection="1"/>
    <xf numFmtId="177" fontId="11" fillId="0" borderId="55" xfId="1" applyNumberFormat="1" applyFont="1" applyBorder="1"/>
    <xf numFmtId="177" fontId="11" fillId="0" borderId="59" xfId="1" applyNumberFormat="1" applyFont="1" applyBorder="1" applyAlignment="1" applyProtection="1">
      <alignment horizontal="center"/>
    </xf>
    <xf numFmtId="177" fontId="11" fillId="0" borderId="61" xfId="1" applyNumberFormat="1" applyFont="1" applyBorder="1" applyAlignment="1" applyProtection="1">
      <alignment horizontal="center"/>
    </xf>
    <xf numFmtId="177" fontId="11" fillId="0" borderId="64" xfId="1" applyNumberFormat="1" applyFont="1" applyBorder="1" applyProtection="1"/>
    <xf numFmtId="177" fontId="11" fillId="0" borderId="76" xfId="1" applyNumberFormat="1" applyFont="1" applyBorder="1" applyProtection="1"/>
    <xf numFmtId="177" fontId="11" fillId="0" borderId="0" xfId="1" applyNumberFormat="1" applyFont="1" applyProtection="1"/>
    <xf numFmtId="177" fontId="11" fillId="0" borderId="0" xfId="1" applyNumberFormat="1" applyFont="1" applyAlignment="1" applyProtection="1">
      <alignment horizontal="centerContinuous"/>
    </xf>
    <xf numFmtId="177" fontId="11" fillId="0" borderId="0" xfId="1" applyNumberFormat="1" applyFont="1"/>
    <xf numFmtId="177" fontId="11" fillId="0" borderId="38" xfId="1" applyNumberFormat="1" applyFont="1" applyBorder="1" applyProtection="1"/>
    <xf numFmtId="177" fontId="11" fillId="0" borderId="5" xfId="1" applyNumberFormat="1" applyFont="1" applyBorder="1" applyAlignment="1" applyProtection="1">
      <alignment horizontal="center"/>
    </xf>
    <xf numFmtId="177" fontId="11" fillId="0" borderId="39" xfId="1" applyNumberFormat="1" applyFont="1" applyBorder="1" applyProtection="1"/>
    <xf numFmtId="177" fontId="11" fillId="0" borderId="10" xfId="1" applyNumberFormat="1" applyFont="1" applyBorder="1" applyAlignment="1" applyProtection="1">
      <alignment horizontal="center"/>
    </xf>
    <xf numFmtId="177" fontId="11" fillId="0" borderId="1" xfId="1" applyNumberFormat="1" applyFont="1" applyBorder="1" applyProtection="1"/>
    <xf numFmtId="177" fontId="11" fillId="0" borderId="85" xfId="1" applyNumberFormat="1" applyFont="1" applyBorder="1" applyAlignment="1" applyProtection="1">
      <alignment horizontal="center"/>
    </xf>
    <xf numFmtId="177" fontId="11" fillId="0" borderId="91" xfId="1" applyNumberFormat="1" applyFont="1" applyFill="1" applyBorder="1" applyProtection="1"/>
    <xf numFmtId="177" fontId="11" fillId="0" borderId="10" xfId="1" applyNumberFormat="1" applyFont="1" applyFill="1" applyBorder="1" applyProtection="1"/>
    <xf numFmtId="177" fontId="11" fillId="0" borderId="93" xfId="1" applyNumberFormat="1" applyFont="1" applyFill="1" applyBorder="1" applyProtection="1"/>
    <xf numFmtId="177" fontId="11" fillId="0" borderId="98" xfId="1" applyNumberFormat="1" applyFont="1" applyBorder="1" applyProtection="1"/>
    <xf numFmtId="177" fontId="11" fillId="0" borderId="9" xfId="1" applyNumberFormat="1" applyFont="1" applyBorder="1" applyAlignment="1" applyProtection="1">
      <alignment horizontal="center"/>
    </xf>
    <xf numFmtId="177" fontId="11" fillId="0" borderId="10" xfId="1" applyNumberFormat="1" applyFont="1" applyBorder="1" applyProtection="1"/>
    <xf numFmtId="177" fontId="0" fillId="0" borderId="0" xfId="1" applyNumberFormat="1" applyFont="1" applyProtection="1"/>
    <xf numFmtId="177" fontId="0" fillId="0" borderId="0" xfId="1" applyNumberFormat="1" applyFont="1"/>
    <xf numFmtId="177" fontId="11" fillId="0" borderId="14" xfId="1" applyNumberFormat="1" applyFont="1" applyBorder="1" applyProtection="1"/>
    <xf numFmtId="177" fontId="11" fillId="0" borderId="13" xfId="1" applyNumberFormat="1" applyFont="1" applyBorder="1" applyAlignment="1" applyProtection="1">
      <alignment horizontal="centerContinuous"/>
    </xf>
    <xf numFmtId="177" fontId="11" fillId="0" borderId="0" xfId="1" applyNumberFormat="1" applyFont="1" applyAlignment="1" applyProtection="1">
      <alignment horizontal="left"/>
    </xf>
    <xf numFmtId="177" fontId="11" fillId="0" borderId="1" xfId="1" applyNumberFormat="1" applyFont="1" applyBorder="1" applyAlignment="1" applyProtection="1">
      <alignment horizontal="centerContinuous"/>
    </xf>
    <xf numFmtId="177" fontId="11" fillId="0" borderId="137" xfId="1" applyNumberFormat="1" applyFont="1" applyBorder="1" applyProtection="1"/>
    <xf numFmtId="177" fontId="11" fillId="0" borderId="9" xfId="1" applyNumberFormat="1" applyFont="1" applyFill="1" applyBorder="1" applyAlignment="1" applyProtection="1">
      <alignment horizontal="centerContinuous"/>
    </xf>
    <xf numFmtId="177" fontId="11" fillId="0" borderId="0" xfId="1" applyNumberFormat="1" applyFont="1" applyFill="1"/>
    <xf numFmtId="177" fontId="11" fillId="0" borderId="0" xfId="1" applyNumberFormat="1" applyFont="1" applyFill="1" applyAlignment="1" applyProtection="1">
      <alignment horizontal="left"/>
    </xf>
    <xf numFmtId="177" fontId="11" fillId="0" borderId="1" xfId="1" applyNumberFormat="1" applyFont="1" applyFill="1" applyBorder="1" applyProtection="1"/>
    <xf numFmtId="177" fontId="11" fillId="0" borderId="0" xfId="1" applyNumberFormat="1" applyFont="1" applyFill="1" applyBorder="1" applyProtection="1"/>
    <xf numFmtId="177" fontId="11" fillId="0" borderId="128" xfId="1" applyNumberFormat="1" applyFont="1" applyBorder="1" applyProtection="1"/>
    <xf numFmtId="177" fontId="11" fillId="0" borderId="1" xfId="1" applyNumberFormat="1" applyFont="1" applyBorder="1" applyAlignment="1" applyProtection="1">
      <alignment horizontal="left"/>
    </xf>
    <xf numFmtId="177" fontId="11" fillId="0" borderId="1" xfId="1" applyNumberFormat="1" applyFont="1" applyBorder="1" applyAlignment="1" applyProtection="1">
      <alignment horizontal="center"/>
    </xf>
    <xf numFmtId="177" fontId="11" fillId="0" borderId="7" xfId="1" applyNumberFormat="1" applyFont="1" applyBorder="1" applyProtection="1"/>
    <xf numFmtId="177" fontId="11" fillId="0" borderId="0" xfId="1" applyNumberFormat="1" applyFont="1" applyBorder="1" applyAlignment="1" applyProtection="1">
      <alignment horizontal="center"/>
    </xf>
    <xf numFmtId="177" fontId="11" fillId="0" borderId="7" xfId="1" applyNumberFormat="1" applyFont="1" applyBorder="1" applyAlignment="1" applyProtection="1">
      <alignment horizontal="center"/>
    </xf>
    <xf numFmtId="177" fontId="11" fillId="0" borderId="40" xfId="1" applyNumberFormat="1" applyFont="1" applyBorder="1" applyProtection="1"/>
    <xf numFmtId="177" fontId="11" fillId="0" borderId="42" xfId="1" applyNumberFormat="1" applyFont="1" applyBorder="1" applyProtection="1"/>
    <xf numFmtId="177" fontId="11" fillId="0" borderId="44" xfId="1" applyNumberFormat="1" applyFont="1" applyBorder="1" applyProtection="1"/>
    <xf numFmtId="177" fontId="23" fillId="0" borderId="42" xfId="1" applyNumberFormat="1" applyFont="1" applyBorder="1" applyProtection="1"/>
    <xf numFmtId="177" fontId="56" fillId="0" borderId="55" xfId="1" applyNumberFormat="1" applyFont="1" applyBorder="1"/>
    <xf numFmtId="177" fontId="56" fillId="0" borderId="52" xfId="1" applyNumberFormat="1" applyFont="1" applyBorder="1"/>
    <xf numFmtId="177" fontId="11" fillId="0" borderId="42" xfId="1" applyNumberFormat="1" applyFont="1" applyBorder="1" applyAlignment="1" applyProtection="1">
      <alignment horizontal="center"/>
    </xf>
    <xf numFmtId="177" fontId="11" fillId="0" borderId="70" xfId="1" applyNumberFormat="1" applyFont="1" applyFill="1" applyBorder="1" applyProtection="1"/>
    <xf numFmtId="177" fontId="11" fillId="0" borderId="61" xfId="1" applyNumberFormat="1" applyFont="1" applyFill="1" applyBorder="1" applyProtection="1"/>
    <xf numFmtId="177" fontId="11" fillId="0" borderId="44" xfId="1" applyNumberFormat="1" applyFont="1" applyFill="1" applyBorder="1" applyProtection="1"/>
    <xf numFmtId="177" fontId="11" fillId="0" borderId="46" xfId="1" applyNumberFormat="1" applyFont="1" applyBorder="1" applyProtection="1"/>
    <xf numFmtId="177" fontId="11" fillId="0" borderId="67" xfId="1" applyNumberFormat="1" applyFont="1" applyFill="1" applyBorder="1" applyProtection="1"/>
    <xf numFmtId="177" fontId="11" fillId="0" borderId="68" xfId="1" applyNumberFormat="1" applyFont="1" applyFill="1" applyBorder="1" applyProtection="1"/>
    <xf numFmtId="177" fontId="11" fillId="0" borderId="0" xfId="1" applyNumberFormat="1" applyFont="1" applyBorder="1" applyAlignment="1" applyProtection="1">
      <alignment horizontal="centerContinuous"/>
    </xf>
    <xf numFmtId="177" fontId="23" fillId="0" borderId="48" xfId="1" applyNumberFormat="1" applyFont="1" applyBorder="1" applyProtection="1"/>
    <xf numFmtId="177" fontId="11" fillId="0" borderId="47" xfId="1" applyNumberFormat="1" applyFont="1" applyBorder="1" applyAlignment="1" applyProtection="1">
      <alignment horizontal="center"/>
    </xf>
    <xf numFmtId="177" fontId="11" fillId="0" borderId="90" xfId="1" applyNumberFormat="1" applyFont="1" applyBorder="1" applyProtection="1"/>
    <xf numFmtId="177" fontId="11" fillId="0" borderId="90" xfId="1" applyNumberFormat="1" applyFont="1" applyFill="1" applyBorder="1" applyProtection="1"/>
    <xf numFmtId="164" fontId="11" fillId="0" borderId="10" xfId="0" applyNumberFormat="1" applyFont="1" applyBorder="1" applyAlignment="1">
      <alignment horizontal="left"/>
    </xf>
    <xf numFmtId="0" fontId="7" fillId="0" borderId="96" xfId="0" applyFont="1" applyBorder="1"/>
    <xf numFmtId="164" fontId="11" fillId="0" borderId="7" xfId="0" applyNumberFormat="1" applyFont="1" applyBorder="1" applyAlignment="1">
      <alignment horizontal="left"/>
    </xf>
    <xf numFmtId="37" fontId="11" fillId="4" borderId="4" xfId="0" applyNumberFormat="1" applyFont="1" applyFill="1" applyBorder="1" applyAlignment="1">
      <alignment horizontal="center"/>
    </xf>
    <xf numFmtId="177" fontId="11" fillId="0" borderId="108" xfId="1" applyNumberFormat="1" applyFont="1" applyFill="1" applyBorder="1" applyProtection="1"/>
    <xf numFmtId="0" fontId="11" fillId="0" borderId="6" xfId="0" applyFont="1" applyBorder="1" applyAlignment="1">
      <alignment horizontal="right"/>
    </xf>
    <xf numFmtId="0" fontId="12" fillId="0" borderId="3" xfId="0" applyFont="1" applyBorder="1" applyAlignment="1">
      <alignment horizontal="left"/>
    </xf>
    <xf numFmtId="2" fontId="11" fillId="0" borderId="0" xfId="0" applyNumberFormat="1" applyFont="1" applyAlignment="1">
      <alignment horizontal="right"/>
    </xf>
    <xf numFmtId="2" fontId="11" fillId="0" borderId="0" xfId="0" applyNumberFormat="1" applyFont="1" applyAlignment="1">
      <alignment horizontal="centerContinuous"/>
    </xf>
    <xf numFmtId="2" fontId="0" fillId="0" borderId="0" xfId="0" applyNumberFormat="1"/>
    <xf numFmtId="9" fontId="0" fillId="0" borderId="9" xfId="1880" applyFont="1" applyBorder="1" applyProtection="1"/>
    <xf numFmtId="9" fontId="11" fillId="0" borderId="9" xfId="1880" applyFont="1" applyBorder="1" applyProtection="1"/>
    <xf numFmtId="9" fontId="11" fillId="0" borderId="6" xfId="1880" applyFont="1" applyBorder="1" applyProtection="1"/>
    <xf numFmtId="9" fontId="11" fillId="0" borderId="6" xfId="1880" applyFont="1" applyBorder="1" applyAlignment="1" applyProtection="1">
      <alignment horizontal="center"/>
    </xf>
    <xf numFmtId="9" fontId="0" fillId="0" borderId="0" xfId="1880" applyFont="1" applyProtection="1"/>
    <xf numFmtId="9" fontId="11" fillId="0" borderId="0" xfId="1880" applyFont="1" applyAlignment="1" applyProtection="1">
      <alignment horizontal="centerContinuous"/>
    </xf>
    <xf numFmtId="9" fontId="0" fillId="0" borderId="0" xfId="1880" applyFont="1"/>
    <xf numFmtId="2" fontId="11" fillId="0" borderId="0" xfId="0" applyNumberFormat="1" applyFont="1"/>
    <xf numFmtId="2" fontId="0" fillId="0" borderId="10" xfId="0" applyNumberFormat="1" applyBorder="1" applyAlignment="1">
      <alignment horizontal="center"/>
    </xf>
    <xf numFmtId="2" fontId="11" fillId="0" borderId="6" xfId="0" applyNumberFormat="1" applyFont="1" applyBorder="1" applyAlignment="1">
      <alignment horizontal="center"/>
    </xf>
    <xf numFmtId="2" fontId="11" fillId="0" borderId="9" xfId="0" applyNumberFormat="1" applyFont="1" applyBorder="1"/>
    <xf numFmtId="0" fontId="7" fillId="0" borderId="169" xfId="0" applyFont="1" applyBorder="1"/>
    <xf numFmtId="37" fontId="11" fillId="0" borderId="136" xfId="0" applyNumberFormat="1" applyFont="1" applyBorder="1"/>
    <xf numFmtId="177" fontId="11" fillId="0" borderId="4" xfId="1" applyNumberFormat="1" applyFont="1" applyBorder="1" applyAlignment="1" applyProtection="1">
      <alignment horizontal="right"/>
    </xf>
    <xf numFmtId="37" fontId="11" fillId="0" borderId="3" xfId="1" applyNumberFormat="1" applyFont="1" applyBorder="1" applyProtection="1"/>
    <xf numFmtId="0" fontId="11" fillId="0" borderId="65" xfId="0" applyFont="1" applyBorder="1"/>
    <xf numFmtId="0" fontId="11" fillId="0" borderId="1" xfId="0" applyFont="1" applyBorder="1" applyAlignment="1">
      <alignment horizontal="left" wrapText="1"/>
    </xf>
    <xf numFmtId="37" fontId="11" fillId="0" borderId="9" xfId="0" applyNumberFormat="1" applyFont="1" applyBorder="1" applyProtection="1">
      <protection locked="0"/>
    </xf>
    <xf numFmtId="177" fontId="7" fillId="0" borderId="3" xfId="1" applyNumberFormat="1" applyFont="1" applyBorder="1" applyProtection="1"/>
    <xf numFmtId="49" fontId="93" fillId="0" borderId="0" xfId="0" applyNumberFormat="1" applyFont="1"/>
    <xf numFmtId="177" fontId="7" fillId="0" borderId="0" xfId="1" applyNumberFormat="1" applyFont="1" applyProtection="1"/>
    <xf numFmtId="0" fontId="24" fillId="0" borderId="0" xfId="0" applyFont="1" applyAlignment="1">
      <alignment horizontal="centerContinuous"/>
    </xf>
    <xf numFmtId="164" fontId="0" fillId="0" borderId="1" xfId="0" applyNumberFormat="1" applyBorder="1" applyAlignment="1">
      <alignment horizontal="left"/>
    </xf>
    <xf numFmtId="39" fontId="0" fillId="0" borderId="0" xfId="0" applyNumberFormat="1"/>
    <xf numFmtId="40" fontId="0" fillId="0" borderId="0" xfId="0" applyNumberFormat="1" applyAlignment="1">
      <alignment horizontal="right"/>
    </xf>
    <xf numFmtId="40" fontId="0" fillId="0" borderId="0" xfId="0" applyNumberFormat="1"/>
    <xf numFmtId="0" fontId="0" fillId="0" borderId="170" xfId="0" applyBorder="1"/>
    <xf numFmtId="1" fontId="11" fillId="0" borderId="90" xfId="1" applyNumberFormat="1" applyFont="1" applyFill="1" applyBorder="1" applyProtection="1"/>
    <xf numFmtId="14" fontId="11" fillId="0" borderId="11" xfId="0" quotePrefix="1" applyNumberFormat="1" applyFont="1" applyBorder="1" applyAlignment="1">
      <alignment horizontal="right"/>
    </xf>
    <xf numFmtId="1" fontId="11" fillId="0" borderId="64" xfId="0" applyNumberFormat="1" applyFont="1" applyBorder="1"/>
    <xf numFmtId="184" fontId="11" fillId="0" borderId="0" xfId="0" applyNumberFormat="1" applyFont="1" applyAlignment="1">
      <alignment horizontal="center"/>
    </xf>
    <xf numFmtId="184" fontId="11" fillId="0" borderId="3" xfId="0" applyNumberFormat="1" applyFont="1" applyBorder="1" applyAlignment="1">
      <alignment horizontal="center"/>
    </xf>
    <xf numFmtId="184" fontId="11" fillId="0" borderId="171" xfId="0" applyNumberFormat="1" applyFont="1" applyBorder="1" applyAlignment="1">
      <alignment horizontal="center"/>
    </xf>
    <xf numFmtId="184" fontId="11" fillId="0" borderId="169" xfId="0" applyNumberFormat="1" applyFont="1" applyBorder="1" applyAlignment="1">
      <alignment horizontal="center"/>
    </xf>
    <xf numFmtId="0" fontId="11" fillId="0" borderId="169" xfId="0" applyFont="1" applyBorder="1" applyAlignment="1">
      <alignment horizontal="center"/>
    </xf>
    <xf numFmtId="0" fontId="11" fillId="0" borderId="171" xfId="0" applyFont="1" applyBorder="1"/>
    <xf numFmtId="175" fontId="11" fillId="0" borderId="10" xfId="1" applyNumberFormat="1" applyFont="1" applyBorder="1" applyProtection="1"/>
    <xf numFmtId="177" fontId="11" fillId="0" borderId="5" xfId="1" applyNumberFormat="1" applyFont="1" applyBorder="1" applyProtection="1"/>
    <xf numFmtId="184" fontId="11" fillId="0" borderId="3" xfId="0" applyNumberFormat="1" applyFont="1" applyBorder="1"/>
    <xf numFmtId="177" fontId="0" fillId="0" borderId="0" xfId="0" applyNumberFormat="1"/>
    <xf numFmtId="177" fontId="11" fillId="41" borderId="128" xfId="1" applyNumberFormat="1" applyFont="1" applyFill="1" applyBorder="1" applyProtection="1"/>
    <xf numFmtId="37" fontId="11" fillId="0" borderId="9" xfId="0" applyNumberFormat="1" applyFont="1" applyBorder="1" applyAlignment="1">
      <alignment horizontal="left"/>
    </xf>
    <xf numFmtId="0" fontId="0" fillId="0" borderId="172" xfId="0" applyBorder="1"/>
    <xf numFmtId="39" fontId="0" fillId="0" borderId="172" xfId="0" applyNumberFormat="1" applyBorder="1"/>
    <xf numFmtId="40" fontId="0" fillId="0" borderId="170" xfId="0" applyNumberFormat="1" applyBorder="1"/>
    <xf numFmtId="39" fontId="0" fillId="0" borderId="173" xfId="0" applyNumberFormat="1" applyBorder="1"/>
    <xf numFmtId="37" fontId="0" fillId="0" borderId="173" xfId="0" applyNumberFormat="1" applyBorder="1"/>
    <xf numFmtId="0" fontId="0" fillId="0" borderId="173" xfId="0" applyBorder="1"/>
    <xf numFmtId="177" fontId="7" fillId="0" borderId="0" xfId="1" applyNumberFormat="1" applyFont="1" applyBorder="1" applyAlignment="1" applyProtection="1">
      <alignment horizontal="right"/>
    </xf>
    <xf numFmtId="177" fontId="7" fillId="0" borderId="0" xfId="1" applyNumberFormat="1" applyFont="1" applyAlignment="1" applyProtection="1">
      <alignment horizontal="centerContinuous"/>
    </xf>
    <xf numFmtId="37" fontId="11" fillId="0" borderId="2" xfId="0" applyNumberFormat="1" applyFont="1" applyBorder="1" applyAlignment="1">
      <alignment horizontal="center"/>
    </xf>
    <xf numFmtId="37" fontId="11" fillId="0" borderId="0" xfId="0" applyNumberFormat="1" applyFont="1" applyAlignment="1">
      <alignment horizontal="right"/>
    </xf>
    <xf numFmtId="37" fontId="11" fillId="0" borderId="6" xfId="0" applyNumberFormat="1" applyFont="1" applyBorder="1" applyAlignment="1">
      <alignment horizontal="center"/>
    </xf>
    <xf numFmtId="0" fontId="0" fillId="0" borderId="0" xfId="0" applyProtection="1">
      <protection locked="0"/>
    </xf>
    <xf numFmtId="10" fontId="0" fillId="0" borderId="0" xfId="0" applyNumberFormat="1"/>
    <xf numFmtId="43" fontId="92" fillId="0" borderId="0" xfId="1" applyFont="1"/>
    <xf numFmtId="5" fontId="11" fillId="0" borderId="7" xfId="0" applyNumberFormat="1" applyFont="1" applyBorder="1" applyProtection="1">
      <protection locked="0"/>
    </xf>
    <xf numFmtId="177" fontId="11" fillId="0" borderId="6" xfId="1" applyNumberFormat="1" applyFont="1" applyFill="1" applyBorder="1" applyProtection="1"/>
    <xf numFmtId="43" fontId="11" fillId="0" borderId="0" xfId="1" applyFont="1"/>
    <xf numFmtId="43" fontId="11" fillId="0" borderId="0" xfId="1" applyFont="1" applyProtection="1"/>
    <xf numFmtId="0" fontId="92" fillId="0" borderId="0" xfId="0" applyFont="1"/>
    <xf numFmtId="43" fontId="92" fillId="0" borderId="0" xfId="1" applyFont="1" applyProtection="1"/>
    <xf numFmtId="43" fontId="92" fillId="0" borderId="0" xfId="1" applyFont="1" applyAlignment="1" applyProtection="1">
      <alignment horizontal="left"/>
    </xf>
    <xf numFmtId="177" fontId="11" fillId="0" borderId="0" xfId="0" applyNumberFormat="1" applyFont="1"/>
    <xf numFmtId="177" fontId="92" fillId="0" borderId="0" xfId="0" applyNumberFormat="1" applyFont="1"/>
    <xf numFmtId="43" fontId="92" fillId="0" borderId="0" xfId="1" applyFont="1" applyAlignment="1">
      <alignment horizontal="left"/>
    </xf>
    <xf numFmtId="177" fontId="92" fillId="0" borderId="0" xfId="1" applyNumberFormat="1" applyFont="1" applyProtection="1"/>
    <xf numFmtId="37" fontId="12" fillId="0" borderId="9" xfId="0" applyNumberFormat="1" applyFont="1" applyBorder="1"/>
    <xf numFmtId="0" fontId="17" fillId="0" borderId="30" xfId="0" applyFont="1" applyBorder="1" applyProtection="1">
      <protection locked="0"/>
    </xf>
    <xf numFmtId="37" fontId="11" fillId="0" borderId="138" xfId="0" applyNumberFormat="1" applyFont="1" applyBorder="1" applyProtection="1">
      <protection locked="0"/>
    </xf>
    <xf numFmtId="37" fontId="11" fillId="0" borderId="153" xfId="0" applyNumberFormat="1" applyFont="1" applyBorder="1" applyProtection="1">
      <protection locked="0"/>
    </xf>
    <xf numFmtId="0" fontId="11" fillId="0" borderId="8" xfId="0" applyFont="1" applyBorder="1" applyAlignment="1">
      <alignment horizontal="right"/>
    </xf>
    <xf numFmtId="0" fontId="11" fillId="0" borderId="4" xfId="0" applyFont="1" applyBorder="1" applyAlignment="1">
      <alignment horizontal="right"/>
    </xf>
    <xf numFmtId="37" fontId="17" fillId="0" borderId="7" xfId="0" applyNumberFormat="1" applyFont="1" applyBorder="1" applyAlignment="1" applyProtection="1">
      <alignment horizontal="right"/>
      <protection locked="0"/>
    </xf>
    <xf numFmtId="37" fontId="17" fillId="0" borderId="8" xfId="0" applyNumberFormat="1" applyFont="1" applyBorder="1" applyAlignment="1" applyProtection="1">
      <alignment horizontal="right"/>
      <protection locked="0"/>
    </xf>
    <xf numFmtId="37" fontId="17" fillId="0" borderId="7" xfId="0" applyNumberFormat="1" applyFont="1" applyBorder="1" applyProtection="1">
      <protection locked="0"/>
    </xf>
    <xf numFmtId="37" fontId="17" fillId="0" borderId="4" xfId="0" applyNumberFormat="1" applyFont="1" applyBorder="1" applyProtection="1">
      <protection locked="0"/>
    </xf>
    <xf numFmtId="37" fontId="17" fillId="0" borderId="8" xfId="0" applyNumberFormat="1" applyFont="1" applyBorder="1" applyProtection="1">
      <protection locked="0"/>
    </xf>
    <xf numFmtId="37" fontId="17" fillId="0" borderId="4" xfId="0" applyNumberFormat="1" applyFont="1" applyBorder="1" applyAlignment="1" applyProtection="1">
      <alignment horizontal="right"/>
      <protection locked="0"/>
    </xf>
    <xf numFmtId="49" fontId="0" fillId="0" borderId="7" xfId="0" applyNumberFormat="1" applyBorder="1" applyAlignment="1">
      <alignment horizontal="left"/>
    </xf>
    <xf numFmtId="5" fontId="92" fillId="0" borderId="0" xfId="1" applyNumberFormat="1" applyFont="1"/>
    <xf numFmtId="5" fontId="92" fillId="0" borderId="0" xfId="1" applyNumberFormat="1" applyFont="1" applyAlignment="1">
      <alignment horizontal="left"/>
    </xf>
    <xf numFmtId="177" fontId="7" fillId="20" borderId="7" xfId="1" applyNumberFormat="1" applyFont="1" applyFill="1" applyBorder="1" applyAlignment="1">
      <alignment horizontal="centerContinuous"/>
    </xf>
    <xf numFmtId="177" fontId="7" fillId="0" borderId="7" xfId="1" applyNumberFormat="1" applyFont="1" applyBorder="1" applyProtection="1"/>
    <xf numFmtId="177" fontId="7" fillId="0" borderId="9" xfId="1" applyNumberFormat="1" applyFont="1" applyBorder="1"/>
    <xf numFmtId="177" fontId="7" fillId="0" borderId="1" xfId="1" applyNumberFormat="1" applyFont="1" applyBorder="1" applyAlignment="1">
      <alignment horizontal="centerContinuous"/>
    </xf>
    <xf numFmtId="177" fontId="7" fillId="0" borderId="6" xfId="1" applyNumberFormat="1" applyFont="1" applyBorder="1" applyAlignment="1">
      <alignment horizontal="centerContinuous"/>
    </xf>
    <xf numFmtId="177" fontId="7" fillId="0" borderId="7" xfId="1" applyNumberFormat="1" applyFont="1" applyBorder="1" applyAlignment="1">
      <alignment horizontal="centerContinuous"/>
    </xf>
    <xf numFmtId="177" fontId="7" fillId="0" borderId="7" xfId="1" applyNumberFormat="1" applyFont="1" applyFill="1" applyBorder="1" applyAlignment="1">
      <alignment horizontal="centerContinuous"/>
    </xf>
    <xf numFmtId="177" fontId="7" fillId="0" borderId="6" xfId="1" applyNumberFormat="1" applyFont="1" applyBorder="1" applyAlignment="1" applyProtection="1">
      <alignment horizontal="centerContinuous"/>
    </xf>
    <xf numFmtId="183" fontId="7" fillId="0" borderId="7" xfId="2" applyNumberFormat="1" applyFont="1" applyBorder="1" applyProtection="1"/>
    <xf numFmtId="183" fontId="0" fillId="0" borderId="0" xfId="0" applyNumberFormat="1"/>
    <xf numFmtId="5" fontId="92" fillId="0" borderId="0" xfId="0" applyNumberFormat="1" applyFont="1"/>
    <xf numFmtId="43" fontId="11" fillId="0" borderId="10" xfId="1" applyFont="1" applyBorder="1" applyProtection="1"/>
    <xf numFmtId="177" fontId="92" fillId="0" borderId="0" xfId="1" applyNumberFormat="1" applyFont="1"/>
    <xf numFmtId="177" fontId="97" fillId="0" borderId="0" xfId="0" applyNumberFormat="1" applyFont="1"/>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177" fontId="7" fillId="0" borderId="9" xfId="1" applyNumberFormat="1" applyFont="1" applyBorder="1" applyProtection="1"/>
    <xf numFmtId="43" fontId="11" fillId="0" borderId="0" xfId="1" applyFont="1" applyBorder="1" applyProtection="1"/>
    <xf numFmtId="0" fontId="11" fillId="0" borderId="6" xfId="1" applyNumberFormat="1" applyFont="1" applyBorder="1" applyAlignment="1" applyProtection="1">
      <alignment horizontal="center"/>
    </xf>
    <xf numFmtId="177" fontId="11" fillId="0" borderId="6" xfId="0" applyNumberFormat="1" applyFont="1" applyBorder="1"/>
    <xf numFmtId="177" fontId="11" fillId="0" borderId="11" xfId="1" applyNumberFormat="1" applyFont="1" applyBorder="1"/>
    <xf numFmtId="177" fontId="11" fillId="0" borderId="3" xfId="1" applyNumberFormat="1" applyFont="1" applyBorder="1"/>
    <xf numFmtId="177" fontId="11" fillId="0" borderId="3" xfId="1" applyNumberFormat="1" applyFont="1" applyBorder="1" applyAlignment="1">
      <alignment horizontal="center"/>
    </xf>
    <xf numFmtId="177" fontId="11" fillId="0" borderId="3" xfId="1" applyNumberFormat="1" applyFont="1" applyFill="1" applyBorder="1"/>
    <xf numFmtId="0" fontId="11" fillId="0" borderId="3" xfId="1" applyNumberFormat="1" applyFont="1" applyBorder="1" applyAlignment="1">
      <alignment horizontal="center"/>
    </xf>
    <xf numFmtId="0" fontId="11" fillId="0" borderId="3" xfId="1" applyNumberFormat="1" applyFont="1" applyBorder="1" applyAlignment="1" applyProtection="1">
      <alignment horizontal="center"/>
    </xf>
    <xf numFmtId="0" fontId="7" fillId="4" borderId="25" xfId="0" applyFont="1" applyFill="1" applyBorder="1" applyAlignment="1">
      <alignment horizontal="center"/>
    </xf>
    <xf numFmtId="0" fontId="11" fillId="0" borderId="0" xfId="0" applyFont="1" applyAlignment="1">
      <alignment vertical="top" wrapText="1"/>
    </xf>
    <xf numFmtId="0" fontId="11" fillId="0" borderId="6" xfId="0" applyFont="1" applyBorder="1" applyAlignment="1">
      <alignment vertical="top" wrapText="1"/>
    </xf>
    <xf numFmtId="0" fontId="7" fillId="0" borderId="6" xfId="0" applyFont="1" applyBorder="1" applyAlignment="1">
      <alignment vertical="top" wrapText="1"/>
    </xf>
    <xf numFmtId="0" fontId="11" fillId="0" borderId="6" xfId="0" applyFont="1" applyBorder="1" applyAlignment="1">
      <alignment horizontal="left" vertical="top"/>
    </xf>
    <xf numFmtId="0" fontId="11" fillId="0" borderId="0" xfId="0" applyFont="1" applyAlignment="1">
      <alignment horizontal="left" vertical="top"/>
    </xf>
    <xf numFmtId="0" fontId="7" fillId="0" borderId="6" xfId="0" applyFont="1" applyBorder="1" applyAlignment="1">
      <alignment vertical="top"/>
    </xf>
    <xf numFmtId="177" fontId="11" fillId="0" borderId="128" xfId="0" applyNumberFormat="1" applyFont="1" applyBorder="1"/>
    <xf numFmtId="0" fontId="11" fillId="0" borderId="0" xfId="1881"/>
    <xf numFmtId="0" fontId="11" fillId="0" borderId="0" xfId="1881" applyAlignment="1">
      <alignment horizontal="centerContinuous"/>
    </xf>
    <xf numFmtId="0" fontId="12" fillId="0" borderId="0" xfId="1881" applyFont="1"/>
    <xf numFmtId="37" fontId="11" fillId="0" borderId="4" xfId="1881" applyNumberFormat="1" applyBorder="1"/>
    <xf numFmtId="37" fontId="7" fillId="4" borderId="4" xfId="1881" applyNumberFormat="1" applyFont="1" applyFill="1" applyBorder="1"/>
    <xf numFmtId="0" fontId="7" fillId="4" borderId="0" xfId="1881" applyFont="1" applyFill="1"/>
    <xf numFmtId="0" fontId="11" fillId="0" borderId="8" xfId="1881" applyBorder="1" applyAlignment="1">
      <alignment horizontal="center"/>
    </xf>
    <xf numFmtId="0" fontId="11" fillId="0" borderId="1" xfId="1881" applyBorder="1" applyAlignment="1">
      <alignment horizontal="centerContinuous"/>
    </xf>
    <xf numFmtId="0" fontId="11" fillId="0" borderId="1" xfId="1881" applyBorder="1"/>
    <xf numFmtId="0" fontId="11" fillId="0" borderId="15" xfId="1881" applyBorder="1" applyAlignment="1">
      <alignment horizontal="center"/>
    </xf>
    <xf numFmtId="0" fontId="11" fillId="0" borderId="14" xfId="1881" applyBorder="1" applyAlignment="1">
      <alignment horizontal="center"/>
    </xf>
    <xf numFmtId="164" fontId="11" fillId="0" borderId="1" xfId="1881" applyNumberFormat="1" applyBorder="1" applyAlignment="1">
      <alignment horizontal="center"/>
    </xf>
    <xf numFmtId="0" fontId="47" fillId="0" borderId="0" xfId="1881" applyFont="1"/>
    <xf numFmtId="0" fontId="12" fillId="0" borderId="0" xfId="1881" applyFont="1" applyAlignment="1">
      <alignment horizontal="centerContinuous"/>
    </xf>
    <xf numFmtId="164" fontId="11" fillId="0" borderId="5" xfId="1881" applyNumberFormat="1" applyBorder="1" applyAlignment="1">
      <alignment horizontal="center"/>
    </xf>
    <xf numFmtId="0" fontId="11" fillId="0" borderId="7" xfId="1881" applyBorder="1"/>
    <xf numFmtId="0" fontId="11" fillId="0" borderId="6" xfId="1881" applyBorder="1"/>
    <xf numFmtId="5" fontId="11" fillId="0" borderId="32" xfId="1881" applyNumberFormat="1" applyBorder="1"/>
    <xf numFmtId="0" fontId="11" fillId="0" borderId="26" xfId="1881" applyBorder="1"/>
    <xf numFmtId="164" fontId="11" fillId="0" borderId="0" xfId="1881" applyNumberFormat="1" applyAlignment="1">
      <alignment horizontal="center"/>
    </xf>
    <xf numFmtId="0" fontId="11" fillId="0" borderId="7" xfId="1881" applyBorder="1" applyAlignment="1">
      <alignment horizontal="centerContinuous"/>
    </xf>
    <xf numFmtId="0" fontId="0" fillId="0" borderId="56" xfId="0" applyBorder="1" applyAlignment="1">
      <alignment wrapText="1"/>
    </xf>
    <xf numFmtId="43" fontId="11" fillId="0" borderId="6" xfId="1882" applyFont="1" applyBorder="1" applyProtection="1"/>
    <xf numFmtId="185" fontId="11" fillId="0" borderId="9" xfId="1880" applyNumberFormat="1" applyFont="1" applyBorder="1" applyProtection="1"/>
    <xf numFmtId="43" fontId="0" fillId="0" borderId="0" xfId="1" applyFont="1" applyFill="1"/>
    <xf numFmtId="177" fontId="11" fillId="0" borderId="0" xfId="0" applyNumberFormat="1" applyFont="1" applyAlignment="1">
      <alignment horizontal="centerContinuous"/>
    </xf>
    <xf numFmtId="37" fontId="92" fillId="0" borderId="5" xfId="0" applyNumberFormat="1" applyFont="1" applyBorder="1" applyProtection="1">
      <protection locked="0"/>
    </xf>
    <xf numFmtId="43" fontId="0" fillId="0" borderId="0" xfId="1" applyFont="1"/>
    <xf numFmtId="5" fontId="11" fillId="0" borderId="0" xfId="0" applyNumberFormat="1" applyFont="1" applyProtection="1">
      <protection locked="0"/>
    </xf>
    <xf numFmtId="37" fontId="11" fillId="0" borderId="0" xfId="0" applyNumberFormat="1" applyFont="1" applyProtection="1">
      <protection locked="0"/>
    </xf>
    <xf numFmtId="43" fontId="11" fillId="0" borderId="0" xfId="0" applyNumberFormat="1" applyFont="1"/>
    <xf numFmtId="177" fontId="7" fillId="0" borderId="0" xfId="1" applyNumberFormat="1" applyFont="1" applyFill="1" applyBorder="1" applyAlignment="1" applyProtection="1">
      <alignment horizontal="right"/>
    </xf>
    <xf numFmtId="177" fontId="7" fillId="0" borderId="0" xfId="1" applyNumberFormat="1" applyFont="1" applyFill="1" applyAlignment="1" applyProtection="1">
      <alignment horizontal="centerContinuous"/>
    </xf>
    <xf numFmtId="177" fontId="7" fillId="0" borderId="0" xfId="1" applyNumberFormat="1" applyFont="1" applyFill="1" applyProtection="1"/>
    <xf numFmtId="43" fontId="7" fillId="0" borderId="0" xfId="1" applyFont="1" applyFill="1" applyBorder="1" applyProtection="1"/>
    <xf numFmtId="177" fontId="7" fillId="0" borderId="0" xfId="1" applyNumberFormat="1" applyFont="1" applyFill="1" applyBorder="1" applyProtection="1"/>
    <xf numFmtId="183" fontId="7" fillId="0" borderId="0" xfId="2" applyNumberFormat="1" applyFont="1" applyFill="1" applyBorder="1" applyProtection="1"/>
    <xf numFmtId="177" fontId="7" fillId="0" borderId="0" xfId="1" applyNumberFormat="1" applyFont="1" applyFill="1" applyBorder="1" applyAlignment="1" applyProtection="1">
      <alignment horizontal="centerContinuous"/>
    </xf>
    <xf numFmtId="177" fontId="11" fillId="0" borderId="0" xfId="1" applyNumberFormat="1" applyFont="1" applyFill="1" applyBorder="1"/>
    <xf numFmtId="177" fontId="7" fillId="0" borderId="0" xfId="1" applyNumberFormat="1" applyFont="1" applyFill="1" applyBorder="1"/>
    <xf numFmtId="177" fontId="7" fillId="0" borderId="0" xfId="1" applyNumberFormat="1" applyFont="1" applyFill="1" applyBorder="1" applyAlignment="1">
      <alignment horizontal="centerContinuous"/>
    </xf>
    <xf numFmtId="177" fontId="11" fillId="0" borderId="0" xfId="1" applyNumberFormat="1" applyFont="1" applyFill="1" applyBorder="1" applyAlignment="1" applyProtection="1">
      <alignment horizontal="center"/>
    </xf>
    <xf numFmtId="49" fontId="11" fillId="0" borderId="0" xfId="0" applyNumberFormat="1" applyFont="1" applyAlignment="1">
      <alignment horizontal="center"/>
    </xf>
    <xf numFmtId="5" fontId="7" fillId="0" borderId="0" xfId="0" applyNumberFormat="1" applyFont="1"/>
    <xf numFmtId="37" fontId="7" fillId="0" borderId="0" xfId="0" applyNumberFormat="1" applyFont="1" applyAlignment="1">
      <alignment horizontal="center"/>
    </xf>
    <xf numFmtId="0" fontId="0" fillId="0" borderId="0" xfId="0" applyAlignment="1">
      <alignment horizontal="center" wrapText="1"/>
    </xf>
    <xf numFmtId="0" fontId="11" fillId="0" borderId="180" xfId="0" applyFont="1" applyBorder="1"/>
    <xf numFmtId="0" fontId="11" fillId="0" borderId="181" xfId="0" applyFont="1" applyBorder="1"/>
    <xf numFmtId="0" fontId="11" fillId="0" borderId="174" xfId="0" applyFont="1" applyBorder="1"/>
    <xf numFmtId="37" fontId="12" fillId="0" borderId="0" xfId="0" applyNumberFormat="1" applyFont="1"/>
    <xf numFmtId="0" fontId="7" fillId="4" borderId="0" xfId="0" applyFont="1" applyFill="1" applyAlignment="1">
      <alignment horizontal="center"/>
    </xf>
    <xf numFmtId="0" fontId="11" fillId="9" borderId="0" xfId="0" applyFont="1" applyFill="1"/>
    <xf numFmtId="177" fontId="11" fillId="0" borderId="0" xfId="1" applyNumberFormat="1" applyFont="1" applyFill="1" applyBorder="1" applyProtection="1">
      <protection locked="0"/>
    </xf>
    <xf numFmtId="0" fontId="0" fillId="0" borderId="177" xfId="0" applyBorder="1"/>
    <xf numFmtId="0" fontId="0" fillId="0" borderId="175" xfId="0" applyBorder="1"/>
    <xf numFmtId="177" fontId="11" fillId="0" borderId="0" xfId="1" applyNumberFormat="1" applyFont="1" applyBorder="1" applyAlignment="1">
      <alignment horizontal="right"/>
    </xf>
    <xf numFmtId="0" fontId="59" fillId="0" borderId="0" xfId="0" applyFont="1" applyAlignment="1" applyProtection="1">
      <alignment horizontal="center"/>
      <protection locked="0"/>
    </xf>
    <xf numFmtId="0" fontId="11" fillId="0" borderId="86" xfId="0" applyFont="1" applyBorder="1"/>
    <xf numFmtId="177" fontId="56" fillId="0" borderId="0" xfId="1" applyNumberFormat="1" applyFont="1"/>
    <xf numFmtId="0" fontId="56" fillId="0" borderId="0" xfId="1881" applyFont="1"/>
    <xf numFmtId="43" fontId="56" fillId="0" borderId="0" xfId="1882" applyFont="1"/>
    <xf numFmtId="43" fontId="11" fillId="0" borderId="174" xfId="1" applyFont="1" applyFill="1" applyBorder="1" applyAlignment="1" applyProtection="1"/>
    <xf numFmtId="43" fontId="11" fillId="0" borderId="0" xfId="1" applyFont="1" applyBorder="1" applyAlignment="1" applyProtection="1">
      <alignment horizontal="centerContinuous"/>
    </xf>
    <xf numFmtId="43" fontId="23" fillId="0" borderId="0" xfId="1" applyFont="1" applyBorder="1" applyProtection="1"/>
    <xf numFmtId="43" fontId="11" fillId="0" borderId="0" xfId="1" applyFont="1" applyBorder="1" applyAlignment="1" applyProtection="1">
      <alignment horizontal="center"/>
    </xf>
    <xf numFmtId="43" fontId="7" fillId="4" borderId="0" xfId="1" applyFont="1" applyFill="1" applyBorder="1" applyAlignment="1" applyProtection="1">
      <alignment horizontal="center"/>
    </xf>
    <xf numFmtId="43" fontId="11" fillId="0" borderId="0" xfId="1" applyFont="1" applyAlignment="1" applyProtection="1">
      <alignment horizontal="centerContinuous"/>
    </xf>
    <xf numFmtId="0" fontId="11" fillId="0" borderId="86" xfId="0" applyFont="1" applyBorder="1" applyAlignment="1">
      <alignment horizontal="center"/>
    </xf>
    <xf numFmtId="0" fontId="0" fillId="0" borderId="174" xfId="0" applyBorder="1"/>
    <xf numFmtId="0" fontId="11" fillId="0" borderId="113" xfId="0" applyFont="1" applyBorder="1"/>
    <xf numFmtId="43" fontId="0" fillId="0" borderId="0" xfId="0" applyNumberFormat="1"/>
    <xf numFmtId="0" fontId="100" fillId="0" borderId="0" xfId="0" applyFont="1"/>
    <xf numFmtId="0" fontId="11" fillId="42" borderId="90" xfId="0" applyFont="1" applyFill="1" applyBorder="1"/>
    <xf numFmtId="0" fontId="11" fillId="25" borderId="0" xfId="0" applyFont="1" applyFill="1" applyAlignment="1">
      <alignment horizontal="center"/>
    </xf>
    <xf numFmtId="165" fontId="11" fillId="25" borderId="0" xfId="0" applyNumberFormat="1" applyFont="1" applyFill="1" applyAlignment="1">
      <alignment horizontal="center"/>
    </xf>
    <xf numFmtId="0" fontId="11" fillId="25" borderId="0" xfId="0" applyFont="1" applyFill="1"/>
    <xf numFmtId="0" fontId="11" fillId="42" borderId="90" xfId="0" applyFont="1" applyFill="1" applyBorder="1" applyAlignment="1">
      <alignment horizontal="center"/>
    </xf>
    <xf numFmtId="184" fontId="11" fillId="0" borderId="14" xfId="0" applyNumberFormat="1" applyFont="1" applyBorder="1"/>
    <xf numFmtId="184" fontId="11" fillId="0" borderId="9" xfId="0" applyNumberFormat="1" applyFont="1" applyBorder="1"/>
    <xf numFmtId="0" fontId="0" fillId="0" borderId="86" xfId="0" applyBorder="1"/>
    <xf numFmtId="0" fontId="0" fillId="0" borderId="90" xfId="0" applyBorder="1"/>
    <xf numFmtId="0" fontId="11" fillId="0" borderId="90" xfId="0" applyFont="1" applyBorder="1" applyAlignment="1">
      <alignment horizontal="centerContinuous"/>
    </xf>
    <xf numFmtId="43" fontId="11" fillId="0" borderId="90" xfId="1" applyFont="1" applyBorder="1" applyProtection="1"/>
    <xf numFmtId="0" fontId="11" fillId="0" borderId="90" xfId="0" applyFont="1" applyBorder="1" applyAlignment="1">
      <alignment horizontal="center"/>
    </xf>
    <xf numFmtId="0" fontId="95" fillId="0" borderId="0" xfId="0" applyFont="1" applyAlignment="1">
      <alignment horizontal="center"/>
    </xf>
    <xf numFmtId="43" fontId="7" fillId="0" borderId="7" xfId="1" applyFont="1" applyBorder="1" applyAlignment="1">
      <alignment horizontal="center" wrapText="1"/>
    </xf>
    <xf numFmtId="0" fontId="12" fillId="3" borderId="0" xfId="0" applyFont="1" applyFill="1"/>
    <xf numFmtId="0" fontId="11" fillId="3" borderId="187" xfId="0" applyFont="1" applyFill="1" applyBorder="1"/>
    <xf numFmtId="0" fontId="11" fillId="0" borderId="7" xfId="0" applyFont="1" applyBorder="1" applyAlignment="1">
      <alignment horizontal="left"/>
    </xf>
    <xf numFmtId="5" fontId="7" fillId="0" borderId="10" xfId="0" applyNumberFormat="1" applyFont="1" applyBorder="1" applyAlignment="1" applyProtection="1">
      <alignment horizontal="right"/>
      <protection locked="0"/>
    </xf>
    <xf numFmtId="37" fontId="7" fillId="0" borderId="10" xfId="0" applyNumberFormat="1" applyFont="1" applyBorder="1" applyAlignment="1" applyProtection="1">
      <alignment horizontal="right"/>
      <protection locked="0"/>
    </xf>
    <xf numFmtId="0" fontId="7" fillId="0" borderId="34" xfId="0" applyFont="1" applyBorder="1" applyAlignment="1">
      <alignment horizontal="centerContinuous"/>
    </xf>
    <xf numFmtId="5" fontId="7" fillId="0" borderId="0" xfId="0" applyNumberFormat="1" applyFont="1" applyAlignment="1">
      <alignment horizontal="center"/>
    </xf>
    <xf numFmtId="5" fontId="7" fillId="0" borderId="6" xfId="0" applyNumberFormat="1" applyFont="1" applyBorder="1" applyAlignment="1">
      <alignment horizontal="right"/>
    </xf>
    <xf numFmtId="37" fontId="7" fillId="0" borderId="55" xfId="0" applyNumberFormat="1" applyFont="1" applyBorder="1"/>
    <xf numFmtId="37" fontId="7" fillId="9" borderId="0" xfId="0" applyNumberFormat="1" applyFont="1" applyFill="1"/>
    <xf numFmtId="0" fontId="7" fillId="0" borderId="91" xfId="0" applyFont="1" applyBorder="1" applyAlignment="1">
      <alignment horizontal="centerContinuous"/>
    </xf>
    <xf numFmtId="43" fontId="7" fillId="0" borderId="7" xfId="1" applyFont="1" applyBorder="1" applyProtection="1"/>
    <xf numFmtId="0" fontId="7" fillId="0" borderId="1" xfId="0" applyFont="1" applyBorder="1" applyAlignment="1">
      <alignment horizontal="left" indent="1"/>
    </xf>
    <xf numFmtId="0" fontId="7" fillId="0" borderId="1" xfId="0" applyFont="1" applyBorder="1" applyAlignment="1">
      <alignment horizontal="left" indent="3"/>
    </xf>
    <xf numFmtId="0" fontId="11" fillId="0" borderId="51" xfId="0" applyFont="1" applyBorder="1"/>
    <xf numFmtId="9" fontId="11" fillId="0" borderId="9" xfId="1880" applyFont="1" applyBorder="1" applyAlignment="1" applyProtection="1">
      <alignment horizontal="center"/>
    </xf>
    <xf numFmtId="0" fontId="11" fillId="0" borderId="152" xfId="0" applyFont="1" applyBorder="1"/>
    <xf numFmtId="5" fontId="101" fillId="0" borderId="0" xfId="0" applyNumberFormat="1" applyFont="1" applyAlignment="1">
      <alignment horizontal="left"/>
    </xf>
    <xf numFmtId="5" fontId="92" fillId="0" borderId="0" xfId="0" applyNumberFormat="1" applyFont="1" applyAlignment="1">
      <alignment horizontal="left"/>
    </xf>
    <xf numFmtId="177" fontId="11" fillId="0" borderId="152" xfId="1" applyNumberFormat="1" applyFont="1" applyBorder="1" applyAlignment="1" applyProtection="1"/>
    <xf numFmtId="177" fontId="11" fillId="0" borderId="152" xfId="0" applyNumberFormat="1" applyFont="1" applyBorder="1"/>
    <xf numFmtId="177" fontId="11" fillId="0" borderId="9" xfId="1" applyNumberFormat="1" applyFont="1" applyFill="1" applyBorder="1" applyAlignment="1" applyProtection="1">
      <alignment horizontal="left"/>
      <protection locked="0"/>
    </xf>
    <xf numFmtId="177" fontId="11" fillId="0" borderId="3" xfId="1" applyNumberFormat="1" applyFont="1" applyFill="1" applyBorder="1" applyAlignment="1" applyProtection="1">
      <alignment horizontal="left"/>
      <protection locked="0"/>
    </xf>
    <xf numFmtId="177" fontId="11" fillId="0" borderId="0" xfId="1" applyNumberFormat="1" applyFont="1" applyFill="1" applyBorder="1" applyAlignment="1" applyProtection="1">
      <alignment horizontal="left"/>
      <protection locked="0"/>
    </xf>
    <xf numFmtId="177" fontId="11" fillId="0" borderId="59" xfId="1" applyNumberFormat="1" applyFont="1" applyFill="1" applyBorder="1" applyAlignment="1" applyProtection="1">
      <alignment horizontal="left"/>
    </xf>
    <xf numFmtId="0" fontId="11" fillId="0" borderId="182" xfId="0" applyFont="1" applyBorder="1"/>
    <xf numFmtId="0" fontId="11" fillId="0" borderId="183" xfId="0" applyFont="1" applyBorder="1"/>
    <xf numFmtId="0" fontId="11" fillId="0" borderId="188" xfId="0" applyFont="1" applyBorder="1" applyAlignment="1">
      <alignment horizontal="left" wrapText="1"/>
    </xf>
    <xf numFmtId="0" fontId="11" fillId="0" borderId="189" xfId="0" applyFont="1" applyBorder="1" applyAlignment="1">
      <alignment horizontal="center"/>
    </xf>
    <xf numFmtId="0" fontId="11" fillId="0" borderId="190" xfId="0" applyFont="1" applyBorder="1" applyAlignment="1">
      <alignment horizontal="center"/>
    </xf>
    <xf numFmtId="0" fontId="12" fillId="0" borderId="0" xfId="0" applyFont="1" applyProtection="1">
      <protection locked="0"/>
    </xf>
    <xf numFmtId="0" fontId="34" fillId="0" borderId="0" xfId="0" applyFont="1" applyProtection="1">
      <protection locked="0"/>
    </xf>
    <xf numFmtId="0" fontId="11" fillId="0" borderId="192" xfId="0" applyFont="1" applyBorder="1"/>
    <xf numFmtId="43" fontId="11" fillId="0" borderId="100" xfId="1" applyFont="1" applyBorder="1" applyProtection="1"/>
    <xf numFmtId="43" fontId="11" fillId="0" borderId="76" xfId="1" applyFont="1" applyBorder="1" applyProtection="1"/>
    <xf numFmtId="43" fontId="11" fillId="0" borderId="46" xfId="1" applyFont="1" applyFill="1" applyBorder="1" applyProtection="1"/>
    <xf numFmtId="43" fontId="11" fillId="0" borderId="46" xfId="1" applyFont="1" applyBorder="1" applyProtection="1"/>
    <xf numFmtId="39" fontId="7" fillId="0" borderId="0" xfId="0" applyNumberFormat="1" applyFont="1"/>
    <xf numFmtId="0" fontId="7" fillId="0" borderId="182" xfId="0" applyFont="1" applyBorder="1"/>
    <xf numFmtId="0" fontId="7" fillId="0" borderId="193" xfId="0" applyFont="1" applyBorder="1"/>
    <xf numFmtId="0" fontId="7" fillId="0" borderId="194" xfId="0" applyFont="1" applyBorder="1"/>
    <xf numFmtId="0" fontId="7" fillId="0" borderId="195" xfId="0" applyFont="1" applyBorder="1" applyAlignment="1">
      <alignment horizontal="center"/>
    </xf>
    <xf numFmtId="0" fontId="7" fillId="0" borderId="191" xfId="0" applyFont="1" applyBorder="1"/>
    <xf numFmtId="49" fontId="11" fillId="0" borderId="196" xfId="0" applyNumberFormat="1" applyFont="1" applyBorder="1" applyAlignment="1">
      <alignment horizontal="center"/>
    </xf>
    <xf numFmtId="0" fontId="7" fillId="0" borderId="192" xfId="0" applyFont="1" applyBorder="1"/>
    <xf numFmtId="0" fontId="7" fillId="0" borderId="186" xfId="0" applyFont="1" applyBorder="1"/>
    <xf numFmtId="0" fontId="7" fillId="0" borderId="198" xfId="0" applyFont="1" applyBorder="1"/>
    <xf numFmtId="14" fontId="11" fillId="0" borderId="1" xfId="0" applyNumberFormat="1" applyFont="1" applyBorder="1" applyProtection="1">
      <protection locked="0"/>
    </xf>
    <xf numFmtId="39" fontId="11" fillId="0" borderId="6" xfId="0" applyNumberFormat="1" applyFont="1" applyBorder="1"/>
    <xf numFmtId="39" fontId="11" fillId="0" borderId="7" xfId="0" applyNumberFormat="1" applyFont="1" applyBorder="1" applyAlignment="1">
      <alignment horizontal="left"/>
    </xf>
    <xf numFmtId="39" fontId="11" fillId="0" borderId="1" xfId="0" applyNumberFormat="1" applyFont="1" applyBorder="1"/>
    <xf numFmtId="39" fontId="11" fillId="0" borderId="3" xfId="0" applyNumberFormat="1" applyFont="1" applyBorder="1" applyAlignment="1">
      <alignment horizontal="center"/>
    </xf>
    <xf numFmtId="39" fontId="11" fillId="0" borderId="5" xfId="0" applyNumberFormat="1" applyFont="1" applyBorder="1" applyAlignment="1">
      <alignment horizontal="center"/>
    </xf>
    <xf numFmtId="39" fontId="11" fillId="0" borderId="0" xfId="0" applyNumberFormat="1" applyFont="1" applyAlignment="1">
      <alignment horizontal="centerContinuous"/>
    </xf>
    <xf numFmtId="39" fontId="11" fillId="0" borderId="7" xfId="0" applyNumberFormat="1" applyFont="1" applyBorder="1"/>
    <xf numFmtId="37" fontId="11" fillId="0" borderId="183" xfId="0" applyNumberFormat="1" applyFont="1" applyBorder="1"/>
    <xf numFmtId="0" fontId="11" fillId="0" borderId="199" xfId="0" applyFont="1" applyBorder="1"/>
    <xf numFmtId="177" fontId="11" fillId="0" borderId="6" xfId="1" applyNumberFormat="1" applyFont="1" applyBorder="1" applyAlignment="1" applyProtection="1">
      <alignment horizontal="right"/>
    </xf>
    <xf numFmtId="177" fontId="11" fillId="0" borderId="3" xfId="1" applyNumberFormat="1" applyFont="1" applyBorder="1" applyAlignment="1" applyProtection="1"/>
    <xf numFmtId="0" fontId="11" fillId="0" borderId="182" xfId="0" applyFont="1" applyBorder="1" applyAlignment="1">
      <alignment horizontal="center"/>
    </xf>
    <xf numFmtId="0" fontId="11" fillId="0" borderId="188" xfId="0" applyFont="1" applyBorder="1"/>
    <xf numFmtId="0" fontId="11" fillId="0" borderId="191" xfId="0" applyFont="1" applyBorder="1" applyAlignment="1">
      <alignment horizontal="centerContinuous"/>
    </xf>
    <xf numFmtId="0" fontId="11" fillId="0" borderId="196" xfId="0" applyFont="1" applyBorder="1" applyAlignment="1">
      <alignment horizontal="centerContinuous"/>
    </xf>
    <xf numFmtId="37" fontId="11" fillId="0" borderId="200" xfId="0" applyNumberFormat="1" applyFont="1" applyBorder="1"/>
    <xf numFmtId="37" fontId="11" fillId="0" borderId="201" xfId="0" applyNumberFormat="1" applyFont="1" applyBorder="1"/>
    <xf numFmtId="3" fontId="11" fillId="0" borderId="0" xfId="0" applyNumberFormat="1" applyFont="1"/>
    <xf numFmtId="177" fontId="11" fillId="0" borderId="201" xfId="1" applyNumberFormat="1" applyFont="1" applyBorder="1" applyProtection="1"/>
    <xf numFmtId="37" fontId="11" fillId="0" borderId="203" xfId="0" applyNumberFormat="1" applyFont="1" applyBorder="1"/>
    <xf numFmtId="177" fontId="11" fillId="0" borderId="201" xfId="1" applyNumberFormat="1" applyFont="1" applyBorder="1"/>
    <xf numFmtId="0" fontId="11" fillId="0" borderId="192" xfId="0" applyFont="1" applyBorder="1" applyAlignment="1">
      <alignment horizontal="center"/>
    </xf>
    <xf numFmtId="5" fontId="11" fillId="0" borderId="185" xfId="0" applyNumberFormat="1" applyFont="1" applyBorder="1"/>
    <xf numFmtId="43" fontId="11" fillId="0" borderId="201" xfId="1" applyFont="1" applyBorder="1" applyProtection="1"/>
    <xf numFmtId="37" fontId="11" fillId="0" borderId="185" xfId="0" applyNumberFormat="1" applyFont="1" applyBorder="1"/>
    <xf numFmtId="177" fontId="11" fillId="0" borderId="3" xfId="1" applyNumberFormat="1" applyFont="1" applyBorder="1" applyAlignment="1">
      <alignment horizontal="right"/>
    </xf>
    <xf numFmtId="177" fontId="11" fillId="0" borderId="3" xfId="1" applyNumberFormat="1" applyFont="1" applyFill="1" applyBorder="1" applyAlignment="1">
      <alignment horizontal="right"/>
    </xf>
    <xf numFmtId="177" fontId="7" fillId="0" borderId="3" xfId="1" applyNumberFormat="1" applyFont="1" applyBorder="1" applyAlignment="1" applyProtection="1">
      <alignment horizontal="right"/>
    </xf>
    <xf numFmtId="177" fontId="11" fillId="0" borderId="3" xfId="1" applyNumberFormat="1" applyFont="1" applyBorder="1" applyAlignment="1" applyProtection="1">
      <alignment horizontal="right"/>
    </xf>
    <xf numFmtId="0" fontId="11" fillId="22" borderId="70" xfId="0" applyFont="1" applyFill="1" applyBorder="1"/>
    <xf numFmtId="0" fontId="11" fillId="0" borderId="193" xfId="0" applyFont="1" applyBorder="1"/>
    <xf numFmtId="0" fontId="11" fillId="0" borderId="204" xfId="0" applyFont="1" applyBorder="1"/>
    <xf numFmtId="0" fontId="11" fillId="0" borderId="194" xfId="0" applyFont="1" applyBorder="1"/>
    <xf numFmtId="0" fontId="11" fillId="0" borderId="205" xfId="0" applyFont="1" applyBorder="1" applyAlignment="1">
      <alignment horizontal="center"/>
    </xf>
    <xf numFmtId="0" fontId="56" fillId="0" borderId="198" xfId="0" applyFont="1" applyBorder="1"/>
    <xf numFmtId="0" fontId="0" fillId="0" borderId="202" xfId="0" applyBorder="1"/>
    <xf numFmtId="0" fontId="11" fillId="0" borderId="206" xfId="0" applyFont="1" applyBorder="1"/>
    <xf numFmtId="37" fontId="11" fillId="0" borderId="207" xfId="0" applyNumberFormat="1" applyFont="1" applyBorder="1"/>
    <xf numFmtId="1" fontId="11" fillId="0" borderId="208" xfId="0" applyNumberFormat="1" applyFont="1" applyBorder="1"/>
    <xf numFmtId="0" fontId="11" fillId="0" borderId="208" xfId="0" applyFont="1" applyBorder="1"/>
    <xf numFmtId="0" fontId="11" fillId="0" borderId="209" xfId="0" applyFont="1" applyBorder="1"/>
    <xf numFmtId="177" fontId="11" fillId="0" borderId="207" xfId="1" applyNumberFormat="1" applyFont="1" applyBorder="1" applyProtection="1"/>
    <xf numFmtId="0" fontId="0" fillId="0" borderId="210" xfId="0" applyBorder="1"/>
    <xf numFmtId="177" fontId="11" fillId="0" borderId="208" xfId="1" applyNumberFormat="1" applyFont="1" applyFill="1" applyBorder="1"/>
    <xf numFmtId="177" fontId="11" fillId="0" borderId="206" xfId="1" applyNumberFormat="1" applyFont="1" applyFill="1" applyBorder="1" applyProtection="1"/>
    <xf numFmtId="0" fontId="11" fillId="22" borderId="189" xfId="0" applyFont="1" applyFill="1" applyBorder="1"/>
    <xf numFmtId="0" fontId="23" fillId="0" borderId="208" xfId="0" applyFont="1" applyBorder="1" applyAlignment="1">
      <alignment horizontal="left"/>
    </xf>
    <xf numFmtId="0" fontId="11" fillId="0" borderId="190" xfId="0" applyFont="1" applyBorder="1"/>
    <xf numFmtId="37" fontId="11" fillId="0" borderId="212" xfId="0" applyNumberFormat="1" applyFont="1" applyBorder="1"/>
    <xf numFmtId="37" fontId="11" fillId="0" borderId="191" xfId="0" applyNumberFormat="1" applyFont="1" applyBorder="1"/>
    <xf numFmtId="37" fontId="11" fillId="0" borderId="213" xfId="0" applyNumberFormat="1" applyFont="1" applyBorder="1"/>
    <xf numFmtId="0" fontId="11" fillId="0" borderId="214" xfId="0" applyFont="1" applyBorder="1"/>
    <xf numFmtId="37" fontId="11" fillId="0" borderId="215" xfId="0" applyNumberFormat="1" applyFont="1" applyBorder="1"/>
    <xf numFmtId="37" fontId="11" fillId="0" borderId="101" xfId="0" applyNumberFormat="1" applyFont="1" applyBorder="1"/>
    <xf numFmtId="6" fontId="11" fillId="0" borderId="6" xfId="0" applyNumberFormat="1" applyFont="1" applyBorder="1"/>
    <xf numFmtId="185" fontId="17" fillId="0" borderId="59" xfId="1880" applyNumberFormat="1" applyFont="1" applyFill="1" applyBorder="1" applyAlignment="1" applyProtection="1">
      <alignment horizontal="right"/>
    </xf>
    <xf numFmtId="177" fontId="11" fillId="0" borderId="0" xfId="0" applyNumberFormat="1" applyFont="1" applyAlignment="1">
      <alignment horizontal="center"/>
    </xf>
    <xf numFmtId="177" fontId="11" fillId="0" borderId="86" xfId="1" applyNumberFormat="1" applyFont="1" applyFill="1" applyBorder="1" applyProtection="1"/>
    <xf numFmtId="37" fontId="11" fillId="0" borderId="188" xfId="0" applyNumberFormat="1" applyFont="1" applyBorder="1" applyProtection="1">
      <protection locked="0"/>
    </xf>
    <xf numFmtId="0" fontId="11" fillId="0" borderId="216" xfId="0" applyFont="1" applyBorder="1"/>
    <xf numFmtId="0" fontId="92" fillId="0" borderId="192" xfId="0" applyFont="1" applyBorder="1"/>
    <xf numFmtId="177" fontId="11" fillId="0" borderId="3" xfId="1" applyNumberFormat="1" applyFont="1" applyFill="1" applyBorder="1" applyProtection="1"/>
    <xf numFmtId="0" fontId="7" fillId="0" borderId="204" xfId="0" applyFont="1" applyBorder="1"/>
    <xf numFmtId="0" fontId="7" fillId="0" borderId="183" xfId="0" applyFont="1" applyBorder="1"/>
    <xf numFmtId="0" fontId="7" fillId="0" borderId="188" xfId="0" applyFont="1" applyBorder="1"/>
    <xf numFmtId="0" fontId="7" fillId="0" borderId="188" xfId="0" applyFont="1" applyBorder="1" applyAlignment="1">
      <alignment horizontal="center"/>
    </xf>
    <xf numFmtId="0" fontId="7" fillId="0" borderId="191" xfId="0" applyFont="1" applyBorder="1" applyAlignment="1">
      <alignment horizontal="center"/>
    </xf>
    <xf numFmtId="0" fontId="7" fillId="0" borderId="196" xfId="0" applyFont="1" applyBorder="1" applyAlignment="1">
      <alignment horizontal="center"/>
    </xf>
    <xf numFmtId="37" fontId="7" fillId="0" borderId="217" xfId="0" applyNumberFormat="1" applyFont="1" applyBorder="1"/>
    <xf numFmtId="0" fontId="7" fillId="0" borderId="196" xfId="0" applyFont="1" applyBorder="1"/>
    <xf numFmtId="37" fontId="7" fillId="0" borderId="186" xfId="0" applyNumberFormat="1" applyFont="1" applyBorder="1" applyAlignment="1">
      <alignment horizontal="centerContinuous"/>
    </xf>
    <xf numFmtId="0" fontId="11" fillId="0" borderId="196" xfId="0" applyFont="1" applyBorder="1"/>
    <xf numFmtId="0" fontId="7" fillId="0" borderId="188" xfId="0" applyFont="1" applyBorder="1" applyAlignment="1">
      <alignment horizontal="centerContinuous"/>
    </xf>
    <xf numFmtId="0" fontId="7" fillId="0" borderId="217" xfId="0" applyFont="1" applyBorder="1" applyAlignment="1">
      <alignment horizontal="center"/>
    </xf>
    <xf numFmtId="0" fontId="7" fillId="9" borderId="191" xfId="0" applyFont="1" applyFill="1" applyBorder="1"/>
    <xf numFmtId="5" fontId="7" fillId="0" borderId="188" xfId="0" applyNumberFormat="1" applyFont="1" applyBorder="1" applyAlignment="1" applyProtection="1">
      <alignment horizontal="right"/>
      <protection locked="0"/>
    </xf>
    <xf numFmtId="37" fontId="7" fillId="9" borderId="191" xfId="0" applyNumberFormat="1" applyFont="1" applyFill="1" applyBorder="1"/>
    <xf numFmtId="37" fontId="7" fillId="9" borderId="196" xfId="0" applyNumberFormat="1" applyFont="1" applyFill="1" applyBorder="1" applyAlignment="1">
      <alignment horizontal="centerContinuous"/>
    </xf>
    <xf numFmtId="37" fontId="7" fillId="9" borderId="188" xfId="0" applyNumberFormat="1" applyFont="1" applyFill="1" applyBorder="1"/>
    <xf numFmtId="37" fontId="7" fillId="9" borderId="188" xfId="0" applyNumberFormat="1" applyFont="1" applyFill="1" applyBorder="1" applyAlignment="1">
      <alignment horizontal="centerContinuous"/>
    </xf>
    <xf numFmtId="177" fontId="0" fillId="0" borderId="90" xfId="1" applyNumberFormat="1" applyFont="1" applyFill="1" applyBorder="1"/>
    <xf numFmtId="0" fontId="7" fillId="0" borderId="220" xfId="0" applyFont="1" applyBorder="1"/>
    <xf numFmtId="177" fontId="11" fillId="0" borderId="183" xfId="1" applyNumberFormat="1" applyFont="1" applyBorder="1"/>
    <xf numFmtId="177" fontId="11" fillId="0" borderId="196" xfId="1" applyNumberFormat="1" applyFont="1" applyBorder="1"/>
    <xf numFmtId="177" fontId="7" fillId="0" borderId="191" xfId="1" applyNumberFormat="1" applyFont="1" applyBorder="1" applyAlignment="1">
      <alignment horizontal="center"/>
    </xf>
    <xf numFmtId="177" fontId="7" fillId="0" borderId="196" xfId="1" applyNumberFormat="1" applyFont="1" applyBorder="1" applyAlignment="1">
      <alignment horizontal="center"/>
    </xf>
    <xf numFmtId="177" fontId="7" fillId="20" borderId="191" xfId="1" applyNumberFormat="1" applyFont="1" applyFill="1" applyBorder="1" applyAlignment="1" applyProtection="1">
      <alignment horizontal="centerContinuous"/>
    </xf>
    <xf numFmtId="177" fontId="7" fillId="0" borderId="196" xfId="1" applyNumberFormat="1" applyFont="1" applyFill="1" applyBorder="1" applyProtection="1"/>
    <xf numFmtId="177" fontId="7" fillId="20" borderId="196" xfId="1" applyNumberFormat="1" applyFont="1" applyFill="1" applyBorder="1" applyAlignment="1" applyProtection="1">
      <alignment horizontal="centerContinuous"/>
    </xf>
    <xf numFmtId="177" fontId="7" fillId="0" borderId="196" xfId="1" applyNumberFormat="1" applyFont="1" applyBorder="1" applyProtection="1"/>
    <xf numFmtId="0" fontId="7" fillId="0" borderId="208" xfId="0" applyFont="1" applyBorder="1" applyAlignment="1">
      <alignment horizontal="centerContinuous" wrapText="1"/>
    </xf>
    <xf numFmtId="177" fontId="7" fillId="0" borderId="193" xfId="1" applyNumberFormat="1" applyFont="1" applyBorder="1"/>
    <xf numFmtId="177" fontId="7" fillId="0" borderId="183" xfId="1" applyNumberFormat="1" applyFont="1" applyBorder="1"/>
    <xf numFmtId="177" fontId="11" fillId="0" borderId="196" xfId="1" applyNumberFormat="1" applyFont="1" applyBorder="1" applyAlignment="1" applyProtection="1">
      <alignment horizontal="center"/>
    </xf>
    <xf numFmtId="177" fontId="7" fillId="0" borderId="196" xfId="1" applyNumberFormat="1" applyFont="1" applyFill="1" applyBorder="1" applyAlignment="1" applyProtection="1">
      <alignment horizontal="centerContinuous"/>
    </xf>
    <xf numFmtId="177" fontId="7" fillId="0" borderId="191" xfId="1" applyNumberFormat="1" applyFont="1" applyFill="1" applyBorder="1" applyProtection="1"/>
    <xf numFmtId="177" fontId="7" fillId="0" borderId="0" xfId="1" applyNumberFormat="1" applyFont="1" applyBorder="1" applyProtection="1"/>
    <xf numFmtId="177" fontId="7" fillId="0" borderId="186" xfId="1" applyNumberFormat="1" applyFont="1" applyBorder="1" applyProtection="1"/>
    <xf numFmtId="177" fontId="7" fillId="0" borderId="191" xfId="1" applyNumberFormat="1" applyFont="1" applyBorder="1" applyAlignment="1" applyProtection="1">
      <alignment horizontal="centerContinuous"/>
    </xf>
    <xf numFmtId="183" fontId="7" fillId="0" borderId="196" xfId="2" applyNumberFormat="1" applyFont="1" applyBorder="1" applyProtection="1"/>
    <xf numFmtId="177" fontId="7" fillId="0" borderId="186" xfId="1" applyNumberFormat="1" applyFont="1" applyBorder="1" applyAlignment="1" applyProtection="1">
      <alignment horizontal="centerContinuous"/>
    </xf>
    <xf numFmtId="0" fontId="7" fillId="0" borderId="222" xfId="0" applyFont="1" applyBorder="1"/>
    <xf numFmtId="0" fontId="7" fillId="0" borderId="183" xfId="0" applyFont="1" applyBorder="1" applyAlignment="1">
      <alignment horizontal="center"/>
    </xf>
    <xf numFmtId="5" fontId="7" fillId="0" borderId="196" xfId="0" applyNumberFormat="1" applyFont="1" applyBorder="1"/>
    <xf numFmtId="37" fontId="7" fillId="5" borderId="196" xfId="0" applyNumberFormat="1" applyFont="1" applyFill="1" applyBorder="1"/>
    <xf numFmtId="37" fontId="7" fillId="0" borderId="196" xfId="0" applyNumberFormat="1" applyFont="1" applyBorder="1"/>
    <xf numFmtId="37" fontId="7" fillId="0" borderId="186" xfId="0" applyNumberFormat="1" applyFont="1" applyBorder="1"/>
    <xf numFmtId="0" fontId="7" fillId="0" borderId="204" xfId="0" applyFont="1" applyBorder="1" applyAlignment="1">
      <alignment horizontal="center"/>
    </xf>
    <xf numFmtId="0" fontId="0" fillId="0" borderId="188" xfId="0" applyBorder="1" applyAlignment="1">
      <alignment wrapText="1"/>
    </xf>
    <xf numFmtId="37" fontId="7" fillId="0" borderId="191" xfId="0" applyNumberFormat="1" applyFont="1" applyBorder="1"/>
    <xf numFmtId="37" fontId="7" fillId="0" borderId="191" xfId="0" applyNumberFormat="1" applyFont="1" applyBorder="1" applyAlignment="1">
      <alignment horizontal="center"/>
    </xf>
    <xf numFmtId="37" fontId="7" fillId="0" borderId="196" xfId="0" applyNumberFormat="1" applyFont="1" applyBorder="1" applyAlignment="1">
      <alignment horizontal="center"/>
    </xf>
    <xf numFmtId="37" fontId="7" fillId="6" borderId="196" xfId="0" applyNumberFormat="1" applyFont="1" applyFill="1" applyBorder="1"/>
    <xf numFmtId="5" fontId="7" fillId="7" borderId="196" xfId="0" applyNumberFormat="1" applyFont="1" applyFill="1" applyBorder="1"/>
    <xf numFmtId="37" fontId="11" fillId="0" borderId="196" xfId="0" applyNumberFormat="1" applyFont="1" applyBorder="1"/>
    <xf numFmtId="0" fontId="7" fillId="0" borderId="223" xfId="0" applyFont="1" applyBorder="1"/>
    <xf numFmtId="177" fontId="7" fillId="0" borderId="208" xfId="1" applyNumberFormat="1" applyFont="1" applyBorder="1" applyProtection="1"/>
    <xf numFmtId="0" fontId="7" fillId="0" borderId="220" xfId="0" applyFont="1" applyBorder="1" applyAlignment="1">
      <alignment horizontal="left"/>
    </xf>
    <xf numFmtId="0" fontId="7" fillId="0" borderId="113" xfId="0" applyFont="1" applyBorder="1" applyAlignment="1">
      <alignment horizontal="centerContinuous"/>
    </xf>
    <xf numFmtId="0" fontId="7" fillId="9" borderId="11" xfId="0" applyFont="1" applyFill="1" applyBorder="1"/>
    <xf numFmtId="0" fontId="7" fillId="9" borderId="224" xfId="0" applyFont="1" applyFill="1" applyBorder="1" applyAlignment="1">
      <alignment horizontal="centerContinuous"/>
    </xf>
    <xf numFmtId="0" fontId="11" fillId="0" borderId="225" xfId="0" applyFont="1" applyBorder="1"/>
    <xf numFmtId="39" fontId="11" fillId="0" borderId="194" xfId="0" applyNumberFormat="1" applyFont="1" applyBorder="1" applyAlignment="1">
      <alignment horizontal="left"/>
    </xf>
    <xf numFmtId="0" fontId="11" fillId="0" borderId="220" xfId="0" applyFont="1" applyBorder="1"/>
    <xf numFmtId="0" fontId="11" fillId="0" borderId="226" xfId="0" applyFont="1" applyBorder="1"/>
    <xf numFmtId="0" fontId="11" fillId="0" borderId="191" xfId="0" applyFont="1" applyBorder="1" applyAlignment="1">
      <alignment horizontal="center"/>
    </xf>
    <xf numFmtId="0" fontId="11" fillId="0" borderId="196" xfId="0" applyFont="1" applyBorder="1" applyAlignment="1">
      <alignment horizontal="center"/>
    </xf>
    <xf numFmtId="37" fontId="11" fillId="9" borderId="190" xfId="0" applyNumberFormat="1" applyFont="1" applyFill="1" applyBorder="1"/>
    <xf numFmtId="37" fontId="11" fillId="0" borderId="221" xfId="0" applyNumberFormat="1" applyFont="1" applyBorder="1"/>
    <xf numFmtId="37" fontId="11" fillId="0" borderId="227" xfId="0" applyNumberFormat="1" applyFont="1" applyBorder="1"/>
    <xf numFmtId="0" fontId="11" fillId="0" borderId="228" xfId="0" applyFont="1" applyBorder="1" applyAlignment="1">
      <alignment horizontal="center"/>
    </xf>
    <xf numFmtId="0" fontId="11" fillId="0" borderId="209" xfId="0" applyFont="1" applyBorder="1" applyAlignment="1">
      <alignment horizontal="center"/>
    </xf>
    <xf numFmtId="0" fontId="11" fillId="0" borderId="189" xfId="0" applyFont="1" applyBorder="1"/>
    <xf numFmtId="0" fontId="11" fillId="0" borderId="188" xfId="0" applyFont="1" applyBorder="1" applyAlignment="1">
      <alignment horizontal="center"/>
    </xf>
    <xf numFmtId="37" fontId="11" fillId="9" borderId="189" xfId="0" applyNumberFormat="1" applyFont="1" applyFill="1" applyBorder="1"/>
    <xf numFmtId="37" fontId="11" fillId="9" borderId="188" xfId="0" applyNumberFormat="1" applyFont="1" applyFill="1" applyBorder="1"/>
    <xf numFmtId="0" fontId="11" fillId="0" borderId="191" xfId="0" applyFont="1" applyBorder="1"/>
    <xf numFmtId="0" fontId="11" fillId="0" borderId="212" xfId="0" applyFont="1" applyBorder="1"/>
    <xf numFmtId="0" fontId="11" fillId="0" borderId="221" xfId="0" applyFont="1" applyBorder="1" applyAlignment="1">
      <alignment horizontal="center"/>
    </xf>
    <xf numFmtId="0" fontId="11" fillId="0" borderId="227" xfId="0" applyFont="1" applyBorder="1"/>
    <xf numFmtId="37" fontId="11" fillId="0" borderId="229" xfId="0" applyNumberFormat="1" applyFont="1" applyBorder="1"/>
    <xf numFmtId="0" fontId="11" fillId="0" borderId="195" xfId="0" applyFont="1" applyBorder="1"/>
    <xf numFmtId="39" fontId="11" fillId="0" borderId="194" xfId="0" applyNumberFormat="1" applyFont="1" applyBorder="1"/>
    <xf numFmtId="14" fontId="11" fillId="0" borderId="0" xfId="0" applyNumberFormat="1" applyFont="1"/>
    <xf numFmtId="5" fontId="11" fillId="0" borderId="212" xfId="0" applyNumberFormat="1" applyFont="1" applyBorder="1"/>
    <xf numFmtId="0" fontId="11" fillId="0" borderId="223" xfId="0" applyFont="1" applyBorder="1" applyAlignment="1">
      <alignment horizontal="center"/>
    </xf>
    <xf numFmtId="0" fontId="11" fillId="0" borderId="231" xfId="0" applyFont="1" applyBorder="1"/>
    <xf numFmtId="5" fontId="11" fillId="0" borderId="213" xfId="0" applyNumberFormat="1" applyFont="1" applyBorder="1"/>
    <xf numFmtId="37" fontId="11" fillId="0" borderId="220" xfId="0" applyNumberFormat="1" applyFont="1" applyBorder="1"/>
    <xf numFmtId="0" fontId="7" fillId="4" borderId="191" xfId="0" applyFont="1" applyFill="1" applyBorder="1" applyAlignment="1">
      <alignment horizontal="center"/>
    </xf>
    <xf numFmtId="0" fontId="7" fillId="4" borderId="196" xfId="0" applyFont="1" applyFill="1" applyBorder="1" applyAlignment="1">
      <alignment horizontal="center"/>
    </xf>
    <xf numFmtId="5" fontId="11" fillId="0" borderId="191" xfId="0" applyNumberFormat="1" applyFont="1" applyBorder="1"/>
    <xf numFmtId="0" fontId="11" fillId="0" borderId="232" xfId="0" applyFont="1" applyBorder="1"/>
    <xf numFmtId="0" fontId="96" fillId="0" borderId="0" xfId="0" applyFont="1"/>
    <xf numFmtId="0" fontId="11" fillId="9" borderId="212" xfId="0" applyFont="1" applyFill="1" applyBorder="1"/>
    <xf numFmtId="0" fontId="11" fillId="9" borderId="191" xfId="0" applyFont="1" applyFill="1" applyBorder="1"/>
    <xf numFmtId="0" fontId="11" fillId="9" borderId="234" xfId="0" applyFont="1" applyFill="1" applyBorder="1"/>
    <xf numFmtId="0" fontId="11" fillId="9" borderId="196" xfId="0" applyFont="1" applyFill="1" applyBorder="1"/>
    <xf numFmtId="5" fontId="11" fillId="0" borderId="208" xfId="0" applyNumberFormat="1" applyFont="1" applyBorder="1"/>
    <xf numFmtId="177" fontId="11" fillId="0" borderId="191" xfId="1" applyNumberFormat="1" applyFont="1" applyFill="1" applyBorder="1" applyProtection="1"/>
    <xf numFmtId="0" fontId="11" fillId="0" borderId="212" xfId="0" applyFont="1" applyBorder="1" applyAlignment="1">
      <alignment horizontal="center"/>
    </xf>
    <xf numFmtId="0" fontId="11" fillId="0" borderId="196" xfId="0" applyFont="1" applyBorder="1" applyProtection="1">
      <protection locked="0"/>
    </xf>
    <xf numFmtId="0" fontId="11" fillId="0" borderId="212" xfId="0" applyFont="1" applyBorder="1" applyProtection="1">
      <protection locked="0"/>
    </xf>
    <xf numFmtId="0" fontId="8" fillId="0" borderId="196" xfId="0" applyFont="1" applyBorder="1" applyProtection="1">
      <protection locked="0"/>
    </xf>
    <xf numFmtId="0" fontId="11" fillId="0" borderId="186" xfId="0" applyFont="1" applyBorder="1"/>
    <xf numFmtId="177" fontId="11" fillId="0" borderId="191" xfId="1" applyNumberFormat="1" applyFont="1" applyBorder="1" applyProtection="1"/>
    <xf numFmtId="177" fontId="11" fillId="0" borderId="191" xfId="0" applyNumberFormat="1" applyFont="1" applyBorder="1"/>
    <xf numFmtId="0" fontId="11" fillId="0" borderId="232" xfId="0" applyFont="1" applyBorder="1" applyAlignment="1">
      <alignment horizontal="center"/>
    </xf>
    <xf numFmtId="164" fontId="11" fillId="0" borderId="220" xfId="0" applyNumberFormat="1" applyFont="1" applyBorder="1" applyAlignment="1">
      <alignment horizontal="center"/>
    </xf>
    <xf numFmtId="0" fontId="11" fillId="0" borderId="188" xfId="0" applyFont="1" applyBorder="1" applyAlignment="1">
      <alignment horizontal="centerContinuous"/>
    </xf>
    <xf numFmtId="0" fontId="11" fillId="0" borderId="190" xfId="0" applyFont="1" applyBorder="1" applyAlignment="1">
      <alignment horizontal="centerContinuous"/>
    </xf>
    <xf numFmtId="0" fontId="11" fillId="0" borderId="182" xfId="0" applyFont="1" applyBorder="1" applyAlignment="1">
      <alignment horizontal="centerContinuous"/>
    </xf>
    <xf numFmtId="0" fontId="11" fillId="0" borderId="220" xfId="0" applyFont="1" applyBorder="1" applyAlignment="1">
      <alignment horizontal="centerContinuous"/>
    </xf>
    <xf numFmtId="0" fontId="11" fillId="0" borderId="183" xfId="0" applyFont="1" applyBorder="1" applyAlignment="1">
      <alignment horizontal="centerContinuous"/>
    </xf>
    <xf numFmtId="0" fontId="11" fillId="9" borderId="232" xfId="0" applyFont="1" applyFill="1" applyBorder="1"/>
    <xf numFmtId="5" fontId="14" fillId="0" borderId="191" xfId="0" applyNumberFormat="1" applyFont="1" applyBorder="1"/>
    <xf numFmtId="5" fontId="11" fillId="0" borderId="192" xfId="0" applyNumberFormat="1" applyFont="1" applyBorder="1"/>
    <xf numFmtId="0" fontId="11" fillId="0" borderId="186" xfId="0" applyFont="1" applyBorder="1" applyAlignment="1">
      <alignment horizontal="center"/>
    </xf>
    <xf numFmtId="5" fontId="11" fillId="11" borderId="190" xfId="0" applyNumberFormat="1" applyFont="1" applyFill="1" applyBorder="1"/>
    <xf numFmtId="5" fontId="11" fillId="0" borderId="186" xfId="0" applyNumberFormat="1" applyFont="1" applyBorder="1"/>
    <xf numFmtId="49" fontId="11" fillId="0" borderId="196" xfId="0" applyNumberFormat="1" applyFont="1" applyBorder="1"/>
    <xf numFmtId="5" fontId="11" fillId="0" borderId="188" xfId="0" applyNumberFormat="1" applyFont="1" applyBorder="1"/>
    <xf numFmtId="37" fontId="11" fillId="0" borderId="188" xfId="0" applyNumberFormat="1" applyFont="1" applyBorder="1"/>
    <xf numFmtId="5" fontId="11" fillId="11" borderId="189" xfId="0" applyNumberFormat="1" applyFont="1" applyFill="1" applyBorder="1"/>
    <xf numFmtId="37" fontId="11" fillId="11" borderId="188" xfId="0" applyNumberFormat="1" applyFont="1" applyFill="1" applyBorder="1"/>
    <xf numFmtId="0" fontId="7" fillId="0" borderId="190" xfId="0" applyFont="1" applyBorder="1"/>
    <xf numFmtId="0" fontId="7" fillId="0" borderId="194" xfId="0" applyFont="1" applyBorder="1" applyAlignment="1">
      <alignment horizontal="left"/>
    </xf>
    <xf numFmtId="0" fontId="7" fillId="0" borderId="189" xfId="0" applyFont="1" applyBorder="1"/>
    <xf numFmtId="0" fontId="7" fillId="0" borderId="212" xfId="0" applyFont="1" applyBorder="1"/>
    <xf numFmtId="0" fontId="7" fillId="0" borderId="230" xfId="0" applyFont="1" applyBorder="1"/>
    <xf numFmtId="177" fontId="11" fillId="0" borderId="182" xfId="1" applyNumberFormat="1" applyFont="1" applyBorder="1" applyProtection="1"/>
    <xf numFmtId="0" fontId="0" fillId="0" borderId="220" xfId="0" applyBorder="1"/>
    <xf numFmtId="0" fontId="0" fillId="0" borderId="193" xfId="0" applyBorder="1"/>
    <xf numFmtId="0" fontId="0" fillId="0" borderId="194" xfId="0" applyBorder="1" applyAlignment="1">
      <alignment horizontal="left"/>
    </xf>
    <xf numFmtId="0" fontId="0" fillId="0" borderId="193" xfId="0" applyBorder="1" applyAlignment="1">
      <alignment horizontal="centerContinuous"/>
    </xf>
    <xf numFmtId="0" fontId="0" fillId="0" borderId="193" xfId="0" applyBorder="1" applyAlignment="1">
      <alignment horizontal="left"/>
    </xf>
    <xf numFmtId="0" fontId="0" fillId="0" borderId="183" xfId="0" applyBorder="1" applyAlignment="1">
      <alignment horizontal="left"/>
    </xf>
    <xf numFmtId="0" fontId="23" fillId="0" borderId="0" xfId="0" applyFont="1" applyAlignment="1">
      <alignment wrapText="1"/>
    </xf>
    <xf numFmtId="0" fontId="54" fillId="0" borderId="0" xfId="0" applyFont="1" applyAlignment="1">
      <alignment wrapText="1"/>
    </xf>
    <xf numFmtId="0" fontId="0" fillId="0" borderId="212" xfId="0" applyBorder="1" applyAlignment="1">
      <alignment horizontal="centerContinuous"/>
    </xf>
    <xf numFmtId="0" fontId="0" fillId="0" borderId="191" xfId="0" applyBorder="1" applyAlignment="1">
      <alignment horizontal="centerContinuous"/>
    </xf>
    <xf numFmtId="0" fontId="0" fillId="0" borderId="196" xfId="0" applyBorder="1" applyAlignment="1">
      <alignment horizontal="centerContinuous"/>
    </xf>
    <xf numFmtId="0" fontId="0" fillId="0" borderId="221" xfId="0" applyBorder="1" applyAlignment="1">
      <alignment horizontal="center"/>
    </xf>
    <xf numFmtId="37" fontId="0" fillId="0" borderId="231" xfId="0" applyNumberFormat="1" applyBorder="1"/>
    <xf numFmtId="5" fontId="0" fillId="0" borderId="231" xfId="0" applyNumberFormat="1" applyBorder="1"/>
    <xf numFmtId="37" fontId="0" fillId="0" borderId="227" xfId="0" applyNumberFormat="1" applyBorder="1"/>
    <xf numFmtId="0" fontId="0" fillId="0" borderId="196" xfId="0" applyBorder="1"/>
    <xf numFmtId="0" fontId="11" fillId="0" borderId="208" xfId="0" applyFont="1" applyBorder="1" applyAlignment="1">
      <alignment horizontal="centerContinuous"/>
    </xf>
    <xf numFmtId="0" fontId="11" fillId="10" borderId="208" xfId="0" applyFont="1" applyFill="1" applyBorder="1"/>
    <xf numFmtId="0" fontId="11" fillId="10" borderId="213" xfId="0" applyFont="1" applyFill="1" applyBorder="1"/>
    <xf numFmtId="177" fontId="11" fillId="0" borderId="193" xfId="1" applyNumberFormat="1" applyFont="1" applyBorder="1" applyProtection="1"/>
    <xf numFmtId="177" fontId="11" fillId="0" borderId="220" xfId="1" applyNumberFormat="1" applyFont="1" applyBorder="1" applyProtection="1"/>
    <xf numFmtId="177" fontId="0" fillId="0" borderId="0" xfId="1" applyNumberFormat="1" applyFont="1" applyBorder="1" applyProtection="1"/>
    <xf numFmtId="177" fontId="11" fillId="0" borderId="190" xfId="1" applyNumberFormat="1" applyFont="1" applyBorder="1" applyProtection="1"/>
    <xf numFmtId="177" fontId="11" fillId="0" borderId="192" xfId="1" applyNumberFormat="1" applyFont="1" applyBorder="1" applyProtection="1"/>
    <xf numFmtId="0" fontId="11" fillId="0" borderId="213" xfId="0" applyFont="1" applyBorder="1"/>
    <xf numFmtId="0" fontId="11" fillId="11" borderId="189" xfId="0" applyFont="1" applyFill="1" applyBorder="1"/>
    <xf numFmtId="0" fontId="11" fillId="11" borderId="196" xfId="0" applyFont="1" applyFill="1" applyBorder="1"/>
    <xf numFmtId="37" fontId="11" fillId="11" borderId="189" xfId="0" applyNumberFormat="1" applyFont="1" applyFill="1" applyBorder="1"/>
    <xf numFmtId="0" fontId="11" fillId="0" borderId="191" xfId="0" applyFont="1" applyBorder="1" applyProtection="1">
      <protection locked="0"/>
    </xf>
    <xf numFmtId="0" fontId="11" fillId="11" borderId="188" xfId="0" applyFont="1" applyFill="1" applyBorder="1"/>
    <xf numFmtId="37" fontId="11" fillId="11" borderId="212" xfId="0" applyNumberFormat="1" applyFont="1" applyFill="1" applyBorder="1"/>
    <xf numFmtId="37" fontId="52" fillId="0" borderId="188" xfId="0" applyNumberFormat="1" applyFont="1" applyBorder="1" applyProtection="1">
      <protection locked="0"/>
    </xf>
    <xf numFmtId="5" fontId="11" fillId="0" borderId="196" xfId="0" applyNumberFormat="1" applyFont="1" applyBorder="1"/>
    <xf numFmtId="0" fontId="48" fillId="0" borderId="0" xfId="0" applyFont="1" applyAlignment="1">
      <alignment horizontal="left"/>
    </xf>
    <xf numFmtId="37" fontId="11" fillId="0" borderId="192" xfId="0" applyNumberFormat="1" applyFont="1" applyBorder="1"/>
    <xf numFmtId="0" fontId="11" fillId="0" borderId="213" xfId="0" applyFont="1" applyBorder="1" applyAlignment="1">
      <alignment horizontal="center"/>
    </xf>
    <xf numFmtId="0" fontId="0" fillId="0" borderId="182" xfId="0" applyBorder="1"/>
    <xf numFmtId="0" fontId="0" fillId="0" borderId="188" xfId="0" applyBorder="1"/>
    <xf numFmtId="0" fontId="0" fillId="0" borderId="183" xfId="0" applyBorder="1"/>
    <xf numFmtId="177" fontId="11" fillId="0" borderId="0" xfId="1" applyNumberFormat="1" applyFont="1" applyBorder="1"/>
    <xf numFmtId="177" fontId="11" fillId="0" borderId="220" xfId="1" applyNumberFormat="1" applyFont="1" applyFill="1" applyBorder="1" applyProtection="1"/>
    <xf numFmtId="177" fontId="11" fillId="0" borderId="0" xfId="1" applyNumberFormat="1" applyFont="1" applyFill="1" applyBorder="1" applyAlignment="1" applyProtection="1">
      <alignment horizontal="centerContinuous"/>
    </xf>
    <xf numFmtId="5" fontId="11" fillId="0" borderId="240" xfId="0" applyNumberFormat="1" applyFont="1" applyBorder="1"/>
    <xf numFmtId="10" fontId="11" fillId="0" borderId="0" xfId="1880" applyNumberFormat="1" applyFont="1" applyFill="1" applyBorder="1" applyProtection="1"/>
    <xf numFmtId="37" fontId="0" fillId="0" borderId="193" xfId="0" applyNumberFormat="1" applyBorder="1"/>
    <xf numFmtId="9" fontId="0" fillId="0" borderId="193" xfId="1880" applyFont="1" applyBorder="1" applyProtection="1"/>
    <xf numFmtId="2" fontId="11" fillId="0" borderId="220" xfId="0" applyNumberFormat="1" applyFont="1" applyBorder="1"/>
    <xf numFmtId="2" fontId="0" fillId="0" borderId="183" xfId="0" applyNumberFormat="1" applyBorder="1"/>
    <xf numFmtId="2" fontId="11" fillId="0" borderId="189" xfId="0" applyNumberFormat="1" applyFont="1" applyBorder="1" applyAlignment="1">
      <alignment horizontal="centerContinuous"/>
    </xf>
    <xf numFmtId="2" fontId="11" fillId="0" borderId="191" xfId="0" applyNumberFormat="1" applyFont="1" applyBorder="1" applyAlignment="1">
      <alignment horizontal="center"/>
    </xf>
    <xf numFmtId="0" fontId="11" fillId="0" borderId="241" xfId="0" applyFont="1" applyBorder="1" applyAlignment="1">
      <alignment horizontal="left"/>
    </xf>
    <xf numFmtId="0" fontId="11" fillId="0" borderId="241" xfId="0" applyFont="1" applyBorder="1" applyAlignment="1">
      <alignment horizontal="center"/>
    </xf>
    <xf numFmtId="0" fontId="11" fillId="0" borderId="220" xfId="0" applyFont="1" applyBorder="1" applyAlignment="1">
      <alignment horizontal="center"/>
    </xf>
    <xf numFmtId="0" fontId="11" fillId="0" borderId="183" xfId="0" applyFont="1" applyBorder="1" applyAlignment="1">
      <alignment horizontal="center"/>
    </xf>
    <xf numFmtId="0" fontId="11" fillId="0" borderId="242" xfId="0" applyFont="1" applyBorder="1" applyAlignment="1">
      <alignment horizontal="centerContinuous"/>
    </xf>
    <xf numFmtId="0" fontId="11" fillId="0" borderId="239" xfId="0" applyFont="1" applyBorder="1" applyAlignment="1">
      <alignment horizontal="centerContinuous"/>
    </xf>
    <xf numFmtId="0" fontId="17" fillId="0" borderId="216" xfId="0" applyFont="1" applyBorder="1" applyAlignment="1" applyProtection="1">
      <alignment horizontal="center"/>
      <protection locked="0"/>
    </xf>
    <xf numFmtId="0" fontId="24" fillId="0" borderId="225" xfId="0" applyFont="1" applyBorder="1" applyAlignment="1" applyProtection="1">
      <alignment horizontal="center"/>
      <protection locked="0"/>
    </xf>
    <xf numFmtId="0" fontId="17" fillId="0" borderId="225" xfId="0" applyFont="1" applyBorder="1" applyAlignment="1" applyProtection="1">
      <alignment horizontal="center"/>
      <protection locked="0"/>
    </xf>
    <xf numFmtId="0" fontId="59" fillId="0" borderId="239" xfId="0" applyFont="1" applyBorder="1" applyAlignment="1" applyProtection="1">
      <alignment horizontal="center"/>
      <protection locked="0"/>
    </xf>
    <xf numFmtId="0" fontId="13" fillId="0" borderId="0" xfId="0" applyFont="1" applyAlignment="1" applyProtection="1">
      <alignment horizontal="centerContinuous"/>
      <protection locked="0"/>
    </xf>
    <xf numFmtId="0" fontId="59" fillId="0" borderId="0" xfId="0" applyFont="1" applyAlignment="1" applyProtection="1">
      <alignment horizontal="centerContinuous"/>
      <protection locked="0"/>
    </xf>
    <xf numFmtId="0" fontId="59" fillId="0" borderId="192" xfId="0" applyFont="1" applyBorder="1" applyProtection="1">
      <protection locked="0"/>
    </xf>
    <xf numFmtId="0" fontId="59" fillId="0" borderId="186" xfId="0" applyFont="1" applyBorder="1" applyProtection="1">
      <protection locked="0"/>
    </xf>
    <xf numFmtId="0" fontId="11" fillId="0" borderId="218" xfId="1881" applyBorder="1" applyAlignment="1">
      <alignment horizontal="centerContinuous"/>
    </xf>
    <xf numFmtId="0" fontId="7" fillId="0" borderId="195" xfId="0" applyFont="1" applyBorder="1"/>
    <xf numFmtId="0" fontId="7" fillId="0" borderId="243" xfId="0" applyFont="1" applyBorder="1"/>
    <xf numFmtId="0" fontId="7" fillId="0" borderId="218" xfId="0" applyFont="1" applyBorder="1"/>
    <xf numFmtId="0" fontId="7" fillId="0" borderId="225" xfId="0" applyFont="1" applyBorder="1"/>
    <xf numFmtId="0" fontId="0" fillId="0" borderId="244" xfId="0" applyBorder="1"/>
    <xf numFmtId="37" fontId="7" fillId="0" borderId="188" xfId="0" applyNumberFormat="1" applyFont="1" applyBorder="1" applyAlignment="1">
      <alignment horizontal="centerContinuous"/>
    </xf>
    <xf numFmtId="0" fontId="7" fillId="0" borderId="246" xfId="0" applyFont="1" applyBorder="1" applyAlignment="1">
      <alignment horizontal="center"/>
    </xf>
    <xf numFmtId="0" fontId="7" fillId="0" borderId="246" xfId="0" applyFont="1" applyBorder="1"/>
    <xf numFmtId="0" fontId="7" fillId="0" borderId="244" xfId="0" applyFont="1" applyBorder="1"/>
    <xf numFmtId="0" fontId="7" fillId="0" borderId="247" xfId="0" applyFont="1" applyBorder="1"/>
    <xf numFmtId="0" fontId="0" fillId="0" borderId="218" xfId="0" applyBorder="1"/>
    <xf numFmtId="0" fontId="7" fillId="4" borderId="248" xfId="0" applyFont="1" applyFill="1" applyBorder="1" applyAlignment="1">
      <alignment horizontal="center"/>
    </xf>
    <xf numFmtId="0" fontId="11" fillId="0" borderId="235" xfId="0" applyFont="1" applyBorder="1" applyAlignment="1">
      <alignment horizontal="left"/>
    </xf>
    <xf numFmtId="0" fontId="11" fillId="0" borderId="208" xfId="0" applyFont="1" applyBorder="1" applyAlignment="1">
      <alignment horizontal="right"/>
    </xf>
    <xf numFmtId="177" fontId="11" fillId="0" borderId="4" xfId="1881" applyNumberFormat="1" applyBorder="1"/>
    <xf numFmtId="177" fontId="11" fillId="0" borderId="6" xfId="1882" applyNumberFormat="1" applyFont="1" applyBorder="1" applyProtection="1"/>
    <xf numFmtId="0" fontId="11" fillId="0" borderId="6" xfId="0" applyFont="1" applyBorder="1" applyAlignment="1">
      <alignment wrapText="1"/>
    </xf>
    <xf numFmtId="39" fontId="11" fillId="0" borderId="0" xfId="0" applyNumberFormat="1" applyFont="1" applyProtection="1">
      <protection locked="0"/>
    </xf>
    <xf numFmtId="39" fontId="11" fillId="0" borderId="1" xfId="0" applyNumberFormat="1" applyFont="1" applyBorder="1" applyProtection="1">
      <protection locked="0"/>
    </xf>
    <xf numFmtId="0" fontId="11" fillId="0" borderId="57" xfId="0" applyFont="1" applyBorder="1"/>
    <xf numFmtId="0" fontId="0" fillId="0" borderId="101" xfId="0" applyBorder="1"/>
    <xf numFmtId="0" fontId="11" fillId="0" borderId="72" xfId="0" applyFont="1" applyBorder="1"/>
    <xf numFmtId="0" fontId="0" fillId="0" borderId="47" xfId="0" applyBorder="1"/>
    <xf numFmtId="0" fontId="11" fillId="0" borderId="122" xfId="0" applyFont="1" applyBorder="1"/>
    <xf numFmtId="0" fontId="11" fillId="0" borderId="123" xfId="0" applyFont="1" applyBorder="1"/>
    <xf numFmtId="177" fontId="0" fillId="0" borderId="96" xfId="1" applyNumberFormat="1" applyFont="1" applyBorder="1" applyAlignment="1"/>
    <xf numFmtId="0" fontId="11" fillId="0" borderId="136" xfId="0" applyFont="1" applyBorder="1"/>
    <xf numFmtId="177" fontId="11" fillId="0" borderId="249" xfId="1" applyNumberFormat="1" applyFont="1" applyFill="1" applyBorder="1" applyProtection="1"/>
    <xf numFmtId="37" fontId="11" fillId="0" borderId="249" xfId="0" applyNumberFormat="1" applyFont="1" applyBorder="1"/>
    <xf numFmtId="177" fontId="11" fillId="0" borderId="249" xfId="1" applyNumberFormat="1" applyFont="1" applyBorder="1" applyProtection="1"/>
    <xf numFmtId="37" fontId="11" fillId="9" borderId="4" xfId="0" applyNumberFormat="1" applyFont="1" applyFill="1" applyBorder="1"/>
    <xf numFmtId="37" fontId="11" fillId="11" borderId="4" xfId="0" applyNumberFormat="1" applyFont="1" applyFill="1" applyBorder="1"/>
    <xf numFmtId="37" fontId="11" fillId="11" borderId="8" xfId="0" applyNumberFormat="1" applyFont="1" applyFill="1" applyBorder="1"/>
    <xf numFmtId="37" fontId="11" fillId="0" borderId="201" xfId="1" applyNumberFormat="1" applyFont="1" applyBorder="1" applyProtection="1"/>
    <xf numFmtId="177" fontId="11" fillId="0" borderId="201" xfId="0" applyNumberFormat="1" applyFont="1" applyBorder="1"/>
    <xf numFmtId="177" fontId="11" fillId="0" borderId="203" xfId="0" applyNumberFormat="1" applyFont="1" applyBorder="1"/>
    <xf numFmtId="1" fontId="11" fillId="0" borderId="3" xfId="0" applyNumberFormat="1" applyFont="1" applyBorder="1"/>
    <xf numFmtId="177" fontId="0" fillId="0" borderId="202" xfId="1" applyNumberFormat="1" applyFont="1" applyFill="1" applyBorder="1"/>
    <xf numFmtId="0" fontId="11" fillId="0" borderId="244" xfId="0" applyFont="1" applyBorder="1"/>
    <xf numFmtId="37" fontId="7" fillId="0" borderId="90" xfId="0" applyNumberFormat="1" applyFont="1" applyBorder="1"/>
    <xf numFmtId="41" fontId="11" fillId="0" borderId="3" xfId="0" applyNumberFormat="1" applyFont="1" applyBorder="1"/>
    <xf numFmtId="177" fontId="11" fillId="0" borderId="59" xfId="1" applyNumberFormat="1" applyFont="1" applyFill="1" applyBorder="1" applyProtection="1"/>
    <xf numFmtId="0" fontId="11" fillId="0" borderId="244" xfId="0" applyFont="1" applyBorder="1" applyAlignment="1">
      <alignment horizontal="center"/>
    </xf>
    <xf numFmtId="37" fontId="0" fillId="0" borderId="6" xfId="1" applyNumberFormat="1" applyFont="1" applyBorder="1" applyProtection="1"/>
    <xf numFmtId="37" fontId="0" fillId="0" borderId="6" xfId="0" applyNumberFormat="1" applyBorder="1" applyAlignment="1">
      <alignment horizontal="right"/>
    </xf>
    <xf numFmtId="37" fontId="7" fillId="4" borderId="4" xfId="1" applyNumberFormat="1" applyFont="1" applyFill="1" applyBorder="1" applyProtection="1"/>
    <xf numFmtId="37" fontId="0" fillId="0" borderId="6" xfId="1" applyNumberFormat="1" applyFont="1" applyFill="1" applyBorder="1" applyProtection="1"/>
    <xf numFmtId="37" fontId="7" fillId="0" borderId="4" xfId="1" applyNumberFormat="1" applyFont="1" applyFill="1" applyBorder="1" applyProtection="1"/>
    <xf numFmtId="37" fontId="7" fillId="4" borderId="6" xfId="1" applyNumberFormat="1" applyFont="1" applyFill="1" applyBorder="1" applyProtection="1"/>
    <xf numFmtId="5" fontId="7" fillId="11" borderId="26" xfId="0" applyNumberFormat="1" applyFont="1" applyFill="1" applyBorder="1"/>
    <xf numFmtId="5" fontId="7" fillId="11" borderId="20" xfId="0" applyNumberFormat="1" applyFont="1" applyFill="1" applyBorder="1"/>
    <xf numFmtId="5" fontId="7" fillId="4" borderId="20" xfId="1" applyNumberFormat="1" applyFont="1" applyFill="1" applyBorder="1" applyProtection="1"/>
    <xf numFmtId="5" fontId="7" fillId="6" borderId="196" xfId="0" applyNumberFormat="1" applyFont="1" applyFill="1" applyBorder="1"/>
    <xf numFmtId="37" fontId="11" fillId="0" borderId="4" xfId="1" applyNumberFormat="1" applyFont="1" applyBorder="1" applyProtection="1"/>
    <xf numFmtId="37" fontId="11" fillId="0" borderId="6" xfId="0" applyNumberFormat="1" applyFont="1" applyBorder="1" applyAlignment="1" applyProtection="1">
      <alignment horizontal="right"/>
      <protection locked="0"/>
    </xf>
    <xf numFmtId="5" fontId="11" fillId="9" borderId="26" xfId="0" applyNumberFormat="1" applyFont="1" applyFill="1" applyBorder="1"/>
    <xf numFmtId="0" fontId="11" fillId="0" borderId="203" xfId="0" applyFont="1" applyBorder="1" applyAlignment="1">
      <alignment horizontal="center"/>
    </xf>
    <xf numFmtId="0" fontId="11" fillId="0" borderId="201" xfId="0" applyFont="1" applyBorder="1" applyAlignment="1">
      <alignment horizontal="center"/>
    </xf>
    <xf numFmtId="0" fontId="11" fillId="0" borderId="49" xfId="0" applyFont="1" applyBorder="1"/>
    <xf numFmtId="0" fontId="11" fillId="0" borderId="252" xfId="0" applyFont="1" applyBorder="1"/>
    <xf numFmtId="177" fontId="11" fillId="0" borderId="101" xfId="2077" applyNumberFormat="1" applyFont="1" applyFill="1" applyBorder="1" applyProtection="1"/>
    <xf numFmtId="177" fontId="11" fillId="0" borderId="201" xfId="2077" applyNumberFormat="1" applyFont="1" applyFill="1" applyBorder="1" applyProtection="1"/>
    <xf numFmtId="0" fontId="0" fillId="0" borderId="253" xfId="0" applyBorder="1"/>
    <xf numFmtId="0" fontId="11" fillId="0" borderId="239" xfId="0" applyFont="1" applyBorder="1"/>
    <xf numFmtId="177" fontId="11" fillId="0" borderId="9" xfId="1" applyNumberFormat="1" applyFont="1" applyFill="1" applyBorder="1" applyProtection="1">
      <protection locked="0"/>
    </xf>
    <xf numFmtId="177" fontId="11" fillId="0" borderId="9" xfId="1" applyNumberFormat="1" applyFont="1" applyBorder="1" applyProtection="1">
      <protection locked="0"/>
    </xf>
    <xf numFmtId="177" fontId="11" fillId="0" borderId="0" xfId="1" applyNumberFormat="1" applyFont="1" applyBorder="1" applyProtection="1">
      <protection locked="0"/>
    </xf>
    <xf numFmtId="0" fontId="0" fillId="0" borderId="181" xfId="0" applyBorder="1"/>
    <xf numFmtId="183" fontId="11" fillId="0" borderId="232" xfId="2" applyNumberFormat="1" applyFont="1" applyFill="1" applyBorder="1" applyProtection="1"/>
    <xf numFmtId="0" fontId="11" fillId="0" borderId="258" xfId="0" applyFont="1" applyBorder="1" applyAlignment="1">
      <alignment horizontal="centerContinuous"/>
    </xf>
    <xf numFmtId="0" fontId="11" fillId="0" borderId="244" xfId="0" applyFont="1" applyBorder="1" applyAlignment="1">
      <alignment horizontal="centerContinuous"/>
    </xf>
    <xf numFmtId="177" fontId="7" fillId="0" borderId="79" xfId="1" applyNumberFormat="1" applyFont="1" applyFill="1" applyBorder="1" applyProtection="1"/>
    <xf numFmtId="177" fontId="7" fillId="0" borderId="259" xfId="1" applyNumberFormat="1" applyFont="1" applyFill="1" applyBorder="1" applyProtection="1"/>
    <xf numFmtId="177" fontId="7" fillId="0" borderId="63" xfId="1" applyNumberFormat="1" applyFont="1" applyFill="1" applyBorder="1" applyProtection="1"/>
    <xf numFmtId="177" fontId="7" fillId="0" borderId="211" xfId="1" applyNumberFormat="1" applyFont="1" applyFill="1" applyBorder="1" applyProtection="1"/>
    <xf numFmtId="43" fontId="7" fillId="0" borderId="79" xfId="1" applyFont="1" applyFill="1" applyBorder="1" applyProtection="1"/>
    <xf numFmtId="43" fontId="7" fillId="0" borderId="259" xfId="1" applyFont="1" applyFill="1" applyBorder="1" applyProtection="1"/>
    <xf numFmtId="177" fontId="7" fillId="20" borderId="79" xfId="1" applyNumberFormat="1" applyFont="1" applyFill="1" applyBorder="1" applyAlignment="1" applyProtection="1">
      <alignment horizontal="centerContinuous"/>
    </xf>
    <xf numFmtId="177" fontId="7" fillId="20" borderId="259" xfId="1" applyNumberFormat="1" applyFont="1" applyFill="1" applyBorder="1" applyAlignment="1" applyProtection="1">
      <alignment horizontal="centerContinuous"/>
    </xf>
    <xf numFmtId="177" fontId="7" fillId="0" borderId="79" xfId="1" applyNumberFormat="1" applyFont="1" applyBorder="1" applyProtection="1"/>
    <xf numFmtId="177" fontId="7" fillId="0" borderId="259" xfId="1" applyNumberFormat="1" applyFont="1" applyBorder="1" applyProtection="1"/>
    <xf numFmtId="183" fontId="7" fillId="0" borderId="250" xfId="2" applyNumberFormat="1" applyFont="1" applyFill="1" applyBorder="1" applyProtection="1"/>
    <xf numFmtId="183" fontId="7" fillId="0" borderId="185" xfId="2" applyNumberFormat="1" applyFont="1" applyFill="1" applyBorder="1" applyProtection="1"/>
    <xf numFmtId="177" fontId="7" fillId="0" borderId="5" xfId="1" applyNumberFormat="1" applyFont="1" applyFill="1" applyBorder="1" applyProtection="1"/>
    <xf numFmtId="177" fontId="7" fillId="0" borderId="3" xfId="1" applyNumberFormat="1" applyFont="1" applyFill="1" applyBorder="1" applyProtection="1"/>
    <xf numFmtId="14" fontId="11" fillId="0" borderId="59" xfId="0" applyNumberFormat="1" applyFont="1" applyBorder="1" applyAlignment="1">
      <alignment horizontal="center"/>
    </xf>
    <xf numFmtId="14" fontId="11" fillId="0" borderId="86" xfId="0" applyNumberFormat="1" applyFont="1" applyBorder="1" applyAlignment="1">
      <alignment horizontal="center"/>
    </xf>
    <xf numFmtId="0" fontId="11" fillId="0" borderId="260" xfId="0" applyFont="1" applyBorder="1" applyAlignment="1">
      <alignment horizontal="center"/>
    </xf>
    <xf numFmtId="0" fontId="7" fillId="9" borderId="191" xfId="0" applyFont="1" applyFill="1" applyBorder="1" applyAlignment="1">
      <alignment horizontal="centerContinuous"/>
    </xf>
    <xf numFmtId="5" fontId="7" fillId="0" borderId="90" xfId="0" applyNumberFormat="1" applyFont="1" applyBorder="1" applyAlignment="1" applyProtection="1">
      <alignment horizontal="right"/>
      <protection locked="0"/>
    </xf>
    <xf numFmtId="0" fontId="7" fillId="0" borderId="263" xfId="0" applyFont="1" applyBorder="1"/>
    <xf numFmtId="177" fontId="11" fillId="0" borderId="90" xfId="1" applyNumberFormat="1" applyFont="1" applyBorder="1" applyAlignment="1">
      <alignment vertical="center" wrapText="1"/>
    </xf>
    <xf numFmtId="37" fontId="11" fillId="0" borderId="90" xfId="0" applyNumberFormat="1" applyFont="1" applyBorder="1" applyProtection="1">
      <protection locked="0"/>
    </xf>
    <xf numFmtId="0" fontId="0" fillId="0" borderId="261" xfId="0" applyBorder="1"/>
    <xf numFmtId="0" fontId="0" fillId="0" borderId="261" xfId="0" applyBorder="1" applyAlignment="1">
      <alignment horizontal="left"/>
    </xf>
    <xf numFmtId="43" fontId="0" fillId="0" borderId="261" xfId="1" applyFont="1" applyBorder="1" applyAlignment="1" applyProtection="1"/>
    <xf numFmtId="0" fontId="0" fillId="0" borderId="264" xfId="0" applyBorder="1" applyAlignment="1">
      <alignment horizontal="left"/>
    </xf>
    <xf numFmtId="37" fontId="0" fillId="0" borderId="261" xfId="0" applyNumberFormat="1" applyBorder="1"/>
    <xf numFmtId="37" fontId="11" fillId="0" borderId="265" xfId="0" applyNumberFormat="1" applyFont="1" applyBorder="1"/>
    <xf numFmtId="177" fontId="11" fillId="0" borderId="7" xfId="1" applyNumberFormat="1" applyFont="1" applyBorder="1" applyAlignment="1" applyProtection="1">
      <alignment horizontal="right"/>
    </xf>
    <xf numFmtId="177" fontId="11" fillId="0" borderId="59" xfId="1" applyNumberFormat="1" applyFont="1" applyFill="1" applyBorder="1" applyAlignment="1" applyProtection="1">
      <alignment horizontal="left"/>
      <protection locked="0"/>
    </xf>
    <xf numFmtId="177" fontId="11" fillId="0" borderId="59" xfId="1" applyNumberFormat="1" applyFont="1" applyFill="1" applyBorder="1" applyProtection="1">
      <protection locked="0"/>
    </xf>
    <xf numFmtId="177" fontId="11" fillId="0" borderId="59" xfId="1" applyNumberFormat="1" applyFont="1" applyBorder="1" applyProtection="1">
      <protection locked="0"/>
    </xf>
    <xf numFmtId="37" fontId="11" fillId="0" borderId="86" xfId="0" applyNumberFormat="1" applyFont="1" applyBorder="1" applyProtection="1">
      <protection locked="0"/>
    </xf>
    <xf numFmtId="0" fontId="11" fillId="0" borderId="9" xfId="1" applyNumberFormat="1" applyFont="1" applyBorder="1" applyAlignment="1">
      <alignment horizontal="center"/>
    </xf>
    <xf numFmtId="0" fontId="7" fillId="0" borderId="268" xfId="0" applyFont="1" applyBorder="1"/>
    <xf numFmtId="37" fontId="7" fillId="4" borderId="268" xfId="0" applyNumberFormat="1" applyFont="1" applyFill="1" applyBorder="1" applyAlignment="1">
      <alignment horizontal="right"/>
    </xf>
    <xf numFmtId="37" fontId="7" fillId="4" borderId="268" xfId="0" applyNumberFormat="1" applyFont="1" applyFill="1" applyBorder="1"/>
    <xf numFmtId="37" fontId="11" fillId="0" borderId="269" xfId="0" applyNumberFormat="1" applyFont="1" applyBorder="1"/>
    <xf numFmtId="0" fontId="11" fillId="0" borderId="270" xfId="0" applyFont="1" applyBorder="1"/>
    <xf numFmtId="0" fontId="12" fillId="0" borderId="118" xfId="0" applyFont="1" applyBorder="1"/>
    <xf numFmtId="0" fontId="11" fillId="0" borderId="117" xfId="0" applyFont="1" applyBorder="1" applyAlignment="1">
      <alignment horizontal="left"/>
    </xf>
    <xf numFmtId="0" fontId="12" fillId="0" borderId="117" xfId="0" applyFont="1" applyBorder="1"/>
    <xf numFmtId="0" fontId="7" fillId="0" borderId="101" xfId="0" applyFont="1" applyBorder="1"/>
    <xf numFmtId="0" fontId="11" fillId="0" borderId="101" xfId="0" applyFont="1" applyBorder="1" applyAlignment="1">
      <alignment horizontal="centerContinuous"/>
    </xf>
    <xf numFmtId="0" fontId="11" fillId="0" borderId="136" xfId="0" applyFont="1" applyBorder="1" applyAlignment="1">
      <alignment horizontal="center"/>
    </xf>
    <xf numFmtId="0" fontId="11" fillId="0" borderId="268" xfId="1881" applyBorder="1"/>
    <xf numFmtId="0" fontId="11" fillId="0" borderId="261" xfId="1881" applyBorder="1"/>
    <xf numFmtId="0" fontId="11" fillId="0" borderId="261" xfId="0" applyFont="1" applyBorder="1"/>
    <xf numFmtId="0" fontId="7" fillId="0" borderId="271" xfId="0" applyFont="1" applyBorder="1"/>
    <xf numFmtId="37" fontId="7" fillId="0" borderId="263" xfId="0" applyNumberFormat="1" applyFont="1" applyBorder="1"/>
    <xf numFmtId="177" fontId="11" fillId="0" borderId="70" xfId="1" applyNumberFormat="1" applyFont="1" applyBorder="1" applyProtection="1"/>
    <xf numFmtId="0" fontId="11" fillId="0" borderId="271" xfId="0" applyFont="1" applyBorder="1"/>
    <xf numFmtId="0" fontId="7" fillId="0" borderId="261" xfId="0" applyFont="1" applyBorder="1"/>
    <xf numFmtId="0" fontId="11" fillId="0" borderId="265" xfId="0" applyFont="1" applyBorder="1" applyAlignment="1">
      <alignment horizontal="center"/>
    </xf>
    <xf numFmtId="0" fontId="11" fillId="0" borderId="263" xfId="0" applyFont="1" applyBorder="1"/>
    <xf numFmtId="0" fontId="11" fillId="0" borderId="263" xfId="0" applyFont="1" applyBorder="1" applyAlignment="1">
      <alignment horizontal="centerContinuous"/>
    </xf>
    <xf numFmtId="0" fontId="11" fillId="0" borderId="192" xfId="0" applyFont="1" applyBorder="1" applyAlignment="1">
      <alignment horizontal="centerContinuous"/>
    </xf>
    <xf numFmtId="0" fontId="11" fillId="0" borderId="186" xfId="0" applyFont="1" applyBorder="1" applyAlignment="1">
      <alignment horizontal="centerContinuous"/>
    </xf>
    <xf numFmtId="0" fontId="0" fillId="0" borderId="271" xfId="0" applyBorder="1"/>
    <xf numFmtId="0" fontId="0" fillId="0" borderId="263" xfId="0" applyBorder="1"/>
    <xf numFmtId="0" fontId="0" fillId="0" borderId="192" xfId="0" applyBorder="1"/>
    <xf numFmtId="0" fontId="0" fillId="0" borderId="254" xfId="0" applyBorder="1"/>
    <xf numFmtId="0" fontId="0" fillId="0" borderId="186" xfId="0" applyBorder="1"/>
    <xf numFmtId="0" fontId="0" fillId="0" borderId="271" xfId="0" applyBorder="1" applyAlignment="1">
      <alignment horizontal="centerContinuous"/>
    </xf>
    <xf numFmtId="0" fontId="0" fillId="0" borderId="263" xfId="0" applyBorder="1" applyAlignment="1">
      <alignment horizontal="centerContinuous"/>
    </xf>
    <xf numFmtId="0" fontId="0" fillId="0" borderId="273" xfId="0" applyBorder="1" applyAlignment="1">
      <alignment horizontal="center"/>
    </xf>
    <xf numFmtId="0" fontId="0" fillId="0" borderId="261" xfId="0" applyBorder="1" applyAlignment="1">
      <alignment horizontal="center"/>
    </xf>
    <xf numFmtId="0" fontId="0" fillId="0" borderId="274" xfId="0" applyBorder="1" applyAlignment="1">
      <alignment horizontal="center"/>
    </xf>
    <xf numFmtId="0" fontId="0" fillId="0" borderId="263" xfId="0" applyBorder="1" applyAlignment="1">
      <alignment horizontal="center"/>
    </xf>
    <xf numFmtId="0" fontId="0" fillId="0" borderId="261" xfId="0" applyBorder="1" applyAlignment="1">
      <alignment horizontal="centerContinuous"/>
    </xf>
    <xf numFmtId="0" fontId="0" fillId="0" borderId="274" xfId="0" applyBorder="1"/>
    <xf numFmtId="0" fontId="0" fillId="0" borderId="275" xfId="0" applyBorder="1"/>
    <xf numFmtId="0" fontId="0" fillId="0" borderId="276" xfId="0" applyBorder="1" applyAlignment="1">
      <alignment horizontal="center"/>
    </xf>
    <xf numFmtId="0" fontId="0" fillId="0" borderId="274" xfId="0" applyBorder="1" applyAlignment="1">
      <alignment horizontal="right"/>
    </xf>
    <xf numFmtId="39" fontId="0" fillId="0" borderId="263" xfId="0" applyNumberFormat="1" applyBorder="1"/>
    <xf numFmtId="0" fontId="0" fillId="0" borderId="277" xfId="0" applyBorder="1"/>
    <xf numFmtId="0" fontId="0" fillId="0" borderId="257" xfId="0" applyBorder="1"/>
    <xf numFmtId="0" fontId="0" fillId="0" borderId="278" xfId="0" applyBorder="1"/>
    <xf numFmtId="39" fontId="0" fillId="0" borderId="186" xfId="0" applyNumberFormat="1" applyBorder="1"/>
    <xf numFmtId="0" fontId="0" fillId="0" borderId="276" xfId="0" applyBorder="1"/>
    <xf numFmtId="0" fontId="0" fillId="0" borderId="276" xfId="0" applyBorder="1" applyAlignment="1">
      <alignment horizontal="centerContinuous"/>
    </xf>
    <xf numFmtId="0" fontId="0" fillId="0" borderId="263" xfId="0" applyBorder="1" applyAlignment="1">
      <alignment horizontal="left"/>
    </xf>
    <xf numFmtId="177" fontId="0" fillId="0" borderId="220" xfId="1" applyNumberFormat="1" applyFont="1" applyBorder="1"/>
    <xf numFmtId="177" fontId="0" fillId="0" borderId="0" xfId="1" applyNumberFormat="1" applyFont="1" applyBorder="1"/>
    <xf numFmtId="177" fontId="0" fillId="0" borderId="257" xfId="1" applyNumberFormat="1" applyFont="1" applyBorder="1"/>
    <xf numFmtId="177" fontId="0" fillId="0" borderId="183" xfId="1" applyNumberFormat="1" applyFont="1" applyBorder="1"/>
    <xf numFmtId="177" fontId="0" fillId="0" borderId="263" xfId="1" applyNumberFormat="1" applyFont="1" applyBorder="1"/>
    <xf numFmtId="177" fontId="0" fillId="0" borderId="186" xfId="1" applyNumberFormat="1" applyFont="1" applyBorder="1"/>
    <xf numFmtId="0" fontId="11" fillId="0" borderId="257" xfId="0" applyFont="1" applyBorder="1"/>
    <xf numFmtId="0" fontId="11" fillId="0" borderId="274" xfId="1881" applyBorder="1" applyAlignment="1">
      <alignment horizontal="center"/>
    </xf>
    <xf numFmtId="0" fontId="11" fillId="0" borderId="275" xfId="1881" applyBorder="1" applyAlignment="1">
      <alignment horizontal="center"/>
    </xf>
    <xf numFmtId="0" fontId="11" fillId="0" borderId="282" xfId="1881" applyBorder="1" applyAlignment="1">
      <alignment horizontal="centerContinuous"/>
    </xf>
    <xf numFmtId="0" fontId="11" fillId="0" borderId="274" xfId="1881" applyBorder="1" applyAlignment="1">
      <alignment horizontal="right"/>
    </xf>
    <xf numFmtId="0" fontId="11" fillId="0" borderId="274" xfId="1881" applyBorder="1"/>
    <xf numFmtId="0" fontId="11" fillId="0" borderId="275" xfId="1881" applyBorder="1"/>
    <xf numFmtId="0" fontId="11" fillId="0" borderId="283" xfId="1881" applyBorder="1"/>
    <xf numFmtId="0" fontId="11" fillId="0" borderId="271" xfId="1881" applyBorder="1"/>
    <xf numFmtId="0" fontId="11" fillId="0" borderId="263" xfId="1881" applyBorder="1"/>
    <xf numFmtId="0" fontId="11" fillId="0" borderId="271" xfId="1881" applyBorder="1" applyAlignment="1">
      <alignment horizontal="centerContinuous"/>
    </xf>
    <xf numFmtId="0" fontId="11" fillId="0" borderId="263" xfId="1881" applyBorder="1" applyAlignment="1">
      <alignment horizontal="centerContinuous"/>
    </xf>
    <xf numFmtId="0" fontId="11" fillId="0" borderId="192" xfId="1881" applyBorder="1"/>
    <xf numFmtId="0" fontId="11" fillId="0" borderId="257" xfId="1881" applyBorder="1"/>
    <xf numFmtId="0" fontId="11" fillId="0" borderId="186" xfId="1881" applyBorder="1"/>
    <xf numFmtId="0" fontId="0" fillId="0" borderId="285" xfId="0" applyBorder="1" applyAlignment="1">
      <alignment horizontal="center"/>
    </xf>
    <xf numFmtId="9" fontId="0" fillId="0" borderId="0" xfId="1880" applyFont="1" applyBorder="1"/>
    <xf numFmtId="0" fontId="11" fillId="0" borderId="182" xfId="1881" applyBorder="1"/>
    <xf numFmtId="0" fontId="11" fillId="0" borderId="220" xfId="1881" applyBorder="1"/>
    <xf numFmtId="0" fontId="11" fillId="0" borderId="183" xfId="1881" applyBorder="1"/>
    <xf numFmtId="0" fontId="11" fillId="0" borderId="286" xfId="0" applyFont="1" applyBorder="1" applyAlignment="1">
      <alignment horizontal="center"/>
    </xf>
    <xf numFmtId="0" fontId="11" fillId="0" borderId="287" xfId="0" applyFont="1" applyBorder="1"/>
    <xf numFmtId="0" fontId="11" fillId="0" borderId="285" xfId="0" applyFont="1" applyBorder="1" applyAlignment="1">
      <alignment horizontal="center"/>
    </xf>
    <xf numFmtId="0" fontId="11" fillId="0" borderId="271" xfId="0" applyFont="1" applyBorder="1" applyAlignment="1">
      <alignment horizontal="centerContinuous"/>
    </xf>
    <xf numFmtId="0" fontId="47" fillId="0" borderId="263" xfId="0" applyFont="1" applyBorder="1"/>
    <xf numFmtId="0" fontId="11" fillId="0" borderId="288" xfId="0" applyFont="1" applyBorder="1"/>
    <xf numFmtId="0" fontId="11" fillId="0" borderId="236" xfId="0" applyFont="1" applyBorder="1" applyAlignment="1">
      <alignment horizontal="centerContinuous"/>
    </xf>
    <xf numFmtId="0" fontId="11" fillId="0" borderId="287" xfId="0" applyFont="1" applyBorder="1" applyAlignment="1">
      <alignment horizontal="centerContinuous"/>
    </xf>
    <xf numFmtId="0" fontId="11" fillId="0" borderId="278" xfId="0" applyFont="1" applyBorder="1"/>
    <xf numFmtId="0" fontId="11" fillId="0" borderId="237" xfId="0" applyFont="1" applyBorder="1"/>
    <xf numFmtId="0" fontId="11" fillId="10" borderId="186" xfId="0" applyFont="1" applyFill="1" applyBorder="1"/>
    <xf numFmtId="0" fontId="11" fillId="0" borderId="263" xfId="0" applyFont="1" applyBorder="1" applyAlignment="1">
      <alignment horizontal="center"/>
    </xf>
    <xf numFmtId="0" fontId="0" fillId="0" borderId="265" xfId="0" applyBorder="1"/>
    <xf numFmtId="0" fontId="7" fillId="0" borderId="257" xfId="0" applyFont="1" applyBorder="1"/>
    <xf numFmtId="0" fontId="11" fillId="0" borderId="271" xfId="0" applyFont="1" applyBorder="1" applyAlignment="1">
      <alignment horizontal="center"/>
    </xf>
    <xf numFmtId="177" fontId="11" fillId="0" borderId="263" xfId="1" applyNumberFormat="1" applyFont="1" applyBorder="1" applyProtection="1"/>
    <xf numFmtId="37" fontId="11" fillId="0" borderId="289" xfId="0" applyNumberFormat="1" applyFont="1" applyBorder="1"/>
    <xf numFmtId="164" fontId="11" fillId="0" borderId="284" xfId="0" applyNumberFormat="1" applyFont="1" applyBorder="1" applyAlignment="1">
      <alignment horizontal="center"/>
    </xf>
    <xf numFmtId="0" fontId="11" fillId="0" borderId="216" xfId="0" applyFont="1" applyBorder="1" applyAlignment="1">
      <alignment horizontal="centerContinuous"/>
    </xf>
    <xf numFmtId="0" fontId="11" fillId="0" borderId="288" xfId="0" applyFont="1" applyBorder="1" applyAlignment="1">
      <alignment horizontal="centerContinuous"/>
    </xf>
    <xf numFmtId="0" fontId="11" fillId="0" borderId="236" xfId="0" applyFont="1" applyBorder="1"/>
    <xf numFmtId="0" fontId="11" fillId="10" borderId="236" xfId="0" applyFont="1" applyFill="1" applyBorder="1"/>
    <xf numFmtId="37" fontId="11" fillId="0" borderId="261" xfId="0" applyNumberFormat="1" applyFont="1" applyBorder="1"/>
    <xf numFmtId="5" fontId="11" fillId="0" borderId="256" xfId="0" applyNumberFormat="1" applyFont="1" applyBorder="1"/>
    <xf numFmtId="0" fontId="11" fillId="9" borderId="283" xfId="0" applyFont="1" applyFill="1" applyBorder="1"/>
    <xf numFmtId="43" fontId="92" fillId="0" borderId="263" xfId="1" applyFont="1" applyBorder="1" applyProtection="1"/>
    <xf numFmtId="164" fontId="11" fillId="0" borderId="188" xfId="0" applyNumberFormat="1" applyFont="1" applyBorder="1" applyAlignment="1">
      <alignment horizontal="center"/>
    </xf>
    <xf numFmtId="0" fontId="11" fillId="0" borderId="265" xfId="0" applyFont="1" applyBorder="1"/>
    <xf numFmtId="0" fontId="12" fillId="0" borderId="271" xfId="0" applyFont="1" applyBorder="1" applyAlignment="1">
      <alignment horizontal="centerContinuous"/>
    </xf>
    <xf numFmtId="0" fontId="12" fillId="0" borderId="263" xfId="0" applyFont="1" applyBorder="1" applyAlignment="1">
      <alignment horizontal="centerContinuous"/>
    </xf>
    <xf numFmtId="0" fontId="11" fillId="0" borderId="276" xfId="0" applyFont="1" applyBorder="1"/>
    <xf numFmtId="0" fontId="11" fillId="0" borderId="290" xfId="0" applyFont="1" applyBorder="1"/>
    <xf numFmtId="0" fontId="11" fillId="0" borderId="291" xfId="0" applyFont="1" applyBorder="1"/>
    <xf numFmtId="0" fontId="11" fillId="0" borderId="292" xfId="0" applyFont="1" applyBorder="1"/>
    <xf numFmtId="37" fontId="11" fillId="0" borderId="263" xfId="0" applyNumberFormat="1" applyFont="1" applyBorder="1"/>
    <xf numFmtId="0" fontId="56" fillId="0" borderId="286" xfId="0" applyFont="1" applyBorder="1" applyAlignment="1">
      <alignment horizontal="center"/>
    </xf>
    <xf numFmtId="0" fontId="11" fillId="0" borderId="221" xfId="0" applyFont="1" applyBorder="1" applyAlignment="1">
      <alignment horizontal="right"/>
    </xf>
    <xf numFmtId="0" fontId="12" fillId="0" borderId="271" xfId="0" applyFont="1" applyBorder="1"/>
    <xf numFmtId="0" fontId="11" fillId="0" borderId="215" xfId="0" applyFont="1" applyBorder="1"/>
    <xf numFmtId="177" fontId="11" fillId="0" borderId="220" xfId="1" applyNumberFormat="1" applyFont="1" applyBorder="1"/>
    <xf numFmtId="0" fontId="7" fillId="0" borderId="220" xfId="0" applyFont="1" applyBorder="1" applyAlignment="1">
      <alignment horizontal="centerContinuous"/>
    </xf>
    <xf numFmtId="0" fontId="7" fillId="0" borderId="271" xfId="0" applyFont="1" applyBorder="1" applyAlignment="1">
      <alignment horizontal="centerContinuous"/>
    </xf>
    <xf numFmtId="0" fontId="7" fillId="0" borderId="263" xfId="0" applyFont="1" applyBorder="1" applyAlignment="1">
      <alignment horizontal="centerContinuous"/>
    </xf>
    <xf numFmtId="0" fontId="7" fillId="0" borderId="191" xfId="0" applyFont="1" applyBorder="1" applyAlignment="1">
      <alignment horizontal="centerContinuous"/>
    </xf>
    <xf numFmtId="0" fontId="7" fillId="0" borderId="286" xfId="0" applyFont="1" applyBorder="1"/>
    <xf numFmtId="0" fontId="7" fillId="0" borderId="257" xfId="0" applyFont="1" applyBorder="1" applyAlignment="1">
      <alignment horizontal="centerContinuous"/>
    </xf>
    <xf numFmtId="0" fontId="7" fillId="0" borderId="271" xfId="0" applyFont="1" applyBorder="1" applyAlignment="1">
      <alignment horizontal="left"/>
    </xf>
    <xf numFmtId="0" fontId="7" fillId="0" borderId="265" xfId="0" applyFont="1" applyBorder="1"/>
    <xf numFmtId="0" fontId="11" fillId="0" borderId="265" xfId="0" applyFont="1" applyBorder="1" applyAlignment="1">
      <alignment horizontal="centerContinuous"/>
    </xf>
    <xf numFmtId="0" fontId="11" fillId="0" borderId="257" xfId="0" applyFont="1" applyBorder="1" applyAlignment="1">
      <alignment horizontal="centerContinuous"/>
    </xf>
    <xf numFmtId="0" fontId="11" fillId="0" borderId="257" xfId="0" applyFont="1" applyBorder="1" applyAlignment="1">
      <alignment horizontal="left"/>
    </xf>
    <xf numFmtId="177" fontId="11" fillId="0" borderId="0" xfId="1" applyNumberFormat="1" applyFont="1" applyFill="1" applyBorder="1" applyAlignment="1" applyProtection="1">
      <alignment horizontal="left"/>
    </xf>
    <xf numFmtId="177" fontId="11" fillId="0" borderId="257" xfId="1" applyNumberFormat="1" applyFont="1" applyBorder="1" applyProtection="1"/>
    <xf numFmtId="177" fontId="11" fillId="0" borderId="293" xfId="1" applyNumberFormat="1" applyFont="1" applyBorder="1" applyProtection="1"/>
    <xf numFmtId="177" fontId="11" fillId="0" borderId="294" xfId="1" applyNumberFormat="1" applyFont="1" applyFill="1" applyBorder="1" applyAlignment="1" applyProtection="1"/>
    <xf numFmtId="0" fontId="0" fillId="0" borderId="257" xfId="0" applyBorder="1" applyAlignment="1">
      <alignment horizontal="centerContinuous"/>
    </xf>
    <xf numFmtId="177" fontId="11" fillId="0" borderId="209" xfId="1" applyNumberFormat="1" applyFont="1" applyFill="1" applyBorder="1" applyProtection="1"/>
    <xf numFmtId="177" fontId="11" fillId="0" borderId="186" xfId="1" applyNumberFormat="1" applyFont="1" applyFill="1" applyBorder="1" applyProtection="1"/>
    <xf numFmtId="0" fontId="11" fillId="0" borderId="57" xfId="0" applyFont="1" applyBorder="1" applyAlignment="1">
      <alignment horizontal="center"/>
    </xf>
    <xf numFmtId="0" fontId="11" fillId="0" borderId="66" xfId="0" applyFont="1" applyBorder="1" applyAlignment="1">
      <alignment horizontal="center"/>
    </xf>
    <xf numFmtId="0" fontId="56" fillId="0" borderId="109" xfId="0" applyFont="1" applyBorder="1" applyAlignment="1">
      <alignment horizontal="center"/>
    </xf>
    <xf numFmtId="0" fontId="11" fillId="0" borderId="48" xfId="0" applyFont="1" applyBorder="1" applyAlignment="1">
      <alignment horizontal="center"/>
    </xf>
    <xf numFmtId="0" fontId="7" fillId="4" borderId="0" xfId="0" applyFont="1" applyFill="1"/>
    <xf numFmtId="0" fontId="11" fillId="0" borderId="257" xfId="0" applyFont="1" applyBorder="1" applyAlignment="1">
      <alignment horizontal="center"/>
    </xf>
    <xf numFmtId="0" fontId="11" fillId="0" borderId="101" xfId="0" applyFont="1" applyBorder="1"/>
    <xf numFmtId="5" fontId="11" fillId="0" borderId="257" xfId="0" applyNumberFormat="1" applyFont="1" applyBorder="1"/>
    <xf numFmtId="43" fontId="92" fillId="0" borderId="0" xfId="1" applyFont="1" applyBorder="1"/>
    <xf numFmtId="0" fontId="11" fillId="0" borderId="0" xfId="0" applyFont="1" applyAlignment="1">
      <alignment vertical="center" wrapText="1"/>
    </xf>
    <xf numFmtId="177" fontId="11" fillId="0" borderId="0" xfId="0" applyNumberFormat="1" applyFont="1" applyAlignment="1">
      <alignment vertical="center" wrapText="1"/>
    </xf>
    <xf numFmtId="0" fontId="7" fillId="0" borderId="263" xfId="0" applyFont="1" applyBorder="1" applyAlignment="1">
      <alignment horizontal="center"/>
    </xf>
    <xf numFmtId="5" fontId="7" fillId="0" borderId="263" xfId="0" applyNumberFormat="1" applyFont="1" applyBorder="1"/>
    <xf numFmtId="39" fontId="7" fillId="0" borderId="263" xfId="0" applyNumberFormat="1" applyFont="1" applyBorder="1"/>
    <xf numFmtId="0" fontId="11" fillId="0" borderId="217" xfId="0" applyFont="1" applyBorder="1" applyAlignment="1">
      <alignment horizontal="center"/>
    </xf>
    <xf numFmtId="0" fontId="11" fillId="0" borderId="202" xfId="0" applyFont="1" applyBorder="1"/>
    <xf numFmtId="37" fontId="11" fillId="0" borderId="182" xfId="0" applyNumberFormat="1" applyFont="1" applyBorder="1"/>
    <xf numFmtId="0" fontId="0" fillId="0" borderId="0" xfId="0" applyAlignment="1">
      <alignment vertical="center"/>
    </xf>
    <xf numFmtId="0" fontId="11" fillId="0" borderId="0" xfId="1881" applyAlignment="1">
      <alignment horizontal="center"/>
    </xf>
    <xf numFmtId="0" fontId="0" fillId="0" borderId="298" xfId="0" applyBorder="1" applyAlignment="1">
      <alignment horizontal="center"/>
    </xf>
    <xf numFmtId="165" fontId="11" fillId="0" borderId="59" xfId="0" applyNumberFormat="1" applyFont="1" applyBorder="1"/>
    <xf numFmtId="165" fontId="11" fillId="0" borderId="59" xfId="0" applyNumberFormat="1" applyFont="1" applyBorder="1" applyAlignment="1">
      <alignment horizontal="center"/>
    </xf>
    <xf numFmtId="17" fontId="11" fillId="0" borderId="59" xfId="0" applyNumberFormat="1" applyFont="1" applyBorder="1" applyAlignment="1">
      <alignment horizontal="center"/>
    </xf>
    <xf numFmtId="0" fontId="0" fillId="0" borderId="59" xfId="0" applyBorder="1"/>
    <xf numFmtId="0" fontId="0" fillId="0" borderId="59" xfId="0" applyBorder="1" applyAlignment="1">
      <alignment horizontal="centerContinuous"/>
    </xf>
    <xf numFmtId="0" fontId="0" fillId="0" borderId="299" xfId="0" applyBorder="1"/>
    <xf numFmtId="0" fontId="0" fillId="0" borderId="59" xfId="0" applyBorder="1" applyAlignment="1">
      <alignment horizontal="center"/>
    </xf>
    <xf numFmtId="0" fontId="0" fillId="0" borderId="299" xfId="0" applyBorder="1" applyAlignment="1">
      <alignment horizontal="center"/>
    </xf>
    <xf numFmtId="177" fontId="0" fillId="0" borderId="55" xfId="1" applyNumberFormat="1" applyFont="1" applyBorder="1"/>
    <xf numFmtId="177" fontId="0" fillId="0" borderId="59" xfId="1" applyNumberFormat="1" applyFont="1" applyBorder="1"/>
    <xf numFmtId="177" fontId="0" fillId="0" borderId="86" xfId="1" applyNumberFormat="1" applyFont="1" applyBorder="1"/>
    <xf numFmtId="0" fontId="11" fillId="0" borderId="55" xfId="0" applyFont="1" applyBorder="1"/>
    <xf numFmtId="0" fontId="11" fillId="0" borderId="55" xfId="1881" applyBorder="1"/>
    <xf numFmtId="0" fontId="12" fillId="0" borderId="300" xfId="1881" applyFont="1" applyBorder="1" applyAlignment="1">
      <alignment horizontal="centerContinuous"/>
    </xf>
    <xf numFmtId="0" fontId="11" fillId="0" borderId="59" xfId="1881" applyBorder="1"/>
    <xf numFmtId="0" fontId="11" fillId="0" borderId="59" xfId="1881" applyBorder="1" applyAlignment="1">
      <alignment horizontal="centerContinuous"/>
    </xf>
    <xf numFmtId="0" fontId="11" fillId="0" borderId="299" xfId="1881" applyBorder="1" applyAlignment="1">
      <alignment horizontal="centerContinuous"/>
    </xf>
    <xf numFmtId="0" fontId="11" fillId="0" borderId="86" xfId="1881" applyBorder="1"/>
    <xf numFmtId="37" fontId="11" fillId="0" borderId="55" xfId="0" applyNumberFormat="1" applyFont="1" applyBorder="1"/>
    <xf numFmtId="37" fontId="0" fillId="0" borderId="59" xfId="0" applyNumberFormat="1" applyBorder="1"/>
    <xf numFmtId="37" fontId="0" fillId="0" borderId="86" xfId="0" applyNumberFormat="1" applyBorder="1"/>
    <xf numFmtId="0" fontId="11" fillId="0" borderId="61" xfId="0" applyFont="1" applyBorder="1"/>
    <xf numFmtId="0" fontId="11" fillId="0" borderId="300" xfId="0" applyFont="1" applyBorder="1"/>
    <xf numFmtId="37" fontId="0" fillId="0" borderId="55" xfId="0" applyNumberFormat="1" applyBorder="1"/>
    <xf numFmtId="0" fontId="7" fillId="0" borderId="59" xfId="0" applyFont="1" applyBorder="1"/>
    <xf numFmtId="0" fontId="11" fillId="0" borderId="61" xfId="0" applyFont="1" applyBorder="1" applyAlignment="1">
      <alignment horizontal="centerContinuous"/>
    </xf>
    <xf numFmtId="177" fontId="11" fillId="0" borderId="70" xfId="1" applyNumberFormat="1" applyFont="1" applyBorder="1"/>
    <xf numFmtId="177" fontId="11" fillId="0" borderId="59" xfId="1" applyNumberFormat="1" applyFont="1" applyBorder="1"/>
    <xf numFmtId="177" fontId="11" fillId="0" borderId="59" xfId="1" applyNumberFormat="1" applyFont="1" applyBorder="1" applyProtection="1"/>
    <xf numFmtId="177" fontId="11" fillId="0" borderId="59" xfId="1" applyNumberFormat="1" applyFont="1" applyFill="1" applyBorder="1"/>
    <xf numFmtId="0" fontId="11" fillId="0" borderId="55" xfId="0" applyFont="1" applyBorder="1" applyAlignment="1">
      <alignment horizontal="centerContinuous"/>
    </xf>
    <xf numFmtId="0" fontId="11" fillId="0" borderId="59" xfId="0" applyFont="1" applyBorder="1" applyAlignment="1">
      <alignment horizontal="centerContinuous"/>
    </xf>
    <xf numFmtId="0" fontId="11" fillId="0" borderId="302" xfId="0" applyFont="1" applyBorder="1"/>
    <xf numFmtId="0" fontId="11" fillId="0" borderId="59" xfId="0" applyFont="1" applyBorder="1" applyAlignment="1">
      <alignment horizontal="left"/>
    </xf>
    <xf numFmtId="0" fontId="11" fillId="0" borderId="300" xfId="0" applyFont="1" applyBorder="1" applyAlignment="1">
      <alignment horizontal="centerContinuous"/>
    </xf>
    <xf numFmtId="0" fontId="12" fillId="0" borderId="59" xfId="0" applyFont="1" applyBorder="1" applyAlignment="1">
      <alignment horizontal="centerContinuous"/>
    </xf>
    <xf numFmtId="177" fontId="11" fillId="0" borderId="303" xfId="1" applyNumberFormat="1" applyFont="1" applyBorder="1" applyProtection="1"/>
    <xf numFmtId="0" fontId="7" fillId="4" borderId="299" xfId="0" applyFont="1" applyFill="1" applyBorder="1"/>
    <xf numFmtId="0" fontId="11" fillId="0" borderId="303" xfId="0" applyFont="1" applyBorder="1"/>
    <xf numFmtId="177" fontId="11" fillId="0" borderId="86" xfId="1" applyNumberFormat="1" applyFont="1" applyBorder="1"/>
    <xf numFmtId="0" fontId="7" fillId="0" borderId="59" xfId="0" applyFont="1" applyBorder="1" applyAlignment="1">
      <alignment horizontal="centerContinuous"/>
    </xf>
    <xf numFmtId="0" fontId="7" fillId="0" borderId="55" xfId="0" applyFont="1" applyBorder="1"/>
    <xf numFmtId="0" fontId="11" fillId="0" borderId="299" xfId="0" applyFont="1" applyBorder="1"/>
    <xf numFmtId="49" fontId="11" fillId="0" borderId="59" xfId="0" applyNumberFormat="1" applyFont="1" applyBorder="1" applyAlignment="1">
      <alignment horizontal="center"/>
    </xf>
    <xf numFmtId="165" fontId="11" fillId="0" borderId="59" xfId="0" quotePrefix="1" applyNumberFormat="1" applyFont="1" applyBorder="1" applyAlignment="1">
      <alignment horizontal="center"/>
    </xf>
    <xf numFmtId="0" fontId="24" fillId="0" borderId="59" xfId="0" applyFont="1" applyBorder="1" applyAlignment="1">
      <alignment horizontal="centerContinuous"/>
    </xf>
    <xf numFmtId="0" fontId="24" fillId="0" borderId="299" xfId="0" applyFont="1" applyBorder="1" applyAlignment="1">
      <alignment horizontal="centerContinuous"/>
    </xf>
    <xf numFmtId="39" fontId="0" fillId="0" borderId="59" xfId="0" applyNumberFormat="1" applyBorder="1"/>
    <xf numFmtId="164" fontId="11" fillId="0" borderId="55" xfId="1881" applyNumberFormat="1" applyBorder="1" applyAlignment="1">
      <alignment horizontal="center"/>
    </xf>
    <xf numFmtId="0" fontId="11" fillId="0" borderId="300" xfId="1881" applyBorder="1" applyAlignment="1">
      <alignment horizontal="centerContinuous"/>
    </xf>
    <xf numFmtId="164" fontId="11" fillId="0" borderId="59" xfId="1881" applyNumberFormat="1" applyBorder="1" applyAlignment="1">
      <alignment horizontal="center"/>
    </xf>
    <xf numFmtId="164" fontId="0" fillId="0" borderId="61" xfId="0" applyNumberFormat="1" applyBorder="1" applyAlignment="1">
      <alignment horizontal="center"/>
    </xf>
    <xf numFmtId="0" fontId="11" fillId="0" borderId="70" xfId="0" applyFont="1" applyBorder="1" applyAlignment="1">
      <alignment horizontal="centerContinuous"/>
    </xf>
    <xf numFmtId="5" fontId="0" fillId="0" borderId="55" xfId="0" applyNumberFormat="1" applyBorder="1"/>
    <xf numFmtId="0" fontId="11" fillId="0" borderId="70" xfId="1" applyNumberFormat="1" applyFont="1" applyBorder="1" applyAlignment="1">
      <alignment horizontal="center"/>
    </xf>
    <xf numFmtId="0" fontId="11" fillId="0" borderId="59" xfId="1" applyNumberFormat="1" applyFont="1" applyBorder="1" applyAlignment="1">
      <alignment horizontal="center"/>
    </xf>
    <xf numFmtId="37" fontId="11" fillId="11" borderId="70" xfId="0" applyNumberFormat="1" applyFont="1" applyFill="1" applyBorder="1"/>
    <xf numFmtId="0" fontId="11" fillId="11" borderId="61" xfId="0" applyFont="1" applyFill="1" applyBorder="1"/>
    <xf numFmtId="5" fontId="11" fillId="0" borderId="61" xfId="0" applyNumberFormat="1" applyFont="1" applyBorder="1"/>
    <xf numFmtId="164" fontId="11" fillId="0" borderId="59" xfId="0" applyNumberFormat="1" applyFont="1" applyBorder="1" applyAlignment="1">
      <alignment horizontal="center"/>
    </xf>
    <xf numFmtId="0" fontId="11" fillId="10" borderId="70" xfId="0" applyFont="1" applyFill="1" applyBorder="1"/>
    <xf numFmtId="5" fontId="11" fillId="0" borderId="59" xfId="0" applyNumberFormat="1" applyFont="1" applyBorder="1"/>
    <xf numFmtId="0" fontId="11" fillId="10" borderId="59" xfId="0" applyFont="1" applyFill="1" applyBorder="1"/>
    <xf numFmtId="0" fontId="12" fillId="0" borderId="59" xfId="0" applyFont="1" applyBorder="1"/>
    <xf numFmtId="0" fontId="12" fillId="0" borderId="59" xfId="0" applyFont="1" applyBorder="1" applyAlignment="1">
      <alignment horizontal="center"/>
    </xf>
    <xf numFmtId="165" fontId="11" fillId="0" borderId="244" xfId="0" applyNumberFormat="1" applyFont="1" applyBorder="1" applyAlignment="1">
      <alignment horizontal="center"/>
    </xf>
    <xf numFmtId="165" fontId="51" fillId="0" borderId="244" xfId="0" applyNumberFormat="1" applyFont="1" applyBorder="1" applyAlignment="1">
      <alignment horizontal="center"/>
    </xf>
    <xf numFmtId="0" fontId="51" fillId="0" borderId="263" xfId="0" applyFont="1" applyBorder="1"/>
    <xf numFmtId="0" fontId="13" fillId="0" borderId="263" xfId="0" applyFont="1" applyBorder="1"/>
    <xf numFmtId="0" fontId="0" fillId="0" borderId="244" xfId="0" applyBorder="1" applyAlignment="1">
      <alignment horizontal="centerContinuous"/>
    </xf>
    <xf numFmtId="37" fontId="0" fillId="0" borderId="263" xfId="0" applyNumberFormat="1" applyBorder="1"/>
    <xf numFmtId="0" fontId="0" fillId="0" borderId="298" xfId="0" applyBorder="1"/>
    <xf numFmtId="37" fontId="0" fillId="0" borderId="298" xfId="0" applyNumberFormat="1" applyBorder="1"/>
    <xf numFmtId="37" fontId="0" fillId="0" borderId="278" xfId="0" applyNumberFormat="1" applyBorder="1"/>
    <xf numFmtId="37" fontId="0" fillId="0" borderId="186" xfId="0" applyNumberFormat="1" applyBorder="1"/>
    <xf numFmtId="0" fontId="59" fillId="0" borderId="263" xfId="0" applyFont="1" applyBorder="1" applyProtection="1">
      <protection locked="0"/>
    </xf>
    <xf numFmtId="0" fontId="12" fillId="0" borderId="244" xfId="0" applyFont="1" applyBorder="1"/>
    <xf numFmtId="0" fontId="11" fillId="0" borderId="279" xfId="1881" applyBorder="1"/>
    <xf numFmtId="0" fontId="11" fillId="0" borderId="280" xfId="1881" applyBorder="1"/>
    <xf numFmtId="0" fontId="11" fillId="0" borderId="298" xfId="1881" applyBorder="1" applyAlignment="1">
      <alignment horizontal="center"/>
    </xf>
    <xf numFmtId="0" fontId="11" fillId="0" borderId="276" xfId="1881" applyBorder="1"/>
    <xf numFmtId="0" fontId="11" fillId="0" borderId="244" xfId="1881" applyBorder="1"/>
    <xf numFmtId="0" fontId="11" fillId="0" borderId="244" xfId="1881" applyBorder="1" applyAlignment="1">
      <alignment horizontal="centerContinuous"/>
    </xf>
    <xf numFmtId="0" fontId="47" fillId="0" borderId="244" xfId="1881" applyFont="1" applyBorder="1"/>
    <xf numFmtId="0" fontId="11" fillId="0" borderId="216" xfId="1881" applyBorder="1"/>
    <xf numFmtId="0" fontId="11" fillId="0" borderId="239" xfId="1881" applyBorder="1" applyAlignment="1">
      <alignment horizontal="centerContinuous"/>
    </xf>
    <xf numFmtId="0" fontId="11" fillId="0" borderId="244" xfId="1881" applyBorder="1" applyAlignment="1">
      <alignment horizontal="center"/>
    </xf>
    <xf numFmtId="0" fontId="11" fillId="0" borderId="276" xfId="1881" applyBorder="1" applyAlignment="1">
      <alignment horizontal="centerContinuous"/>
    </xf>
    <xf numFmtId="0" fontId="11" fillId="0" borderId="277" xfId="1881" applyBorder="1"/>
    <xf numFmtId="0" fontId="11" fillId="0" borderId="278" xfId="1881" applyBorder="1"/>
    <xf numFmtId="0" fontId="0" fillId="0" borderId="219" xfId="0" applyBorder="1" applyAlignment="1">
      <alignment horizontal="center"/>
    </xf>
    <xf numFmtId="37" fontId="0" fillId="0" borderId="195" xfId="0" applyNumberFormat="1" applyBorder="1"/>
    <xf numFmtId="0" fontId="12" fillId="0" borderId="244" xfId="0" applyFont="1" applyBorder="1" applyAlignment="1">
      <alignment horizontal="centerContinuous"/>
    </xf>
    <xf numFmtId="0" fontId="0" fillId="0" borderId="191" xfId="0" applyBorder="1"/>
    <xf numFmtId="37" fontId="0" fillId="0" borderId="191" xfId="0" applyNumberFormat="1" applyBorder="1"/>
    <xf numFmtId="5" fontId="0" fillId="0" borderId="240" xfId="0" applyNumberFormat="1" applyBorder="1"/>
    <xf numFmtId="0" fontId="0" fillId="0" borderId="223" xfId="0" applyBorder="1" applyAlignment="1">
      <alignment horizontal="center"/>
    </xf>
    <xf numFmtId="37" fontId="11" fillId="0" borderId="193" xfId="0" applyNumberFormat="1" applyFont="1" applyBorder="1"/>
    <xf numFmtId="37" fontId="0" fillId="0" borderId="204" xfId="0" applyNumberFormat="1" applyBorder="1"/>
    <xf numFmtId="37" fontId="0" fillId="0" borderId="196" xfId="0" applyNumberFormat="1" applyBorder="1"/>
    <xf numFmtId="37" fontId="0" fillId="0" borderId="306" xfId="0" applyNumberFormat="1" applyBorder="1"/>
    <xf numFmtId="177" fontId="11" fillId="0" borderId="212" xfId="1" applyNumberFormat="1" applyFont="1" applyBorder="1" applyAlignment="1" applyProtection="1">
      <alignment horizontal="right"/>
    </xf>
    <xf numFmtId="177" fontId="11" fillId="0" borderId="263" xfId="1" applyNumberFormat="1" applyFont="1" applyBorder="1" applyAlignment="1">
      <alignment horizontal="right"/>
    </xf>
    <xf numFmtId="177" fontId="11" fillId="0" borderId="191" xfId="1" applyNumberFormat="1" applyFont="1" applyBorder="1" applyAlignment="1" applyProtection="1">
      <alignment horizontal="right"/>
    </xf>
    <xf numFmtId="177" fontId="11" fillId="0" borderId="191" xfId="1" applyNumberFormat="1" applyFont="1" applyBorder="1" applyAlignment="1">
      <alignment horizontal="right"/>
    </xf>
    <xf numFmtId="37" fontId="11" fillId="0" borderId="208" xfId="0" applyNumberFormat="1" applyFont="1" applyBorder="1"/>
    <xf numFmtId="0" fontId="11" fillId="0" borderId="219" xfId="0" applyFont="1" applyBorder="1" applyAlignment="1">
      <alignment horizontal="center"/>
    </xf>
    <xf numFmtId="5" fontId="11" fillId="0" borderId="276" xfId="0" applyNumberFormat="1" applyFont="1" applyBorder="1"/>
    <xf numFmtId="0" fontId="24" fillId="0" borderId="263" xfId="0" applyFont="1" applyBorder="1"/>
    <xf numFmtId="0" fontId="11" fillId="10" borderId="189" xfId="0" applyFont="1" applyFill="1" applyBorder="1"/>
    <xf numFmtId="0" fontId="11" fillId="10" borderId="263" xfId="0" applyFont="1" applyFill="1" applyBorder="1"/>
    <xf numFmtId="5" fontId="11" fillId="0" borderId="263" xfId="0" applyNumberFormat="1" applyFont="1" applyBorder="1"/>
    <xf numFmtId="37" fontId="11" fillId="0" borderId="186" xfId="0" applyNumberFormat="1" applyFont="1" applyBorder="1"/>
    <xf numFmtId="0" fontId="11" fillId="0" borderId="307" xfId="0" applyFont="1" applyBorder="1"/>
    <xf numFmtId="0" fontId="11" fillId="0" borderId="308" xfId="0" applyFont="1" applyBorder="1"/>
    <xf numFmtId="5" fontId="11" fillId="0" borderId="308" xfId="0" applyNumberFormat="1" applyFont="1" applyBorder="1"/>
    <xf numFmtId="0" fontId="11" fillId="9" borderId="305" xfId="0" applyFont="1" applyFill="1" applyBorder="1"/>
    <xf numFmtId="0" fontId="12" fillId="0" borderId="206" xfId="0" applyFont="1" applyBorder="1"/>
    <xf numFmtId="0" fontId="11" fillId="22" borderId="309" xfId="0" applyFont="1" applyFill="1" applyBorder="1"/>
    <xf numFmtId="0" fontId="7" fillId="4" borderId="276" xfId="0" applyFont="1" applyFill="1" applyBorder="1"/>
    <xf numFmtId="0" fontId="7" fillId="0" borderId="183" xfId="0" applyFont="1" applyBorder="1" applyAlignment="1">
      <alignment horizontal="centerContinuous"/>
    </xf>
    <xf numFmtId="37" fontId="7" fillId="0" borderId="263" xfId="0" applyNumberFormat="1" applyFont="1" applyBorder="1" applyAlignment="1">
      <alignment horizontal="centerContinuous"/>
    </xf>
    <xf numFmtId="0" fontId="51" fillId="0" borderId="182" xfId="0" applyFont="1" applyBorder="1"/>
    <xf numFmtId="0" fontId="7" fillId="0" borderId="109" xfId="0" applyFont="1" applyBorder="1" applyAlignment="1">
      <alignment horizontal="centerContinuous"/>
    </xf>
    <xf numFmtId="0" fontId="7" fillId="0" borderId="51" xfId="0" applyFont="1" applyBorder="1" applyAlignment="1">
      <alignment horizontal="centerContinuous"/>
    </xf>
    <xf numFmtId="177" fontId="7" fillId="0" borderId="0" xfId="1" applyNumberFormat="1" applyFont="1" applyBorder="1" applyAlignment="1">
      <alignment horizontal="centerContinuous"/>
    </xf>
    <xf numFmtId="177" fontId="7" fillId="20" borderId="1" xfId="1" applyNumberFormat="1" applyFont="1" applyFill="1" applyBorder="1" applyAlignment="1">
      <alignment horizontal="centerContinuous"/>
    </xf>
    <xf numFmtId="177" fontId="7" fillId="0" borderId="10" xfId="1" applyNumberFormat="1" applyFont="1" applyBorder="1" applyProtection="1"/>
    <xf numFmtId="177" fontId="7" fillId="0" borderId="10" xfId="1" applyNumberFormat="1" applyFont="1" applyFill="1" applyBorder="1" applyProtection="1"/>
    <xf numFmtId="177" fontId="7" fillId="20" borderId="10" xfId="1" applyNumberFormat="1" applyFont="1" applyFill="1" applyBorder="1" applyAlignment="1" applyProtection="1">
      <alignment horizontal="centerContinuous"/>
    </xf>
    <xf numFmtId="183" fontId="7" fillId="0" borderId="186" xfId="2" applyNumberFormat="1" applyFont="1" applyFill="1" applyBorder="1" applyProtection="1"/>
    <xf numFmtId="177" fontId="7" fillId="0" borderId="263" xfId="1" applyNumberFormat="1" applyFont="1" applyBorder="1"/>
    <xf numFmtId="177" fontId="7" fillId="0" borderId="263" xfId="1" applyNumberFormat="1" applyFont="1" applyBorder="1" applyProtection="1"/>
    <xf numFmtId="0" fontId="7" fillId="0" borderId="312" xfId="0" applyFont="1" applyBorder="1"/>
    <xf numFmtId="0" fontId="7" fillId="0" borderId="214" xfId="0" applyFont="1" applyBorder="1"/>
    <xf numFmtId="0" fontId="7" fillId="0" borderId="232" xfId="0" applyFont="1" applyBorder="1"/>
    <xf numFmtId="177" fontId="11" fillId="0" borderId="191" xfId="1" applyNumberFormat="1" applyFont="1" applyBorder="1" applyAlignment="1" applyProtection="1">
      <alignment horizontal="center"/>
    </xf>
    <xf numFmtId="177" fontId="7" fillId="0" borderId="263" xfId="1" applyNumberFormat="1" applyFont="1" applyBorder="1" applyAlignment="1" applyProtection="1">
      <alignment horizontal="centerContinuous"/>
    </xf>
    <xf numFmtId="0" fontId="11" fillId="0" borderId="310" xfId="0" applyFont="1" applyBorder="1"/>
    <xf numFmtId="0" fontId="11" fillId="0" borderId="317" xfId="0" applyFont="1" applyBorder="1"/>
    <xf numFmtId="0" fontId="11" fillId="0" borderId="109" xfId="0" applyFont="1" applyBorder="1"/>
    <xf numFmtId="39" fontId="92" fillId="0" borderId="0" xfId="1" applyNumberFormat="1" applyFont="1" applyBorder="1" applyProtection="1"/>
    <xf numFmtId="37" fontId="11" fillId="0" borderId="271" xfId="0" applyNumberFormat="1" applyFont="1" applyBorder="1"/>
    <xf numFmtId="0" fontId="11" fillId="0" borderId="119" xfId="0" applyFont="1" applyBorder="1"/>
    <xf numFmtId="37" fontId="11" fillId="0" borderId="263" xfId="0" applyNumberFormat="1" applyFont="1" applyBorder="1" applyAlignment="1">
      <alignment horizontal="centerContinuous"/>
    </xf>
    <xf numFmtId="0" fontId="23" fillId="0" borderId="271" xfId="0" applyFont="1" applyBorder="1"/>
    <xf numFmtId="0" fontId="23" fillId="0" borderId="263" xfId="0" applyFont="1" applyBorder="1"/>
    <xf numFmtId="0" fontId="12" fillId="0" borderId="257" xfId="0" applyFont="1" applyBorder="1"/>
    <xf numFmtId="0" fontId="11" fillId="0" borderId="271" xfId="0" applyFont="1" applyBorder="1" applyAlignment="1">
      <alignment horizontal="right"/>
    </xf>
    <xf numFmtId="177" fontId="11" fillId="0" borderId="213" xfId="1" applyNumberFormat="1" applyFont="1" applyFill="1" applyBorder="1"/>
    <xf numFmtId="5" fontId="11" fillId="0" borderId="189" xfId="0" applyNumberFormat="1" applyFont="1" applyBorder="1"/>
    <xf numFmtId="0" fontId="11" fillId="0" borderId="203" xfId="0" applyFont="1" applyBorder="1"/>
    <xf numFmtId="0" fontId="11" fillId="0" borderId="201" xfId="0" applyFont="1" applyBorder="1"/>
    <xf numFmtId="0" fontId="11" fillId="0" borderId="271" xfId="0" applyFont="1" applyBorder="1" applyAlignment="1">
      <alignment horizontal="left"/>
    </xf>
    <xf numFmtId="0" fontId="11" fillId="0" borderId="199" xfId="0" applyFont="1" applyBorder="1" applyAlignment="1">
      <alignment horizontal="center"/>
    </xf>
    <xf numFmtId="0" fontId="11" fillId="0" borderId="51" xfId="0" applyFont="1" applyBorder="1" applyAlignment="1">
      <alignment horizontal="centerContinuous"/>
    </xf>
    <xf numFmtId="0" fontId="11" fillId="0" borderId="214" xfId="0" applyFont="1" applyBorder="1" applyAlignment="1">
      <alignment horizontal="center"/>
    </xf>
    <xf numFmtId="0" fontId="11" fillId="0" borderId="48" xfId="0" applyFont="1" applyBorder="1" applyAlignment="1">
      <alignment horizontal="centerContinuous"/>
    </xf>
    <xf numFmtId="37" fontId="11" fillId="0" borderId="252" xfId="1" applyNumberFormat="1" applyFont="1" applyBorder="1" applyProtection="1"/>
    <xf numFmtId="0" fontId="102" fillId="0" borderId="271" xfId="1892" applyFont="1" applyBorder="1"/>
    <xf numFmtId="0" fontId="11" fillId="0" borderId="119" xfId="0" applyFont="1" applyBorder="1" applyAlignment="1">
      <alignment horizontal="center"/>
    </xf>
    <xf numFmtId="0" fontId="11" fillId="0" borderId="262" xfId="0" applyFont="1" applyBorder="1" applyAlignment="1">
      <alignment horizontal="center"/>
    </xf>
    <xf numFmtId="5" fontId="11" fillId="0" borderId="271" xfId="0" applyNumberFormat="1" applyFont="1" applyBorder="1"/>
    <xf numFmtId="177" fontId="11" fillId="0" borderId="263" xfId="1" applyNumberFormat="1" applyFont="1" applyBorder="1" applyAlignment="1" applyProtection="1">
      <alignment horizontal="right"/>
    </xf>
    <xf numFmtId="0" fontId="11" fillId="0" borderId="252" xfId="0" applyFont="1" applyBorder="1" applyAlignment="1">
      <alignment horizontal="center"/>
    </xf>
    <xf numFmtId="0" fontId="11" fillId="0" borderId="0" xfId="1890" applyAlignment="1">
      <alignment horizontal="left" indent="1"/>
    </xf>
    <xf numFmtId="0" fontId="7" fillId="0" borderId="190" xfId="0" applyFont="1" applyBorder="1" applyAlignment="1">
      <alignment horizontal="centerContinuous"/>
    </xf>
    <xf numFmtId="0" fontId="7" fillId="0" borderId="313" xfId="0" applyFont="1" applyBorder="1"/>
    <xf numFmtId="0" fontId="7" fillId="0" borderId="314" xfId="0" applyFont="1" applyBorder="1"/>
    <xf numFmtId="0" fontId="11" fillId="0" borderId="314" xfId="0" applyFont="1" applyBorder="1"/>
    <xf numFmtId="0" fontId="7" fillId="0" borderId="314" xfId="0" applyFont="1" applyBorder="1" applyAlignment="1">
      <alignment horizontal="center"/>
    </xf>
    <xf numFmtId="0" fontId="0" fillId="0" borderId="314" xfId="0" applyBorder="1"/>
    <xf numFmtId="0" fontId="26" fillId="0" borderId="184" xfId="0" applyFont="1" applyBorder="1"/>
    <xf numFmtId="0" fontId="26" fillId="0" borderId="257" xfId="0" applyFont="1" applyBorder="1"/>
    <xf numFmtId="0" fontId="26" fillId="0" borderId="186" xfId="0" applyFont="1" applyBorder="1"/>
    <xf numFmtId="177" fontId="11" fillId="0" borderId="286" xfId="1" applyNumberFormat="1" applyFont="1" applyBorder="1" applyAlignment="1" applyProtection="1">
      <alignment horizontal="center"/>
    </xf>
    <xf numFmtId="177" fontId="11" fillId="0" borderId="286" xfId="1" applyNumberFormat="1" applyFont="1" applyBorder="1" applyProtection="1"/>
    <xf numFmtId="0" fontId="11" fillId="0" borderId="51" xfId="0" applyFont="1" applyBorder="1" applyAlignment="1">
      <alignment horizontal="center"/>
    </xf>
    <xf numFmtId="177" fontId="11" fillId="0" borderId="91" xfId="1" applyNumberFormat="1" applyFont="1" applyFill="1" applyBorder="1" applyAlignment="1" applyProtection="1">
      <alignment horizontal="centerContinuous"/>
    </xf>
    <xf numFmtId="0" fontId="11" fillId="0" borderId="270" xfId="0" applyFont="1" applyBorder="1" applyAlignment="1">
      <alignment horizontal="center"/>
    </xf>
    <xf numFmtId="0" fontId="11" fillId="0" borderId="311" xfId="0" applyFont="1" applyBorder="1" applyAlignment="1">
      <alignment horizontal="center"/>
    </xf>
    <xf numFmtId="0" fontId="11" fillId="0" borderId="198" xfId="0" applyFont="1" applyBorder="1" applyAlignment="1">
      <alignment horizontal="center"/>
    </xf>
    <xf numFmtId="0" fontId="11" fillId="0" borderId="215" xfId="0" applyFont="1" applyBorder="1" applyAlignment="1">
      <alignment horizontal="center"/>
    </xf>
    <xf numFmtId="177" fontId="11" fillId="0" borderId="202" xfId="1" applyNumberFormat="1" applyFont="1" applyBorder="1" applyAlignment="1" applyProtection="1">
      <alignment horizontal="center"/>
    </xf>
    <xf numFmtId="0" fontId="11" fillId="0" borderId="202" xfId="0" applyFont="1" applyBorder="1" applyAlignment="1">
      <alignment horizontal="center"/>
    </xf>
    <xf numFmtId="0" fontId="11" fillId="10" borderId="210" xfId="0" applyFont="1" applyFill="1" applyBorder="1"/>
    <xf numFmtId="177" fontId="11" fillId="0" borderId="181" xfId="1" applyNumberFormat="1" applyFont="1" applyFill="1" applyBorder="1" applyProtection="1"/>
    <xf numFmtId="0" fontId="11" fillId="0" borderId="270" xfId="0" applyFont="1" applyBorder="1" applyAlignment="1">
      <alignment horizontal="centerContinuous"/>
    </xf>
    <xf numFmtId="177" fontId="11" fillId="0" borderId="320" xfId="1" applyNumberFormat="1" applyFont="1" applyBorder="1" applyProtection="1"/>
    <xf numFmtId="0" fontId="11" fillId="10" borderId="301" xfId="0" applyFont="1" applyFill="1" applyBorder="1"/>
    <xf numFmtId="0" fontId="11" fillId="10" borderId="321" xfId="0" applyFont="1" applyFill="1" applyBorder="1"/>
    <xf numFmtId="0" fontId="11" fillId="10" borderId="322" xfId="0" applyFont="1" applyFill="1" applyBorder="1"/>
    <xf numFmtId="2" fontId="11" fillId="0" borderId="263" xfId="0" applyNumberFormat="1" applyFont="1" applyBorder="1"/>
    <xf numFmtId="37" fontId="11" fillId="0" borderId="319" xfId="0" applyNumberFormat="1" applyFont="1" applyBorder="1"/>
    <xf numFmtId="0" fontId="11" fillId="0" borderId="319" xfId="0" applyFont="1" applyBorder="1"/>
    <xf numFmtId="9" fontId="11" fillId="0" borderId="319" xfId="1880" applyFont="1" applyBorder="1" applyProtection="1"/>
    <xf numFmtId="2" fontId="11" fillId="0" borderId="319" xfId="0" applyNumberFormat="1" applyFont="1" applyBorder="1"/>
    <xf numFmtId="2" fontId="11" fillId="0" borderId="198" xfId="0" applyNumberFormat="1" applyFont="1" applyBorder="1"/>
    <xf numFmtId="0" fontId="11" fillId="0" borderId="323" xfId="0" applyFont="1" applyBorder="1" applyAlignment="1">
      <alignment horizontal="left"/>
    </xf>
    <xf numFmtId="2" fontId="11" fillId="0" borderId="186" xfId="0" applyNumberFormat="1" applyFont="1" applyBorder="1"/>
    <xf numFmtId="9" fontId="0" fillId="0" borderId="0" xfId="1880" applyFont="1" applyBorder="1" applyProtection="1"/>
    <xf numFmtId="0" fontId="11" fillId="0" borderId="55" xfId="0" applyFont="1" applyBorder="1" applyAlignment="1">
      <alignment horizontal="left"/>
    </xf>
    <xf numFmtId="37" fontId="12" fillId="0" borderId="59" xfId="0" applyNumberFormat="1" applyFont="1" applyBorder="1"/>
    <xf numFmtId="185" fontId="11" fillId="0" borderId="57" xfId="1880" applyNumberFormat="1" applyFont="1" applyBorder="1" applyProtection="1"/>
    <xf numFmtId="185" fontId="11" fillId="0" borderId="119" xfId="1880" applyNumberFormat="1" applyFont="1" applyBorder="1" applyProtection="1"/>
    <xf numFmtId="185" fontId="11" fillId="0" borderId="55" xfId="1880" applyNumberFormat="1" applyFont="1" applyBorder="1" applyProtection="1"/>
    <xf numFmtId="185" fontId="11" fillId="0" borderId="59" xfId="1880" applyNumberFormat="1" applyFont="1" applyBorder="1" applyProtection="1"/>
    <xf numFmtId="2" fontId="11" fillId="0" borderId="59" xfId="0" applyNumberFormat="1" applyFont="1" applyBorder="1"/>
    <xf numFmtId="37" fontId="11" fillId="0" borderId="55" xfId="0" applyNumberFormat="1" applyFont="1" applyBorder="1" applyAlignment="1">
      <alignment horizontal="left"/>
    </xf>
    <xf numFmtId="37" fontId="11" fillId="0" borderId="59" xfId="0" applyNumberFormat="1" applyFont="1" applyBorder="1" applyAlignment="1">
      <alignment horizontal="left"/>
    </xf>
    <xf numFmtId="0" fontId="11" fillId="0" borderId="59" xfId="0" applyFont="1" applyBorder="1" applyAlignment="1">
      <alignment horizontal="right"/>
    </xf>
    <xf numFmtId="0" fontId="12" fillId="0" borderId="301" xfId="0" applyFont="1" applyBorder="1"/>
    <xf numFmtId="37" fontId="11" fillId="0" borderId="301" xfId="0" applyNumberFormat="1" applyFont="1" applyBorder="1"/>
    <xf numFmtId="9" fontId="11" fillId="0" borderId="197" xfId="1880" applyFont="1" applyBorder="1" applyProtection="1"/>
    <xf numFmtId="2" fontId="11" fillId="0" borderId="301" xfId="0" applyNumberFormat="1" applyFont="1" applyBorder="1"/>
    <xf numFmtId="0" fontId="0" fillId="0" borderId="189" xfId="0" applyBorder="1" applyAlignment="1">
      <alignment horizontal="center"/>
    </xf>
    <xf numFmtId="177" fontId="0" fillId="0" borderId="263" xfId="0" applyNumberFormat="1" applyBorder="1"/>
    <xf numFmtId="5" fontId="0" fillId="0" borderId="324" xfId="0" applyNumberFormat="1" applyBorder="1"/>
    <xf numFmtId="177" fontId="11" fillId="0" borderId="263" xfId="1881" applyNumberFormat="1" applyBorder="1"/>
    <xf numFmtId="0" fontId="0" fillId="0" borderId="190" xfId="0" applyBorder="1" applyAlignment="1">
      <alignment horizontal="center"/>
    </xf>
    <xf numFmtId="0" fontId="0" fillId="0" borderId="271" xfId="0" applyBorder="1" applyAlignment="1">
      <alignment horizontal="center"/>
    </xf>
    <xf numFmtId="0" fontId="0" fillId="0" borderId="192" xfId="0" applyBorder="1" applyAlignment="1">
      <alignment horizontal="center"/>
    </xf>
    <xf numFmtId="0" fontId="0" fillId="0" borderId="119" xfId="0" applyBorder="1" applyAlignment="1">
      <alignment horizontal="centerContinuous"/>
    </xf>
    <xf numFmtId="0" fontId="0" fillId="0" borderId="51" xfId="0" applyBorder="1" applyAlignment="1">
      <alignment horizontal="centerContinuous"/>
    </xf>
    <xf numFmtId="0" fontId="0" fillId="0" borderId="112" xfId="0" applyBorder="1" applyAlignment="1">
      <alignment horizontal="centerContinuous"/>
    </xf>
    <xf numFmtId="0" fontId="0" fillId="0" borderId="57" xfId="0" applyBorder="1" applyAlignment="1">
      <alignment horizontal="centerContinuous"/>
    </xf>
    <xf numFmtId="0" fontId="0" fillId="0" borderId="101" xfId="0" applyBorder="1" applyAlignment="1">
      <alignment horizontal="centerContinuous"/>
    </xf>
    <xf numFmtId="0" fontId="0" fillId="0" borderId="57" xfId="0" applyBorder="1"/>
    <xf numFmtId="0" fontId="11" fillId="0" borderId="57" xfId="1881" applyBorder="1"/>
    <xf numFmtId="0" fontId="0" fillId="0" borderId="262" xfId="0" applyBorder="1"/>
    <xf numFmtId="0" fontId="0" fillId="0" borderId="48" xfId="0" applyBorder="1"/>
    <xf numFmtId="0" fontId="0" fillId="0" borderId="268" xfId="0" applyBorder="1"/>
    <xf numFmtId="0" fontId="0" fillId="0" borderId="220" xfId="0" applyBorder="1" applyAlignment="1">
      <alignment horizontal="centerContinuous"/>
    </xf>
    <xf numFmtId="164" fontId="0" fillId="0" borderId="220" xfId="0" applyNumberFormat="1" applyBorder="1" applyAlignment="1">
      <alignment horizontal="center"/>
    </xf>
    <xf numFmtId="0" fontId="0" fillId="0" borderId="212" xfId="0" applyBorder="1" applyAlignment="1">
      <alignment horizontal="center"/>
    </xf>
    <xf numFmtId="0" fontId="0" fillId="0" borderId="286" xfId="0" applyBorder="1" applyAlignment="1">
      <alignment horizontal="center"/>
    </xf>
    <xf numFmtId="0" fontId="0" fillId="0" borderId="196" xfId="0" applyBorder="1" applyAlignment="1">
      <alignment horizontal="center"/>
    </xf>
    <xf numFmtId="177" fontId="11" fillId="0" borderId="191" xfId="1881" applyNumberFormat="1" applyBorder="1"/>
    <xf numFmtId="0" fontId="0" fillId="0" borderId="257" xfId="0" applyBorder="1" applyAlignment="1">
      <alignment horizontal="center"/>
    </xf>
    <xf numFmtId="0" fontId="11" fillId="0" borderId="194" xfId="0" applyFont="1" applyBorder="1" applyAlignment="1">
      <alignment horizontal="left"/>
    </xf>
    <xf numFmtId="0" fontId="11" fillId="0" borderId="190" xfId="0" applyFont="1" applyBorder="1" applyAlignment="1">
      <alignment horizontal="left"/>
    </xf>
    <xf numFmtId="0" fontId="23" fillId="0" borderId="214" xfId="0" applyFont="1" applyBorder="1"/>
    <xf numFmtId="0" fontId="23" fillId="0" borderId="215" xfId="0" applyFont="1" applyBorder="1"/>
    <xf numFmtId="0" fontId="23" fillId="0" borderId="314" xfId="0" applyFont="1" applyBorder="1"/>
    <xf numFmtId="0" fontId="23" fillId="0" borderId="315" xfId="0" applyFont="1" applyBorder="1"/>
    <xf numFmtId="177" fontId="56" fillId="0" borderId="0" xfId="1" applyNumberFormat="1" applyFont="1" applyBorder="1" applyAlignment="1">
      <alignment horizontal="center"/>
    </xf>
    <xf numFmtId="0" fontId="65" fillId="0" borderId="0" xfId="0" applyFont="1" applyAlignment="1">
      <alignment horizontal="center"/>
    </xf>
    <xf numFmtId="0" fontId="11" fillId="0" borderId="190" xfId="0" applyFont="1" applyBorder="1" applyAlignment="1">
      <alignment horizontal="right"/>
    </xf>
    <xf numFmtId="0" fontId="11" fillId="0" borderId="192" xfId="0" applyFont="1" applyBorder="1" applyAlignment="1">
      <alignment horizontal="right"/>
    </xf>
    <xf numFmtId="0" fontId="11" fillId="0" borderId="257" xfId="0" applyFont="1" applyBorder="1" applyAlignment="1">
      <alignment horizontal="right"/>
    </xf>
    <xf numFmtId="0" fontId="11" fillId="0" borderId="325" xfId="0" applyFont="1" applyBorder="1" applyAlignment="1">
      <alignment horizontal="center"/>
    </xf>
    <xf numFmtId="0" fontId="11" fillId="0" borderId="314" xfId="0" applyFont="1" applyBorder="1" applyAlignment="1">
      <alignment horizontal="center"/>
    </xf>
    <xf numFmtId="0" fontId="11" fillId="0" borderId="326" xfId="0" applyFont="1" applyBorder="1" applyAlignment="1">
      <alignment horizontal="center"/>
    </xf>
    <xf numFmtId="5" fontId="11" fillId="0" borderId="286" xfId="0" applyNumberFormat="1" applyFont="1" applyBorder="1"/>
    <xf numFmtId="37" fontId="11" fillId="0" borderId="325" xfId="0" applyNumberFormat="1" applyFont="1" applyBorder="1"/>
    <xf numFmtId="37" fontId="11" fillId="0" borderId="327" xfId="0" applyNumberFormat="1" applyFont="1" applyBorder="1"/>
    <xf numFmtId="0" fontId="11" fillId="0" borderId="229" xfId="0" applyFont="1" applyBorder="1" applyAlignment="1">
      <alignment horizontal="center"/>
    </xf>
    <xf numFmtId="49" fontId="0" fillId="0" borderId="0" xfId="0" applyNumberFormat="1"/>
    <xf numFmtId="0" fontId="0" fillId="0" borderId="271" xfId="0" applyBorder="1" applyAlignment="1">
      <alignment horizontal="right"/>
    </xf>
    <xf numFmtId="0" fontId="0" fillId="0" borderId="182" xfId="0" applyBorder="1" applyAlignment="1">
      <alignment horizontal="center"/>
    </xf>
    <xf numFmtId="0" fontId="0" fillId="0" borderId="192" xfId="0" applyBorder="1" applyAlignment="1">
      <alignment horizontal="centerContinuous"/>
    </xf>
    <xf numFmtId="0" fontId="0" fillId="0" borderId="186" xfId="0" applyBorder="1" applyAlignment="1">
      <alignment horizontal="centerContinuous"/>
    </xf>
    <xf numFmtId="0" fontId="0" fillId="0" borderId="296" xfId="0" applyBorder="1" applyAlignment="1">
      <alignment horizontal="center"/>
    </xf>
    <xf numFmtId="0" fontId="0" fillId="0" borderId="297" xfId="0" applyBorder="1" applyAlignment="1">
      <alignment horizontal="center"/>
    </xf>
    <xf numFmtId="0" fontId="0" fillId="0" borderId="220" xfId="0" applyBorder="1" applyAlignment="1">
      <alignment horizontal="center"/>
    </xf>
    <xf numFmtId="0" fontId="0" fillId="0" borderId="183" xfId="0" applyBorder="1" applyAlignment="1">
      <alignment horizontal="centerContinuous"/>
    </xf>
    <xf numFmtId="40" fontId="0" fillId="0" borderId="183" xfId="0" applyNumberFormat="1" applyBorder="1" applyAlignment="1">
      <alignment horizontal="right"/>
    </xf>
    <xf numFmtId="40" fontId="0" fillId="0" borderId="263" xfId="0" applyNumberFormat="1" applyBorder="1" applyAlignment="1">
      <alignment horizontal="right"/>
    </xf>
    <xf numFmtId="40" fontId="0" fillId="0" borderId="263" xfId="0" applyNumberFormat="1" applyBorder="1"/>
    <xf numFmtId="40" fontId="0" fillId="0" borderId="186" xfId="0" applyNumberFormat="1" applyBorder="1"/>
    <xf numFmtId="39" fontId="0" fillId="0" borderId="295" xfId="0" applyNumberFormat="1" applyBorder="1" applyAlignment="1">
      <alignment horizontal="right"/>
    </xf>
    <xf numFmtId="39" fontId="0" fillId="0" borderId="296" xfId="0" applyNumberFormat="1" applyBorder="1" applyAlignment="1">
      <alignment horizontal="right"/>
    </xf>
    <xf numFmtId="39" fontId="0" fillId="0" borderId="296" xfId="0" applyNumberFormat="1" applyBorder="1"/>
    <xf numFmtId="39" fontId="0" fillId="0" borderId="297" xfId="0" applyNumberFormat="1" applyBorder="1"/>
    <xf numFmtId="0" fontId="12" fillId="0" borderId="307" xfId="0" applyFont="1" applyBorder="1" applyAlignment="1">
      <alignment horizontal="centerContinuous"/>
    </xf>
    <xf numFmtId="0" fontId="12" fillId="0" borderId="304" xfId="0" applyFont="1" applyBorder="1" applyAlignment="1">
      <alignment horizontal="centerContinuous"/>
    </xf>
    <xf numFmtId="0" fontId="0" fillId="0" borderId="304" xfId="0" applyBorder="1" applyAlignment="1">
      <alignment horizontal="centerContinuous"/>
    </xf>
    <xf numFmtId="0" fontId="0" fillId="0" borderId="305" xfId="0" applyBorder="1" applyAlignment="1">
      <alignment horizontal="centerContinuous"/>
    </xf>
    <xf numFmtId="0" fontId="0" fillId="0" borderId="239" xfId="0" applyBorder="1" applyAlignment="1">
      <alignment horizontal="centerContinuous"/>
    </xf>
    <xf numFmtId="40" fontId="0" fillId="0" borderId="295" xfId="0" applyNumberFormat="1" applyBorder="1" applyAlignment="1">
      <alignment horizontal="right"/>
    </xf>
    <xf numFmtId="40" fontId="0" fillId="0" borderId="296" xfId="0" applyNumberFormat="1" applyBorder="1" applyAlignment="1">
      <alignment horizontal="right"/>
    </xf>
    <xf numFmtId="40" fontId="0" fillId="0" borderId="296" xfId="0" applyNumberFormat="1" applyBorder="1"/>
    <xf numFmtId="40" fontId="0" fillId="0" borderId="297" xfId="0" applyNumberFormat="1" applyBorder="1"/>
    <xf numFmtId="0" fontId="12" fillId="0" borderId="182" xfId="0" applyFont="1" applyBorder="1" applyAlignment="1">
      <alignment horizontal="centerContinuous"/>
    </xf>
    <xf numFmtId="0" fontId="12" fillId="0" borderId="220" xfId="0" applyFont="1" applyBorder="1" applyAlignment="1">
      <alignment horizontal="centerContinuous"/>
    </xf>
    <xf numFmtId="37" fontId="7" fillId="0" borderId="257" xfId="0" applyNumberFormat="1" applyFont="1" applyBorder="1"/>
    <xf numFmtId="37" fontId="7" fillId="0" borderId="186" xfId="0" applyNumberFormat="1" applyFont="1" applyBorder="1" applyAlignment="1">
      <alignment horizontal="right"/>
    </xf>
    <xf numFmtId="0" fontId="11" fillId="0" borderId="183" xfId="0" applyFont="1" applyBorder="1" applyAlignment="1">
      <alignment horizontal="right"/>
    </xf>
    <xf numFmtId="0" fontId="11" fillId="0" borderId="186" xfId="0" applyFont="1" applyBorder="1" applyAlignment="1">
      <alignment horizontal="right"/>
    </xf>
    <xf numFmtId="43" fontId="92" fillId="0" borderId="0" xfId="1" applyFont="1" applyBorder="1" applyProtection="1"/>
    <xf numFmtId="177" fontId="11" fillId="0" borderId="59" xfId="1" applyNumberFormat="1" applyFont="1" applyBorder="1" applyAlignment="1" applyProtection="1">
      <alignment horizontal="right"/>
    </xf>
    <xf numFmtId="177" fontId="11" fillId="0" borderId="57" xfId="1" applyNumberFormat="1" applyFont="1" applyBorder="1" applyAlignment="1" applyProtection="1">
      <alignment horizontal="right"/>
    </xf>
    <xf numFmtId="37" fontId="11" fillId="0" borderId="57" xfId="0" applyNumberFormat="1" applyFont="1" applyBorder="1"/>
    <xf numFmtId="177" fontId="11" fillId="0" borderId="101" xfId="1" applyNumberFormat="1" applyFont="1" applyBorder="1" applyAlignment="1" applyProtection="1">
      <alignment horizontal="right"/>
    </xf>
    <xf numFmtId="49" fontId="11" fillId="0" borderId="59" xfId="1" applyNumberFormat="1" applyFont="1" applyBorder="1" applyAlignment="1" applyProtection="1">
      <alignment horizontal="center" vertical="center"/>
    </xf>
    <xf numFmtId="49" fontId="11" fillId="0" borderId="59" xfId="0" applyNumberFormat="1" applyFont="1" applyBorder="1" applyAlignment="1">
      <alignment horizontal="center" vertical="center"/>
    </xf>
    <xf numFmtId="177" fontId="11" fillId="0" borderId="201" xfId="0" applyNumberFormat="1" applyFont="1" applyBorder="1" applyAlignment="1">
      <alignment horizontal="center"/>
    </xf>
    <xf numFmtId="0" fontId="11" fillId="0" borderId="301" xfId="0" applyFont="1" applyBorder="1"/>
    <xf numFmtId="0" fontId="11" fillId="0" borderId="57" xfId="0" applyFont="1" applyBorder="1" applyAlignment="1">
      <alignment horizontal="left"/>
    </xf>
    <xf numFmtId="0" fontId="11" fillId="0" borderId="197" xfId="0" applyFont="1" applyBorder="1"/>
    <xf numFmtId="5" fontId="11" fillId="0" borderId="329" xfId="0" applyNumberFormat="1" applyFont="1" applyBorder="1"/>
    <xf numFmtId="0" fontId="14" fillId="0" borderId="57" xfId="0" applyFont="1" applyBorder="1"/>
    <xf numFmtId="0" fontId="11" fillId="0" borderId="57" xfId="0" quotePrefix="1" applyFont="1" applyBorder="1"/>
    <xf numFmtId="37" fontId="11" fillId="0" borderId="252" xfId="0" applyNumberFormat="1" applyFont="1" applyBorder="1"/>
    <xf numFmtId="0" fontId="11" fillId="0" borderId="329" xfId="0" applyFont="1" applyBorder="1"/>
    <xf numFmtId="0" fontId="11" fillId="0" borderId="198" xfId="0" applyFont="1" applyBorder="1" applyAlignment="1">
      <alignment horizontal="centerContinuous"/>
    </xf>
    <xf numFmtId="0" fontId="11" fillId="0" borderId="215" xfId="0" applyFont="1" applyBorder="1" applyAlignment="1">
      <alignment horizontal="centerContinuous"/>
    </xf>
    <xf numFmtId="43" fontId="11" fillId="0" borderId="203" xfId="1" applyFont="1" applyBorder="1"/>
    <xf numFmtId="177" fontId="11" fillId="0" borderId="252" xfId="0" applyNumberFormat="1" applyFont="1" applyBorder="1"/>
    <xf numFmtId="0" fontId="0" fillId="0" borderId="241" xfId="0" applyBorder="1" applyAlignment="1">
      <alignment horizontal="left"/>
    </xf>
    <xf numFmtId="0" fontId="0" fillId="0" borderId="241" xfId="0" applyBorder="1" applyAlignment="1">
      <alignment horizontal="center"/>
    </xf>
    <xf numFmtId="0" fontId="0" fillId="0" borderId="281" xfId="0" applyBorder="1" applyAlignment="1">
      <alignment horizontal="center"/>
    </xf>
    <xf numFmtId="0" fontId="0" fillId="0" borderId="268" xfId="0" applyBorder="1" applyAlignment="1">
      <alignment horizontal="center"/>
    </xf>
    <xf numFmtId="0" fontId="0" fillId="0" borderId="247" xfId="0" applyBorder="1" applyAlignment="1">
      <alignment horizontal="center"/>
    </xf>
    <xf numFmtId="0" fontId="0" fillId="0" borderId="239" xfId="0" applyBorder="1" applyAlignment="1">
      <alignment horizontal="center"/>
    </xf>
    <xf numFmtId="0" fontId="0" fillId="0" borderId="275" xfId="0" applyBorder="1" applyAlignment="1">
      <alignment horizontal="center"/>
    </xf>
    <xf numFmtId="0" fontId="0" fillId="0" borderId="298" xfId="0" applyBorder="1" applyAlignment="1">
      <alignment horizontal="centerContinuous"/>
    </xf>
    <xf numFmtId="0" fontId="0" fillId="0" borderId="238" xfId="0" applyBorder="1" applyAlignment="1">
      <alignment horizontal="center"/>
    </xf>
    <xf numFmtId="0" fontId="0" fillId="9" borderId="218" xfId="0" applyFill="1" applyBorder="1"/>
    <xf numFmtId="0" fontId="0" fillId="9" borderId="239" xfId="0" applyFill="1" applyBorder="1"/>
    <xf numFmtId="0" fontId="0" fillId="9" borderId="263" xfId="0" applyFill="1" applyBorder="1"/>
    <xf numFmtId="0" fontId="0" fillId="9" borderId="268" xfId="0" applyFill="1" applyBorder="1"/>
    <xf numFmtId="0" fontId="0" fillId="9" borderId="276" xfId="0" applyFill="1" applyBorder="1"/>
    <xf numFmtId="37" fontId="0" fillId="0" borderId="188" xfId="0" applyNumberFormat="1" applyBorder="1"/>
    <xf numFmtId="37" fontId="0" fillId="9" borderId="330" xfId="0" applyNumberFormat="1" applyFill="1" applyBorder="1"/>
    <xf numFmtId="0" fontId="0" fillId="9" borderId="331" xfId="0" applyFill="1" applyBorder="1"/>
    <xf numFmtId="0" fontId="0" fillId="9" borderId="242" xfId="0" applyFill="1" applyBorder="1"/>
    <xf numFmtId="37" fontId="11" fillId="0" borderId="261" xfId="0" applyNumberFormat="1" applyFont="1" applyBorder="1" applyProtection="1">
      <protection locked="0"/>
    </xf>
    <xf numFmtId="0" fontId="49" fillId="0" borderId="261" xfId="0" applyFont="1" applyBorder="1" applyProtection="1">
      <protection locked="0"/>
    </xf>
    <xf numFmtId="37" fontId="17" fillId="0" borderId="261" xfId="0" applyNumberFormat="1" applyFont="1" applyBorder="1" applyProtection="1">
      <protection locked="0"/>
    </xf>
    <xf numFmtId="37" fontId="49" fillId="0" borderId="261" xfId="0" applyNumberFormat="1" applyFont="1" applyBorder="1" applyProtection="1">
      <protection locked="0"/>
    </xf>
    <xf numFmtId="0" fontId="49" fillId="0" borderId="298" xfId="0" applyFont="1" applyBorder="1" applyProtection="1">
      <protection locked="0"/>
    </xf>
    <xf numFmtId="37" fontId="49" fillId="0" borderId="298" xfId="0" applyNumberFormat="1" applyFont="1" applyBorder="1" applyProtection="1">
      <protection locked="0"/>
    </xf>
    <xf numFmtId="37" fontId="0" fillId="0" borderId="276" xfId="0" applyNumberFormat="1" applyBorder="1"/>
    <xf numFmtId="0" fontId="0" fillId="0" borderId="332" xfId="0" applyBorder="1" applyAlignment="1">
      <alignment horizontal="center"/>
    </xf>
    <xf numFmtId="0" fontId="0" fillId="0" borderId="176" xfId="0" applyBorder="1"/>
    <xf numFmtId="0" fontId="0" fillId="0" borderId="333" xfId="0" applyBorder="1"/>
    <xf numFmtId="0" fontId="11" fillId="0" borderId="268" xfId="0" applyFont="1" applyBorder="1" applyAlignment="1">
      <alignment horizontal="center"/>
    </xf>
    <xf numFmtId="0" fontId="59" fillId="0" borderId="268" xfId="0" applyFont="1" applyBorder="1" applyProtection="1">
      <protection locked="0"/>
    </xf>
    <xf numFmtId="0" fontId="11" fillId="0" borderId="271" xfId="0" applyFont="1" applyBorder="1" applyAlignment="1" applyProtection="1">
      <alignment horizontal="right"/>
      <protection locked="0"/>
    </xf>
    <xf numFmtId="0" fontId="11" fillId="0" borderId="271" xfId="0" applyFont="1" applyBorder="1" applyProtection="1">
      <protection locked="0"/>
    </xf>
    <xf numFmtId="0" fontId="59" fillId="0" borderId="271" xfId="0" applyFont="1" applyBorder="1" applyProtection="1">
      <protection locked="0"/>
    </xf>
    <xf numFmtId="9" fontId="11" fillId="0" borderId="0" xfId="1880" applyFont="1" applyBorder="1" applyProtection="1">
      <protection locked="0"/>
    </xf>
    <xf numFmtId="0" fontId="59" fillId="0" borderId="257" xfId="0" applyFont="1" applyBorder="1" applyProtection="1">
      <protection locked="0"/>
    </xf>
    <xf numFmtId="0" fontId="0" fillId="0" borderId="295" xfId="0" applyBorder="1"/>
    <xf numFmtId="0" fontId="0" fillId="0" borderId="296" xfId="0" applyBorder="1"/>
    <xf numFmtId="0" fontId="0" fillId="0" borderId="297" xfId="0" applyBorder="1"/>
    <xf numFmtId="37" fontId="0" fillId="0" borderId="295" xfId="0" applyNumberFormat="1" applyBorder="1"/>
    <xf numFmtId="37" fontId="0" fillId="0" borderId="296" xfId="0" applyNumberFormat="1" applyBorder="1"/>
    <xf numFmtId="37" fontId="0" fillId="0" borderId="297" xfId="0" applyNumberFormat="1" applyBorder="1"/>
    <xf numFmtId="0" fontId="0" fillId="0" borderId="288" xfId="0" applyBorder="1"/>
    <xf numFmtId="2" fontId="0" fillId="0" borderId="261" xfId="0" applyNumberFormat="1" applyBorder="1"/>
    <xf numFmtId="0" fontId="0" fillId="0" borderId="282" xfId="0" applyBorder="1"/>
    <xf numFmtId="0" fontId="0" fillId="0" borderId="301" xfId="0" applyBorder="1"/>
    <xf numFmtId="0" fontId="0" fillId="0" borderId="278" xfId="0" applyBorder="1" applyAlignment="1">
      <alignment horizontal="center"/>
    </xf>
    <xf numFmtId="39" fontId="0" fillId="0" borderId="278" xfId="0" applyNumberFormat="1" applyBorder="1"/>
    <xf numFmtId="0" fontId="7" fillId="0" borderId="265" xfId="0" applyFont="1" applyBorder="1" applyAlignment="1">
      <alignment horizontal="centerContinuous"/>
    </xf>
    <xf numFmtId="0" fontId="7" fillId="0" borderId="271" xfId="0" quotePrefix="1" applyFont="1" applyBorder="1" applyAlignment="1">
      <alignment horizontal="right"/>
    </xf>
    <xf numFmtId="0" fontId="7" fillId="0" borderId="271" xfId="0" applyFont="1" applyBorder="1" applyAlignment="1">
      <alignment horizontal="right"/>
    </xf>
    <xf numFmtId="39" fontId="11" fillId="0" borderId="263" xfId="0" applyNumberFormat="1" applyFont="1" applyBorder="1" applyAlignment="1">
      <alignment horizontal="centerContinuous"/>
    </xf>
    <xf numFmtId="0" fontId="7" fillId="0" borderId="286" xfId="0" applyFont="1" applyBorder="1" applyAlignment="1">
      <alignment horizontal="center"/>
    </xf>
    <xf numFmtId="37" fontId="7" fillId="2" borderId="196" xfId="0" applyNumberFormat="1" applyFont="1" applyFill="1" applyBorder="1"/>
    <xf numFmtId="0" fontId="7" fillId="0" borderId="257" xfId="0" applyFont="1" applyBorder="1" applyAlignment="1">
      <alignment horizontal="left"/>
    </xf>
    <xf numFmtId="5" fontId="7" fillId="0" borderId="213" xfId="0" applyNumberFormat="1" applyFont="1" applyBorder="1"/>
    <xf numFmtId="37" fontId="11" fillId="0" borderId="267" xfId="0" applyNumberFormat="1" applyFont="1" applyBorder="1"/>
    <xf numFmtId="37" fontId="11" fillId="0" borderId="334" xfId="0" applyNumberFormat="1" applyFont="1" applyBorder="1"/>
    <xf numFmtId="0" fontId="11" fillId="0" borderId="334" xfId="0" applyFont="1" applyBorder="1"/>
    <xf numFmtId="0" fontId="11" fillId="0" borderId="336" xfId="0" applyFont="1" applyBorder="1"/>
    <xf numFmtId="5" fontId="11" fillId="0" borderId="337" xfId="0" applyNumberFormat="1" applyFont="1" applyBorder="1"/>
    <xf numFmtId="5" fontId="11" fillId="0" borderId="334" xfId="0" applyNumberFormat="1" applyFont="1" applyBorder="1"/>
    <xf numFmtId="5" fontId="11" fillId="9" borderId="334" xfId="0" applyNumberFormat="1" applyFont="1" applyFill="1" applyBorder="1"/>
    <xf numFmtId="37" fontId="11" fillId="9" borderId="334" xfId="0" applyNumberFormat="1" applyFont="1" applyFill="1" applyBorder="1"/>
    <xf numFmtId="37" fontId="11" fillId="0" borderId="337" xfId="0" applyNumberFormat="1" applyFont="1" applyBorder="1"/>
    <xf numFmtId="0" fontId="11" fillId="0" borderId="339" xfId="0" applyFont="1" applyBorder="1"/>
    <xf numFmtId="39" fontId="11" fillId="0" borderId="334" xfId="0" applyNumberFormat="1" applyFont="1" applyBorder="1"/>
    <xf numFmtId="0" fontId="11" fillId="0" borderId="340" xfId="0" applyFont="1" applyBorder="1"/>
    <xf numFmtId="5" fontId="11" fillId="0" borderId="341" xfId="0" applyNumberFormat="1" applyFont="1" applyBorder="1"/>
    <xf numFmtId="5" fontId="11" fillId="0" borderId="269" xfId="0" applyNumberFormat="1" applyFont="1" applyBorder="1"/>
    <xf numFmtId="0" fontId="11" fillId="0" borderId="334" xfId="0" applyFont="1" applyBorder="1" applyAlignment="1">
      <alignment horizontal="center"/>
    </xf>
    <xf numFmtId="0" fontId="11" fillId="0" borderId="342" xfId="0" applyFont="1" applyBorder="1" applyAlignment="1">
      <alignment horizontal="center"/>
    </xf>
    <xf numFmtId="5" fontId="11" fillId="0" borderId="343" xfId="0" applyNumberFormat="1" applyFont="1" applyBorder="1"/>
    <xf numFmtId="175" fontId="11" fillId="0" borderId="344" xfId="0" applyNumberFormat="1" applyFont="1" applyBorder="1" applyAlignment="1">
      <alignment horizontal="center"/>
    </xf>
    <xf numFmtId="0" fontId="11" fillId="0" borderId="345" xfId="0" applyFont="1" applyBorder="1" applyAlignment="1">
      <alignment horizontal="center"/>
    </xf>
    <xf numFmtId="5" fontId="11" fillId="9" borderId="339" xfId="0" applyNumberFormat="1" applyFont="1" applyFill="1" applyBorder="1"/>
    <xf numFmtId="5" fontId="11" fillId="9" borderId="343" xfId="0" applyNumberFormat="1" applyFont="1" applyFill="1" applyBorder="1"/>
    <xf numFmtId="49" fontId="11" fillId="0" borderId="334" xfId="0" applyNumberFormat="1" applyFont="1" applyBorder="1" applyAlignment="1">
      <alignment horizontal="center"/>
    </xf>
    <xf numFmtId="49" fontId="11" fillId="0" borderId="269" xfId="0" applyNumberFormat="1" applyFont="1" applyBorder="1" applyAlignment="1">
      <alignment horizontal="center"/>
    </xf>
    <xf numFmtId="37" fontId="11" fillId="9" borderId="339" xfId="0" applyNumberFormat="1" applyFont="1" applyFill="1" applyBorder="1"/>
    <xf numFmtId="37" fontId="11" fillId="9" borderId="343" xfId="0" applyNumberFormat="1" applyFont="1" applyFill="1" applyBorder="1"/>
    <xf numFmtId="37" fontId="11" fillId="0" borderId="346" xfId="0" applyNumberFormat="1" applyFont="1" applyBorder="1"/>
    <xf numFmtId="37" fontId="11" fillId="0" borderId="347" xfId="0" applyNumberFormat="1" applyFont="1" applyBorder="1"/>
    <xf numFmtId="37" fontId="11" fillId="0" borderId="343" xfId="0" applyNumberFormat="1" applyFont="1" applyBorder="1"/>
    <xf numFmtId="37" fontId="11" fillId="0" borderId="341" xfId="0" applyNumberFormat="1" applyFont="1" applyBorder="1"/>
    <xf numFmtId="37" fontId="11" fillId="0" borderId="349" xfId="0" applyNumberFormat="1" applyFont="1" applyBorder="1"/>
    <xf numFmtId="0" fontId="11" fillId="0" borderId="338" xfId="0" applyFont="1" applyBorder="1"/>
    <xf numFmtId="0" fontId="11" fillId="0" borderId="350" xfId="0" applyFont="1" applyBorder="1" applyAlignment="1">
      <alignment horizontal="center"/>
    </xf>
    <xf numFmtId="0" fontId="11" fillId="0" borderId="271" xfId="1893" applyFont="1" applyBorder="1"/>
    <xf numFmtId="0" fontId="11" fillId="0" borderId="0" xfId="1893" applyFont="1"/>
    <xf numFmtId="0" fontId="11" fillId="0" borderId="208" xfId="0" applyFont="1" applyBorder="1" applyAlignment="1">
      <alignment horizontal="left"/>
    </xf>
    <xf numFmtId="177" fontId="11" fillId="0" borderId="208" xfId="0" applyNumberFormat="1" applyFont="1" applyBorder="1"/>
    <xf numFmtId="0" fontId="11" fillId="11" borderId="208" xfId="0" applyFont="1" applyFill="1" applyBorder="1"/>
    <xf numFmtId="177" fontId="11" fillId="0" borderId="101" xfId="1" applyNumberFormat="1" applyFont="1" applyBorder="1" applyProtection="1"/>
    <xf numFmtId="0" fontId="11" fillId="0" borderId="262" xfId="0" applyFont="1" applyBorder="1"/>
    <xf numFmtId="177" fontId="11" fillId="0" borderId="57" xfId="1" applyNumberFormat="1" applyFont="1" applyBorder="1"/>
    <xf numFmtId="177" fontId="11" fillId="0" borderId="57" xfId="1" applyNumberFormat="1" applyFont="1" applyBorder="1" applyProtection="1"/>
    <xf numFmtId="177" fontId="11" fillId="0" borderId="262" xfId="1" applyNumberFormat="1" applyFont="1" applyBorder="1" applyProtection="1"/>
    <xf numFmtId="177" fontId="11" fillId="0" borderId="112" xfId="1" applyNumberFormat="1" applyFont="1" applyBorder="1" applyProtection="1"/>
    <xf numFmtId="177" fontId="11" fillId="0" borderId="49" xfId="1" applyNumberFormat="1" applyFont="1" applyBorder="1" applyProtection="1"/>
    <xf numFmtId="177" fontId="11" fillId="0" borderId="119" xfId="1" applyNumberFormat="1" applyFont="1" applyBorder="1"/>
    <xf numFmtId="177" fontId="11" fillId="0" borderId="57" xfId="1" applyNumberFormat="1" applyFont="1" applyFill="1" applyBorder="1"/>
    <xf numFmtId="177" fontId="11" fillId="0" borderId="112" xfId="1" applyNumberFormat="1" applyFont="1" applyBorder="1" applyAlignment="1" applyProtection="1">
      <alignment horizontal="right"/>
    </xf>
    <xf numFmtId="177" fontId="11" fillId="0" borderId="101" xfId="1" applyNumberFormat="1" applyFont="1" applyBorder="1" applyAlignment="1">
      <alignment horizontal="right"/>
    </xf>
    <xf numFmtId="0" fontId="11" fillId="0" borderId="55" xfId="1" applyNumberFormat="1" applyFont="1" applyBorder="1" applyAlignment="1">
      <alignment horizontal="center"/>
    </xf>
    <xf numFmtId="177" fontId="11" fillId="0" borderId="86" xfId="1" applyNumberFormat="1" applyFont="1" applyBorder="1" applyProtection="1"/>
    <xf numFmtId="177" fontId="11" fillId="0" borderId="201" xfId="1881" applyNumberFormat="1" applyBorder="1"/>
    <xf numFmtId="37" fontId="0" fillId="0" borderId="259" xfId="0" applyNumberFormat="1" applyBorder="1"/>
    <xf numFmtId="37" fontId="11" fillId="0" borderId="342" xfId="0" applyNumberFormat="1" applyFont="1" applyBorder="1"/>
    <xf numFmtId="0" fontId="11" fillId="0" borderId="335" xfId="0" applyFont="1" applyBorder="1" applyAlignment="1">
      <alignment horizontal="right"/>
    </xf>
    <xf numFmtId="0" fontId="86" fillId="0" borderId="119" xfId="0" applyFont="1" applyBorder="1" applyAlignment="1">
      <alignment vertical="center"/>
    </xf>
    <xf numFmtId="41" fontId="11" fillId="0" borderId="70" xfId="0" applyNumberFormat="1" applyFont="1" applyBorder="1"/>
    <xf numFmtId="0" fontId="0" fillId="0" borderId="203" xfId="0" applyBorder="1"/>
    <xf numFmtId="0" fontId="11" fillId="0" borderId="286" xfId="0" applyFont="1" applyBorder="1" applyAlignment="1">
      <alignment horizontal="right"/>
    </xf>
    <xf numFmtId="177" fontId="11" fillId="0" borderId="61" xfId="1" applyNumberFormat="1" applyFont="1" applyBorder="1" applyProtection="1"/>
    <xf numFmtId="0" fontId="0" fillId="0" borderId="252" xfId="0" applyBorder="1"/>
    <xf numFmtId="177" fontId="92" fillId="0" borderId="0" xfId="1" applyNumberFormat="1" applyFont="1" applyBorder="1"/>
    <xf numFmtId="37" fontId="0" fillId="0" borderId="10" xfId="0" applyNumberFormat="1" applyBorder="1"/>
    <xf numFmtId="0" fontId="0" fillId="0" borderId="59" xfId="0" quotePrefix="1" applyBorder="1" applyAlignment="1">
      <alignment horizontal="left"/>
    </xf>
    <xf numFmtId="0" fontId="14" fillId="0" borderId="59" xfId="0" applyFont="1" applyBorder="1"/>
    <xf numFmtId="37" fontId="11" fillId="0" borderId="65" xfId="0" applyNumberFormat="1" applyFont="1" applyBorder="1"/>
    <xf numFmtId="14" fontId="105" fillId="0" borderId="55" xfId="0" applyNumberFormat="1" applyFont="1" applyBorder="1" applyAlignment="1">
      <alignment horizontal="right" vertical="center"/>
    </xf>
    <xf numFmtId="0" fontId="65" fillId="0" borderId="59" xfId="0" applyFont="1" applyBorder="1"/>
    <xf numFmtId="14" fontId="105" fillId="0" borderId="59" xfId="0" applyNumberFormat="1" applyFont="1" applyBorder="1" applyAlignment="1">
      <alignment horizontal="right" vertical="center"/>
    </xf>
    <xf numFmtId="14" fontId="17" fillId="0" borderId="59" xfId="0" applyNumberFormat="1" applyFont="1" applyBorder="1"/>
    <xf numFmtId="0" fontId="21" fillId="0" borderId="182" xfId="0" applyFont="1" applyBorder="1"/>
    <xf numFmtId="0" fontId="7" fillId="0" borderId="265" xfId="0" applyFont="1" applyBorder="1" applyAlignment="1">
      <alignment horizontal="center"/>
    </xf>
    <xf numFmtId="177" fontId="7" fillId="0" borderId="342" xfId="1" applyNumberFormat="1" applyFont="1" applyFill="1" applyBorder="1" applyProtection="1"/>
    <xf numFmtId="177" fontId="7" fillId="0" borderId="343" xfId="1" applyNumberFormat="1" applyFont="1" applyBorder="1" applyProtection="1"/>
    <xf numFmtId="177" fontId="7" fillId="0" borderId="342" xfId="1" applyNumberFormat="1" applyFont="1" applyBorder="1" applyProtection="1"/>
    <xf numFmtId="177" fontId="7" fillId="0" borderId="343" xfId="1" applyNumberFormat="1" applyFont="1" applyFill="1" applyBorder="1" applyProtection="1"/>
    <xf numFmtId="177" fontId="7" fillId="0" borderId="269" xfId="1" applyNumberFormat="1" applyFont="1" applyBorder="1" applyProtection="1"/>
    <xf numFmtId="49" fontId="7" fillId="0" borderId="286" xfId="0" applyNumberFormat="1" applyFont="1" applyBorder="1" applyAlignment="1">
      <alignment horizontal="center"/>
    </xf>
    <xf numFmtId="37" fontId="7" fillId="0" borderId="342" xfId="0" applyNumberFormat="1" applyFont="1" applyBorder="1"/>
    <xf numFmtId="5" fontId="7" fillId="0" borderId="342" xfId="0" applyNumberFormat="1" applyFont="1" applyBorder="1"/>
    <xf numFmtId="5" fontId="7" fillId="0" borderId="350" xfId="1" applyNumberFormat="1" applyFont="1" applyBorder="1" applyProtection="1"/>
    <xf numFmtId="0" fontId="11" fillId="0" borderId="267" xfId="0" applyFont="1" applyBorder="1"/>
    <xf numFmtId="0" fontId="11" fillId="0" borderId="266" xfId="0" applyFont="1" applyBorder="1" applyAlignment="1">
      <alignment horizontal="center"/>
    </xf>
    <xf numFmtId="0" fontId="11" fillId="0" borderId="341" xfId="0" applyFont="1" applyBorder="1" applyAlignment="1">
      <alignment horizontal="center"/>
    </xf>
    <xf numFmtId="0" fontId="11" fillId="0" borderId="343" xfId="0" applyFont="1" applyBorder="1"/>
    <xf numFmtId="5" fontId="11" fillId="0" borderId="342" xfId="0" applyNumberFormat="1" applyFont="1" applyBorder="1"/>
    <xf numFmtId="0" fontId="11" fillId="0" borderId="337" xfId="0" applyFont="1" applyBorder="1"/>
    <xf numFmtId="5" fontId="11" fillId="0" borderId="340" xfId="0" applyNumberFormat="1" applyFont="1" applyBorder="1"/>
    <xf numFmtId="5" fontId="11" fillId="9" borderId="337" xfId="0" applyNumberFormat="1" applyFont="1" applyFill="1" applyBorder="1"/>
    <xf numFmtId="5" fontId="11" fillId="9" borderId="340" xfId="0" applyNumberFormat="1" applyFont="1" applyFill="1" applyBorder="1"/>
    <xf numFmtId="37" fontId="11" fillId="9" borderId="337" xfId="0" applyNumberFormat="1" applyFont="1" applyFill="1" applyBorder="1"/>
    <xf numFmtId="37" fontId="11" fillId="9" borderId="340" xfId="0" applyNumberFormat="1" applyFont="1" applyFill="1" applyBorder="1"/>
    <xf numFmtId="37" fontId="11" fillId="0" borderId="344" xfId="0" applyNumberFormat="1" applyFont="1" applyBorder="1"/>
    <xf numFmtId="37" fontId="11" fillId="0" borderId="340" xfId="0" applyNumberFormat="1" applyFont="1" applyBorder="1"/>
    <xf numFmtId="0" fontId="11" fillId="0" borderId="335" xfId="0" applyFont="1" applyBorder="1" applyAlignment="1">
      <alignment horizontal="center"/>
    </xf>
    <xf numFmtId="14" fontId="11" fillId="0" borderId="6" xfId="0" applyNumberFormat="1" applyFont="1" applyBorder="1"/>
    <xf numFmtId="5" fontId="11" fillId="0" borderId="261" xfId="0" applyNumberFormat="1" applyFont="1" applyBorder="1"/>
    <xf numFmtId="0" fontId="11" fillId="0" borderId="339" xfId="0" applyFont="1" applyBorder="1" applyAlignment="1">
      <alignment horizontal="centerContinuous"/>
    </xf>
    <xf numFmtId="0" fontId="11" fillId="0" borderId="334" xfId="0" applyFont="1" applyBorder="1" applyAlignment="1">
      <alignment horizontal="centerContinuous"/>
    </xf>
    <xf numFmtId="0" fontId="11" fillId="0" borderId="340" xfId="0" applyFont="1" applyBorder="1" applyAlignment="1">
      <alignment horizontal="centerContinuous"/>
    </xf>
    <xf numFmtId="0" fontId="11" fillId="0" borderId="335" xfId="0" applyFont="1" applyBorder="1"/>
    <xf numFmtId="0" fontId="11" fillId="0" borderId="266" xfId="0" applyFont="1" applyBorder="1"/>
    <xf numFmtId="0" fontId="11" fillId="0" borderId="286" xfId="0" applyFont="1" applyBorder="1"/>
    <xf numFmtId="0" fontId="11" fillId="0" borderId="341" xfId="0" applyFont="1" applyBorder="1"/>
    <xf numFmtId="0" fontId="11" fillId="0" borderId="269" xfId="0" applyFont="1" applyBorder="1"/>
    <xf numFmtId="5" fontId="8" fillId="0" borderId="269" xfId="0" applyNumberFormat="1" applyFont="1" applyBorder="1" applyProtection="1">
      <protection locked="0"/>
    </xf>
    <xf numFmtId="0" fontId="8" fillId="0" borderId="269" xfId="0" applyFont="1" applyBorder="1" applyProtection="1">
      <protection locked="0"/>
    </xf>
    <xf numFmtId="0" fontId="8" fillId="0" borderId="342" xfId="0" applyFont="1" applyBorder="1" applyProtection="1">
      <protection locked="0"/>
    </xf>
    <xf numFmtId="37" fontId="8" fillId="0" borderId="269" xfId="0" applyNumberFormat="1" applyFont="1" applyBorder="1" applyProtection="1">
      <protection locked="0"/>
    </xf>
    <xf numFmtId="0" fontId="11" fillId="0" borderId="342" xfId="0" applyFont="1" applyBorder="1" applyProtection="1">
      <protection locked="0"/>
    </xf>
    <xf numFmtId="37" fontId="11" fillId="0" borderId="269" xfId="0" applyNumberFormat="1" applyFont="1" applyBorder="1" applyProtection="1">
      <protection locked="0"/>
    </xf>
    <xf numFmtId="0" fontId="11" fillId="0" borderId="269" xfId="0" applyFont="1" applyBorder="1" applyProtection="1">
      <protection locked="0"/>
    </xf>
    <xf numFmtId="0" fontId="11" fillId="0" borderId="286" xfId="0" applyFont="1" applyBorder="1" applyAlignment="1">
      <alignment vertical="top"/>
    </xf>
    <xf numFmtId="0" fontId="12" fillId="0" borderId="79" xfId="0" applyFont="1" applyBorder="1"/>
    <xf numFmtId="0" fontId="11" fillId="22" borderId="61" xfId="0" applyFont="1" applyFill="1" applyBorder="1"/>
    <xf numFmtId="0" fontId="11" fillId="22" borderId="259" xfId="0" applyFont="1" applyFill="1" applyBorder="1"/>
    <xf numFmtId="0" fontId="56" fillId="0" borderId="59" xfId="0" applyFont="1" applyBorder="1"/>
    <xf numFmtId="177" fontId="11" fillId="0" borderId="113" xfId="1" applyNumberFormat="1" applyFont="1" applyBorder="1" applyProtection="1"/>
    <xf numFmtId="177" fontId="11" fillId="0" borderId="113" xfId="1" applyNumberFormat="1" applyFont="1" applyFill="1" applyBorder="1" applyProtection="1"/>
    <xf numFmtId="177" fontId="11" fillId="0" borderId="115" xfId="1" applyNumberFormat="1" applyFont="1" applyFill="1" applyBorder="1" applyProtection="1"/>
    <xf numFmtId="177" fontId="11" fillId="0" borderId="351" xfId="1" applyNumberFormat="1" applyFont="1" applyFill="1" applyBorder="1" applyProtection="1"/>
    <xf numFmtId="177" fontId="11" fillId="0" borderId="348" xfId="1" applyNumberFormat="1" applyFont="1" applyFill="1" applyBorder="1" applyProtection="1"/>
    <xf numFmtId="0" fontId="11" fillId="0" borderId="339" xfId="0" applyFont="1" applyBorder="1" applyAlignment="1">
      <alignment horizontal="centerContinuous" wrapText="1"/>
    </xf>
    <xf numFmtId="0" fontId="11" fillId="0" borderId="341" xfId="0" applyFont="1" applyBorder="1" applyAlignment="1">
      <alignment horizontal="right"/>
    </xf>
    <xf numFmtId="0" fontId="11" fillId="0" borderId="217" xfId="0" applyFont="1" applyBorder="1" applyAlignment="1">
      <alignment horizontal="right"/>
    </xf>
    <xf numFmtId="0" fontId="11" fillId="0" borderId="348" xfId="0" applyFont="1" applyBorder="1"/>
    <xf numFmtId="0" fontId="11" fillId="22" borderId="301" xfId="0" applyFont="1" applyFill="1" applyBorder="1"/>
    <xf numFmtId="0" fontId="11" fillId="22" borderId="188" xfId="0" applyFont="1" applyFill="1" applyBorder="1"/>
    <xf numFmtId="0" fontId="11" fillId="0" borderId="352" xfId="0" applyFont="1" applyBorder="1"/>
    <xf numFmtId="0" fontId="23" fillId="0" borderId="244" xfId="0" applyFont="1" applyBorder="1"/>
    <xf numFmtId="0" fontId="11" fillId="22" borderId="340" xfId="0" applyFont="1" applyFill="1" applyBorder="1"/>
    <xf numFmtId="0" fontId="56" fillId="0" borderId="244" xfId="0" applyFont="1" applyBorder="1" applyAlignment="1">
      <alignment horizontal="center"/>
    </xf>
    <xf numFmtId="37" fontId="11" fillId="22" borderId="340" xfId="0" applyNumberFormat="1" applyFont="1" applyFill="1" applyBorder="1"/>
    <xf numFmtId="0" fontId="11" fillId="0" borderId="113" xfId="0" applyFont="1" applyBorder="1" applyAlignment="1">
      <alignment horizontal="centerContinuous" wrapText="1"/>
    </xf>
    <xf numFmtId="0" fontId="11" fillId="0" borderId="109" xfId="0" applyFont="1" applyBorder="1" applyAlignment="1">
      <alignment horizontal="centerContinuous"/>
    </xf>
    <xf numFmtId="0" fontId="11" fillId="0" borderId="91" xfId="0" applyFont="1" applyBorder="1" applyAlignment="1">
      <alignment horizontal="centerContinuous"/>
    </xf>
    <xf numFmtId="0" fontId="56" fillId="0" borderId="201" xfId="0" applyFont="1" applyBorder="1"/>
    <xf numFmtId="0" fontId="0" fillId="0" borderId="109" xfId="0" applyBorder="1"/>
    <xf numFmtId="164" fontId="11" fillId="0" borderId="0" xfId="0" applyNumberFormat="1" applyFont="1" applyAlignment="1">
      <alignment horizontal="right"/>
    </xf>
    <xf numFmtId="0" fontId="11" fillId="0" borderId="244" xfId="0" applyFont="1" applyBorder="1" applyAlignment="1">
      <alignment horizontal="left"/>
    </xf>
    <xf numFmtId="0" fontId="11" fillId="0" borderId="267" xfId="0" applyFont="1" applyBorder="1" applyAlignment="1">
      <alignment horizontal="centerContinuous"/>
    </xf>
    <xf numFmtId="0" fontId="11" fillId="0" borderId="267" xfId="0" applyFont="1" applyBorder="1" applyAlignment="1">
      <alignment horizontal="center"/>
    </xf>
    <xf numFmtId="0" fontId="11" fillId="9" borderId="338" xfId="0" applyFont="1" applyFill="1" applyBorder="1"/>
    <xf numFmtId="5" fontId="11" fillId="9" borderId="338" xfId="0" applyNumberFormat="1" applyFont="1" applyFill="1" applyBorder="1"/>
    <xf numFmtId="0" fontId="14" fillId="0" borderId="266" xfId="0" applyFont="1" applyBorder="1"/>
    <xf numFmtId="5" fontId="11" fillId="0" borderId="267" xfId="0" applyNumberFormat="1" applyFont="1" applyBorder="1"/>
    <xf numFmtId="0" fontId="7" fillId="0" borderId="334" xfId="0" applyFont="1" applyBorder="1" applyAlignment="1">
      <alignment horizontal="centerContinuous"/>
    </xf>
    <xf numFmtId="0" fontId="7" fillId="0" borderId="266" xfId="0" applyFont="1" applyBorder="1"/>
    <xf numFmtId="0" fontId="7" fillId="0" borderId="339" xfId="0" applyFont="1" applyBorder="1" applyAlignment="1">
      <alignment horizontal="centerContinuous"/>
    </xf>
    <xf numFmtId="0" fontId="7" fillId="0" borderId="340" xfId="0" applyFont="1" applyBorder="1" applyAlignment="1">
      <alignment horizontal="centerContinuous"/>
    </xf>
    <xf numFmtId="0" fontId="7" fillId="0" borderId="337" xfId="0" applyFont="1" applyBorder="1" applyAlignment="1">
      <alignment horizontal="centerContinuous"/>
    </xf>
    <xf numFmtId="0" fontId="7" fillId="0" borderId="339" xfId="0" applyFont="1" applyBorder="1"/>
    <xf numFmtId="0" fontId="7" fillId="0" borderId="337" xfId="0" applyFont="1" applyBorder="1" applyAlignment="1">
      <alignment horizontal="center"/>
    </xf>
    <xf numFmtId="0" fontId="7" fillId="0" borderId="343" xfId="0" applyFont="1" applyBorder="1"/>
    <xf numFmtId="5" fontId="7" fillId="12" borderId="337" xfId="0" applyNumberFormat="1" applyFont="1" applyFill="1" applyBorder="1"/>
    <xf numFmtId="5" fontId="7" fillId="12" borderId="342" xfId="0" applyNumberFormat="1" applyFont="1" applyFill="1" applyBorder="1"/>
    <xf numFmtId="0" fontId="7" fillId="0" borderId="337" xfId="0" applyFont="1" applyBorder="1" applyAlignment="1">
      <alignment horizontal="left"/>
    </xf>
    <xf numFmtId="0" fontId="7" fillId="0" borderId="337" xfId="0" applyFont="1" applyBorder="1"/>
    <xf numFmtId="37" fontId="7" fillId="12" borderId="337" xfId="0" applyNumberFormat="1" applyFont="1" applyFill="1" applyBorder="1"/>
    <xf numFmtId="37" fontId="7" fillId="12" borderId="342" xfId="0" applyNumberFormat="1" applyFont="1" applyFill="1" applyBorder="1"/>
    <xf numFmtId="37" fontId="7" fillId="0" borderId="337" xfId="0" applyNumberFormat="1" applyFont="1" applyBorder="1"/>
    <xf numFmtId="37" fontId="11" fillId="22" borderId="337" xfId="0" applyNumberFormat="1" applyFont="1" applyFill="1" applyBorder="1"/>
    <xf numFmtId="37" fontId="11" fillId="22" borderId="342" xfId="0" applyNumberFormat="1" applyFont="1" applyFill="1" applyBorder="1"/>
    <xf numFmtId="0" fontId="7" fillId="0" borderId="195" xfId="0" applyFont="1" applyBorder="1" applyAlignment="1">
      <alignment horizontal="left"/>
    </xf>
    <xf numFmtId="0" fontId="7" fillId="0" borderId="191" xfId="0" applyFont="1" applyBorder="1" applyAlignment="1">
      <alignment horizontal="left"/>
    </xf>
    <xf numFmtId="49" fontId="11" fillId="0" borderId="196" xfId="0" applyNumberFormat="1" applyFont="1" applyBorder="1" applyAlignment="1">
      <alignment horizontal="left"/>
    </xf>
    <xf numFmtId="0" fontId="0" fillId="0" borderId="8" xfId="0" applyBorder="1" applyAlignment="1">
      <alignment horizontal="left"/>
    </xf>
    <xf numFmtId="37" fontId="7" fillId="12" borderId="339" xfId="0" applyNumberFormat="1" applyFont="1" applyFill="1" applyBorder="1"/>
    <xf numFmtId="177" fontId="7" fillId="0" borderId="339" xfId="1" applyNumberFormat="1" applyFont="1" applyFill="1" applyBorder="1" applyProtection="1"/>
    <xf numFmtId="177" fontId="7" fillId="0" borderId="337" xfId="1" applyNumberFormat="1" applyFont="1" applyFill="1" applyBorder="1" applyProtection="1"/>
    <xf numFmtId="177" fontId="7" fillId="12" borderId="339" xfId="1" applyNumberFormat="1" applyFont="1" applyFill="1" applyBorder="1" applyProtection="1"/>
    <xf numFmtId="177" fontId="7" fillId="12" borderId="337" xfId="1" applyNumberFormat="1" applyFont="1" applyFill="1" applyBorder="1" applyProtection="1"/>
    <xf numFmtId="177" fontId="7" fillId="0" borderId="339" xfId="1" applyNumberFormat="1" applyFont="1" applyBorder="1" applyProtection="1"/>
    <xf numFmtId="177" fontId="7" fillId="0" borderId="337" xfId="1" applyNumberFormat="1" applyFont="1" applyBorder="1" applyProtection="1"/>
    <xf numFmtId="177" fontId="7" fillId="22" borderId="339" xfId="1" applyNumberFormat="1" applyFont="1" applyFill="1" applyBorder="1" applyProtection="1"/>
    <xf numFmtId="177" fontId="7" fillId="22" borderId="337" xfId="1" applyNumberFormat="1" applyFont="1" applyFill="1" applyBorder="1" applyProtection="1"/>
    <xf numFmtId="177" fontId="11" fillId="22" borderId="339" xfId="1" applyNumberFormat="1" applyFont="1" applyFill="1" applyBorder="1" applyProtection="1"/>
    <xf numFmtId="177" fontId="11" fillId="22" borderId="337" xfId="1" applyNumberFormat="1" applyFont="1" applyFill="1" applyBorder="1" applyProtection="1"/>
    <xf numFmtId="5" fontId="7" fillId="0" borderId="339" xfId="0" applyNumberFormat="1" applyFont="1" applyBorder="1"/>
    <xf numFmtId="7" fontId="7" fillId="0" borderId="337" xfId="0" applyNumberFormat="1" applyFont="1" applyBorder="1"/>
    <xf numFmtId="7" fontId="7" fillId="0" borderId="339" xfId="0" applyNumberFormat="1" applyFont="1" applyBorder="1"/>
    <xf numFmtId="7" fontId="7" fillId="0" borderId="341" xfId="0" applyNumberFormat="1" applyFont="1" applyBorder="1"/>
    <xf numFmtId="37" fontId="7" fillId="22" borderId="341" xfId="0" applyNumberFormat="1" applyFont="1" applyFill="1" applyBorder="1"/>
    <xf numFmtId="37" fontId="7" fillId="22" borderId="337" xfId="0" applyNumberFormat="1" applyFont="1" applyFill="1" applyBorder="1"/>
    <xf numFmtId="37" fontId="11" fillId="0" borderId="311" xfId="0" applyNumberFormat="1" applyFont="1" applyBorder="1"/>
    <xf numFmtId="0" fontId="12" fillId="0" borderId="101" xfId="0" applyFont="1" applyBorder="1"/>
    <xf numFmtId="37" fontId="11" fillId="0" borderId="198" xfId="0" applyNumberFormat="1" applyFont="1" applyBorder="1"/>
    <xf numFmtId="0" fontId="11" fillId="0" borderId="312" xfId="0" applyFont="1" applyBorder="1"/>
    <xf numFmtId="0" fontId="13" fillId="0" borderId="57" xfId="0" applyFont="1" applyBorder="1"/>
    <xf numFmtId="0" fontId="23" fillId="0" borderId="1" xfId="2069" applyFont="1" applyBorder="1"/>
    <xf numFmtId="2" fontId="11" fillId="0" borderId="341" xfId="0" applyNumberFormat="1" applyFont="1" applyBorder="1" applyAlignment="1">
      <alignment horizontal="center"/>
    </xf>
    <xf numFmtId="177" fontId="11" fillId="0" borderId="6" xfId="1" applyNumberFormat="1" applyFont="1" applyBorder="1" applyProtection="1">
      <protection locked="0"/>
    </xf>
    <xf numFmtId="1" fontId="11" fillId="0" borderId="1" xfId="1" applyNumberFormat="1" applyFont="1" applyBorder="1" applyProtection="1">
      <protection locked="0"/>
    </xf>
    <xf numFmtId="43" fontId="11" fillId="0" borderId="0" xfId="1" applyFont="1" applyBorder="1" applyAlignment="1"/>
    <xf numFmtId="37" fontId="11" fillId="0" borderId="353" xfId="0" applyNumberFormat="1" applyFont="1" applyBorder="1"/>
    <xf numFmtId="0" fontId="12" fillId="0" borderId="337" xfId="0" applyFont="1" applyBorder="1"/>
    <xf numFmtId="0" fontId="7" fillId="0" borderId="90" xfId="1" applyNumberFormat="1" applyFont="1" applyFill="1" applyBorder="1" applyAlignment="1">
      <alignment vertical="center"/>
    </xf>
    <xf numFmtId="0" fontId="7" fillId="0" borderId="55" xfId="1" applyNumberFormat="1" applyFont="1" applyFill="1" applyBorder="1" applyAlignment="1">
      <alignment vertical="center"/>
    </xf>
    <xf numFmtId="0" fontId="56" fillId="0" borderId="90" xfId="0" applyFont="1" applyBorder="1" applyAlignment="1">
      <alignment horizontal="left"/>
    </xf>
    <xf numFmtId="0" fontId="11" fillId="0" borderId="339" xfId="0" applyFont="1" applyBorder="1" applyAlignment="1">
      <alignment horizontal="right"/>
    </xf>
    <xf numFmtId="177" fontId="0" fillId="0" borderId="90" xfId="1" applyNumberFormat="1" applyFont="1" applyBorder="1"/>
    <xf numFmtId="177" fontId="7" fillId="0" borderId="48" xfId="1" applyNumberFormat="1" applyFont="1" applyBorder="1" applyProtection="1"/>
    <xf numFmtId="177" fontId="7" fillId="0" borderId="215" xfId="1" applyNumberFormat="1" applyFont="1" applyBorder="1"/>
    <xf numFmtId="177" fontId="11" fillId="0" borderId="0" xfId="2077" applyNumberFormat="1" applyFont="1" applyBorder="1" applyAlignment="1">
      <alignment vertical="center" wrapText="1"/>
    </xf>
    <xf numFmtId="177" fontId="11" fillId="0" borderId="48" xfId="2077" applyNumberFormat="1" applyFont="1" applyBorder="1" applyAlignment="1">
      <alignment vertical="center" wrapText="1"/>
    </xf>
    <xf numFmtId="177" fontId="7" fillId="0" borderId="0" xfId="2077" applyNumberFormat="1" applyFont="1" applyFill="1" applyBorder="1" applyProtection="1"/>
    <xf numFmtId="183" fontId="7" fillId="0" borderId="263" xfId="1884" applyNumberFormat="1" applyFont="1" applyFill="1" applyBorder="1" applyProtection="1"/>
    <xf numFmtId="177" fontId="11" fillId="0" borderId="0" xfId="2077" applyNumberFormat="1" applyFont="1" applyFill="1" applyBorder="1" applyAlignment="1">
      <alignment vertical="center" wrapText="1"/>
    </xf>
    <xf numFmtId="0" fontId="7" fillId="0" borderId="218" xfId="1881" applyFont="1" applyBorder="1"/>
    <xf numFmtId="0" fontId="7" fillId="0" borderId="243" xfId="1881" applyFont="1" applyBorder="1"/>
    <xf numFmtId="0" fontId="7" fillId="0" borderId="222" xfId="1881" applyFont="1" applyBorder="1"/>
    <xf numFmtId="0" fontId="7" fillId="0" borderId="225" xfId="1881" applyFont="1" applyBorder="1"/>
    <xf numFmtId="0" fontId="7" fillId="0" borderId="243" xfId="1881" applyFont="1" applyBorder="1" applyAlignment="1">
      <alignment horizontal="left"/>
    </xf>
    <xf numFmtId="0" fontId="7" fillId="0" borderId="247" xfId="1881" applyFont="1" applyBorder="1"/>
    <xf numFmtId="0" fontId="7" fillId="0" borderId="268" xfId="1881" applyFont="1" applyBorder="1"/>
    <xf numFmtId="0" fontId="11" fillId="0" borderId="9" xfId="1881" applyBorder="1"/>
    <xf numFmtId="0" fontId="7" fillId="0" borderId="6" xfId="1881" applyFont="1" applyBorder="1" applyAlignment="1">
      <alignment horizontal="center"/>
    </xf>
    <xf numFmtId="0" fontId="7" fillId="0" borderId="0" xfId="1881" applyFont="1"/>
    <xf numFmtId="0" fontId="7" fillId="0" borderId="9" xfId="1881" applyFont="1" applyBorder="1"/>
    <xf numFmtId="0" fontId="7" fillId="0" borderId="9" xfId="1881" applyFont="1" applyBorder="1" applyAlignment="1">
      <alignment horizontal="left"/>
    </xf>
    <xf numFmtId="0" fontId="7" fillId="0" borderId="261" xfId="1881" applyFont="1" applyBorder="1"/>
    <xf numFmtId="0" fontId="7" fillId="0" borderId="354" xfId="1881" applyFont="1" applyBorder="1"/>
    <xf numFmtId="0" fontId="7" fillId="0" borderId="1" xfId="1881" applyFont="1" applyBorder="1"/>
    <xf numFmtId="0" fontId="7" fillId="0" borderId="7" xfId="1881" applyFont="1" applyBorder="1" applyAlignment="1">
      <alignment horizontal="center"/>
    </xf>
    <xf numFmtId="0" fontId="7" fillId="0" borderId="10" xfId="1881" applyFont="1" applyBorder="1"/>
    <xf numFmtId="164" fontId="11" fillId="0" borderId="10" xfId="1881" applyNumberFormat="1" applyBorder="1" applyAlignment="1">
      <alignment horizontal="center"/>
    </xf>
    <xf numFmtId="49" fontId="11" fillId="0" borderId="8" xfId="1881" applyNumberFormat="1" applyBorder="1" applyAlignment="1">
      <alignment horizontal="left"/>
    </xf>
    <xf numFmtId="0" fontId="7" fillId="0" borderId="354" xfId="1881" applyFont="1" applyBorder="1" applyAlignment="1">
      <alignment horizontal="centerContinuous"/>
    </xf>
    <xf numFmtId="0" fontId="7" fillId="0" borderId="1" xfId="1881" applyFont="1" applyBorder="1" applyAlignment="1">
      <alignment horizontal="centerContinuous"/>
    </xf>
    <xf numFmtId="0" fontId="7" fillId="0" borderId="2" xfId="1881" applyFont="1" applyBorder="1" applyAlignment="1">
      <alignment horizontal="centerContinuous"/>
    </xf>
    <xf numFmtId="0" fontId="19" fillId="0" borderId="0" xfId="1881" applyFont="1" applyAlignment="1">
      <alignment horizontal="centerContinuous"/>
    </xf>
    <xf numFmtId="0" fontId="11" fillId="0" borderId="0" xfId="1881" applyAlignment="1">
      <alignment horizontal="left" vertical="justify" wrapText="1"/>
    </xf>
    <xf numFmtId="0" fontId="19" fillId="0" borderId="0" xfId="1881" applyFont="1" applyAlignment="1">
      <alignment horizontal="left" vertical="justify" wrapText="1"/>
    </xf>
    <xf numFmtId="0" fontId="11" fillId="0" borderId="0" xfId="1881" applyAlignment="1">
      <alignment horizontal="left" vertical="top" wrapText="1"/>
    </xf>
    <xf numFmtId="0" fontId="17" fillId="0" borderId="0" xfId="1881" applyFont="1" applyAlignment="1">
      <alignment horizontal="left" vertical="top"/>
    </xf>
    <xf numFmtId="0" fontId="17" fillId="0" borderId="0" xfId="1881" applyFont="1" applyAlignment="1">
      <alignment horizontal="left" vertical="top" wrapText="1"/>
    </xf>
    <xf numFmtId="0" fontId="11" fillId="0" borderId="0" xfId="1881" applyAlignment="1">
      <alignment horizontal="left" vertical="top"/>
    </xf>
    <xf numFmtId="0" fontId="11" fillId="0" borderId="261" xfId="1881" applyBorder="1" applyAlignment="1">
      <alignment horizontal="left" vertical="top"/>
    </xf>
    <xf numFmtId="0" fontId="11" fillId="0" borderId="0" xfId="1881" applyAlignment="1">
      <alignment horizontal="left" vertical="justify"/>
    </xf>
    <xf numFmtId="0" fontId="86" fillId="0" borderId="0" xfId="1881" applyFont="1" applyAlignment="1">
      <alignment vertical="center"/>
    </xf>
    <xf numFmtId="0" fontId="11" fillId="0" borderId="261" xfId="1881" applyBorder="1" applyAlignment="1">
      <alignment horizontal="left" vertical="top" wrapText="1"/>
    </xf>
    <xf numFmtId="0" fontId="19" fillId="0" borderId="0" xfId="1881" applyFont="1" applyAlignment="1">
      <alignment horizontal="left"/>
    </xf>
    <xf numFmtId="0" fontId="19" fillId="0" borderId="0" xfId="1881" applyFont="1" applyAlignment="1">
      <alignment horizontal="left" vertical="top"/>
    </xf>
    <xf numFmtId="0" fontId="19" fillId="0" borderId="1" xfId="1881" applyFont="1" applyBorder="1" applyAlignment="1">
      <alignment horizontal="centerContinuous"/>
    </xf>
    <xf numFmtId="0" fontId="7" fillId="0" borderId="0" xfId="1881" applyFont="1" applyAlignment="1">
      <alignment horizontal="centerContinuous"/>
    </xf>
    <xf numFmtId="37" fontId="7" fillId="0" borderId="0" xfId="1881" applyNumberFormat="1" applyFont="1"/>
    <xf numFmtId="37" fontId="7" fillId="0" borderId="261" xfId="1881" applyNumberFormat="1" applyFont="1" applyBorder="1"/>
    <xf numFmtId="37" fontId="7" fillId="0" borderId="298" xfId="1881" applyNumberFormat="1" applyFont="1" applyBorder="1"/>
    <xf numFmtId="37" fontId="7" fillId="0" borderId="0" xfId="1881" applyNumberFormat="1" applyFont="1" applyAlignment="1">
      <alignment horizontal="centerContinuous"/>
    </xf>
    <xf numFmtId="0" fontId="11" fillId="0" borderId="218" xfId="1881" applyBorder="1"/>
    <xf numFmtId="0" fontId="11" fillId="0" borderId="354" xfId="1881" applyBorder="1"/>
    <xf numFmtId="0" fontId="11" fillId="0" borderId="354" xfId="1881" applyBorder="1" applyAlignment="1">
      <alignment horizontal="centerContinuous"/>
    </xf>
    <xf numFmtId="0" fontId="11" fillId="0" borderId="261" xfId="1881" applyBorder="1" applyAlignment="1">
      <alignment horizontal="centerContinuous"/>
    </xf>
    <xf numFmtId="0" fontId="11" fillId="0" borderId="0" xfId="1881" applyAlignment="1">
      <alignment horizontal="left"/>
    </xf>
    <xf numFmtId="0" fontId="11" fillId="0" borderId="261" xfId="1881" applyBorder="1" applyAlignment="1">
      <alignment horizontal="center"/>
    </xf>
    <xf numFmtId="0" fontId="11" fillId="0" borderId="272" xfId="1881" applyBorder="1"/>
    <xf numFmtId="0" fontId="11" fillId="0" borderId="254" xfId="1881" applyBorder="1" applyAlignment="1">
      <alignment horizontal="left"/>
    </xf>
    <xf numFmtId="0" fontId="11" fillId="0" borderId="254" xfId="1881" applyBorder="1" applyAlignment="1">
      <alignment horizontal="left" vertical="top"/>
    </xf>
    <xf numFmtId="0" fontId="11" fillId="0" borderId="254" xfId="1881" applyBorder="1" applyAlignment="1">
      <alignment horizontal="center"/>
    </xf>
    <xf numFmtId="0" fontId="11" fillId="0" borderId="254" xfId="1881" applyBorder="1" applyAlignment="1">
      <alignment horizontal="centerContinuous"/>
    </xf>
    <xf numFmtId="0" fontId="11" fillId="0" borderId="255" xfId="1881" applyBorder="1" applyAlignment="1">
      <alignment horizontal="centerContinuous"/>
    </xf>
    <xf numFmtId="0" fontId="20" fillId="0" borderId="0" xfId="1881" applyFont="1"/>
    <xf numFmtId="0" fontId="20" fillId="0" borderId="0" xfId="1881" applyFont="1" applyAlignment="1">
      <alignment horizontal="centerContinuous"/>
    </xf>
    <xf numFmtId="0" fontId="7" fillId="0" borderId="119" xfId="1881" applyFont="1" applyBorder="1"/>
    <xf numFmtId="0" fontId="7" fillId="0" borderId="319" xfId="1881" applyFont="1" applyBorder="1"/>
    <xf numFmtId="0" fontId="7" fillId="0" borderId="110" xfId="1881" applyFont="1" applyBorder="1"/>
    <xf numFmtId="0" fontId="7" fillId="0" borderId="51" xfId="1881" applyFont="1" applyBorder="1"/>
    <xf numFmtId="0" fontId="7" fillId="0" borderId="319" xfId="1881" applyFont="1" applyBorder="1" applyAlignment="1">
      <alignment horizontal="left"/>
    </xf>
    <xf numFmtId="0" fontId="7" fillId="0" borderId="112" xfId="1881" applyFont="1" applyBorder="1"/>
    <xf numFmtId="0" fontId="7" fillId="0" borderId="57" xfId="1881" applyFont="1" applyBorder="1"/>
    <xf numFmtId="0" fontId="7" fillId="0" borderId="101" xfId="1881" applyFont="1" applyBorder="1"/>
    <xf numFmtId="0" fontId="7" fillId="0" borderId="115" xfId="1881" applyFont="1" applyBorder="1"/>
    <xf numFmtId="49" fontId="11" fillId="0" borderId="79" xfId="1881" applyNumberFormat="1" applyBorder="1" applyAlignment="1">
      <alignment horizontal="left"/>
    </xf>
    <xf numFmtId="0" fontId="7" fillId="0" borderId="115" xfId="1881" applyFont="1" applyBorder="1" applyAlignment="1">
      <alignment horizontal="centerContinuous"/>
    </xf>
    <xf numFmtId="0" fontId="7" fillId="0" borderId="96" xfId="1881" applyFont="1" applyBorder="1" applyAlignment="1">
      <alignment horizontal="centerContinuous"/>
    </xf>
    <xf numFmtId="0" fontId="20" fillId="0" borderId="57" xfId="1881" applyFont="1" applyBorder="1" applyAlignment="1">
      <alignment horizontal="centerContinuous"/>
    </xf>
    <xf numFmtId="0" fontId="7" fillId="0" borderId="101" xfId="1881" applyFont="1" applyBorder="1" applyAlignment="1">
      <alignment horizontal="centerContinuous"/>
    </xf>
    <xf numFmtId="0" fontId="11" fillId="0" borderId="101" xfId="1881" applyBorder="1" applyAlignment="1">
      <alignment horizontal="centerContinuous"/>
    </xf>
    <xf numFmtId="0" fontId="7" fillId="0" borderId="262" xfId="1881" applyFont="1" applyBorder="1"/>
    <xf numFmtId="0" fontId="7" fillId="0" borderId="48" xfId="1881" applyFont="1" applyBorder="1"/>
    <xf numFmtId="0" fontId="7" fillId="0" borderId="48" xfId="1881" applyFont="1" applyBorder="1" applyAlignment="1">
      <alignment horizontal="centerContinuous"/>
    </xf>
    <xf numFmtId="37" fontId="7" fillId="0" borderId="48" xfId="1881" applyNumberFormat="1" applyFont="1" applyBorder="1"/>
    <xf numFmtId="37" fontId="7" fillId="0" borderId="49" xfId="1881" applyNumberFormat="1" applyFont="1" applyBorder="1"/>
    <xf numFmtId="0" fontId="7" fillId="0" borderId="6" xfId="1881" applyFont="1" applyBorder="1"/>
    <xf numFmtId="0" fontId="7" fillId="0" borderId="7" xfId="1881" applyFont="1" applyBorder="1"/>
    <xf numFmtId="49" fontId="11" fillId="0" borderId="8" xfId="1881" applyNumberFormat="1" applyBorder="1"/>
    <xf numFmtId="0" fontId="11" fillId="0" borderId="268" xfId="1881" applyBorder="1" applyAlignment="1">
      <alignment horizontal="centerContinuous"/>
    </xf>
    <xf numFmtId="0" fontId="7" fillId="0" borderId="261" xfId="1881" applyFont="1" applyBorder="1" applyAlignment="1">
      <alignment horizontal="centerContinuous"/>
    </xf>
    <xf numFmtId="0" fontId="11" fillId="0" borderId="220" xfId="1881" applyBorder="1" applyAlignment="1">
      <alignment horizontal="centerContinuous"/>
    </xf>
    <xf numFmtId="0" fontId="11" fillId="0" borderId="183" xfId="1881" applyBorder="1" applyAlignment="1">
      <alignment horizontal="centerContinuous"/>
    </xf>
    <xf numFmtId="0" fontId="14" fillId="0" borderId="271" xfId="1881" applyFont="1" applyBorder="1"/>
    <xf numFmtId="0" fontId="11" fillId="0" borderId="254" xfId="1881" applyBorder="1"/>
    <xf numFmtId="0" fontId="11" fillId="0" borderId="186" xfId="1881" applyBorder="1" applyAlignment="1">
      <alignment horizontal="centerContinuous"/>
    </xf>
    <xf numFmtId="0" fontId="20" fillId="0" borderId="271" xfId="1881" applyFont="1" applyBorder="1"/>
    <xf numFmtId="0" fontId="11" fillId="0" borderId="192" xfId="1881" applyBorder="1" applyAlignment="1">
      <alignment horizontal="centerContinuous"/>
    </xf>
    <xf numFmtId="0" fontId="11" fillId="0" borderId="301" xfId="1881" applyBorder="1" applyAlignment="1">
      <alignment horizontal="centerContinuous"/>
    </xf>
    <xf numFmtId="0" fontId="7" fillId="0" borderId="59" xfId="1881" applyFont="1" applyBorder="1"/>
    <xf numFmtId="0" fontId="7" fillId="0" borderId="263" xfId="1881" applyFont="1" applyBorder="1"/>
    <xf numFmtId="0" fontId="11" fillId="0" borderId="265" xfId="1881" applyBorder="1"/>
    <xf numFmtId="0" fontId="7" fillId="0" borderId="61" xfId="1881" applyFont="1" applyBorder="1"/>
    <xf numFmtId="0" fontId="7" fillId="0" borderId="188" xfId="1881" applyFont="1" applyBorder="1" applyAlignment="1">
      <alignment horizontal="centerContinuous"/>
    </xf>
    <xf numFmtId="0" fontId="7" fillId="0" borderId="188" xfId="1881" applyFont="1" applyBorder="1"/>
    <xf numFmtId="49" fontId="23" fillId="0" borderId="8" xfId="1881" applyNumberFormat="1" applyFont="1" applyBorder="1"/>
    <xf numFmtId="0" fontId="11" fillId="0" borderId="265" xfId="1881" applyBorder="1" applyAlignment="1">
      <alignment horizontal="centerContinuous"/>
    </xf>
    <xf numFmtId="0" fontId="7" fillId="0" borderId="61" xfId="1881" applyFont="1" applyBorder="1" applyAlignment="1">
      <alignment horizontal="centerContinuous"/>
    </xf>
    <xf numFmtId="0" fontId="11" fillId="0" borderId="86" xfId="1881" applyBorder="1" applyAlignment="1">
      <alignment horizontal="centerContinuous"/>
    </xf>
    <xf numFmtId="0" fontId="11" fillId="0" borderId="298" xfId="1881" applyBorder="1" applyAlignment="1">
      <alignment horizontal="centerContinuous"/>
    </xf>
    <xf numFmtId="0" fontId="7" fillId="0" borderId="266" xfId="0" applyFont="1" applyBorder="1" applyAlignment="1">
      <alignment horizontal="left" wrapText="1"/>
    </xf>
    <xf numFmtId="0" fontId="0" fillId="0" borderId="266" xfId="0" applyBorder="1"/>
    <xf numFmtId="0" fontId="9" fillId="4" borderId="269" xfId="0" applyFont="1" applyFill="1" applyBorder="1" applyProtection="1">
      <protection locked="0"/>
    </xf>
    <xf numFmtId="0" fontId="5" fillId="0" borderId="269" xfId="0" applyFont="1" applyBorder="1" applyProtection="1">
      <protection locked="0"/>
    </xf>
    <xf numFmtId="0" fontId="5" fillId="16" borderId="269" xfId="0" applyFont="1" applyFill="1" applyBorder="1" applyProtection="1">
      <protection locked="0"/>
    </xf>
    <xf numFmtId="0" fontId="26" fillId="17" borderId="269" xfId="0" applyFont="1" applyFill="1" applyBorder="1" applyProtection="1">
      <protection locked="0"/>
    </xf>
    <xf numFmtId="0" fontId="5" fillId="17" borderId="269" xfId="0" applyFont="1" applyFill="1" applyBorder="1" applyProtection="1">
      <protection locked="0"/>
    </xf>
    <xf numFmtId="0" fontId="7" fillId="17" borderId="269" xfId="0" applyFont="1" applyFill="1" applyBorder="1" applyProtection="1">
      <protection locked="0"/>
    </xf>
    <xf numFmtId="0" fontId="26" fillId="16" borderId="269" xfId="0" applyFont="1" applyFill="1" applyBorder="1" applyProtection="1">
      <protection locked="0"/>
    </xf>
    <xf numFmtId="0" fontId="7" fillId="16" borderId="269" xfId="0" applyFont="1" applyFill="1" applyBorder="1" applyProtection="1">
      <protection locked="0"/>
    </xf>
    <xf numFmtId="0" fontId="8" fillId="16" borderId="269" xfId="0" applyFont="1" applyFill="1" applyBorder="1" applyProtection="1">
      <protection locked="0"/>
    </xf>
    <xf numFmtId="0" fontId="29" fillId="16" borderId="269" xfId="0" applyFont="1" applyFill="1" applyBorder="1" applyProtection="1">
      <protection locked="0"/>
    </xf>
    <xf numFmtId="0" fontId="9" fillId="16" borderId="269" xfId="0" applyFont="1" applyFill="1" applyBorder="1" applyProtection="1">
      <protection locked="0"/>
    </xf>
    <xf numFmtId="0" fontId="19" fillId="16" borderId="269" xfId="0" applyFont="1" applyFill="1" applyBorder="1" applyProtection="1">
      <protection locked="0"/>
    </xf>
    <xf numFmtId="49" fontId="5" fillId="0" borderId="269" xfId="0" applyNumberFormat="1" applyFont="1" applyBorder="1" applyProtection="1">
      <protection locked="0"/>
    </xf>
    <xf numFmtId="0" fontId="19" fillId="17" borderId="269" xfId="0" applyFont="1" applyFill="1" applyBorder="1" applyProtection="1">
      <protection locked="0"/>
    </xf>
    <xf numFmtId="0" fontId="9" fillId="17" borderId="269" xfId="0" applyFont="1" applyFill="1" applyBorder="1" applyProtection="1">
      <protection locked="0"/>
    </xf>
    <xf numFmtId="0" fontId="11" fillId="3" borderId="218" xfId="0" applyFont="1" applyFill="1" applyBorder="1"/>
    <xf numFmtId="0" fontId="11" fillId="3" borderId="225" xfId="0" applyFont="1" applyFill="1" applyBorder="1"/>
    <xf numFmtId="0" fontId="35" fillId="3" borderId="225" xfId="0" applyFont="1" applyFill="1" applyBorder="1" applyAlignment="1">
      <alignment horizontal="left"/>
    </xf>
    <xf numFmtId="0" fontId="36" fillId="3" borderId="225" xfId="0" applyFont="1" applyFill="1" applyBorder="1"/>
    <xf numFmtId="0" fontId="11" fillId="3" borderId="247" xfId="0" applyFont="1" applyFill="1" applyBorder="1"/>
    <xf numFmtId="0" fontId="11" fillId="3" borderId="268" xfId="0" applyFont="1" applyFill="1" applyBorder="1"/>
    <xf numFmtId="0" fontId="11" fillId="3" borderId="261" xfId="0" applyFont="1" applyFill="1" applyBorder="1"/>
    <xf numFmtId="0" fontId="37" fillId="3" borderId="268" xfId="0" applyFont="1" applyFill="1" applyBorder="1" applyAlignment="1">
      <alignment horizontal="centerContinuous" vertical="center"/>
    </xf>
    <xf numFmtId="0" fontId="11" fillId="3" borderId="261" xfId="0" applyFont="1" applyFill="1" applyBorder="1" applyAlignment="1">
      <alignment horizontal="centerContinuous"/>
    </xf>
    <xf numFmtId="0" fontId="38" fillId="3" borderId="268" xfId="0" applyFont="1" applyFill="1" applyBorder="1" applyAlignment="1">
      <alignment horizontal="centerContinuous" vertical="center"/>
    </xf>
    <xf numFmtId="0" fontId="39" fillId="3" borderId="268" xfId="0" applyFont="1" applyFill="1" applyBorder="1" applyAlignment="1">
      <alignment horizontal="centerContinuous" vertical="center"/>
    </xf>
    <xf numFmtId="0" fontId="37" fillId="3" borderId="261" xfId="0" applyFont="1" applyFill="1" applyBorder="1" applyAlignment="1">
      <alignment horizontal="centerContinuous"/>
    </xf>
    <xf numFmtId="0" fontId="10" fillId="3" borderId="268" xfId="0" applyFont="1" applyFill="1" applyBorder="1" applyAlignment="1">
      <alignment horizontal="centerContinuous"/>
    </xf>
    <xf numFmtId="0" fontId="17" fillId="3" borderId="268" xfId="0" applyFont="1" applyFill="1" applyBorder="1"/>
    <xf numFmtId="0" fontId="28" fillId="3" borderId="225" xfId="0" applyFont="1" applyFill="1" applyBorder="1" applyAlignment="1">
      <alignment horizontal="centerContinuous"/>
    </xf>
    <xf numFmtId="0" fontId="20" fillId="3" borderId="225" xfId="0" applyFont="1" applyFill="1" applyBorder="1" applyAlignment="1">
      <alignment horizontal="centerContinuous"/>
    </xf>
    <xf numFmtId="0" fontId="28" fillId="3" borderId="268" xfId="0" applyFont="1" applyFill="1" applyBorder="1" applyAlignment="1">
      <alignment horizontal="centerContinuous"/>
    </xf>
    <xf numFmtId="0" fontId="40" fillId="3" borderId="261" xfId="0" applyFont="1" applyFill="1" applyBorder="1" applyAlignment="1">
      <alignment horizontal="centerContinuous"/>
    </xf>
    <xf numFmtId="0" fontId="19" fillId="3" borderId="268" xfId="0" applyFont="1" applyFill="1" applyBorder="1"/>
    <xf numFmtId="0" fontId="42" fillId="3" borderId="268" xfId="0" applyFont="1" applyFill="1" applyBorder="1"/>
    <xf numFmtId="0" fontId="11" fillId="3" borderId="298" xfId="0" applyFont="1" applyFill="1" applyBorder="1"/>
    <xf numFmtId="0" fontId="11" fillId="0" borderId="218" xfId="0" applyFont="1" applyBorder="1"/>
    <xf numFmtId="0" fontId="11" fillId="0" borderId="243" xfId="0" applyFont="1" applyBorder="1"/>
    <xf numFmtId="0" fontId="11" fillId="0" borderId="247" xfId="0" applyFont="1" applyBorder="1" applyAlignment="1">
      <alignment horizontal="center"/>
    </xf>
    <xf numFmtId="0" fontId="11" fillId="0" borderId="268" xfId="0" applyFont="1" applyBorder="1"/>
    <xf numFmtId="0" fontId="11" fillId="0" borderId="354" xfId="0" applyFont="1" applyBorder="1"/>
    <xf numFmtId="0" fontId="11" fillId="0" borderId="354" xfId="0" applyFont="1" applyBorder="1" applyAlignment="1">
      <alignment horizontal="centerContinuous"/>
    </xf>
    <xf numFmtId="0" fontId="11" fillId="0" borderId="268" xfId="0" applyFont="1" applyBorder="1" applyAlignment="1">
      <alignment horizontal="left"/>
    </xf>
    <xf numFmtId="0" fontId="11" fillId="0" borderId="261" xfId="0" applyFont="1" applyBorder="1" applyAlignment="1">
      <alignment horizontal="left"/>
    </xf>
    <xf numFmtId="165" fontId="11" fillId="0" borderId="268" xfId="0" applyNumberFormat="1" applyFont="1" applyBorder="1" applyAlignment="1">
      <alignment horizontal="center"/>
    </xf>
    <xf numFmtId="0" fontId="11" fillId="0" borderId="261" xfId="0" applyFont="1" applyBorder="1" applyAlignment="1">
      <alignment horizontal="center"/>
    </xf>
    <xf numFmtId="0" fontId="13" fillId="0" borderId="261" xfId="0" applyFont="1" applyBorder="1"/>
    <xf numFmtId="0" fontId="14" fillId="0" borderId="261" xfId="0" applyFont="1" applyBorder="1"/>
    <xf numFmtId="0" fontId="13" fillId="0" borderId="298" xfId="0" applyFont="1" applyBorder="1"/>
    <xf numFmtId="0" fontId="11" fillId="0" borderId="268" xfId="0" applyFont="1" applyBorder="1" applyAlignment="1">
      <alignment horizontal="centerContinuous"/>
    </xf>
    <xf numFmtId="0" fontId="12" fillId="0" borderId="261" xfId="0" applyFont="1" applyBorder="1" applyAlignment="1">
      <alignment horizontal="centerContinuous"/>
    </xf>
    <xf numFmtId="0" fontId="51" fillId="0" borderId="261" xfId="0" applyFont="1" applyBorder="1"/>
    <xf numFmtId="0" fontId="16" fillId="0" borderId="218" xfId="0" applyFont="1" applyBorder="1"/>
    <xf numFmtId="0" fontId="16" fillId="0" borderId="225" xfId="0" applyFont="1" applyBorder="1"/>
    <xf numFmtId="0" fontId="16" fillId="0" borderId="247" xfId="0" applyFont="1" applyBorder="1"/>
    <xf numFmtId="0" fontId="16" fillId="0" borderId="268" xfId="0" applyFont="1" applyBorder="1"/>
    <xf numFmtId="0" fontId="16" fillId="0" borderId="261" xfId="0" applyFont="1" applyBorder="1"/>
    <xf numFmtId="0" fontId="16" fillId="0" borderId="355" xfId="0" applyFont="1" applyBorder="1"/>
    <xf numFmtId="0" fontId="16" fillId="0" borderId="264" xfId="0" applyFont="1" applyBorder="1" applyAlignment="1">
      <alignment horizontal="center"/>
    </xf>
    <xf numFmtId="0" fontId="16" fillId="0" borderId="261" xfId="0" applyFont="1" applyBorder="1" applyAlignment="1">
      <alignment horizontal="center"/>
    </xf>
    <xf numFmtId="0" fontId="46" fillId="0" borderId="264" xfId="0" applyFont="1" applyBorder="1" applyAlignment="1">
      <alignment horizontal="center"/>
    </xf>
    <xf numFmtId="0" fontId="46" fillId="0" borderId="261" xfId="0" applyFont="1" applyBorder="1" applyAlignment="1">
      <alignment horizontal="center"/>
    </xf>
    <xf numFmtId="0" fontId="16" fillId="0" borderId="298" xfId="0" applyFont="1" applyBorder="1"/>
    <xf numFmtId="0" fontId="17" fillId="0" borderId="264" xfId="0" applyFont="1" applyBorder="1" applyProtection="1">
      <protection locked="0"/>
    </xf>
    <xf numFmtId="0" fontId="9" fillId="0" borderId="261" xfId="0" applyFont="1" applyBorder="1" applyProtection="1">
      <protection locked="0"/>
    </xf>
    <xf numFmtId="0" fontId="74" fillId="0" borderId="264" xfId="0" applyFont="1" applyBorder="1" applyAlignment="1" applyProtection="1">
      <alignment horizontal="center"/>
      <protection locked="0"/>
    </xf>
    <xf numFmtId="0" fontId="74" fillId="0" borderId="261" xfId="0" applyFont="1" applyBorder="1" applyAlignment="1" applyProtection="1">
      <alignment horizontal="center"/>
      <protection locked="0"/>
    </xf>
    <xf numFmtId="0" fontId="17" fillId="0" borderId="264" xfId="0" applyFont="1" applyBorder="1" applyAlignment="1" applyProtection="1">
      <alignment horizontal="center"/>
      <protection locked="0"/>
    </xf>
    <xf numFmtId="0" fontId="17" fillId="0" borderId="261" xfId="0" applyFont="1" applyBorder="1" applyAlignment="1" applyProtection="1">
      <alignment horizontal="center"/>
      <protection locked="0"/>
    </xf>
    <xf numFmtId="0" fontId="9" fillId="0" borderId="264" xfId="0" applyFont="1" applyBorder="1" applyProtection="1">
      <protection locked="0"/>
    </xf>
    <xf numFmtId="0" fontId="9" fillId="0" borderId="298" xfId="0" applyFont="1" applyBorder="1" applyProtection="1">
      <protection locked="0"/>
    </xf>
    <xf numFmtId="0" fontId="17" fillId="0" borderId="218" xfId="0" applyFont="1" applyBorder="1" applyAlignment="1">
      <alignment horizontal="left"/>
    </xf>
    <xf numFmtId="0" fontId="17" fillId="0" borderId="225" xfId="0" applyFont="1" applyBorder="1"/>
    <xf numFmtId="0" fontId="17" fillId="0" borderId="247" xfId="0" applyFont="1" applyBorder="1"/>
    <xf numFmtId="0" fontId="17" fillId="0" borderId="268" xfId="0" applyFont="1" applyBorder="1"/>
    <xf numFmtId="0" fontId="17" fillId="0" borderId="261" xfId="0" applyFont="1" applyBorder="1"/>
    <xf numFmtId="0" fontId="18" fillId="0" borderId="268" xfId="0" applyFont="1" applyBorder="1" applyAlignment="1">
      <alignment horizontal="centerContinuous"/>
    </xf>
    <xf numFmtId="0" fontId="17" fillId="0" borderId="261" xfId="0" applyFont="1" applyBorder="1" applyAlignment="1">
      <alignment horizontal="centerContinuous"/>
    </xf>
    <xf numFmtId="0" fontId="17" fillId="0" borderId="268" xfId="0" quotePrefix="1" applyFont="1" applyBorder="1"/>
    <xf numFmtId="0" fontId="17" fillId="0" borderId="298" xfId="0" applyFont="1" applyBorder="1"/>
    <xf numFmtId="0" fontId="11" fillId="0" borderId="222" xfId="0" applyFont="1" applyBorder="1"/>
    <xf numFmtId="0" fontId="11" fillId="0" borderId="356" xfId="0" applyFont="1" applyBorder="1" applyAlignment="1">
      <alignment horizontal="center"/>
    </xf>
    <xf numFmtId="0" fontId="0" fillId="0" borderId="261" xfId="0" applyBorder="1" applyAlignment="1">
      <alignment wrapText="1"/>
    </xf>
    <xf numFmtId="0" fontId="11" fillId="0" borderId="261" xfId="0" applyFont="1" applyBorder="1" applyAlignment="1">
      <alignment horizontal="centerContinuous"/>
    </xf>
    <xf numFmtId="0" fontId="11" fillId="0" borderId="298" xfId="0" applyFont="1" applyBorder="1" applyAlignment="1">
      <alignment horizontal="centerContinuous"/>
    </xf>
    <xf numFmtId="0" fontId="7" fillId="0" borderId="354" xfId="0" applyFont="1" applyBorder="1" applyAlignment="1">
      <alignment horizontal="centerContinuous"/>
    </xf>
    <xf numFmtId="0" fontId="7" fillId="0" borderId="261" xfId="0" applyFont="1" applyBorder="1" applyAlignment="1">
      <alignment horizontal="centerContinuous"/>
    </xf>
    <xf numFmtId="0" fontId="7" fillId="0" borderId="354" xfId="0" applyFont="1" applyBorder="1"/>
    <xf numFmtId="0" fontId="7" fillId="0" borderId="261" xfId="0" applyFont="1" applyBorder="1" applyAlignment="1">
      <alignment wrapText="1"/>
    </xf>
    <xf numFmtId="0" fontId="7" fillId="0" borderId="298" xfId="0" applyFont="1" applyBorder="1" applyAlignment="1">
      <alignment horizontal="centerContinuous"/>
    </xf>
    <xf numFmtId="0" fontId="7" fillId="0" borderId="356" xfId="0" applyFont="1" applyBorder="1" applyAlignment="1">
      <alignment horizontal="centerContinuous"/>
    </xf>
    <xf numFmtId="0" fontId="0" fillId="0" borderId="261" xfId="0" applyBorder="1" applyAlignment="1">
      <alignment horizontal="left" vertical="top" wrapText="1"/>
    </xf>
    <xf numFmtId="0" fontId="7" fillId="0" borderId="336" xfId="0" applyFont="1" applyBorder="1" applyAlignment="1">
      <alignment horizontal="centerContinuous"/>
    </xf>
    <xf numFmtId="0" fontId="7" fillId="0" borderId="260" xfId="0" applyFont="1" applyBorder="1"/>
    <xf numFmtId="0" fontId="7" fillId="0" borderId="336" xfId="0" applyFont="1" applyBorder="1" applyAlignment="1">
      <alignment horizontal="centerContinuous" wrapText="1"/>
    </xf>
    <xf numFmtId="0" fontId="7" fillId="0" borderId="261" xfId="0" applyFont="1" applyBorder="1" applyAlignment="1">
      <alignment horizontal="centerContinuous" wrapText="1"/>
    </xf>
    <xf numFmtId="0" fontId="7" fillId="0" borderId="298" xfId="0" applyFont="1" applyBorder="1" applyAlignment="1">
      <alignment horizontal="centerContinuous" wrapText="1"/>
    </xf>
    <xf numFmtId="0" fontId="7" fillId="0" borderId="225" xfId="0" applyFont="1" applyBorder="1" applyAlignment="1">
      <alignment horizontal="center"/>
    </xf>
    <xf numFmtId="0" fontId="7" fillId="0" borderId="222" xfId="0" applyFont="1" applyBorder="1" applyAlignment="1">
      <alignment horizontal="left"/>
    </xf>
    <xf numFmtId="0" fontId="7" fillId="0" borderId="243" xfId="0" applyFont="1" applyBorder="1" applyAlignment="1">
      <alignment horizontal="left"/>
    </xf>
    <xf numFmtId="0" fontId="7" fillId="0" borderId="357" xfId="0" applyFont="1" applyBorder="1" applyAlignment="1">
      <alignment horizontal="center"/>
    </xf>
    <xf numFmtId="0" fontId="7" fillId="0" borderId="247" xfId="0" applyFont="1" applyBorder="1" applyAlignment="1">
      <alignment horizontal="centerContinuous" wrapText="1"/>
    </xf>
    <xf numFmtId="0" fontId="11" fillId="0" borderId="261" xfId="0" applyFont="1" applyBorder="1" applyAlignment="1">
      <alignment horizontal="centerContinuous" wrapText="1"/>
    </xf>
    <xf numFmtId="0" fontId="11" fillId="0" borderId="298" xfId="0" applyFont="1" applyBorder="1" applyAlignment="1">
      <alignment horizontal="centerContinuous" wrapText="1"/>
    </xf>
    <xf numFmtId="0" fontId="11" fillId="0" borderId="112" xfId="0" applyFont="1" applyBorder="1" applyAlignment="1">
      <alignment horizontal="center"/>
    </xf>
    <xf numFmtId="0" fontId="11" fillId="0" borderId="267" xfId="1" applyNumberFormat="1" applyFont="1" applyBorder="1" applyAlignment="1">
      <alignment horizontal="center"/>
    </xf>
    <xf numFmtId="177" fontId="11" fillId="0" borderId="263" xfId="1" applyNumberFormat="1" applyFont="1" applyFill="1" applyBorder="1" applyAlignment="1" applyProtection="1">
      <alignment horizontal="left"/>
      <protection locked="0"/>
    </xf>
    <xf numFmtId="37" fontId="11" fillId="0" borderId="263" xfId="0" applyNumberFormat="1" applyFont="1" applyBorder="1" applyProtection="1">
      <protection locked="0"/>
    </xf>
    <xf numFmtId="37" fontId="11" fillId="0" borderId="286" xfId="0" applyNumberFormat="1" applyFont="1" applyBorder="1"/>
    <xf numFmtId="0" fontId="12" fillId="0" borderId="253" xfId="0" applyFont="1" applyBorder="1"/>
    <xf numFmtId="0" fontId="11" fillId="0" borderId="253" xfId="0" applyFont="1" applyBorder="1"/>
    <xf numFmtId="0" fontId="12" fillId="0" borderId="253" xfId="0" applyFont="1" applyBorder="1" applyAlignment="1">
      <alignment horizontal="right"/>
    </xf>
    <xf numFmtId="0" fontId="7" fillId="0" borderId="356" xfId="0" applyFont="1" applyBorder="1"/>
    <xf numFmtId="0" fontId="7" fillId="0" borderId="268" xfId="0" applyFont="1" applyBorder="1" applyAlignment="1">
      <alignment horizontal="centerContinuous"/>
    </xf>
    <xf numFmtId="0" fontId="19" fillId="0" borderId="261" xfId="0" applyFont="1" applyBorder="1" applyAlignment="1">
      <alignment horizontal="centerContinuous"/>
    </xf>
    <xf numFmtId="0" fontId="19" fillId="0" borderId="261" xfId="0" applyFont="1" applyBorder="1"/>
    <xf numFmtId="0" fontId="7" fillId="0" borderId="260" xfId="0" applyFont="1" applyBorder="1" applyAlignment="1">
      <alignment horizontal="center"/>
    </xf>
    <xf numFmtId="0" fontId="11" fillId="0" borderId="260" xfId="0" applyFont="1" applyBorder="1"/>
    <xf numFmtId="0" fontId="7" fillId="0" borderId="268" xfId="0" applyFont="1" applyBorder="1" applyAlignment="1">
      <alignment horizontal="center"/>
    </xf>
    <xf numFmtId="0" fontId="11" fillId="0" borderId="261" xfId="0" applyFont="1" applyBorder="1" applyAlignment="1">
      <alignment vertical="top" wrapText="1"/>
    </xf>
    <xf numFmtId="0" fontId="11" fillId="0" borderId="298" xfId="0" applyFont="1" applyBorder="1"/>
    <xf numFmtId="0" fontId="7" fillId="0" borderId="336" xfId="0" applyFont="1" applyBorder="1" applyAlignment="1">
      <alignment vertical="top" wrapText="1"/>
    </xf>
    <xf numFmtId="0" fontId="20" fillId="0" borderId="268" xfId="0" applyFont="1" applyBorder="1" applyAlignment="1">
      <alignment horizontal="centerContinuous"/>
    </xf>
    <xf numFmtId="0" fontId="20" fillId="0" borderId="261" xfId="0" applyFont="1" applyBorder="1" applyAlignment="1">
      <alignment horizontal="centerContinuous"/>
    </xf>
    <xf numFmtId="0" fontId="7" fillId="0" borderId="335" xfId="0" applyFont="1" applyBorder="1"/>
    <xf numFmtId="37" fontId="7" fillId="0" borderId="340" xfId="0" applyNumberFormat="1" applyFont="1" applyBorder="1" applyAlignment="1">
      <alignment horizontal="centerContinuous"/>
    </xf>
    <xf numFmtId="0" fontId="7" fillId="0" borderId="357" xfId="0" applyFont="1" applyBorder="1"/>
    <xf numFmtId="0" fontId="0" fillId="0" borderId="261" xfId="0" applyBorder="1" applyAlignment="1">
      <alignment vertical="top"/>
    </xf>
    <xf numFmtId="177" fontId="11" fillId="0" borderId="334" xfId="1" applyNumberFormat="1" applyFont="1" applyBorder="1" applyAlignment="1" applyProtection="1">
      <alignment horizontal="centerContinuous"/>
    </xf>
    <xf numFmtId="177" fontId="11" fillId="0" borderId="343" xfId="1" applyNumberFormat="1" applyFont="1" applyBorder="1" applyProtection="1"/>
    <xf numFmtId="177" fontId="11" fillId="0" borderId="267" xfId="1" applyNumberFormat="1" applyFont="1" applyBorder="1" applyProtection="1"/>
    <xf numFmtId="0" fontId="7" fillId="9" borderId="271" xfId="0" applyFont="1" applyFill="1" applyBorder="1"/>
    <xf numFmtId="0" fontId="7" fillId="9" borderId="271" xfId="0" applyFont="1" applyFill="1" applyBorder="1" applyAlignment="1">
      <alignment horizontal="centerContinuous"/>
    </xf>
    <xf numFmtId="37" fontId="7" fillId="9" borderId="271" xfId="0" applyNumberFormat="1" applyFont="1" applyFill="1" applyBorder="1"/>
    <xf numFmtId="5" fontId="7" fillId="0" borderId="286" xfId="0" applyNumberFormat="1" applyFont="1" applyBorder="1" applyAlignment="1" applyProtection="1">
      <alignment horizontal="right"/>
      <protection locked="0"/>
    </xf>
    <xf numFmtId="37" fontId="7" fillId="9" borderId="263" xfId="0" applyNumberFormat="1" applyFont="1" applyFill="1" applyBorder="1"/>
    <xf numFmtId="0" fontId="0" fillId="0" borderId="343" xfId="0" applyBorder="1"/>
    <xf numFmtId="37" fontId="7" fillId="0" borderId="271" xfId="0" applyNumberFormat="1" applyFont="1" applyBorder="1"/>
    <xf numFmtId="0" fontId="7" fillId="0" borderId="359" xfId="0" applyFont="1" applyBorder="1"/>
    <xf numFmtId="0" fontId="11" fillId="0" borderId="247" xfId="0" applyFont="1" applyBorder="1"/>
    <xf numFmtId="0" fontId="7" fillId="0" borderId="261" xfId="0" applyFont="1" applyBorder="1" applyProtection="1">
      <protection locked="0"/>
    </xf>
    <xf numFmtId="0" fontId="19" fillId="0" borderId="268" xfId="0" applyFont="1" applyBorder="1"/>
    <xf numFmtId="0" fontId="19" fillId="0" borderId="354" xfId="0" applyFont="1" applyBorder="1"/>
    <xf numFmtId="0" fontId="7" fillId="0" borderId="261" xfId="0" applyFont="1" applyBorder="1" applyAlignment="1">
      <alignment horizontal="center"/>
    </xf>
    <xf numFmtId="0" fontId="7" fillId="9" borderId="268" xfId="0" applyFont="1" applyFill="1" applyBorder="1"/>
    <xf numFmtId="5" fontId="7" fillId="9" borderId="268" xfId="0" applyNumberFormat="1" applyFont="1" applyFill="1" applyBorder="1"/>
    <xf numFmtId="0" fontId="7" fillId="9" borderId="268" xfId="0" applyFont="1" applyFill="1" applyBorder="1" applyAlignment="1">
      <alignment horizontal="centerContinuous"/>
    </xf>
    <xf numFmtId="0" fontId="7" fillId="9" borderId="354" xfId="0" applyFont="1" applyFill="1" applyBorder="1" applyAlignment="1">
      <alignment horizontal="centerContinuous"/>
    </xf>
    <xf numFmtId="0" fontId="7" fillId="0" borderId="354" xfId="0" applyFont="1" applyBorder="1" applyProtection="1">
      <protection locked="0"/>
    </xf>
    <xf numFmtId="0" fontId="7" fillId="9" borderId="354" xfId="0" applyFont="1" applyFill="1" applyBorder="1"/>
    <xf numFmtId="37" fontId="7" fillId="0" borderId="354" xfId="0" applyNumberFormat="1" applyFont="1" applyBorder="1" applyProtection="1">
      <protection locked="0"/>
    </xf>
    <xf numFmtId="37" fontId="7" fillId="9" borderId="261" xfId="0" applyNumberFormat="1" applyFont="1" applyFill="1" applyBorder="1"/>
    <xf numFmtId="5" fontId="7" fillId="9" borderId="268" xfId="0" applyNumberFormat="1" applyFont="1" applyFill="1" applyBorder="1" applyAlignment="1">
      <alignment horizontal="centerContinuous"/>
    </xf>
    <xf numFmtId="0" fontId="7" fillId="0" borderId="298" xfId="0" applyFont="1" applyBorder="1"/>
    <xf numFmtId="0" fontId="11" fillId="0" borderId="339" xfId="0" applyFont="1" applyBorder="1" applyAlignment="1">
      <alignment horizontal="center"/>
    </xf>
    <xf numFmtId="0" fontId="11" fillId="0" borderId="340" xfId="0" applyFont="1" applyBorder="1" applyAlignment="1">
      <alignment horizontal="center"/>
    </xf>
    <xf numFmtId="0" fontId="11" fillId="9" borderId="337" xfId="0" applyFont="1" applyFill="1" applyBorder="1"/>
    <xf numFmtId="0" fontId="11" fillId="9" borderId="340" xfId="0" applyFont="1" applyFill="1" applyBorder="1"/>
    <xf numFmtId="0" fontId="11" fillId="9" borderId="339" xfId="0" applyFont="1" applyFill="1" applyBorder="1"/>
    <xf numFmtId="0" fontId="11" fillId="9" borderId="334" xfId="0" applyFont="1" applyFill="1" applyBorder="1"/>
    <xf numFmtId="39" fontId="11" fillId="9" borderId="343" xfId="0" applyNumberFormat="1" applyFont="1" applyFill="1" applyBorder="1"/>
    <xf numFmtId="0" fontId="11" fillId="0" borderId="344" xfId="0" applyFont="1" applyBorder="1"/>
    <xf numFmtId="37" fontId="11" fillId="9" borderId="336" xfId="0" applyNumberFormat="1" applyFont="1" applyFill="1" applyBorder="1"/>
    <xf numFmtId="37" fontId="11" fillId="9" borderId="266" xfId="0" applyNumberFormat="1" applyFont="1" applyFill="1" applyBorder="1"/>
    <xf numFmtId="37" fontId="11" fillId="9" borderId="265" xfId="0" applyNumberFormat="1" applyFont="1" applyFill="1" applyBorder="1"/>
    <xf numFmtId="0" fontId="11" fillId="0" borderId="357" xfId="0" applyFont="1" applyBorder="1"/>
    <xf numFmtId="37" fontId="11" fillId="0" borderId="356" xfId="0" applyNumberFormat="1" applyFont="1" applyBorder="1"/>
    <xf numFmtId="37" fontId="11" fillId="0" borderId="261" xfId="0" applyNumberFormat="1" applyFont="1" applyBorder="1" applyAlignment="1">
      <alignment horizontal="center"/>
    </xf>
    <xf numFmtId="37" fontId="11" fillId="0" borderId="256" xfId="0" applyNumberFormat="1" applyFont="1" applyBorder="1"/>
    <xf numFmtId="0" fontId="12" fillId="0" borderId="266" xfId="0" applyFont="1" applyBorder="1"/>
    <xf numFmtId="0" fontId="7" fillId="4" borderId="257" xfId="0" applyFont="1" applyFill="1" applyBorder="1"/>
    <xf numFmtId="177" fontId="11" fillId="0" borderId="342" xfId="0" applyNumberFormat="1" applyFont="1" applyBorder="1"/>
    <xf numFmtId="5" fontId="11" fillId="0" borderId="350" xfId="0" applyNumberFormat="1" applyFont="1" applyBorder="1"/>
    <xf numFmtId="0" fontId="11" fillId="0" borderId="269" xfId="0" applyFont="1" applyBorder="1" applyAlignment="1">
      <alignment horizontal="center"/>
    </xf>
    <xf numFmtId="0" fontId="11" fillId="9" borderId="269" xfId="0" applyFont="1" applyFill="1" applyBorder="1"/>
    <xf numFmtId="10" fontId="11" fillId="0" borderId="269" xfId="1880" applyNumberFormat="1" applyFont="1" applyBorder="1" applyProtection="1"/>
    <xf numFmtId="10" fontId="11" fillId="0" borderId="269" xfId="0" applyNumberFormat="1" applyFont="1" applyBorder="1"/>
    <xf numFmtId="5" fontId="11" fillId="0" borderId="337" xfId="0" applyNumberFormat="1" applyFont="1" applyBorder="1" applyProtection="1">
      <protection locked="0"/>
    </xf>
    <xf numFmtId="5" fontId="11" fillId="0" borderId="263" xfId="0" applyNumberFormat="1" applyFont="1" applyBorder="1" applyProtection="1">
      <protection locked="0"/>
    </xf>
    <xf numFmtId="37" fontId="11" fillId="0" borderId="337" xfId="0" applyNumberFormat="1" applyFont="1" applyBorder="1" applyProtection="1">
      <protection locked="0"/>
    </xf>
    <xf numFmtId="0" fontId="11" fillId="0" borderId="334" xfId="0" applyFont="1" applyBorder="1" applyAlignment="1">
      <alignment vertical="top"/>
    </xf>
    <xf numFmtId="0" fontId="11" fillId="0" borderId="334" xfId="0" applyFont="1" applyBorder="1" applyAlignment="1">
      <alignment wrapText="1"/>
    </xf>
    <xf numFmtId="177" fontId="11" fillId="0" borderId="342" xfId="1" applyNumberFormat="1" applyFont="1" applyBorder="1" applyProtection="1">
      <protection locked="0"/>
    </xf>
    <xf numFmtId="0" fontId="11" fillId="9" borderId="342" xfId="0" applyFont="1" applyFill="1" applyBorder="1"/>
    <xf numFmtId="37" fontId="11" fillId="0" borderId="336" xfId="0" applyNumberFormat="1" applyFont="1" applyBorder="1"/>
    <xf numFmtId="37" fontId="11" fillId="0" borderId="336" xfId="0" applyNumberFormat="1" applyFont="1" applyBorder="1" applyProtection="1">
      <protection locked="0"/>
    </xf>
    <xf numFmtId="5" fontId="11" fillId="0" borderId="348" xfId="0" applyNumberFormat="1" applyFont="1" applyBorder="1"/>
    <xf numFmtId="177" fontId="11" fillId="0" borderId="348" xfId="1" applyNumberFormat="1" applyFont="1" applyBorder="1" applyProtection="1"/>
    <xf numFmtId="0" fontId="12" fillId="0" borderId="244" xfId="0" applyFont="1" applyBorder="1" applyAlignment="1">
      <alignment horizontal="center"/>
    </xf>
    <xf numFmtId="0" fontId="11" fillId="0" borderId="356" xfId="0" applyFont="1" applyBorder="1"/>
    <xf numFmtId="0" fontId="0" fillId="0" borderId="268" xfId="0" applyBorder="1" applyAlignment="1">
      <alignment wrapText="1"/>
    </xf>
    <xf numFmtId="0" fontId="0" fillId="0" borderId="354" xfId="0" applyBorder="1" applyAlignment="1">
      <alignment wrapText="1"/>
    </xf>
    <xf numFmtId="0" fontId="11" fillId="0" borderId="336" xfId="0" applyFont="1" applyBorder="1" applyAlignment="1">
      <alignment horizontal="center"/>
    </xf>
    <xf numFmtId="0" fontId="11" fillId="0" borderId="354" xfId="0" applyFont="1" applyBorder="1" applyAlignment="1">
      <alignment horizontal="center"/>
    </xf>
    <xf numFmtId="5" fontId="11" fillId="0" borderId="268" xfId="0" applyNumberFormat="1" applyFont="1" applyBorder="1"/>
    <xf numFmtId="37" fontId="11" fillId="0" borderId="268" xfId="0" applyNumberFormat="1" applyFont="1" applyBorder="1"/>
    <xf numFmtId="37" fontId="11" fillId="0" borderId="266" xfId="0" applyNumberFormat="1" applyFont="1" applyBorder="1"/>
    <xf numFmtId="0" fontId="11" fillId="0" borderId="256" xfId="0" applyFont="1" applyBorder="1"/>
    <xf numFmtId="0" fontId="11" fillId="0" borderId="358" xfId="0" applyFont="1" applyBorder="1"/>
    <xf numFmtId="0" fontId="11" fillId="0" borderId="261" xfId="0" applyFont="1" applyBorder="1" applyAlignment="1">
      <alignment vertical="top"/>
    </xf>
    <xf numFmtId="0" fontId="11" fillId="0" borderId="337" xfId="0" applyFont="1" applyBorder="1" applyAlignment="1">
      <alignment horizontal="centerContinuous"/>
    </xf>
    <xf numFmtId="0" fontId="11" fillId="0" borderId="343" xfId="0" applyFont="1" applyBorder="1" applyAlignment="1">
      <alignment horizontal="centerContinuous"/>
    </xf>
    <xf numFmtId="37" fontId="11" fillId="0" borderId="260" xfId="0" applyNumberFormat="1" applyFont="1" applyBorder="1"/>
    <xf numFmtId="37" fontId="11" fillId="21" borderId="336" xfId="0" applyNumberFormat="1" applyFont="1" applyFill="1" applyBorder="1"/>
    <xf numFmtId="37" fontId="11" fillId="21" borderId="266" xfId="0" applyNumberFormat="1" applyFont="1" applyFill="1" applyBorder="1"/>
    <xf numFmtId="37" fontId="11" fillId="21" borderId="267" xfId="0" applyNumberFormat="1" applyFont="1" applyFill="1" applyBorder="1"/>
    <xf numFmtId="5" fontId="11" fillId="0" borderId="298" xfId="0" applyNumberFormat="1" applyFont="1" applyBorder="1"/>
    <xf numFmtId="0" fontId="12" fillId="0" borderId="244" xfId="0" applyFont="1" applyBorder="1" applyAlignment="1">
      <alignment horizontal="left"/>
    </xf>
    <xf numFmtId="37" fontId="11" fillId="9" borderId="269" xfId="0" applyNumberFormat="1" applyFont="1" applyFill="1" applyBorder="1"/>
    <xf numFmtId="37" fontId="8" fillId="0" borderId="336" xfId="0" applyNumberFormat="1" applyFont="1" applyBorder="1" applyProtection="1">
      <protection locked="0"/>
    </xf>
    <xf numFmtId="0" fontId="11" fillId="0" borderId="266" xfId="0" applyFont="1" applyBorder="1" applyAlignment="1">
      <alignment horizontal="centerContinuous"/>
    </xf>
    <xf numFmtId="37" fontId="11" fillId="0" borderId="298" xfId="0" applyNumberFormat="1" applyFont="1" applyBorder="1"/>
    <xf numFmtId="0" fontId="11" fillId="0" borderId="334" xfId="0" applyFont="1" applyBorder="1" applyAlignment="1">
      <alignment horizontal="left"/>
    </xf>
    <xf numFmtId="0" fontId="23" fillId="0" borderId="261" xfId="0" applyFont="1" applyBorder="1"/>
    <xf numFmtId="37" fontId="11" fillId="10" borderId="261" xfId="0" applyNumberFormat="1" applyFont="1" applyFill="1" applyBorder="1"/>
    <xf numFmtId="37" fontId="11" fillId="10" borderId="268" xfId="0" applyNumberFormat="1" applyFont="1" applyFill="1" applyBorder="1"/>
    <xf numFmtId="7" fontId="11" fillId="0" borderId="261" xfId="0" applyNumberFormat="1" applyFont="1" applyBorder="1"/>
    <xf numFmtId="39" fontId="11" fillId="0" borderId="261" xfId="0" applyNumberFormat="1" applyFont="1" applyBorder="1"/>
    <xf numFmtId="39" fontId="11" fillId="9" borderId="261" xfId="0" applyNumberFormat="1" applyFont="1" applyFill="1" applyBorder="1"/>
    <xf numFmtId="37" fontId="11" fillId="9" borderId="268" xfId="0" applyNumberFormat="1" applyFont="1" applyFill="1" applyBorder="1"/>
    <xf numFmtId="39" fontId="11" fillId="10" borderId="261" xfId="0" applyNumberFormat="1" applyFont="1" applyFill="1" applyBorder="1"/>
    <xf numFmtId="39" fontId="11" fillId="9" borderId="298" xfId="0" applyNumberFormat="1" applyFont="1" applyFill="1" applyBorder="1"/>
    <xf numFmtId="0" fontId="11" fillId="0" borderId="256" xfId="0" applyFont="1" applyBorder="1" applyAlignment="1">
      <alignment horizontal="center"/>
    </xf>
    <xf numFmtId="0" fontId="11" fillId="0" borderId="336" xfId="0" applyFont="1" applyBorder="1" applyAlignment="1">
      <alignment horizontal="centerContinuous"/>
    </xf>
    <xf numFmtId="184" fontId="11" fillId="0" borderId="267" xfId="0" applyNumberFormat="1" applyFont="1" applyBorder="1"/>
    <xf numFmtId="0" fontId="11" fillId="0" borderId="225" xfId="0" applyFont="1" applyBorder="1" applyAlignment="1">
      <alignment horizontal="centerContinuous"/>
    </xf>
    <xf numFmtId="0" fontId="11" fillId="0" borderId="247" xfId="0" applyFont="1" applyBorder="1" applyAlignment="1">
      <alignment horizontal="centerContinuous"/>
    </xf>
    <xf numFmtId="0" fontId="11" fillId="10" borderId="267" xfId="0" applyFont="1" applyFill="1" applyBorder="1"/>
    <xf numFmtId="0" fontId="11" fillId="10" borderId="266" xfId="0" applyFont="1" applyFill="1" applyBorder="1"/>
    <xf numFmtId="0" fontId="11" fillId="0" borderId="264" xfId="0" applyFont="1" applyBorder="1" applyAlignment="1">
      <alignment horizontal="center"/>
    </xf>
    <xf numFmtId="0" fontId="24" fillId="0" borderId="271" xfId="0" applyFont="1" applyBorder="1"/>
    <xf numFmtId="37" fontId="11" fillId="0" borderId="339" xfId="0" applyNumberFormat="1" applyFont="1" applyBorder="1"/>
    <xf numFmtId="183" fontId="11" fillId="0" borderId="348" xfId="2" applyNumberFormat="1" applyFont="1" applyFill="1" applyBorder="1" applyProtection="1"/>
    <xf numFmtId="183" fontId="11" fillId="0" borderId="348" xfId="2" applyNumberFormat="1" applyFont="1" applyBorder="1" applyProtection="1"/>
    <xf numFmtId="37" fontId="11" fillId="11" borderId="354" xfId="0" applyNumberFormat="1" applyFont="1" applyFill="1" applyBorder="1"/>
    <xf numFmtId="37" fontId="7" fillId="4" borderId="261" xfId="0" applyNumberFormat="1" applyFont="1" applyFill="1" applyBorder="1"/>
    <xf numFmtId="0" fontId="11" fillId="0" borderId="343" xfId="0" applyFont="1" applyBorder="1" applyAlignment="1">
      <alignment horizontal="right"/>
    </xf>
    <xf numFmtId="37" fontId="11" fillId="11" borderId="261" xfId="0" applyNumberFormat="1" applyFont="1" applyFill="1" applyBorder="1"/>
    <xf numFmtId="37" fontId="11" fillId="11" borderId="268" xfId="0" applyNumberFormat="1" applyFont="1" applyFill="1" applyBorder="1"/>
    <xf numFmtId="5" fontId="7" fillId="4" borderId="261" xfId="0" applyNumberFormat="1" applyFont="1" applyFill="1" applyBorder="1"/>
    <xf numFmtId="0" fontId="11" fillId="0" borderId="218" xfId="0" applyFont="1" applyBorder="1" applyAlignment="1">
      <alignment horizontal="centerContinuous"/>
    </xf>
    <xf numFmtId="0" fontId="11" fillId="19" borderId="336" xfId="0" applyFont="1" applyFill="1" applyBorder="1"/>
    <xf numFmtId="0" fontId="11" fillId="19" borderId="266" xfId="0" applyFont="1" applyFill="1" applyBorder="1"/>
    <xf numFmtId="0" fontId="11" fillId="19" borderId="267" xfId="0" applyFont="1" applyFill="1" applyBorder="1"/>
    <xf numFmtId="37" fontId="11" fillId="19" borderId="354" xfId="0" applyNumberFormat="1" applyFont="1" applyFill="1" applyBorder="1"/>
    <xf numFmtId="37" fontId="11" fillId="19" borderId="337" xfId="0" applyNumberFormat="1" applyFont="1" applyFill="1" applyBorder="1"/>
    <xf numFmtId="37" fontId="11" fillId="19" borderId="334" xfId="0" applyNumberFormat="1" applyFont="1" applyFill="1" applyBorder="1"/>
    <xf numFmtId="0" fontId="11" fillId="19" borderId="334" xfId="0" applyFont="1" applyFill="1" applyBorder="1"/>
    <xf numFmtId="37" fontId="11" fillId="19" borderId="343" xfId="0" applyNumberFormat="1" applyFont="1" applyFill="1" applyBorder="1"/>
    <xf numFmtId="37" fontId="11" fillId="19" borderId="336" xfId="0" applyNumberFormat="1" applyFont="1" applyFill="1" applyBorder="1"/>
    <xf numFmtId="37" fontId="11" fillId="19" borderId="266" xfId="0" applyNumberFormat="1" applyFont="1" applyFill="1" applyBorder="1"/>
    <xf numFmtId="37" fontId="11" fillId="19" borderId="267" xfId="0" applyNumberFormat="1" applyFont="1" applyFill="1" applyBorder="1"/>
    <xf numFmtId="37" fontId="11" fillId="4" borderId="268" xfId="0" applyNumberFormat="1" applyFont="1" applyFill="1" applyBorder="1" applyAlignment="1">
      <alignment horizontal="center"/>
    </xf>
    <xf numFmtId="37" fontId="11" fillId="4" borderId="261" xfId="0" applyNumberFormat="1" applyFont="1" applyFill="1" applyBorder="1" applyAlignment="1">
      <alignment horizontal="centerContinuous"/>
    </xf>
    <xf numFmtId="37" fontId="11" fillId="4" borderId="268" xfId="0" applyNumberFormat="1" applyFont="1" applyFill="1" applyBorder="1" applyAlignment="1">
      <alignment horizontal="centerContinuous"/>
    </xf>
    <xf numFmtId="37" fontId="11" fillId="4" borderId="261" xfId="0" applyNumberFormat="1" applyFont="1" applyFill="1" applyBorder="1" applyAlignment="1">
      <alignment horizontal="center"/>
    </xf>
    <xf numFmtId="37" fontId="11" fillId="4" borderId="261" xfId="0" applyNumberFormat="1" applyFont="1" applyFill="1" applyBorder="1"/>
    <xf numFmtId="37" fontId="11" fillId="4" borderId="268" xfId="0" applyNumberFormat="1" applyFont="1" applyFill="1" applyBorder="1"/>
    <xf numFmtId="37" fontId="11" fillId="4" borderId="298" xfId="0" applyNumberFormat="1" applyFont="1" applyFill="1" applyBorder="1"/>
    <xf numFmtId="37" fontId="11" fillId="11" borderId="337" xfId="0" applyNumberFormat="1" applyFont="1" applyFill="1" applyBorder="1"/>
    <xf numFmtId="37" fontId="11" fillId="11" borderId="334" xfId="0" applyNumberFormat="1" applyFont="1" applyFill="1" applyBorder="1"/>
    <xf numFmtId="37" fontId="11" fillId="11" borderId="340" xfId="0" applyNumberFormat="1" applyFont="1" applyFill="1" applyBorder="1"/>
    <xf numFmtId="37" fontId="11" fillId="11" borderId="339" xfId="0" applyNumberFormat="1" applyFont="1" applyFill="1" applyBorder="1"/>
    <xf numFmtId="0" fontId="11" fillId="11" borderId="334" xfId="0" applyFont="1" applyFill="1" applyBorder="1"/>
    <xf numFmtId="0" fontId="11" fillId="11" borderId="343" xfId="0" applyFont="1" applyFill="1" applyBorder="1"/>
    <xf numFmtId="5" fontId="11" fillId="11" borderId="336" xfId="0" applyNumberFormat="1" applyFont="1" applyFill="1" applyBorder="1"/>
    <xf numFmtId="5" fontId="11" fillId="11" borderId="266" xfId="0" applyNumberFormat="1" applyFont="1" applyFill="1" applyBorder="1"/>
    <xf numFmtId="0" fontId="11" fillId="11" borderId="266" xfId="0" applyFont="1" applyFill="1" applyBorder="1"/>
    <xf numFmtId="5" fontId="11" fillId="11" borderId="267" xfId="0" applyNumberFormat="1" applyFont="1" applyFill="1" applyBorder="1"/>
    <xf numFmtId="37" fontId="11" fillId="11" borderId="265" xfId="0" applyNumberFormat="1" applyFont="1" applyFill="1" applyBorder="1"/>
    <xf numFmtId="37" fontId="11" fillId="0" borderId="244" xfId="0" applyNumberFormat="1" applyFont="1" applyBorder="1"/>
    <xf numFmtId="37" fontId="11" fillId="0" borderId="261" xfId="0" applyNumberFormat="1" applyFont="1" applyBorder="1" applyAlignment="1">
      <alignment horizontal="centerContinuous"/>
    </xf>
    <xf numFmtId="37" fontId="11" fillId="0" borderId="268" xfId="0" applyNumberFormat="1" applyFont="1" applyBorder="1" applyAlignment="1">
      <alignment horizontal="centerContinuous"/>
    </xf>
    <xf numFmtId="37" fontId="11" fillId="11" borderId="336" xfId="0" applyNumberFormat="1" applyFont="1" applyFill="1" applyBorder="1"/>
    <xf numFmtId="37" fontId="11" fillId="11" borderId="266" xfId="0" applyNumberFormat="1" applyFont="1" applyFill="1" applyBorder="1"/>
    <xf numFmtId="0" fontId="11" fillId="11" borderId="267" xfId="0" applyFont="1" applyFill="1" applyBorder="1"/>
    <xf numFmtId="5" fontId="11" fillId="0" borderId="354" xfId="0" applyNumberFormat="1" applyFont="1" applyBorder="1"/>
    <xf numFmtId="37" fontId="11" fillId="0" borderId="354" xfId="0" applyNumberFormat="1" applyFont="1" applyBorder="1"/>
    <xf numFmtId="5" fontId="11" fillId="11" borderId="343" xfId="0" applyNumberFormat="1" applyFont="1" applyFill="1" applyBorder="1"/>
    <xf numFmtId="0" fontId="25" fillId="0" borderId="268" xfId="0" applyFont="1" applyBorder="1"/>
    <xf numFmtId="0" fontId="25" fillId="0" borderId="261" xfId="0" applyFont="1" applyBorder="1"/>
    <xf numFmtId="0" fontId="25" fillId="0" borderId="298" xfId="0" applyFont="1" applyBorder="1"/>
    <xf numFmtId="0" fontId="11" fillId="0" borderId="342" xfId="0" applyFont="1" applyBorder="1" applyAlignment="1">
      <alignment horizontal="centerContinuous"/>
    </xf>
    <xf numFmtId="177" fontId="11" fillId="0" borderId="244" xfId="1" applyNumberFormat="1" applyFont="1" applyBorder="1" applyProtection="1"/>
    <xf numFmtId="0" fontId="23" fillId="0" borderId="266" xfId="0" applyFont="1" applyBorder="1"/>
    <xf numFmtId="0" fontId="23" fillId="0" borderId="266" xfId="0" applyFont="1" applyBorder="1" applyAlignment="1">
      <alignment wrapText="1"/>
    </xf>
    <xf numFmtId="0" fontId="17" fillId="0" borderId="263" xfId="0" applyFont="1" applyBorder="1"/>
    <xf numFmtId="0" fontId="0" fillId="0" borderId="335" xfId="0" applyBorder="1" applyAlignment="1">
      <alignment horizontal="center"/>
    </xf>
    <xf numFmtId="0" fontId="0" fillId="0" borderId="336" xfId="0" applyBorder="1"/>
    <xf numFmtId="0" fontId="0" fillId="0" borderId="336" xfId="0" applyBorder="1" applyAlignment="1">
      <alignment horizontal="centerContinuous"/>
    </xf>
    <xf numFmtId="37" fontId="0" fillId="0" borderId="269" xfId="0" applyNumberFormat="1" applyBorder="1"/>
    <xf numFmtId="37" fontId="0" fillId="0" borderId="343" xfId="0" applyNumberFormat="1" applyBorder="1"/>
    <xf numFmtId="0" fontId="0" fillId="0" borderId="337" xfId="0" applyBorder="1"/>
    <xf numFmtId="0" fontId="0" fillId="0" borderId="225" xfId="0" applyBorder="1"/>
    <xf numFmtId="0" fontId="0" fillId="0" borderId="247" xfId="0" applyBorder="1"/>
    <xf numFmtId="0" fontId="0" fillId="0" borderId="260" xfId="0" applyBorder="1" applyAlignment="1">
      <alignment horizontal="center"/>
    </xf>
    <xf numFmtId="166" fontId="0" fillId="0" borderId="261" xfId="0" applyNumberFormat="1" applyBorder="1"/>
    <xf numFmtId="167" fontId="0" fillId="0" borderId="261" xfId="0" applyNumberFormat="1" applyBorder="1"/>
    <xf numFmtId="177" fontId="11" fillId="0" borderId="339" xfId="1" applyNumberFormat="1" applyFont="1" applyBorder="1" applyAlignment="1" applyProtection="1">
      <alignment horizontal="centerContinuous"/>
    </xf>
    <xf numFmtId="177" fontId="11" fillId="0" borderId="266" xfId="1" applyNumberFormat="1" applyFont="1" applyBorder="1" applyProtection="1"/>
    <xf numFmtId="177" fontId="11" fillId="0" borderId="335" xfId="1" applyNumberFormat="1" applyFont="1" applyBorder="1" applyProtection="1"/>
    <xf numFmtId="177" fontId="11" fillId="0" borderId="266" xfId="1" applyNumberFormat="1" applyFont="1" applyBorder="1" applyAlignment="1" applyProtection="1">
      <alignment horizontal="centerContinuous"/>
    </xf>
    <xf numFmtId="177" fontId="11" fillId="0" borderId="341" xfId="1" applyNumberFormat="1" applyFont="1" applyBorder="1" applyProtection="1"/>
    <xf numFmtId="177" fontId="11" fillId="0" borderId="269" xfId="1" applyNumberFormat="1" applyFont="1" applyBorder="1" applyProtection="1"/>
    <xf numFmtId="37" fontId="11" fillId="0" borderId="341" xfId="1" applyNumberFormat="1" applyFont="1" applyBorder="1" applyProtection="1"/>
    <xf numFmtId="37" fontId="11" fillId="0" borderId="269" xfId="1" applyNumberFormat="1" applyFont="1" applyBorder="1" applyProtection="1"/>
    <xf numFmtId="0" fontId="11" fillId="10" borderId="257" xfId="0" applyFont="1" applyFill="1" applyBorder="1"/>
    <xf numFmtId="177" fontId="11" fillId="0" borderId="218" xfId="1" applyNumberFormat="1" applyFont="1" applyBorder="1" applyProtection="1"/>
    <xf numFmtId="177" fontId="11" fillId="0" borderId="225" xfId="1" applyNumberFormat="1" applyFont="1" applyBorder="1" applyProtection="1"/>
    <xf numFmtId="177" fontId="11" fillId="0" borderId="260" xfId="1" applyNumberFormat="1" applyFont="1" applyBorder="1" applyAlignment="1" applyProtection="1">
      <alignment horizontal="center"/>
    </xf>
    <xf numFmtId="177" fontId="11" fillId="0" borderId="260" xfId="1" applyNumberFormat="1" applyFont="1" applyBorder="1" applyProtection="1"/>
    <xf numFmtId="0" fontId="11" fillId="10" borderId="256" xfId="0" applyFont="1" applyFill="1" applyBorder="1"/>
    <xf numFmtId="0" fontId="11" fillId="0" borderId="263" xfId="0" applyFont="1" applyBorder="1" applyProtection="1">
      <protection locked="0"/>
    </xf>
    <xf numFmtId="0" fontId="11" fillId="0" borderId="265" xfId="0" applyFont="1" applyBorder="1" applyProtection="1">
      <protection locked="0"/>
    </xf>
    <xf numFmtId="0" fontId="11" fillId="11" borderId="336" xfId="0" applyFont="1" applyFill="1" applyBorder="1"/>
    <xf numFmtId="0" fontId="11" fillId="11" borderId="337" xfId="0" applyFont="1" applyFill="1" applyBorder="1"/>
    <xf numFmtId="0" fontId="11" fillId="11" borderId="263" xfId="0" applyFont="1" applyFill="1" applyBorder="1"/>
    <xf numFmtId="0" fontId="0" fillId="0" borderId="266" xfId="0" applyBorder="1" applyAlignment="1">
      <alignment horizontal="centerContinuous"/>
    </xf>
    <xf numFmtId="177" fontId="11" fillId="0" borderId="345" xfId="1" applyNumberFormat="1" applyFont="1" applyBorder="1" applyProtection="1"/>
    <xf numFmtId="177" fontId="11" fillId="0" borderId="342" xfId="1" applyNumberFormat="1" applyFont="1" applyBorder="1" applyAlignment="1" applyProtection="1">
      <alignment horizontal="center"/>
    </xf>
    <xf numFmtId="0" fontId="11" fillId="0" borderId="222" xfId="0" applyFont="1" applyBorder="1" applyAlignment="1">
      <alignment horizontal="center"/>
    </xf>
    <xf numFmtId="0" fontId="11" fillId="0" borderId="360" xfId="0" applyFont="1" applyBorder="1"/>
    <xf numFmtId="0" fontId="11" fillId="0" borderId="361" xfId="0" applyFont="1" applyBorder="1"/>
    <xf numFmtId="0" fontId="17" fillId="0" borderId="268" xfId="0" applyFont="1" applyBorder="1" applyAlignment="1">
      <alignment horizontal="center"/>
    </xf>
    <xf numFmtId="0" fontId="23" fillId="0" borderId="267" xfId="0" applyFont="1" applyBorder="1" applyAlignment="1">
      <alignment horizontal="center"/>
    </xf>
    <xf numFmtId="0" fontId="23" fillId="0" borderId="267" xfId="0" applyFont="1" applyBorder="1" applyAlignment="1">
      <alignment horizontal="centerContinuous"/>
    </xf>
    <xf numFmtId="0" fontId="23" fillId="0" borderId="266" xfId="0" applyFont="1" applyBorder="1" applyAlignment="1">
      <alignment horizontal="centerContinuous"/>
    </xf>
    <xf numFmtId="0" fontId="23" fillId="0" borderId="261" xfId="0" applyFont="1" applyBorder="1" applyAlignment="1">
      <alignment horizontal="center"/>
    </xf>
    <xf numFmtId="0" fontId="23" fillId="0" borderId="260" xfId="0" applyFont="1" applyBorder="1" applyAlignment="1">
      <alignment horizontal="center"/>
    </xf>
    <xf numFmtId="177" fontId="11" fillId="0" borderId="343" xfId="1" applyNumberFormat="1" applyFont="1" applyBorder="1" applyAlignment="1" applyProtection="1"/>
    <xf numFmtId="177" fontId="11" fillId="0" borderId="343" xfId="0" applyNumberFormat="1" applyFont="1" applyBorder="1"/>
    <xf numFmtId="0" fontId="11" fillId="0" borderId="339" xfId="0" applyFont="1" applyBorder="1" applyAlignment="1">
      <alignment horizontal="left"/>
    </xf>
    <xf numFmtId="0" fontId="47" fillId="0" borderId="271" xfId="0" applyFont="1" applyBorder="1"/>
    <xf numFmtId="37" fontId="11" fillId="0" borderId="225" xfId="0" applyNumberFormat="1" applyFont="1" applyBorder="1"/>
    <xf numFmtId="37" fontId="11" fillId="0" borderId="218" xfId="0" applyNumberFormat="1" applyFont="1" applyBorder="1"/>
    <xf numFmtId="0" fontId="11" fillId="10" borderId="298" xfId="0" applyFont="1" applyFill="1" applyBorder="1"/>
    <xf numFmtId="0" fontId="23" fillId="0" borderId="268" xfId="0" applyFont="1" applyBorder="1" applyAlignment="1">
      <alignment horizontal="center"/>
    </xf>
    <xf numFmtId="0" fontId="23" fillId="0" borderId="268" xfId="0" applyFont="1" applyBorder="1"/>
    <xf numFmtId="49" fontId="23" fillId="0" borderId="268" xfId="0" applyNumberFormat="1" applyFont="1" applyBorder="1" applyAlignment="1">
      <alignment horizontal="center"/>
    </xf>
    <xf numFmtId="0" fontId="23" fillId="0" borderId="267" xfId="0" applyFont="1" applyBorder="1"/>
    <xf numFmtId="0" fontId="23" fillId="0" borderId="261" xfId="0" applyFont="1" applyBorder="1" applyAlignment="1">
      <alignment horizontal="centerContinuous"/>
    </xf>
    <xf numFmtId="0" fontId="11" fillId="0" borderId="225" xfId="1881" applyBorder="1"/>
    <xf numFmtId="0" fontId="11" fillId="0" borderId="260" xfId="1881" applyBorder="1" applyAlignment="1">
      <alignment horizontal="center"/>
    </xf>
    <xf numFmtId="0" fontId="11" fillId="0" borderId="247" xfId="1881" applyBorder="1"/>
    <xf numFmtId="0" fontId="11" fillId="0" borderId="266" xfId="1881" applyBorder="1"/>
    <xf numFmtId="0" fontId="11" fillId="0" borderId="266" xfId="1881" applyBorder="1" applyAlignment="1">
      <alignment horizontal="centerContinuous"/>
    </xf>
    <xf numFmtId="37" fontId="11" fillId="0" borderId="256" xfId="1881" applyNumberFormat="1" applyBorder="1"/>
    <xf numFmtId="0" fontId="23" fillId="0" borderId="244" xfId="0" applyFont="1" applyBorder="1" applyAlignment="1">
      <alignment horizontal="center"/>
    </xf>
    <xf numFmtId="37" fontId="11" fillId="0" borderId="266" xfId="0" applyNumberFormat="1" applyFont="1" applyBorder="1" applyAlignment="1">
      <alignment horizontal="centerContinuous"/>
    </xf>
    <xf numFmtId="9" fontId="11" fillId="0" borderId="266" xfId="1880" applyFont="1" applyBorder="1" applyAlignment="1" applyProtection="1">
      <alignment horizontal="centerContinuous"/>
    </xf>
    <xf numFmtId="2" fontId="11" fillId="0" borderId="266" xfId="0" applyNumberFormat="1" applyFont="1" applyBorder="1" applyAlignment="1">
      <alignment horizontal="centerContinuous"/>
    </xf>
    <xf numFmtId="37" fontId="11" fillId="0" borderId="334" xfId="0" applyNumberFormat="1" applyFont="1" applyBorder="1" applyAlignment="1">
      <alignment horizontal="centerContinuous"/>
    </xf>
    <xf numFmtId="9" fontId="11" fillId="0" borderId="334" xfId="1880" applyFont="1" applyBorder="1" applyAlignment="1" applyProtection="1">
      <alignment horizontal="centerContinuous"/>
    </xf>
    <xf numFmtId="2" fontId="11" fillId="0" borderId="334" xfId="0" applyNumberFormat="1" applyFont="1" applyBorder="1" applyAlignment="1">
      <alignment horizontal="centerContinuous"/>
    </xf>
    <xf numFmtId="2" fontId="11" fillId="0" borderId="340" xfId="0" applyNumberFormat="1" applyFont="1" applyBorder="1" applyAlignment="1">
      <alignment horizontal="centerContinuous"/>
    </xf>
    <xf numFmtId="0" fontId="0" fillId="0" borderId="222" xfId="0" applyBorder="1" applyAlignment="1">
      <alignment horizontal="left"/>
    </xf>
    <xf numFmtId="0" fontId="0" fillId="0" borderId="222" xfId="0" applyBorder="1" applyAlignment="1">
      <alignment horizontal="center"/>
    </xf>
    <xf numFmtId="0" fontId="0" fillId="0" borderId="356" xfId="0" applyBorder="1" applyAlignment="1">
      <alignment horizontal="center"/>
    </xf>
    <xf numFmtId="0" fontId="12" fillId="0" borderId="334" xfId="0" applyFont="1" applyBorder="1" applyAlignment="1">
      <alignment horizontal="centerContinuous"/>
    </xf>
    <xf numFmtId="0" fontId="0" fillId="0" borderId="334" xfId="0" applyBorder="1" applyAlignment="1">
      <alignment horizontal="centerContinuous"/>
    </xf>
    <xf numFmtId="0" fontId="12" fillId="0" borderId="268" xfId="0" applyFont="1" applyBorder="1" applyAlignment="1">
      <alignment horizontal="centerContinuous"/>
    </xf>
    <xf numFmtId="5" fontId="0" fillId="0" borderId="350" xfId="0" applyNumberFormat="1" applyBorder="1"/>
    <xf numFmtId="0" fontId="7" fillId="4" borderId="225" xfId="0" applyFont="1" applyFill="1" applyBorder="1"/>
    <xf numFmtId="0" fontId="0" fillId="0" borderId="247" xfId="0" applyBorder="1" applyAlignment="1">
      <alignment horizontal="centerContinuous"/>
    </xf>
    <xf numFmtId="0" fontId="7" fillId="4" borderId="268" xfId="0" applyFont="1" applyFill="1" applyBorder="1"/>
    <xf numFmtId="0" fontId="20" fillId="4" borderId="268" xfId="0" applyFont="1" applyFill="1" applyBorder="1" applyAlignment="1">
      <alignment horizontal="centerContinuous"/>
    </xf>
    <xf numFmtId="0" fontId="7" fillId="4" borderId="261" xfId="0" applyFont="1" applyFill="1" applyBorder="1" applyAlignment="1">
      <alignment horizontal="centerContinuous"/>
    </xf>
    <xf numFmtId="0" fontId="7" fillId="4" borderId="261" xfId="0" applyFont="1" applyFill="1" applyBorder="1"/>
    <xf numFmtId="0" fontId="0" fillId="0" borderId="343" xfId="0" applyBorder="1" applyAlignment="1">
      <alignment horizontal="centerContinuous"/>
    </xf>
    <xf numFmtId="0" fontId="0" fillId="0" borderId="337" xfId="0" applyBorder="1" applyAlignment="1">
      <alignment horizontal="centerContinuous"/>
    </xf>
    <xf numFmtId="0" fontId="7" fillId="4" borderId="268" xfId="0" applyFont="1" applyFill="1" applyBorder="1" applyAlignment="1">
      <alignment horizontal="center"/>
    </xf>
    <xf numFmtId="0" fontId="7" fillId="4" borderId="268" xfId="0" applyFont="1" applyFill="1" applyBorder="1" applyAlignment="1">
      <alignment horizontal="right"/>
    </xf>
    <xf numFmtId="0" fontId="7" fillId="4" borderId="268" xfId="0" applyFont="1" applyFill="1" applyBorder="1" applyAlignment="1">
      <alignment horizontal="left"/>
    </xf>
    <xf numFmtId="37" fontId="7" fillId="4" borderId="268" xfId="0" applyNumberFormat="1" applyFont="1" applyFill="1" applyBorder="1" applyAlignment="1">
      <alignment horizontal="left"/>
    </xf>
    <xf numFmtId="37" fontId="7" fillId="0" borderId="268" xfId="0" applyNumberFormat="1" applyFont="1" applyBorder="1" applyAlignment="1">
      <alignment horizontal="left"/>
    </xf>
    <xf numFmtId="0" fontId="11" fillId="0" borderId="218" xfId="1881" applyBorder="1" applyAlignment="1">
      <alignment horizontal="left"/>
    </xf>
    <xf numFmtId="0" fontId="11" fillId="0" borderId="218" xfId="1881" applyBorder="1" applyAlignment="1">
      <alignment horizontal="center"/>
    </xf>
    <xf numFmtId="0" fontId="11" fillId="0" borderId="355" xfId="1881" applyBorder="1" applyAlignment="1">
      <alignment horizontal="center"/>
    </xf>
    <xf numFmtId="0" fontId="11" fillId="0" borderId="225" xfId="1881" applyBorder="1" applyAlignment="1">
      <alignment horizontal="left"/>
    </xf>
    <xf numFmtId="0" fontId="11" fillId="0" borderId="247" xfId="1881" applyBorder="1" applyAlignment="1">
      <alignment horizontal="centerContinuous"/>
    </xf>
    <xf numFmtId="0" fontId="11" fillId="0" borderId="264" xfId="1881" applyBorder="1" applyAlignment="1">
      <alignment horizontal="center"/>
    </xf>
    <xf numFmtId="0" fontId="11" fillId="0" borderId="264" xfId="1881" applyBorder="1"/>
    <xf numFmtId="0" fontId="11" fillId="0" borderId="268" xfId="1881" applyBorder="1" applyAlignment="1">
      <alignment horizontal="center"/>
    </xf>
    <xf numFmtId="0" fontId="11" fillId="0" borderId="362" xfId="1881" applyBorder="1" applyAlignment="1">
      <alignment horizontal="centerContinuous"/>
    </xf>
    <xf numFmtId="0" fontId="11" fillId="0" borderId="331" xfId="1881" applyBorder="1" applyAlignment="1">
      <alignment horizontal="centerContinuous"/>
    </xf>
    <xf numFmtId="0" fontId="11" fillId="0" borderId="362" xfId="1881" applyBorder="1"/>
    <xf numFmtId="0" fontId="12" fillId="0" borderId="268" xfId="1881" applyFont="1" applyBorder="1" applyAlignment="1">
      <alignment horizontal="centerContinuous"/>
    </xf>
    <xf numFmtId="0" fontId="11" fillId="0" borderId="247" xfId="1881" applyBorder="1" applyAlignment="1">
      <alignment horizontal="center"/>
    </xf>
    <xf numFmtId="0" fontId="11" fillId="0" borderId="225" xfId="1881" applyBorder="1" applyAlignment="1">
      <alignment horizontal="centerContinuous"/>
    </xf>
    <xf numFmtId="0" fontId="11" fillId="0" borderId="355" xfId="1881" applyBorder="1" applyAlignment="1">
      <alignment horizontal="centerContinuous"/>
    </xf>
    <xf numFmtId="0" fontId="17" fillId="0" borderId="331" xfId="1881" applyFont="1" applyBorder="1" applyAlignment="1">
      <alignment horizontal="centerContinuous"/>
    </xf>
    <xf numFmtId="0" fontId="11" fillId="0" borderId="264" xfId="1881" applyBorder="1" applyAlignment="1">
      <alignment horizontal="centerContinuous"/>
    </xf>
    <xf numFmtId="0" fontId="11" fillId="0" borderId="264" xfId="1881" applyBorder="1" applyAlignment="1">
      <alignment horizontal="right"/>
    </xf>
    <xf numFmtId="0" fontId="11" fillId="0" borderId="268" xfId="1881" applyBorder="1" applyAlignment="1">
      <alignment horizontal="right"/>
    </xf>
    <xf numFmtId="37" fontId="11" fillId="0" borderId="261" xfId="1881" applyNumberFormat="1" applyBorder="1" applyAlignment="1">
      <alignment horizontal="right"/>
    </xf>
    <xf numFmtId="37" fontId="11" fillId="0" borderId="261" xfId="1881" applyNumberFormat="1" applyBorder="1"/>
    <xf numFmtId="0" fontId="11" fillId="0" borderId="298" xfId="1881" applyBorder="1"/>
    <xf numFmtId="0" fontId="12" fillId="0" borderId="225" xfId="1881" applyFont="1" applyBorder="1" applyAlignment="1">
      <alignment horizontal="centerContinuous"/>
    </xf>
    <xf numFmtId="0" fontId="17" fillId="0" borderId="362" xfId="1881" applyFont="1" applyBorder="1" applyAlignment="1">
      <alignment horizontal="centerContinuous"/>
    </xf>
    <xf numFmtId="0" fontId="11" fillId="0" borderId="218" xfId="0" applyFont="1" applyBorder="1" applyAlignment="1">
      <alignment horizontal="left"/>
    </xf>
    <xf numFmtId="0" fontId="0" fillId="0" borderId="218" xfId="0" applyBorder="1" applyAlignment="1">
      <alignment horizontal="center"/>
    </xf>
    <xf numFmtId="0" fontId="0" fillId="0" borderId="355" xfId="0" applyBorder="1" applyAlignment="1">
      <alignment horizontal="center"/>
    </xf>
    <xf numFmtId="0" fontId="49" fillId="0" borderId="264" xfId="0" applyFont="1" applyBorder="1" applyProtection="1">
      <protection locked="0"/>
    </xf>
    <xf numFmtId="0" fontId="0" fillId="0" borderId="362" xfId="0" applyBorder="1" applyAlignment="1">
      <alignment horizontal="centerContinuous"/>
    </xf>
    <xf numFmtId="0" fontId="0" fillId="0" borderId="225" xfId="0" applyBorder="1" applyAlignment="1">
      <alignment horizontal="center"/>
    </xf>
    <xf numFmtId="0" fontId="0" fillId="0" borderId="264" xfId="0" applyBorder="1" applyAlignment="1">
      <alignment horizontal="center"/>
    </xf>
    <xf numFmtId="0" fontId="0" fillId="0" borderId="363" xfId="0" applyBorder="1" applyAlignment="1">
      <alignment horizontal="center"/>
    </xf>
    <xf numFmtId="0" fontId="0" fillId="9" borderId="225" xfId="0" applyFill="1" applyBorder="1"/>
    <xf numFmtId="0" fontId="0" fillId="9" borderId="247" xfId="0" applyFill="1" applyBorder="1"/>
    <xf numFmtId="0" fontId="0" fillId="9" borderId="261" xfId="0" applyFill="1" applyBorder="1"/>
    <xf numFmtId="0" fontId="11" fillId="0" borderId="363" xfId="0" applyFont="1" applyBorder="1" applyAlignment="1">
      <alignment horizontal="center"/>
    </xf>
    <xf numFmtId="37" fontId="0" fillId="9" borderId="331" xfId="0" applyNumberFormat="1" applyFill="1" applyBorder="1"/>
    <xf numFmtId="0" fontId="0" fillId="9" borderId="298" xfId="0" applyFill="1" applyBorder="1"/>
    <xf numFmtId="37" fontId="0" fillId="9" borderId="225" xfId="0" applyNumberFormat="1" applyFill="1" applyBorder="1"/>
    <xf numFmtId="37" fontId="0" fillId="9" borderId="247" xfId="0" applyNumberFormat="1" applyFill="1" applyBorder="1"/>
    <xf numFmtId="0" fontId="17" fillId="0" borderId="265" xfId="0" applyFont="1" applyBorder="1" applyAlignment="1" applyProtection="1">
      <alignment horizontal="center"/>
      <protection locked="0"/>
    </xf>
    <xf numFmtId="0" fontId="11" fillId="0" borderId="334" xfId="0" applyFont="1" applyBorder="1" applyAlignment="1">
      <alignment horizontal="centerContinuous" wrapText="1"/>
    </xf>
    <xf numFmtId="177" fontId="11" fillId="0" borderId="269" xfId="1" applyNumberFormat="1" applyFont="1" applyBorder="1" applyAlignment="1" applyProtection="1">
      <alignment horizontal="right"/>
    </xf>
    <xf numFmtId="177" fontId="11" fillId="0" borderId="334" xfId="1" applyNumberFormat="1" applyFont="1" applyBorder="1" applyAlignment="1" applyProtection="1">
      <alignment horizontal="right"/>
    </xf>
    <xf numFmtId="177" fontId="11" fillId="0" borderId="343" xfId="1" applyNumberFormat="1" applyFont="1" applyFill="1" applyBorder="1" applyAlignment="1" applyProtection="1"/>
    <xf numFmtId="0" fontId="11" fillId="0" borderId="269" xfId="0" applyFont="1" applyBorder="1" applyAlignment="1">
      <alignment horizontal="right"/>
    </xf>
    <xf numFmtId="177" fontId="11" fillId="23" borderId="334" xfId="1" applyNumberFormat="1" applyFont="1" applyFill="1" applyBorder="1" applyAlignment="1" applyProtection="1">
      <alignment horizontal="right"/>
    </xf>
    <xf numFmtId="0" fontId="11" fillId="0" borderId="343" xfId="1" applyNumberFormat="1" applyFont="1" applyBorder="1" applyAlignment="1" applyProtection="1">
      <alignment horizontal="right"/>
    </xf>
    <xf numFmtId="177" fontId="11" fillId="0" borderId="343" xfId="1" applyNumberFormat="1" applyFont="1" applyBorder="1" applyAlignment="1" applyProtection="1">
      <alignment horizontal="right"/>
    </xf>
    <xf numFmtId="0" fontId="11" fillId="0" borderId="266" xfId="0" applyFont="1" applyBorder="1" applyAlignment="1">
      <alignment horizontal="right"/>
    </xf>
    <xf numFmtId="0" fontId="11" fillId="0" borderId="336" xfId="0" applyFont="1" applyBorder="1" applyAlignment="1">
      <alignment horizontal="right"/>
    </xf>
    <xf numFmtId="0" fontId="11" fillId="0" borderId="334" xfId="0" applyFont="1" applyBorder="1" applyAlignment="1">
      <alignment horizontal="right"/>
    </xf>
    <xf numFmtId="0" fontId="11" fillId="23" borderId="334" xfId="0" applyFont="1" applyFill="1" applyBorder="1" applyAlignment="1">
      <alignment horizontal="right"/>
    </xf>
    <xf numFmtId="0" fontId="11" fillId="23" borderId="266" xfId="0" applyFont="1" applyFill="1" applyBorder="1" applyAlignment="1">
      <alignment horizontal="right"/>
    </xf>
    <xf numFmtId="0" fontId="11" fillId="0" borderId="222" xfId="0" applyFont="1" applyBorder="1" applyAlignment="1">
      <alignment horizontal="left"/>
    </xf>
    <xf numFmtId="0" fontId="11" fillId="0" borderId="225" xfId="0" applyFont="1" applyBorder="1" applyAlignment="1">
      <alignment horizontal="left"/>
    </xf>
    <xf numFmtId="0" fontId="11" fillId="0" borderId="225" xfId="0" applyFont="1" applyBorder="1" applyAlignment="1">
      <alignment horizontal="center"/>
    </xf>
    <xf numFmtId="0" fontId="8" fillId="0" borderId="268" xfId="0" applyFont="1" applyBorder="1" applyProtection="1">
      <protection locked="0"/>
    </xf>
    <xf numFmtId="0" fontId="28" fillId="0" borderId="268" xfId="0" applyFont="1" applyBorder="1" applyAlignment="1">
      <alignment horizontal="centerContinuous"/>
    </xf>
    <xf numFmtId="0" fontId="17" fillId="0" borderId="336" xfId="0" applyFont="1" applyBorder="1" applyAlignment="1">
      <alignment horizontal="centerContinuous"/>
    </xf>
    <xf numFmtId="0" fontId="17" fillId="0" borderId="266" xfId="0" applyFont="1" applyBorder="1" applyAlignment="1">
      <alignment horizontal="centerContinuous"/>
    </xf>
    <xf numFmtId="0" fontId="17" fillId="0" borderId="336" xfId="0" applyFont="1" applyBorder="1" applyAlignment="1">
      <alignment horizontal="center"/>
    </xf>
    <xf numFmtId="0" fontId="17" fillId="0" borderId="266" xfId="0" applyFont="1" applyBorder="1" applyAlignment="1">
      <alignment horizontal="center"/>
    </xf>
    <xf numFmtId="0" fontId="17" fillId="0" borderId="354" xfId="0" applyFont="1" applyBorder="1" applyAlignment="1">
      <alignment horizontal="center"/>
    </xf>
    <xf numFmtId="0" fontId="17" fillId="9" borderId="261" xfId="0" applyFont="1" applyFill="1" applyBorder="1"/>
    <xf numFmtId="0" fontId="17" fillId="0" borderId="334" xfId="0" applyFont="1" applyBorder="1" applyAlignment="1">
      <alignment horizontal="centerContinuous"/>
    </xf>
    <xf numFmtId="0" fontId="17" fillId="0" borderId="334" xfId="0" applyFont="1" applyBorder="1"/>
    <xf numFmtId="0" fontId="17" fillId="0" borderId="354" xfId="0" applyFont="1" applyBorder="1"/>
    <xf numFmtId="0" fontId="17" fillId="9" borderId="298" xfId="0" applyFont="1" applyFill="1" applyBorder="1"/>
    <xf numFmtId="0" fontId="0" fillId="0" borderId="218" xfId="0" applyBorder="1" applyAlignment="1">
      <alignment horizontal="left"/>
    </xf>
    <xf numFmtId="0" fontId="0" fillId="0" borderId="225" xfId="0" applyBorder="1" applyAlignment="1">
      <alignment horizontal="left"/>
    </xf>
    <xf numFmtId="0" fontId="0" fillId="0" borderId="218" xfId="0" applyBorder="1" applyAlignment="1">
      <alignment horizontal="centerContinuous"/>
    </xf>
    <xf numFmtId="0" fontId="0" fillId="0" borderId="225" xfId="0" applyBorder="1" applyAlignment="1">
      <alignment horizontal="centerContinuous"/>
    </xf>
    <xf numFmtId="0" fontId="0" fillId="0" borderId="268" xfId="0" applyBorder="1" applyAlignment="1">
      <alignment horizontal="centerContinuous"/>
    </xf>
    <xf numFmtId="0" fontId="0" fillId="0" borderId="331" xfId="0" applyBorder="1" applyAlignment="1">
      <alignment horizontal="centerContinuous"/>
    </xf>
    <xf numFmtId="0" fontId="0" fillId="0" borderId="355" xfId="0" applyBorder="1" applyAlignment="1">
      <alignment horizontal="centerContinuous"/>
    </xf>
    <xf numFmtId="0" fontId="0" fillId="0" borderId="225" xfId="0" applyBorder="1" applyAlignment="1">
      <alignment horizontal="right"/>
    </xf>
    <xf numFmtId="0" fontId="0" fillId="0" borderId="218" xfId="0" applyBorder="1" applyAlignment="1">
      <alignment horizontal="right"/>
    </xf>
    <xf numFmtId="0" fontId="0" fillId="0" borderId="355" xfId="0" applyBorder="1"/>
    <xf numFmtId="0" fontId="0" fillId="0" borderId="264" xfId="0" applyBorder="1"/>
    <xf numFmtId="0" fontId="0" fillId="0" borderId="363" xfId="0" applyBorder="1"/>
    <xf numFmtId="0" fontId="0" fillId="0" borderId="354" xfId="0" applyBorder="1"/>
    <xf numFmtId="165" fontId="0" fillId="0" borderId="354" xfId="0" applyNumberFormat="1" applyBorder="1"/>
    <xf numFmtId="0" fontId="0" fillId="0" borderId="363" xfId="0" applyBorder="1" applyAlignment="1">
      <alignment horizontal="right"/>
    </xf>
    <xf numFmtId="165" fontId="0" fillId="0" borderId="354" xfId="0" applyNumberFormat="1" applyBorder="1" applyAlignment="1">
      <alignment horizontal="right"/>
    </xf>
    <xf numFmtId="0" fontId="0" fillId="0" borderId="264" xfId="0" applyBorder="1" applyAlignment="1">
      <alignment horizontal="right"/>
    </xf>
    <xf numFmtId="165" fontId="0" fillId="0" borderId="261" xfId="0" applyNumberFormat="1" applyBorder="1"/>
    <xf numFmtId="165" fontId="0" fillId="0" borderId="268" xfId="0" applyNumberFormat="1" applyBorder="1" applyAlignment="1">
      <alignment horizontal="right"/>
    </xf>
    <xf numFmtId="0" fontId="0" fillId="0" borderId="354" xfId="0" applyBorder="1" applyAlignment="1">
      <alignment horizontal="right"/>
    </xf>
    <xf numFmtId="37" fontId="0" fillId="0" borderId="354" xfId="0" applyNumberFormat="1" applyBorder="1" applyAlignment="1">
      <alignment horizontal="right"/>
    </xf>
    <xf numFmtId="5" fontId="0" fillId="0" borderId="354" xfId="0" applyNumberFormat="1" applyBorder="1" applyAlignment="1">
      <alignment horizontal="right"/>
    </xf>
    <xf numFmtId="37" fontId="0" fillId="0" borderId="354" xfId="0" applyNumberFormat="1" applyBorder="1"/>
    <xf numFmtId="0" fontId="11" fillId="0" borderId="363" xfId="0" applyFont="1" applyBorder="1"/>
    <xf numFmtId="5" fontId="0" fillId="0" borderId="354" xfId="0" applyNumberFormat="1" applyBorder="1"/>
    <xf numFmtId="167" fontId="0" fillId="0" borderId="354" xfId="0" applyNumberFormat="1" applyBorder="1"/>
    <xf numFmtId="168" fontId="0" fillId="0" borderId="261" xfId="0" applyNumberFormat="1" applyBorder="1"/>
    <xf numFmtId="168" fontId="0" fillId="0" borderId="268" xfId="0" applyNumberFormat="1" applyBorder="1"/>
    <xf numFmtId="0" fontId="0" fillId="0" borderId="362" xfId="0" applyBorder="1"/>
    <xf numFmtId="0" fontId="0" fillId="0" borderId="330" xfId="0" applyBorder="1"/>
    <xf numFmtId="0" fontId="0" fillId="0" borderId="331" xfId="0" applyBorder="1"/>
    <xf numFmtId="37" fontId="0" fillId="0" borderId="363" xfId="0" applyNumberFormat="1" applyBorder="1"/>
    <xf numFmtId="37" fontId="0" fillId="0" borderId="264" xfId="0" applyNumberFormat="1" applyBorder="1"/>
    <xf numFmtId="169" fontId="0" fillId="0" borderId="261" xfId="0" applyNumberFormat="1" applyBorder="1"/>
    <xf numFmtId="169" fontId="0" fillId="0" borderId="264" xfId="0" applyNumberFormat="1" applyBorder="1"/>
    <xf numFmtId="169" fontId="0" fillId="0" borderId="363" xfId="0" applyNumberFormat="1" applyBorder="1"/>
    <xf numFmtId="164" fontId="0" fillId="0" borderId="298" xfId="0" applyNumberFormat="1" applyBorder="1" applyAlignment="1">
      <alignment horizontal="center"/>
    </xf>
    <xf numFmtId="0" fontId="0" fillId="0" borderId="361" xfId="0" applyBorder="1"/>
    <xf numFmtId="0" fontId="0" fillId="0" borderId="264" xfId="0" applyBorder="1" applyAlignment="1">
      <alignment horizontal="centerContinuous"/>
    </xf>
    <xf numFmtId="0" fontId="0" fillId="0" borderId="268" xfId="0" applyBorder="1" applyAlignment="1">
      <alignment horizontal="right"/>
    </xf>
    <xf numFmtId="0" fontId="0" fillId="0" borderId="261" xfId="0" applyBorder="1" applyAlignment="1">
      <alignment horizontal="right"/>
    </xf>
    <xf numFmtId="166" fontId="0" fillId="0" borderId="354" xfId="0" applyNumberFormat="1" applyBorder="1"/>
    <xf numFmtId="0" fontId="0" fillId="0" borderId="247" xfId="0" applyBorder="1" applyAlignment="1">
      <alignment horizontal="left"/>
    </xf>
    <xf numFmtId="164" fontId="0" fillId="0" borderId="363" xfId="0" applyNumberFormat="1" applyBorder="1" applyAlignment="1">
      <alignment horizontal="center"/>
    </xf>
    <xf numFmtId="0" fontId="0" fillId="0" borderId="256" xfId="0" applyBorder="1" applyAlignment="1">
      <alignment horizontal="center"/>
    </xf>
    <xf numFmtId="0" fontId="11" fillId="0" borderId="355" xfId="0" applyFont="1" applyBorder="1" applyAlignment="1">
      <alignment horizontal="center"/>
    </xf>
    <xf numFmtId="37" fontId="0" fillId="0" borderId="264" xfId="0" applyNumberFormat="1" applyBorder="1" applyAlignment="1">
      <alignment horizontal="right"/>
    </xf>
    <xf numFmtId="37" fontId="0" fillId="0" borderId="298" xfId="0" applyNumberFormat="1" applyBorder="1" applyAlignment="1">
      <alignment horizontal="center"/>
    </xf>
    <xf numFmtId="0" fontId="0" fillId="0" borderId="355" xfId="0" applyBorder="1" applyAlignment="1">
      <alignment horizontal="left"/>
    </xf>
    <xf numFmtId="0" fontId="23" fillId="0" borderId="298" xfId="0" applyFont="1" applyBorder="1"/>
    <xf numFmtId="0" fontId="24" fillId="0" borderId="261" xfId="0" applyFont="1" applyBorder="1" applyAlignment="1">
      <alignment horizontal="centerContinuous"/>
    </xf>
    <xf numFmtId="0" fontId="24" fillId="0" borderId="298" xfId="0" applyFont="1" applyBorder="1" applyAlignment="1">
      <alignment horizontal="centerContinuous"/>
    </xf>
    <xf numFmtId="39" fontId="0" fillId="0" borderId="261" xfId="0" applyNumberFormat="1" applyBorder="1"/>
    <xf numFmtId="177" fontId="0" fillId="0" borderId="264" xfId="0" applyNumberFormat="1" applyBorder="1"/>
    <xf numFmtId="5" fontId="0" fillId="0" borderId="261" xfId="0" applyNumberFormat="1" applyBorder="1"/>
    <xf numFmtId="5" fontId="0" fillId="0" borderId="261" xfId="0" applyNumberFormat="1" applyBorder="1" applyAlignment="1">
      <alignment horizontal="right"/>
    </xf>
    <xf numFmtId="37" fontId="0" fillId="0" borderId="261" xfId="0" applyNumberFormat="1" applyBorder="1" applyAlignment="1">
      <alignment horizontal="right"/>
    </xf>
    <xf numFmtId="0" fontId="11" fillId="0" borderId="264" xfId="0" applyFont="1" applyBorder="1" applyAlignment="1">
      <alignment horizontal="left" wrapText="1"/>
    </xf>
    <xf numFmtId="0" fontId="11" fillId="0" borderId="264" xfId="0" applyFont="1" applyBorder="1" applyAlignment="1">
      <alignment horizontal="left"/>
    </xf>
    <xf numFmtId="39" fontId="0" fillId="0" borderId="298" xfId="0" applyNumberFormat="1" applyBorder="1"/>
    <xf numFmtId="39" fontId="0" fillId="0" borderId="298" xfId="0" applyNumberFormat="1" applyBorder="1" applyAlignment="1">
      <alignment horizontal="left"/>
    </xf>
    <xf numFmtId="0" fontId="0" fillId="0" borderId="364" xfId="0" applyBorder="1"/>
    <xf numFmtId="37" fontId="0" fillId="0" borderId="362" xfId="0" applyNumberFormat="1" applyBorder="1"/>
    <xf numFmtId="5" fontId="0" fillId="0" borderId="362" xfId="0" applyNumberFormat="1" applyBorder="1"/>
    <xf numFmtId="0" fontId="12" fillId="0" borderId="330" xfId="0" applyFont="1" applyBorder="1" applyAlignment="1">
      <alignment horizontal="centerContinuous"/>
    </xf>
    <xf numFmtId="0" fontId="11" fillId="0" borderId="264" xfId="0" applyFont="1" applyBorder="1"/>
    <xf numFmtId="43" fontId="0" fillId="0" borderId="261" xfId="0" applyNumberFormat="1" applyBorder="1"/>
    <xf numFmtId="177" fontId="0" fillId="0" borderId="261" xfId="0" applyNumberFormat="1" applyBorder="1"/>
    <xf numFmtId="0" fontId="0" fillId="0" borderId="256" xfId="0" applyBorder="1"/>
    <xf numFmtId="0" fontId="11" fillId="0" borderId="298" xfId="0" applyFont="1" applyBorder="1" applyAlignment="1">
      <alignment horizontal="center"/>
    </xf>
    <xf numFmtId="5" fontId="11" fillId="0" borderId="261" xfId="0" applyNumberFormat="1" applyFont="1" applyBorder="1" applyAlignment="1">
      <alignment horizontal="right"/>
    </xf>
    <xf numFmtId="37" fontId="11" fillId="0" borderId="261" xfId="0" applyNumberFormat="1" applyFont="1" applyBorder="1" applyAlignment="1">
      <alignment horizontal="right"/>
    </xf>
    <xf numFmtId="37" fontId="0" fillId="0" borderId="298" xfId="0" applyNumberFormat="1" applyBorder="1" applyAlignment="1">
      <alignment horizontal="right"/>
    </xf>
    <xf numFmtId="37" fontId="11" fillId="0" borderId="298" xfId="0" applyNumberFormat="1" applyFont="1" applyBorder="1" applyAlignment="1">
      <alignment horizontal="right"/>
    </xf>
    <xf numFmtId="5" fontId="0" fillId="0" borderId="298" xfId="0" applyNumberFormat="1" applyBorder="1"/>
    <xf numFmtId="0" fontId="0" fillId="0" borderId="268" xfId="0" applyBorder="1" applyAlignment="1">
      <alignment horizontal="left"/>
    </xf>
    <xf numFmtId="39" fontId="0" fillId="0" borderId="264" xfId="0" applyNumberFormat="1" applyBorder="1"/>
    <xf numFmtId="39" fontId="0" fillId="0" borderId="264" xfId="0" applyNumberFormat="1" applyBorder="1" applyAlignment="1">
      <alignment horizontal="right"/>
    </xf>
    <xf numFmtId="39" fontId="0" fillId="0" borderId="261" xfId="0" applyNumberFormat="1" applyBorder="1" applyAlignment="1">
      <alignment horizontal="right"/>
    </xf>
    <xf numFmtId="0" fontId="11" fillId="0" borderId="362" xfId="0" applyFont="1" applyBorder="1" applyAlignment="1">
      <alignment horizontal="centerContinuous"/>
    </xf>
    <xf numFmtId="0" fontId="12" fillId="0" borderId="331" xfId="0" applyFont="1" applyBorder="1" applyAlignment="1">
      <alignment horizontal="centerContinuous"/>
    </xf>
    <xf numFmtId="0" fontId="11" fillId="0" borderId="331" xfId="0" applyFont="1" applyBorder="1" applyAlignment="1">
      <alignment horizontal="centerContinuous"/>
    </xf>
    <xf numFmtId="0" fontId="16" fillId="3" borderId="365" xfId="0" applyFont="1" applyFill="1" applyBorder="1" applyAlignment="1">
      <alignment horizontal="centerContinuous"/>
    </xf>
    <xf numFmtId="0" fontId="11" fillId="3" borderId="365" xfId="0" applyFont="1" applyFill="1" applyBorder="1" applyAlignment="1">
      <alignment horizontal="centerContinuous"/>
    </xf>
    <xf numFmtId="0" fontId="11" fillId="3" borderId="366" xfId="0" applyFont="1" applyFill="1" applyBorder="1"/>
    <xf numFmtId="165" fontId="11" fillId="0" borderId="366" xfId="0" applyNumberFormat="1" applyFont="1" applyBorder="1" applyAlignment="1">
      <alignment horizontal="center"/>
    </xf>
    <xf numFmtId="0" fontId="11" fillId="0" borderId="367" xfId="0" applyFont="1" applyBorder="1"/>
    <xf numFmtId="0" fontId="11" fillId="0" borderId="365" xfId="0" applyFont="1" applyBorder="1"/>
    <xf numFmtId="0" fontId="11" fillId="0" borderId="368" xfId="0" applyFont="1" applyBorder="1"/>
    <xf numFmtId="0" fontId="16" fillId="0" borderId="369" xfId="0" applyFont="1" applyBorder="1"/>
    <xf numFmtId="0" fontId="16" fillId="0" borderId="365" xfId="0" applyFont="1" applyBorder="1"/>
    <xf numFmtId="0" fontId="9" fillId="0" borderId="369" xfId="0" applyFont="1" applyBorder="1" applyProtection="1">
      <protection locked="0"/>
    </xf>
    <xf numFmtId="0" fontId="9" fillId="0" borderId="365" xfId="0" applyFont="1" applyBorder="1" applyProtection="1">
      <protection locked="0"/>
    </xf>
    <xf numFmtId="0" fontId="9" fillId="0" borderId="370" xfId="0" applyFont="1" applyBorder="1" applyProtection="1">
      <protection locked="0"/>
    </xf>
    <xf numFmtId="0" fontId="17" fillId="0" borderId="365" xfId="0" applyFont="1" applyBorder="1" applyAlignment="1">
      <alignment horizontal="left"/>
    </xf>
    <xf numFmtId="0" fontId="17" fillId="0" borderId="365" xfId="0" applyFont="1" applyBorder="1" applyAlignment="1">
      <alignment horizontal="right"/>
    </xf>
    <xf numFmtId="0" fontId="17" fillId="0" borderId="366" xfId="0" applyFont="1" applyBorder="1"/>
    <xf numFmtId="0" fontId="17" fillId="0" borderId="365" xfId="0" applyFont="1" applyBorder="1"/>
    <xf numFmtId="0" fontId="11" fillId="0" borderId="366" xfId="0" applyFont="1" applyBorder="1"/>
    <xf numFmtId="0" fontId="11" fillId="0" borderId="365" xfId="0" applyFont="1" applyBorder="1" applyAlignment="1">
      <alignment horizontal="centerContinuous"/>
    </xf>
    <xf numFmtId="0" fontId="7" fillId="0" borderId="366" xfId="0" applyFont="1" applyBorder="1"/>
    <xf numFmtId="0" fontId="7" fillId="0" borderId="365" xfId="0" applyFont="1" applyBorder="1"/>
    <xf numFmtId="0" fontId="7" fillId="0" borderId="365" xfId="0" applyFont="1" applyBorder="1" applyAlignment="1">
      <alignment horizontal="centerContinuous"/>
    </xf>
    <xf numFmtId="0" fontId="7" fillId="0" borderId="371" xfId="0" applyFont="1" applyBorder="1" applyAlignment="1">
      <alignment horizontal="center"/>
    </xf>
    <xf numFmtId="0" fontId="7" fillId="0" borderId="372" xfId="0" applyFont="1" applyBorder="1" applyAlignment="1">
      <alignment horizontal="center"/>
    </xf>
    <xf numFmtId="0" fontId="7" fillId="0" borderId="365" xfId="0" applyFont="1" applyBorder="1" applyAlignment="1">
      <alignment horizontal="left"/>
    </xf>
    <xf numFmtId="0" fontId="7" fillId="0" borderId="373" xfId="0" applyFont="1" applyBorder="1" applyAlignment="1">
      <alignment horizontal="left"/>
    </xf>
    <xf numFmtId="0" fontId="7" fillId="0" borderId="373" xfId="0" applyFont="1" applyBorder="1" applyAlignment="1">
      <alignment horizontal="right"/>
    </xf>
    <xf numFmtId="0" fontId="7" fillId="0" borderId="373" xfId="0" applyFont="1" applyBorder="1" applyAlignment="1">
      <alignment horizontal="centerContinuous" wrapText="1"/>
    </xf>
    <xf numFmtId="0" fontId="11" fillId="0" borderId="366" xfId="0" applyFont="1" applyBorder="1" applyAlignment="1">
      <alignment horizontal="center"/>
    </xf>
    <xf numFmtId="0" fontId="11" fillId="0" borderId="373" xfId="0" applyFont="1" applyBorder="1" applyAlignment="1">
      <alignment horizontal="left"/>
    </xf>
    <xf numFmtId="0" fontId="11" fillId="0" borderId="365" xfId="0" applyFont="1" applyBorder="1" applyAlignment="1">
      <alignment horizontal="left"/>
    </xf>
    <xf numFmtId="0" fontId="11" fillId="0" borderId="368" xfId="0" applyFont="1" applyBorder="1" applyAlignment="1">
      <alignment horizontal="left"/>
    </xf>
    <xf numFmtId="0" fontId="11" fillId="0" borderId="367" xfId="0" applyFont="1" applyBorder="1" applyAlignment="1">
      <alignment horizontal="right"/>
    </xf>
    <xf numFmtId="0" fontId="11" fillId="0" borderId="365" xfId="0" applyFont="1" applyBorder="1" applyAlignment="1">
      <alignment horizontal="centerContinuous" wrapText="1"/>
    </xf>
    <xf numFmtId="0" fontId="11" fillId="0" borderId="365" xfId="0" applyFont="1" applyBorder="1" applyAlignment="1">
      <alignment horizontal="right"/>
    </xf>
    <xf numFmtId="0" fontId="11" fillId="0" borderId="374" xfId="0" applyFont="1" applyBorder="1"/>
    <xf numFmtId="0" fontId="11" fillId="0" borderId="374" xfId="0" applyFont="1" applyBorder="1" applyAlignment="1">
      <alignment horizontal="center"/>
    </xf>
    <xf numFmtId="177" fontId="11" fillId="0" borderId="374" xfId="1" applyNumberFormat="1" applyFont="1" applyFill="1" applyBorder="1" applyAlignment="1" applyProtection="1">
      <alignment horizontal="left"/>
    </xf>
    <xf numFmtId="37" fontId="11" fillId="0" borderId="374" xfId="0" applyNumberFormat="1" applyFont="1" applyBorder="1"/>
    <xf numFmtId="0" fontId="92" fillId="0" borderId="244" xfId="0" applyFont="1" applyBorder="1"/>
    <xf numFmtId="0" fontId="7" fillId="0" borderId="371" xfId="0" applyFont="1" applyBorder="1"/>
    <xf numFmtId="0" fontId="7" fillId="0" borderId="373" xfId="0" applyFont="1" applyBorder="1" applyAlignment="1">
      <alignment vertical="top"/>
    </xf>
    <xf numFmtId="0" fontId="7" fillId="0" borderId="365" xfId="0" applyFont="1" applyBorder="1" applyAlignment="1">
      <alignment vertical="top"/>
    </xf>
    <xf numFmtId="0" fontId="11" fillId="0" borderId="375" xfId="0" applyFont="1" applyBorder="1"/>
    <xf numFmtId="0" fontId="7" fillId="0" borderId="366" xfId="1881" applyFont="1" applyBorder="1"/>
    <xf numFmtId="0" fontId="7" fillId="0" borderId="365" xfId="1881" applyFont="1" applyBorder="1"/>
    <xf numFmtId="0" fontId="7" fillId="0" borderId="365" xfId="1881" applyFont="1" applyBorder="1" applyAlignment="1">
      <alignment horizontal="centerContinuous"/>
    </xf>
    <xf numFmtId="37" fontId="7" fillId="0" borderId="365" xfId="1881" applyNumberFormat="1" applyFont="1" applyBorder="1"/>
    <xf numFmtId="0" fontId="11" fillId="0" borderId="366" xfId="1881" applyBorder="1"/>
    <xf numFmtId="0" fontId="11" fillId="0" borderId="365" xfId="1881" applyBorder="1"/>
    <xf numFmtId="0" fontId="11" fillId="0" borderId="365" xfId="1881" applyBorder="1" applyAlignment="1">
      <alignment horizontal="centerContinuous"/>
    </xf>
    <xf numFmtId="0" fontId="7" fillId="0" borderId="374" xfId="0" applyFont="1" applyBorder="1"/>
    <xf numFmtId="37" fontId="7" fillId="0" borderId="365" xfId="0" applyNumberFormat="1" applyFont="1" applyBorder="1"/>
    <xf numFmtId="0" fontId="7" fillId="0" borderId="374" xfId="0" applyFont="1" applyBorder="1" applyAlignment="1">
      <alignment horizontal="center"/>
    </xf>
    <xf numFmtId="0" fontId="11" fillId="0" borderId="371" xfId="0" applyFont="1" applyBorder="1"/>
    <xf numFmtId="0" fontId="11" fillId="0" borderId="371" xfId="0" applyFont="1" applyBorder="1" applyAlignment="1">
      <alignment horizontal="center"/>
    </xf>
    <xf numFmtId="0" fontId="11" fillId="0" borderId="372" xfId="0" applyFont="1" applyBorder="1" applyAlignment="1">
      <alignment horizontal="center"/>
    </xf>
    <xf numFmtId="0" fontId="11" fillId="0" borderId="365" xfId="0" applyFont="1" applyBorder="1" applyAlignment="1">
      <alignment horizontal="center"/>
    </xf>
    <xf numFmtId="0" fontId="11" fillId="9" borderId="373" xfId="0" applyFont="1" applyFill="1" applyBorder="1"/>
    <xf numFmtId="0" fontId="11" fillId="9" borderId="365" xfId="0" applyFont="1" applyFill="1" applyBorder="1"/>
    <xf numFmtId="0" fontId="7" fillId="4" borderId="373" xfId="0" applyFont="1" applyFill="1" applyBorder="1"/>
    <xf numFmtId="0" fontId="7" fillId="4" borderId="365" xfId="0" applyFont="1" applyFill="1" applyBorder="1"/>
    <xf numFmtId="0" fontId="11" fillId="0" borderId="373" xfId="0" applyFont="1" applyBorder="1"/>
    <xf numFmtId="5" fontId="11" fillId="0" borderId="366" xfId="0" applyNumberFormat="1" applyFont="1" applyBorder="1"/>
    <xf numFmtId="5" fontId="11" fillId="0" borderId="367" xfId="0" applyNumberFormat="1" applyFont="1" applyBorder="1"/>
    <xf numFmtId="5" fontId="11" fillId="0" borderId="373" xfId="0" applyNumberFormat="1" applyFont="1" applyBorder="1"/>
    <xf numFmtId="5" fontId="11" fillId="0" borderId="365" xfId="0" applyNumberFormat="1" applyFont="1" applyBorder="1"/>
    <xf numFmtId="164" fontId="11" fillId="0" borderId="365" xfId="0" applyNumberFormat="1" applyFont="1" applyBorder="1" applyAlignment="1">
      <alignment horizontal="center"/>
    </xf>
    <xf numFmtId="49" fontId="11" fillId="0" borderId="365" xfId="0" applyNumberFormat="1" applyFont="1" applyBorder="1"/>
    <xf numFmtId="0" fontId="11" fillId="0" borderId="372" xfId="0" applyFont="1" applyBorder="1"/>
    <xf numFmtId="37" fontId="11" fillId="0" borderId="373" xfId="0" applyNumberFormat="1" applyFont="1" applyBorder="1"/>
    <xf numFmtId="37" fontId="11" fillId="0" borderId="371" xfId="0" applyNumberFormat="1" applyFont="1" applyBorder="1"/>
    <xf numFmtId="37" fontId="11" fillId="0" borderId="368" xfId="0" applyNumberFormat="1" applyFont="1" applyBorder="1"/>
    <xf numFmtId="39" fontId="11" fillId="9" borderId="368" xfId="0" applyNumberFormat="1" applyFont="1" applyFill="1" applyBorder="1"/>
    <xf numFmtId="0" fontId="11" fillId="9" borderId="366" xfId="0" applyFont="1" applyFill="1" applyBorder="1"/>
    <xf numFmtId="184" fontId="11" fillId="0" borderId="371" xfId="0" applyNumberFormat="1" applyFont="1" applyBorder="1"/>
    <xf numFmtId="184" fontId="11" fillId="0" borderId="371" xfId="0" quotePrefix="1" applyNumberFormat="1" applyFont="1" applyBorder="1" applyAlignment="1">
      <alignment horizontal="center"/>
    </xf>
    <xf numFmtId="184" fontId="11" fillId="0" borderId="371" xfId="0" applyNumberFormat="1" applyFont="1" applyBorder="1" applyAlignment="1">
      <alignment horizontal="center"/>
    </xf>
    <xf numFmtId="184" fontId="11" fillId="0" borderId="374" xfId="0" applyNumberFormat="1" applyFont="1" applyBorder="1" applyAlignment="1">
      <alignment horizontal="center"/>
    </xf>
    <xf numFmtId="0" fontId="11" fillId="0" borderId="376" xfId="0" applyFont="1" applyBorder="1" applyAlignment="1">
      <alignment horizontal="centerContinuous"/>
    </xf>
    <xf numFmtId="0" fontId="11" fillId="0" borderId="376" xfId="0" applyFont="1" applyBorder="1"/>
    <xf numFmtId="0" fontId="11" fillId="0" borderId="376" xfId="0" applyFont="1" applyBorder="1" applyAlignment="1">
      <alignment horizontal="center"/>
    </xf>
    <xf numFmtId="0" fontId="11" fillId="10" borderId="376" xfId="0" applyFont="1" applyFill="1" applyBorder="1"/>
    <xf numFmtId="0" fontId="11" fillId="0" borderId="377" xfId="0" applyFont="1" applyBorder="1"/>
    <xf numFmtId="37" fontId="11" fillId="0" borderId="377" xfId="0" applyNumberFormat="1" applyFont="1" applyBorder="1"/>
    <xf numFmtId="0" fontId="11" fillId="0" borderId="369" xfId="0" applyFont="1" applyBorder="1" applyAlignment="1">
      <alignment horizontal="center"/>
    </xf>
    <xf numFmtId="37" fontId="11" fillId="4" borderId="366" xfId="0" applyNumberFormat="1" applyFont="1" applyFill="1" applyBorder="1"/>
    <xf numFmtId="37" fontId="11" fillId="4" borderId="365" xfId="0" applyNumberFormat="1" applyFont="1" applyFill="1" applyBorder="1"/>
    <xf numFmtId="37" fontId="11" fillId="0" borderId="366" xfId="0" applyNumberFormat="1" applyFont="1" applyBorder="1"/>
    <xf numFmtId="37" fontId="11" fillId="0" borderId="365" xfId="0" applyNumberFormat="1" applyFont="1" applyBorder="1"/>
    <xf numFmtId="0" fontId="25" fillId="0" borderId="366" xfId="0" applyFont="1" applyBorder="1"/>
    <xf numFmtId="0" fontId="25" fillId="0" borderId="365" xfId="0" applyFont="1" applyBorder="1"/>
    <xf numFmtId="0" fontId="11" fillId="0" borderId="375" xfId="0" applyFont="1" applyBorder="1" applyAlignment="1">
      <alignment horizontal="center"/>
    </xf>
    <xf numFmtId="0" fontId="0" fillId="0" borderId="374" xfId="0" applyBorder="1" applyAlignment="1">
      <alignment horizontal="center"/>
    </xf>
    <xf numFmtId="0" fontId="47" fillId="0" borderId="365" xfId="0" applyFont="1" applyBorder="1"/>
    <xf numFmtId="0" fontId="0" fillId="0" borderId="371" xfId="0" applyBorder="1" applyAlignment="1">
      <alignment horizontal="center"/>
    </xf>
    <xf numFmtId="177" fontId="11" fillId="0" borderId="374" xfId="1" applyNumberFormat="1" applyFont="1" applyBorder="1" applyProtection="1"/>
    <xf numFmtId="177" fontId="11" fillId="0" borderId="374" xfId="1" applyNumberFormat="1" applyFont="1" applyBorder="1" applyAlignment="1" applyProtection="1">
      <alignment horizontal="center"/>
    </xf>
    <xf numFmtId="0" fontId="11" fillId="0" borderId="377" xfId="0" applyFont="1" applyBorder="1" applyAlignment="1">
      <alignment horizontal="centerContinuous"/>
    </xf>
    <xf numFmtId="0" fontId="11" fillId="10" borderId="377" xfId="0" applyFont="1" applyFill="1" applyBorder="1"/>
    <xf numFmtId="0" fontId="11" fillId="10" borderId="365" xfId="0" applyFont="1" applyFill="1" applyBorder="1"/>
    <xf numFmtId="177" fontId="11" fillId="0" borderId="377" xfId="1" applyNumberFormat="1" applyFont="1" applyFill="1" applyBorder="1" applyProtection="1"/>
    <xf numFmtId="177" fontId="11" fillId="0" borderId="371" xfId="1" applyNumberFormat="1" applyFont="1" applyBorder="1" applyProtection="1"/>
    <xf numFmtId="177" fontId="11" fillId="0" borderId="371" xfId="1" applyNumberFormat="1" applyFont="1" applyBorder="1" applyAlignment="1" applyProtection="1">
      <alignment horizontal="center"/>
    </xf>
    <xf numFmtId="0" fontId="11" fillId="0" borderId="373" xfId="0" applyFont="1" applyBorder="1" applyAlignment="1">
      <alignment horizontal="centerContinuous"/>
    </xf>
    <xf numFmtId="0" fontId="11" fillId="0" borderId="367" xfId="0" applyFont="1" applyBorder="1" applyAlignment="1">
      <alignment horizontal="centerContinuous"/>
    </xf>
    <xf numFmtId="0" fontId="11" fillId="10" borderId="367" xfId="0" applyFont="1" applyFill="1" applyBorder="1"/>
    <xf numFmtId="0" fontId="11" fillId="10" borderId="373" xfId="0" applyFont="1" applyFill="1" applyBorder="1"/>
    <xf numFmtId="177" fontId="11" fillId="0" borderId="372" xfId="1" applyNumberFormat="1" applyFont="1" applyBorder="1" applyProtection="1"/>
    <xf numFmtId="177" fontId="11" fillId="0" borderId="367" xfId="1" applyNumberFormat="1" applyFont="1" applyBorder="1" applyProtection="1"/>
    <xf numFmtId="0" fontId="11" fillId="0" borderId="377" xfId="0" applyFont="1" applyBorder="1" applyAlignment="1">
      <alignment horizontal="center"/>
    </xf>
    <xf numFmtId="0" fontId="11" fillId="2" borderId="377" xfId="0" applyFont="1" applyFill="1" applyBorder="1"/>
    <xf numFmtId="0" fontId="11" fillId="2" borderId="378" xfId="0" applyFont="1" applyFill="1" applyBorder="1"/>
    <xf numFmtId="0" fontId="11" fillId="10" borderId="378" xfId="0" applyFont="1" applyFill="1" applyBorder="1"/>
    <xf numFmtId="0" fontId="23" fillId="0" borderId="371" xfId="0" applyFont="1" applyBorder="1"/>
    <xf numFmtId="0" fontId="23" fillId="0" borderId="371" xfId="0" applyFont="1" applyBorder="1" applyAlignment="1">
      <alignment horizontal="center"/>
    </xf>
    <xf numFmtId="0" fontId="11" fillId="0" borderId="366" xfId="0" applyFont="1" applyBorder="1" applyAlignment="1">
      <alignment horizontal="centerContinuous"/>
    </xf>
    <xf numFmtId="0" fontId="11" fillId="0" borderId="379" xfId="0" applyFont="1" applyBorder="1" applyAlignment="1">
      <alignment horizontal="centerContinuous"/>
    </xf>
    <xf numFmtId="5" fontId="11" fillId="0" borderId="377" xfId="0" applyNumberFormat="1" applyFont="1" applyBorder="1"/>
    <xf numFmtId="0" fontId="11" fillId="0" borderId="367" xfId="0" applyFont="1" applyBorder="1" applyAlignment="1">
      <alignment horizontal="center"/>
    </xf>
    <xf numFmtId="0" fontId="11" fillId="10" borderId="366" xfId="0" applyFont="1" applyFill="1" applyBorder="1"/>
    <xf numFmtId="37" fontId="11" fillId="0" borderId="367" xfId="0" applyNumberFormat="1" applyFont="1" applyBorder="1"/>
    <xf numFmtId="0" fontId="0" fillId="0" borderId="366" xfId="0" applyBorder="1"/>
    <xf numFmtId="0" fontId="0" fillId="0" borderId="365" xfId="0" applyBorder="1"/>
    <xf numFmtId="0" fontId="11" fillId="0" borderId="371" xfId="1881" applyBorder="1"/>
    <xf numFmtId="0" fontId="11" fillId="0" borderId="372" xfId="1881" applyBorder="1"/>
    <xf numFmtId="0" fontId="0" fillId="0" borderId="372" xfId="0" applyBorder="1" applyAlignment="1">
      <alignment horizontal="center"/>
    </xf>
    <xf numFmtId="0" fontId="0" fillId="0" borderId="365" xfId="0" applyBorder="1" applyAlignment="1">
      <alignment horizontal="center"/>
    </xf>
    <xf numFmtId="0" fontId="7" fillId="4" borderId="371" xfId="0" applyFont="1" applyFill="1" applyBorder="1" applyAlignment="1">
      <alignment horizontal="center"/>
    </xf>
    <xf numFmtId="164" fontId="11" fillId="0" borderId="369" xfId="1881" applyNumberFormat="1" applyBorder="1" applyAlignment="1">
      <alignment horizontal="center"/>
    </xf>
    <xf numFmtId="0" fontId="12" fillId="0" borderId="366" xfId="1881" applyFont="1" applyBorder="1" applyAlignment="1">
      <alignment horizontal="centerContinuous"/>
    </xf>
    <xf numFmtId="0" fontId="12" fillId="0" borderId="365" xfId="1881" applyFont="1" applyBorder="1" applyAlignment="1">
      <alignment horizontal="centerContinuous"/>
    </xf>
    <xf numFmtId="0" fontId="11" fillId="0" borderId="369" xfId="1881" applyBorder="1" applyAlignment="1">
      <alignment horizontal="center"/>
    </xf>
    <xf numFmtId="0" fontId="11" fillId="0" borderId="366" xfId="1881" applyBorder="1" applyAlignment="1">
      <alignment horizontal="centerContinuous"/>
    </xf>
    <xf numFmtId="0" fontId="11" fillId="0" borderId="369" xfId="1881" applyBorder="1"/>
    <xf numFmtId="0" fontId="11" fillId="0" borderId="376" xfId="1881" applyBorder="1" applyAlignment="1">
      <alignment horizontal="centerContinuous"/>
    </xf>
    <xf numFmtId="0" fontId="11" fillId="0" borderId="365" xfId="1881" applyBorder="1" applyAlignment="1">
      <alignment horizontal="center"/>
    </xf>
    <xf numFmtId="0" fontId="11" fillId="0" borderId="376" xfId="1881" applyBorder="1" applyAlignment="1">
      <alignment horizontal="right"/>
    </xf>
    <xf numFmtId="0" fontId="11" fillId="0" borderId="376" xfId="1881" applyBorder="1"/>
    <xf numFmtId="0" fontId="49" fillId="0" borderId="366" xfId="0" applyFont="1" applyBorder="1" applyProtection="1">
      <protection locked="0"/>
    </xf>
    <xf numFmtId="0" fontId="49" fillId="0" borderId="365" xfId="0" applyFont="1" applyBorder="1" applyProtection="1">
      <protection locked="0"/>
    </xf>
    <xf numFmtId="164" fontId="0" fillId="0" borderId="369" xfId="0" applyNumberFormat="1" applyBorder="1" applyAlignment="1">
      <alignment horizontal="left"/>
    </xf>
    <xf numFmtId="164" fontId="0" fillId="0" borderId="369" xfId="0" applyNumberFormat="1" applyBorder="1" applyAlignment="1">
      <alignment horizontal="center"/>
    </xf>
    <xf numFmtId="0" fontId="20" fillId="0" borderId="366" xfId="0" applyFont="1" applyBorder="1" applyAlignment="1">
      <alignment horizontal="centerContinuous"/>
    </xf>
    <xf numFmtId="0" fontId="20" fillId="0" borderId="365" xfId="0" applyFont="1" applyBorder="1" applyAlignment="1">
      <alignment horizontal="centerContinuous"/>
    </xf>
    <xf numFmtId="0" fontId="0" fillId="0" borderId="365" xfId="0" applyBorder="1" applyAlignment="1">
      <alignment horizontal="centerContinuous"/>
    </xf>
    <xf numFmtId="0" fontId="0" fillId="0" borderId="369" xfId="0" applyBorder="1" applyAlignment="1">
      <alignment horizontal="center"/>
    </xf>
    <xf numFmtId="0" fontId="0" fillId="9" borderId="366" xfId="0" applyFill="1" applyBorder="1"/>
    <xf numFmtId="37" fontId="0" fillId="9" borderId="365" xfId="0" applyNumberFormat="1" applyFill="1" applyBorder="1"/>
    <xf numFmtId="0" fontId="0" fillId="0" borderId="376" xfId="0" applyBorder="1"/>
    <xf numFmtId="0" fontId="0" fillId="0" borderId="375" xfId="0" applyBorder="1"/>
    <xf numFmtId="0" fontId="12" fillId="0" borderId="375" xfId="0" applyFont="1" applyBorder="1" applyAlignment="1">
      <alignment horizontal="centerContinuous"/>
    </xf>
    <xf numFmtId="0" fontId="12" fillId="0" borderId="365" xfId="0" applyFont="1" applyBorder="1" applyAlignment="1">
      <alignment horizontal="centerContinuous"/>
    </xf>
    <xf numFmtId="0" fontId="0" fillId="9" borderId="365" xfId="0" applyFill="1" applyBorder="1"/>
    <xf numFmtId="0" fontId="59" fillId="0" borderId="375" xfId="0" applyFont="1" applyBorder="1" applyProtection="1">
      <protection locked="0"/>
    </xf>
    <xf numFmtId="0" fontId="59" fillId="0" borderId="365" xfId="0" applyFont="1" applyBorder="1" applyProtection="1">
      <protection locked="0"/>
    </xf>
    <xf numFmtId="0" fontId="11" fillId="0" borderId="366" xfId="0" applyFont="1" applyBorder="1" applyProtection="1">
      <protection locked="0"/>
    </xf>
    <xf numFmtId="164" fontId="11" fillId="0" borderId="369" xfId="0" applyNumberFormat="1" applyFont="1" applyBorder="1" applyAlignment="1">
      <alignment horizontal="center"/>
    </xf>
    <xf numFmtId="0" fontId="17" fillId="0" borderId="365" xfId="0" applyFont="1" applyBorder="1" applyProtection="1">
      <protection locked="0"/>
    </xf>
    <xf numFmtId="0" fontId="17" fillId="0" borderId="373" xfId="0" applyFont="1" applyBorder="1" applyAlignment="1">
      <alignment horizontal="center"/>
    </xf>
    <xf numFmtId="37" fontId="17" fillId="0" borderId="373" xfId="0" applyNumberFormat="1" applyFont="1" applyBorder="1"/>
    <xf numFmtId="37" fontId="17" fillId="0" borderId="365" xfId="0" applyNumberFormat="1" applyFont="1" applyBorder="1"/>
    <xf numFmtId="37" fontId="17" fillId="9" borderId="373" xfId="0" applyNumberFormat="1" applyFont="1" applyFill="1" applyBorder="1"/>
    <xf numFmtId="0" fontId="17" fillId="9" borderId="365" xfId="0" applyFont="1" applyFill="1" applyBorder="1"/>
    <xf numFmtId="164" fontId="0" fillId="0" borderId="366" xfId="0" applyNumberFormat="1" applyBorder="1" applyAlignment="1">
      <alignment horizontal="centerContinuous"/>
    </xf>
    <xf numFmtId="0" fontId="0" fillId="0" borderId="366" xfId="0" applyBorder="1" applyAlignment="1">
      <alignment horizontal="centerContinuous"/>
    </xf>
    <xf numFmtId="0" fontId="12" fillId="0" borderId="366" xfId="0" applyFont="1" applyBorder="1" applyAlignment="1">
      <alignment horizontal="centerContinuous"/>
    </xf>
    <xf numFmtId="0" fontId="0" fillId="0" borderId="366" xfId="0" applyBorder="1" applyAlignment="1">
      <alignment horizontal="center"/>
    </xf>
    <xf numFmtId="0" fontId="0" fillId="0" borderId="369" xfId="0" applyBorder="1"/>
    <xf numFmtId="37" fontId="0" fillId="0" borderId="369" xfId="0" applyNumberFormat="1" applyBorder="1"/>
    <xf numFmtId="37" fontId="0" fillId="0" borderId="365" xfId="0" applyNumberFormat="1" applyBorder="1"/>
    <xf numFmtId="0" fontId="23" fillId="0" borderId="366" xfId="0" applyFont="1" applyBorder="1"/>
    <xf numFmtId="0" fontId="23" fillId="0" borderId="365" xfId="0" applyFont="1" applyBorder="1"/>
    <xf numFmtId="0" fontId="24" fillId="0" borderId="365" xfId="0" applyFont="1" applyBorder="1" applyAlignment="1">
      <alignment horizontal="centerContinuous"/>
    </xf>
    <xf numFmtId="0" fontId="24" fillId="0" borderId="365" xfId="0" applyFont="1" applyBorder="1" applyAlignment="1">
      <alignment horizontal="center"/>
    </xf>
    <xf numFmtId="0" fontId="0" fillId="0" borderId="376" xfId="0" applyBorder="1" applyAlignment="1">
      <alignment horizontal="center"/>
    </xf>
    <xf numFmtId="177" fontId="0" fillId="0" borderId="376" xfId="0" applyNumberFormat="1" applyBorder="1"/>
    <xf numFmtId="164" fontId="0" fillId="0" borderId="365" xfId="0" applyNumberFormat="1" applyBorder="1" applyAlignment="1">
      <alignment horizontal="center"/>
    </xf>
    <xf numFmtId="164" fontId="0" fillId="0" borderId="366" xfId="0" applyNumberFormat="1" applyBorder="1" applyAlignment="1">
      <alignment horizontal="left"/>
    </xf>
    <xf numFmtId="39" fontId="0" fillId="0" borderId="365" xfId="0" applyNumberFormat="1" applyBorder="1"/>
    <xf numFmtId="39" fontId="0" fillId="0" borderId="369" xfId="0" applyNumberFormat="1" applyBorder="1"/>
    <xf numFmtId="49" fontId="0" fillId="0" borderId="365" xfId="0" applyNumberFormat="1" applyBorder="1"/>
    <xf numFmtId="40" fontId="0" fillId="0" borderId="365" xfId="0" applyNumberFormat="1" applyBorder="1"/>
    <xf numFmtId="39" fontId="11" fillId="0" borderId="365" xfId="0" applyNumberFormat="1" applyFont="1" applyBorder="1"/>
    <xf numFmtId="0" fontId="0" fillId="0" borderId="380" xfId="0" applyBorder="1"/>
    <xf numFmtId="164" fontId="11" fillId="0" borderId="372" xfId="0" applyNumberFormat="1" applyFont="1" applyBorder="1" applyAlignment="1">
      <alignment horizontal="center"/>
    </xf>
    <xf numFmtId="0" fontId="11" fillId="0" borderId="369" xfId="0" applyFont="1" applyBorder="1"/>
    <xf numFmtId="5" fontId="10" fillId="0" borderId="365" xfId="0" applyNumberFormat="1" applyFont="1" applyBorder="1"/>
    <xf numFmtId="0" fontId="7" fillId="0" borderId="254" xfId="0" applyFont="1" applyBorder="1" applyAlignment="1">
      <alignment horizontal="centerContinuous"/>
    </xf>
    <xf numFmtId="0" fontId="7" fillId="0" borderId="254" xfId="0" applyFont="1" applyBorder="1"/>
    <xf numFmtId="177" fontId="7" fillId="0" borderId="254" xfId="1" applyNumberFormat="1" applyFont="1" applyBorder="1" applyProtection="1"/>
    <xf numFmtId="0" fontId="11" fillId="0" borderId="49" xfId="0" applyFont="1" applyBorder="1" applyAlignment="1">
      <alignment horizontal="center"/>
    </xf>
    <xf numFmtId="0" fontId="106" fillId="0" borderId="381" xfId="0" applyFont="1" applyBorder="1" applyAlignment="1">
      <alignment horizontal="center" wrapText="1"/>
    </xf>
    <xf numFmtId="0" fontId="106" fillId="0" borderId="382" xfId="0" applyFont="1" applyBorder="1" applyAlignment="1">
      <alignment horizontal="center" wrapText="1"/>
    </xf>
    <xf numFmtId="0" fontId="11" fillId="0" borderId="383" xfId="0" applyFont="1" applyBorder="1" applyAlignment="1">
      <alignment horizontal="center"/>
    </xf>
    <xf numFmtId="0" fontId="11" fillId="0" borderId="384" xfId="0" applyFont="1" applyBorder="1" applyAlignment="1">
      <alignment horizontal="center"/>
    </xf>
    <xf numFmtId="0" fontId="11" fillId="0" borderId="385" xfId="0" applyFont="1" applyBorder="1" applyAlignment="1">
      <alignment horizontal="center"/>
    </xf>
    <xf numFmtId="177" fontId="11" fillId="0" borderId="257" xfId="1" applyNumberFormat="1" applyFont="1" applyBorder="1"/>
    <xf numFmtId="37" fontId="7" fillId="0" borderId="257" xfId="0" applyNumberFormat="1" applyFont="1" applyBorder="1" applyAlignment="1">
      <alignment horizontal="centerContinuous"/>
    </xf>
    <xf numFmtId="0" fontId="11" fillId="0" borderId="386" xfId="0" applyFont="1" applyBorder="1"/>
    <xf numFmtId="0" fontId="11" fillId="0" borderId="387" xfId="0" applyFont="1" applyBorder="1"/>
    <xf numFmtId="0" fontId="11" fillId="0" borderId="388" xfId="0" applyFont="1" applyBorder="1"/>
    <xf numFmtId="0" fontId="11" fillId="0" borderId="389" xfId="0" applyFont="1" applyBorder="1"/>
    <xf numFmtId="0" fontId="11" fillId="0" borderId="390" xfId="0" applyFont="1" applyBorder="1"/>
    <xf numFmtId="0" fontId="11" fillId="0" borderId="391" xfId="0" applyFont="1" applyBorder="1"/>
    <xf numFmtId="0" fontId="11" fillId="0" borderId="392" xfId="0" applyFont="1" applyBorder="1"/>
    <xf numFmtId="0" fontId="11" fillId="0" borderId="393" xfId="0" applyFont="1" applyBorder="1"/>
    <xf numFmtId="0" fontId="11" fillId="0" borderId="394" xfId="0" applyFont="1" applyBorder="1"/>
    <xf numFmtId="0" fontId="11" fillId="0" borderId="397" xfId="0" applyFont="1" applyBorder="1"/>
    <xf numFmtId="0" fontId="11" fillId="0" borderId="398" xfId="0" applyFont="1" applyBorder="1"/>
    <xf numFmtId="0" fontId="11" fillId="0" borderId="399" xfId="0" applyFont="1" applyBorder="1" applyAlignment="1">
      <alignment horizontal="center"/>
    </xf>
    <xf numFmtId="0" fontId="11" fillId="0" borderId="392" xfId="0" applyFont="1" applyBorder="1" applyAlignment="1">
      <alignment horizontal="center"/>
    </xf>
    <xf numFmtId="37" fontId="11" fillId="0" borderId="400" xfId="0" applyNumberFormat="1" applyFont="1" applyBorder="1"/>
    <xf numFmtId="37" fontId="11" fillId="0" borderId="401" xfId="0" applyNumberFormat="1" applyFont="1" applyBorder="1"/>
    <xf numFmtId="177" fontId="11" fillId="0" borderId="401" xfId="1" applyNumberFormat="1" applyFont="1" applyBorder="1"/>
    <xf numFmtId="0" fontId="11" fillId="0" borderId="401" xfId="0" applyFont="1" applyBorder="1"/>
    <xf numFmtId="5" fontId="11" fillId="0" borderId="402" xfId="0" applyNumberFormat="1" applyFont="1" applyBorder="1"/>
    <xf numFmtId="0" fontId="11" fillId="0" borderId="403" xfId="0" applyFont="1" applyBorder="1"/>
    <xf numFmtId="0" fontId="11" fillId="0" borderId="404" xfId="0" applyFont="1" applyBorder="1"/>
    <xf numFmtId="0" fontId="11" fillId="0" borderId="405" xfId="0" applyFont="1" applyBorder="1"/>
    <xf numFmtId="5" fontId="11" fillId="0" borderId="406" xfId="0" applyNumberFormat="1" applyFont="1" applyBorder="1"/>
    <xf numFmtId="5" fontId="11" fillId="0" borderId="407" xfId="0" applyNumberFormat="1" applyFont="1" applyBorder="1"/>
    <xf numFmtId="37" fontId="11" fillId="0" borderId="397" xfId="0" applyNumberFormat="1" applyFont="1" applyBorder="1"/>
    <xf numFmtId="37" fontId="11" fillId="0" borderId="408" xfId="0" applyNumberFormat="1" applyFont="1" applyBorder="1"/>
    <xf numFmtId="0" fontId="11" fillId="0" borderId="409" xfId="0" applyFont="1" applyBorder="1"/>
    <xf numFmtId="0" fontId="11" fillId="0" borderId="395" xfId="0" applyFont="1" applyBorder="1" applyAlignment="1">
      <alignment horizontal="centerContinuous"/>
    </xf>
    <xf numFmtId="0" fontId="23" fillId="0" borderId="391" xfId="0" applyFont="1" applyBorder="1"/>
    <xf numFmtId="177" fontId="11" fillId="0" borderId="196" xfId="0" applyNumberFormat="1" applyFont="1" applyBorder="1" applyAlignment="1">
      <alignment horizontal="right"/>
    </xf>
    <xf numFmtId="0" fontId="57" fillId="0" borderId="244" xfId="0" applyFont="1" applyBorder="1" applyAlignment="1">
      <alignment horizontal="center"/>
    </xf>
    <xf numFmtId="0" fontId="0" fillId="0" borderId="244" xfId="0" applyBorder="1" applyAlignment="1">
      <alignment horizontal="center"/>
    </xf>
    <xf numFmtId="177" fontId="11" fillId="0" borderId="351" xfId="1" applyNumberFormat="1" applyFont="1" applyBorder="1" applyProtection="1"/>
    <xf numFmtId="177" fontId="11" fillId="0" borderId="351" xfId="0" applyNumberFormat="1" applyFont="1" applyBorder="1"/>
    <xf numFmtId="177" fontId="11" fillId="0" borderId="72" xfId="0" applyNumberFormat="1" applyFont="1" applyBorder="1"/>
    <xf numFmtId="0" fontId="0" fillId="41" borderId="90" xfId="0" applyFill="1" applyBorder="1" applyAlignment="1">
      <alignment vertical="center"/>
    </xf>
    <xf numFmtId="0" fontId="0" fillId="0" borderId="63" xfId="0" applyBorder="1"/>
    <xf numFmtId="0" fontId="0" fillId="0" borderId="54" xfId="0" applyBorder="1"/>
    <xf numFmtId="0" fontId="0" fillId="0" borderId="410" xfId="0" applyBorder="1"/>
    <xf numFmtId="0" fontId="65" fillId="0" borderId="411" xfId="0" applyFont="1" applyBorder="1"/>
    <xf numFmtId="14" fontId="11" fillId="0" borderId="411" xfId="0" applyNumberFormat="1" applyFont="1" applyBorder="1" applyAlignment="1">
      <alignment horizontal="center"/>
    </xf>
    <xf numFmtId="14" fontId="105" fillId="0" borderId="411" xfId="0" applyNumberFormat="1" applyFont="1" applyBorder="1" applyAlignment="1">
      <alignment horizontal="right" vertical="center"/>
    </xf>
    <xf numFmtId="174" fontId="0" fillId="0" borderId="340" xfId="0" applyNumberFormat="1" applyBorder="1"/>
    <xf numFmtId="0" fontId="11" fillId="0" borderId="413" xfId="0" applyFont="1" applyBorder="1" applyAlignment="1">
      <alignment horizontal="center"/>
    </xf>
    <xf numFmtId="0" fontId="11" fillId="0" borderId="412" xfId="0" applyFont="1" applyBorder="1"/>
    <xf numFmtId="0" fontId="11" fillId="0" borderId="414" xfId="0" applyFont="1" applyBorder="1"/>
    <xf numFmtId="0" fontId="7" fillId="0" borderId="245" xfId="0" applyFont="1" applyBorder="1"/>
    <xf numFmtId="0" fontId="7" fillId="0" borderId="245" xfId="0" applyFont="1" applyBorder="1" applyAlignment="1">
      <alignment horizontal="centerContinuous"/>
    </xf>
    <xf numFmtId="0" fontId="7" fillId="0" borderId="245" xfId="0" applyFont="1" applyBorder="1" applyAlignment="1">
      <alignment horizontal="left"/>
    </xf>
    <xf numFmtId="0" fontId="11" fillId="0" borderId="245" xfId="0" applyFont="1" applyBorder="1" applyAlignment="1">
      <alignment horizontal="center"/>
    </xf>
    <xf numFmtId="37" fontId="7" fillId="9" borderId="245" xfId="0" applyNumberFormat="1" applyFont="1" applyFill="1" applyBorder="1" applyAlignment="1">
      <alignment horizontal="centerContinuous"/>
    </xf>
    <xf numFmtId="37" fontId="7" fillId="9" borderId="245" xfId="0" applyNumberFormat="1" applyFont="1" applyFill="1" applyBorder="1"/>
    <xf numFmtId="177" fontId="0" fillId="0" borderId="6" xfId="1" applyNumberFormat="1" applyFont="1" applyBorder="1"/>
    <xf numFmtId="177" fontId="0" fillId="0" borderId="6" xfId="0" applyNumberFormat="1" applyBorder="1"/>
    <xf numFmtId="0" fontId="11" fillId="0" borderId="3" xfId="1" applyNumberFormat="1" applyFont="1" applyFill="1" applyBorder="1" applyAlignment="1">
      <alignment horizontal="center"/>
    </xf>
    <xf numFmtId="0" fontId="11" fillId="0" borderId="3" xfId="1" applyNumberFormat="1" applyFont="1" applyBorder="1" applyAlignment="1">
      <alignment horizontal="center" vertical="center"/>
    </xf>
    <xf numFmtId="0" fontId="11" fillId="0" borderId="6" xfId="1" applyNumberFormat="1" applyFont="1" applyBorder="1" applyAlignment="1">
      <alignment horizontal="center"/>
    </xf>
    <xf numFmtId="0" fontId="11" fillId="0" borderId="59" xfId="1" applyNumberFormat="1" applyFont="1" applyBorder="1" applyAlignment="1" applyProtection="1">
      <alignment horizontal="center"/>
    </xf>
    <xf numFmtId="49" fontId="0" fillId="0" borderId="59" xfId="0" applyNumberFormat="1" applyBorder="1" applyAlignment="1">
      <alignment horizontal="center" vertical="center"/>
    </xf>
    <xf numFmtId="0" fontId="11" fillId="0" borderId="263" xfId="0" applyFont="1" applyBorder="1" applyAlignment="1">
      <alignment vertical="top" wrapText="1"/>
    </xf>
    <xf numFmtId="0" fontId="11" fillId="0" borderId="261" xfId="0" applyFont="1" applyBorder="1" applyAlignment="1">
      <alignment horizontal="left" vertical="top" wrapText="1"/>
    </xf>
    <xf numFmtId="0" fontId="11" fillId="0" borderId="0" xfId="1881" applyAlignment="1">
      <alignment vertical="top" wrapText="1"/>
    </xf>
    <xf numFmtId="0" fontId="11" fillId="0" borderId="101" xfId="1881" applyBorder="1" applyAlignment="1">
      <alignment vertical="top" wrapText="1"/>
    </xf>
    <xf numFmtId="0" fontId="11" fillId="0" borderId="271" xfId="1881" applyBorder="1" applyAlignment="1">
      <alignment horizontal="left" vertical="top"/>
    </xf>
    <xf numFmtId="0" fontId="107" fillId="0" borderId="417" xfId="0" applyFont="1" applyBorder="1"/>
    <xf numFmtId="0" fontId="107" fillId="0" borderId="51" xfId="2077" applyNumberFormat="1" applyFont="1" applyFill="1" applyBorder="1" applyAlignment="1" applyProtection="1">
      <alignment horizontal="center"/>
    </xf>
    <xf numFmtId="0" fontId="13" fillId="0" borderId="0" xfId="1890" applyFont="1" applyAlignment="1">
      <alignment horizontal="left" indent="1"/>
    </xf>
    <xf numFmtId="0" fontId="107" fillId="0" borderId="0" xfId="2077" applyNumberFormat="1" applyFont="1" applyBorder="1" applyAlignment="1">
      <alignment horizontal="center"/>
    </xf>
    <xf numFmtId="0" fontId="107" fillId="0" borderId="0" xfId="2077" applyNumberFormat="1" applyFont="1" applyAlignment="1">
      <alignment horizontal="center"/>
    </xf>
    <xf numFmtId="187" fontId="11" fillId="0" borderId="48" xfId="2077" applyNumberFormat="1" applyFont="1" applyBorder="1" applyAlignment="1">
      <alignment vertical="center" wrapText="1"/>
    </xf>
    <xf numFmtId="177" fontId="0" fillId="0" borderId="0" xfId="2077" applyNumberFormat="1" applyFont="1" applyAlignment="1">
      <alignment vertical="center" wrapText="1"/>
    </xf>
    <xf numFmtId="0" fontId="11" fillId="11" borderId="266" xfId="0" applyFont="1" applyFill="1" applyBorder="1" applyAlignment="1">
      <alignment horizontal="center"/>
    </xf>
    <xf numFmtId="0" fontId="11" fillId="11" borderId="1" xfId="0" applyFont="1" applyFill="1" applyBorder="1" applyAlignment="1">
      <alignment horizontal="center"/>
    </xf>
    <xf numFmtId="39" fontId="0" fillId="0" borderId="261" xfId="0" applyNumberFormat="1" applyBorder="1" applyAlignment="1">
      <alignment horizontal="center"/>
    </xf>
    <xf numFmtId="1" fontId="0" fillId="0" borderId="264" xfId="0" applyNumberFormat="1" applyBorder="1" applyAlignment="1">
      <alignment horizontal="center"/>
    </xf>
    <xf numFmtId="174" fontId="7" fillId="0" borderId="196" xfId="2" applyNumberFormat="1" applyFont="1" applyFill="1" applyBorder="1" applyProtection="1"/>
    <xf numFmtId="5" fontId="7" fillId="0" borderId="269" xfId="0" applyNumberFormat="1" applyFont="1" applyBorder="1"/>
    <xf numFmtId="5" fontId="7" fillId="0" borderId="1" xfId="0" applyNumberFormat="1" applyFont="1" applyBorder="1"/>
    <xf numFmtId="5" fontId="7" fillId="0" borderId="64" xfId="0" applyNumberFormat="1" applyFont="1" applyBorder="1"/>
    <xf numFmtId="5" fontId="7" fillId="0" borderId="61" xfId="0" applyNumberFormat="1" applyFont="1" applyBorder="1"/>
    <xf numFmtId="5" fontId="7" fillId="0" borderId="11" xfId="0" applyNumberFormat="1" applyFont="1" applyBorder="1"/>
    <xf numFmtId="37" fontId="7" fillId="0" borderId="336" xfId="0" applyNumberFormat="1" applyFont="1" applyBorder="1"/>
    <xf numFmtId="37" fontId="7" fillId="0" borderId="212" xfId="0" applyNumberFormat="1" applyFont="1" applyBorder="1"/>
    <xf numFmtId="37" fontId="7" fillId="0" borderId="190" xfId="0" applyNumberFormat="1" applyFont="1" applyBorder="1"/>
    <xf numFmtId="37" fontId="7" fillId="0" borderId="251" xfId="0" applyNumberFormat="1" applyFont="1" applyBorder="1"/>
    <xf numFmtId="37" fontId="7" fillId="0" borderId="266" xfId="0" applyNumberFormat="1" applyFont="1" applyBorder="1"/>
    <xf numFmtId="37" fontId="7" fillId="0" borderId="11" xfId="0" applyNumberFormat="1" applyFont="1" applyBorder="1"/>
    <xf numFmtId="177" fontId="7" fillId="0" borderId="337" xfId="1" applyNumberFormat="1" applyFont="1" applyBorder="1"/>
    <xf numFmtId="0" fontId="11" fillId="0" borderId="264" xfId="0" applyFont="1" applyBorder="1" applyAlignment="1">
      <alignment horizontal="left" vertical="top"/>
    </xf>
    <xf numFmtId="0" fontId="11" fillId="0" borderId="261" xfId="0" applyFont="1" applyBorder="1" applyAlignment="1">
      <alignment horizontal="center" vertical="top"/>
    </xf>
    <xf numFmtId="0" fontId="11" fillId="0" borderId="268" xfId="0" applyFont="1" applyBorder="1" applyAlignment="1">
      <alignment vertical="top"/>
    </xf>
    <xf numFmtId="0" fontId="11" fillId="0" borderId="268" xfId="0" applyFont="1" applyBorder="1" applyAlignment="1">
      <alignment horizontal="left" vertical="top"/>
    </xf>
    <xf numFmtId="0" fontId="11" fillId="0" borderId="264" xfId="0" applyFont="1" applyBorder="1" applyAlignment="1">
      <alignment vertical="top"/>
    </xf>
    <xf numFmtId="5" fontId="7" fillId="0" borderId="286" xfId="0" applyNumberFormat="1" applyFont="1" applyBorder="1"/>
    <xf numFmtId="0" fontId="26" fillId="0" borderId="271" xfId="0" applyFont="1" applyBorder="1"/>
    <xf numFmtId="0" fontId="7" fillId="0" borderId="271" xfId="0" applyFont="1" applyBorder="1" applyAlignment="1">
      <alignment horizontal="center"/>
    </xf>
    <xf numFmtId="177" fontId="0" fillId="0" borderId="0" xfId="0" applyNumberFormat="1" applyAlignment="1">
      <alignment horizontal="center"/>
    </xf>
    <xf numFmtId="187" fontId="7" fillId="0" borderId="0" xfId="2077" applyNumberFormat="1" applyFont="1" applyFill="1" applyBorder="1"/>
    <xf numFmtId="3" fontId="0" fillId="0" borderId="418" xfId="0" applyNumberFormat="1" applyBorder="1"/>
    <xf numFmtId="3" fontId="0" fillId="0" borderId="419" xfId="0" applyNumberFormat="1" applyBorder="1"/>
    <xf numFmtId="0" fontId="0" fillId="0" borderId="420" xfId="0" applyBorder="1"/>
    <xf numFmtId="0" fontId="0" fillId="0" borderId="421" xfId="0" applyBorder="1"/>
    <xf numFmtId="3" fontId="0" fillId="0" borderId="421" xfId="0" applyNumberFormat="1" applyBorder="1"/>
    <xf numFmtId="3" fontId="0" fillId="0" borderId="0" xfId="0" applyNumberFormat="1"/>
    <xf numFmtId="3" fontId="0" fillId="0" borderId="420" xfId="0" applyNumberFormat="1" applyBorder="1"/>
    <xf numFmtId="43" fontId="7" fillId="0" borderId="196" xfId="1" applyFont="1" applyFill="1" applyBorder="1"/>
    <xf numFmtId="43" fontId="7" fillId="0" borderId="196" xfId="1" applyFont="1" applyBorder="1"/>
    <xf numFmtId="43" fontId="7" fillId="6" borderId="196" xfId="1" applyFont="1" applyFill="1" applyBorder="1"/>
    <xf numFmtId="43" fontId="7" fillId="8" borderId="196" xfId="1" applyFont="1" applyFill="1" applyBorder="1"/>
    <xf numFmtId="43" fontId="7" fillId="0" borderId="196" xfId="1" applyFont="1" applyBorder="1" applyProtection="1"/>
    <xf numFmtId="174" fontId="11" fillId="0" borderId="46" xfId="1" applyNumberFormat="1" applyFont="1" applyFill="1" applyBorder="1" applyProtection="1"/>
    <xf numFmtId="174" fontId="0" fillId="0" borderId="2" xfId="0" applyNumberFormat="1" applyBorder="1"/>
    <xf numFmtId="174" fontId="11" fillId="0" borderId="76" xfId="1" applyNumberFormat="1" applyFont="1" applyBorder="1" applyProtection="1"/>
    <xf numFmtId="174" fontId="11" fillId="0" borderId="75" xfId="1" applyNumberFormat="1" applyFont="1" applyBorder="1" applyProtection="1"/>
    <xf numFmtId="174" fontId="0" fillId="0" borderId="90" xfId="2" applyNumberFormat="1" applyFont="1" applyBorder="1"/>
    <xf numFmtId="174" fontId="11" fillId="0" borderId="44" xfId="2" applyNumberFormat="1" applyFont="1" applyFill="1" applyBorder="1" applyProtection="1"/>
    <xf numFmtId="174" fontId="11" fillId="0" borderId="90" xfId="2" applyNumberFormat="1" applyFont="1" applyBorder="1" applyProtection="1"/>
    <xf numFmtId="174" fontId="11" fillId="0" borderId="167" xfId="2" applyNumberFormat="1" applyFont="1" applyBorder="1" applyAlignment="1" applyProtection="1">
      <alignment horizontal="right"/>
    </xf>
    <xf numFmtId="177" fontId="11" fillId="0" borderId="337" xfId="1" applyNumberFormat="1" applyFont="1" applyFill="1" applyBorder="1" applyAlignment="1" applyProtection="1">
      <alignment horizontal="right"/>
    </xf>
    <xf numFmtId="0" fontId="11" fillId="0" borderId="337" xfId="1" applyNumberFormat="1" applyFont="1" applyFill="1" applyBorder="1" applyAlignment="1" applyProtection="1">
      <alignment horizontal="right"/>
    </xf>
    <xf numFmtId="174" fontId="11" fillId="0" borderId="326" xfId="1" applyNumberFormat="1" applyFont="1" applyBorder="1" applyAlignment="1" applyProtection="1">
      <alignment horizontal="center"/>
    </xf>
    <xf numFmtId="174" fontId="11" fillId="0" borderId="217" xfId="0" applyNumberFormat="1" applyFont="1" applyBorder="1"/>
    <xf numFmtId="174" fontId="11" fillId="0" borderId="90" xfId="0" applyNumberFormat="1" applyFont="1" applyBorder="1"/>
    <xf numFmtId="174" fontId="11" fillId="0" borderId="91" xfId="0" applyNumberFormat="1" applyFont="1" applyBorder="1"/>
    <xf numFmtId="174" fontId="11" fillId="0" borderId="112" xfId="0" applyNumberFormat="1" applyFont="1" applyBorder="1"/>
    <xf numFmtId="174" fontId="11" fillId="0" borderId="229" xfId="1" applyNumberFormat="1" applyFont="1" applyBorder="1"/>
    <xf numFmtId="174" fontId="11" fillId="0" borderId="328" xfId="0" applyNumberFormat="1" applyFont="1" applyBorder="1"/>
    <xf numFmtId="174" fontId="11" fillId="0" borderId="303" xfId="0" applyNumberFormat="1" applyFont="1" applyBorder="1"/>
    <xf numFmtId="37" fontId="0" fillId="0" borderId="0" xfId="0" applyNumberFormat="1" applyAlignment="1">
      <alignment horizontal="centerContinuous"/>
    </xf>
    <xf numFmtId="37" fontId="0" fillId="0" borderId="304" xfId="0" applyNumberFormat="1" applyBorder="1" applyAlignment="1">
      <alignment horizontal="centerContinuous"/>
    </xf>
    <xf numFmtId="37" fontId="24" fillId="0" borderId="365" xfId="0" applyNumberFormat="1" applyFont="1" applyBorder="1" applyAlignment="1">
      <alignment horizontal="centerContinuous"/>
    </xf>
    <xf numFmtId="37" fontId="0" fillId="0" borderId="261" xfId="0" applyNumberFormat="1" applyBorder="1" applyAlignment="1">
      <alignment horizontal="center"/>
    </xf>
    <xf numFmtId="37" fontId="0" fillId="0" borderId="210" xfId="0" applyNumberFormat="1" applyBorder="1"/>
    <xf numFmtId="174" fontId="0" fillId="0" borderId="364" xfId="0" applyNumberFormat="1" applyBorder="1"/>
    <xf numFmtId="174" fontId="0" fillId="0" borderId="362" xfId="0" applyNumberFormat="1" applyBorder="1"/>
    <xf numFmtId="174" fontId="0" fillId="0" borderId="261" xfId="0" applyNumberFormat="1" applyBorder="1"/>
    <xf numFmtId="177" fontId="0" fillId="0" borderId="261" xfId="1" applyNumberFormat="1" applyFont="1" applyBorder="1"/>
    <xf numFmtId="43" fontId="0" fillId="0" borderId="0" xfId="1" applyFont="1" applyAlignment="1">
      <alignment horizontal="right"/>
    </xf>
    <xf numFmtId="43" fontId="0" fillId="0" borderId="365" xfId="1" applyFont="1" applyBorder="1" applyAlignment="1">
      <alignment horizontal="right"/>
    </xf>
    <xf numFmtId="174" fontId="11" fillId="0" borderId="267" xfId="1" applyNumberFormat="1" applyFont="1" applyFill="1" applyBorder="1" applyAlignment="1" applyProtection="1">
      <alignment horizontal="right"/>
      <protection locked="0"/>
    </xf>
    <xf numFmtId="174" fontId="11" fillId="0" borderId="189" xfId="1" applyNumberFormat="1" applyFont="1" applyFill="1" applyBorder="1" applyAlignment="1" applyProtection="1">
      <alignment horizontal="right"/>
      <protection locked="0"/>
    </xf>
    <xf numFmtId="174" fontId="11" fillId="0" borderId="335" xfId="1" applyNumberFormat="1" applyFont="1" applyFill="1" applyBorder="1" applyAlignment="1" applyProtection="1">
      <alignment horizontal="right"/>
    </xf>
    <xf numFmtId="174" fontId="11" fillId="0" borderId="11" xfId="1" applyNumberFormat="1" applyFont="1" applyFill="1" applyBorder="1" applyAlignment="1" applyProtection="1">
      <alignment horizontal="right"/>
      <protection locked="0"/>
    </xf>
    <xf numFmtId="174" fontId="11" fillId="0" borderId="266" xfId="1" applyNumberFormat="1" applyFont="1" applyFill="1" applyBorder="1" applyAlignment="1" applyProtection="1">
      <alignment horizontal="right"/>
      <protection locked="0"/>
    </xf>
    <xf numFmtId="174" fontId="11" fillId="0" borderId="55" xfId="1" applyNumberFormat="1" applyFont="1" applyFill="1" applyBorder="1" applyAlignment="1" applyProtection="1">
      <alignment horizontal="right"/>
      <protection locked="0"/>
    </xf>
    <xf numFmtId="174" fontId="11" fillId="0" borderId="267" xfId="1" applyNumberFormat="1" applyFont="1" applyFill="1" applyBorder="1" applyAlignment="1" applyProtection="1">
      <alignment horizontal="left"/>
      <protection locked="0"/>
    </xf>
    <xf numFmtId="174" fontId="11" fillId="0" borderId="55" xfId="1" applyNumberFormat="1" applyFont="1" applyFill="1" applyBorder="1" applyAlignment="1" applyProtection="1">
      <alignment horizontal="right"/>
    </xf>
    <xf numFmtId="174" fontId="11" fillId="0" borderId="112" xfId="1" applyNumberFormat="1" applyFont="1" applyFill="1" applyBorder="1" applyProtection="1"/>
    <xf numFmtId="174" fontId="11" fillId="0" borderId="203" xfId="1" applyNumberFormat="1" applyFont="1" applyFill="1" applyBorder="1" applyProtection="1"/>
    <xf numFmtId="174" fontId="0" fillId="0" borderId="90" xfId="1" applyNumberFormat="1" applyFont="1" applyFill="1" applyBorder="1"/>
    <xf numFmtId="174" fontId="0" fillId="0" borderId="202" xfId="1" applyNumberFormat="1" applyFont="1" applyFill="1" applyBorder="1"/>
    <xf numFmtId="174" fontId="7" fillId="0" borderId="269" xfId="1" applyNumberFormat="1" applyFont="1" applyFill="1" applyBorder="1" applyProtection="1"/>
    <xf numFmtId="174" fontId="7" fillId="0" borderId="342" xfId="1" applyNumberFormat="1" applyFont="1" applyFill="1" applyBorder="1" applyProtection="1"/>
    <xf numFmtId="177" fontId="7" fillId="5" borderId="7" xfId="1" applyNumberFormat="1" applyFont="1" applyFill="1" applyBorder="1"/>
    <xf numFmtId="177" fontId="7" fillId="5" borderId="196" xfId="1" applyNumberFormat="1" applyFont="1" applyFill="1" applyBorder="1"/>
    <xf numFmtId="177" fontId="7" fillId="0" borderId="7" xfId="1" applyNumberFormat="1" applyFont="1" applyBorder="1"/>
    <xf numFmtId="177" fontId="7" fillId="0" borderId="196" xfId="1" applyNumberFormat="1" applyFont="1" applyBorder="1"/>
    <xf numFmtId="177" fontId="7" fillId="0" borderId="342" xfId="1" applyNumberFormat="1" applyFont="1" applyBorder="1"/>
    <xf numFmtId="177" fontId="7" fillId="6" borderId="196" xfId="1" applyNumberFormat="1" applyFont="1" applyFill="1" applyBorder="1"/>
    <xf numFmtId="174" fontId="7" fillId="0" borderId="196" xfId="1" applyNumberFormat="1" applyFont="1" applyBorder="1"/>
    <xf numFmtId="5" fontId="7" fillId="0" borderId="0" xfId="1" applyNumberFormat="1" applyFont="1" applyBorder="1" applyProtection="1"/>
    <xf numFmtId="5" fontId="7" fillId="0" borderId="109" xfId="1" applyNumberFormat="1" applyFont="1" applyBorder="1" applyProtection="1"/>
    <xf numFmtId="174" fontId="11" fillId="0" borderId="64" xfId="1" applyNumberFormat="1" applyFont="1" applyBorder="1" applyProtection="1"/>
    <xf numFmtId="174" fontId="11" fillId="0" borderId="64" xfId="0" applyNumberFormat="1" applyFont="1" applyBorder="1"/>
    <xf numFmtId="174" fontId="11" fillId="0" borderId="88" xfId="0" applyNumberFormat="1" applyFont="1" applyBorder="1"/>
    <xf numFmtId="174" fontId="11" fillId="0" borderId="89" xfId="0" applyNumberFormat="1" applyFont="1" applyBorder="1"/>
    <xf numFmtId="174" fontId="11" fillId="0" borderId="46" xfId="0" applyNumberFormat="1" applyFont="1" applyBorder="1"/>
    <xf numFmtId="174" fontId="11" fillId="0" borderId="62" xfId="0" applyNumberFormat="1" applyFont="1" applyBorder="1"/>
    <xf numFmtId="174" fontId="11" fillId="0" borderId="343" xfId="0" applyNumberFormat="1" applyFont="1" applyBorder="1"/>
    <xf numFmtId="177" fontId="7" fillId="0" borderId="90" xfId="1" applyNumberFormat="1" applyFont="1" applyBorder="1" applyAlignment="1" applyProtection="1">
      <alignment horizontal="right"/>
      <protection locked="0"/>
    </xf>
    <xf numFmtId="177" fontId="7" fillId="0" borderId="10" xfId="1" applyNumberFormat="1" applyFont="1" applyBorder="1" applyAlignment="1" applyProtection="1">
      <alignment horizontal="right"/>
      <protection locked="0"/>
    </xf>
    <xf numFmtId="177" fontId="7" fillId="0" borderId="10" xfId="1" applyNumberFormat="1" applyFont="1" applyBorder="1" applyAlignment="1">
      <alignment horizontal="right"/>
    </xf>
    <xf numFmtId="177" fontId="7" fillId="0" borderId="5" xfId="1" applyNumberFormat="1" applyFont="1" applyBorder="1" applyAlignment="1">
      <alignment horizontal="right"/>
    </xf>
    <xf numFmtId="177" fontId="7" fillId="0" borderId="188" xfId="1" applyNumberFormat="1" applyFont="1" applyBorder="1" applyAlignment="1" applyProtection="1">
      <alignment horizontal="right"/>
      <protection locked="0"/>
    </xf>
    <xf numFmtId="177" fontId="7" fillId="0" borderId="286" xfId="1" applyNumberFormat="1" applyFont="1" applyBorder="1" applyAlignment="1" applyProtection="1">
      <alignment horizontal="right"/>
      <protection locked="0"/>
    </xf>
    <xf numFmtId="43" fontId="7" fillId="0" borderId="7" xfId="1" applyFont="1" applyBorder="1" applyAlignment="1">
      <alignment horizontal="right"/>
    </xf>
    <xf numFmtId="177" fontId="7" fillId="0" borderId="262" xfId="1" applyNumberFormat="1" applyFont="1" applyBorder="1" applyAlignment="1">
      <alignment horizontal="right"/>
    </xf>
    <xf numFmtId="177" fontId="7" fillId="0" borderId="113" xfId="1" applyNumberFormat="1" applyFont="1" applyBorder="1" applyAlignment="1">
      <alignment horizontal="right"/>
    </xf>
    <xf numFmtId="177" fontId="7" fillId="0" borderId="7" xfId="1" applyNumberFormat="1" applyFont="1" applyBorder="1" applyAlignment="1">
      <alignment horizontal="right"/>
    </xf>
    <xf numFmtId="43" fontId="7" fillId="0" borderId="196" xfId="1" applyFont="1" applyBorder="1" applyProtection="1">
      <protection locked="0"/>
    </xf>
    <xf numFmtId="43" fontId="7" fillId="0" borderId="286" xfId="1" applyFont="1" applyBorder="1" applyProtection="1">
      <protection locked="0"/>
    </xf>
    <xf numFmtId="43" fontId="7" fillId="0" borderId="10" xfId="1" applyFont="1" applyBorder="1" applyProtection="1">
      <protection locked="0"/>
    </xf>
    <xf numFmtId="177" fontId="11" fillId="0" borderId="269" xfId="1" applyNumberFormat="1" applyFont="1" applyBorder="1"/>
    <xf numFmtId="177" fontId="11" fillId="0" borderId="340" xfId="1" applyNumberFormat="1" applyFont="1" applyBorder="1"/>
    <xf numFmtId="177" fontId="11" fillId="0" borderId="341" xfId="1" applyNumberFormat="1" applyFont="1" applyBorder="1"/>
    <xf numFmtId="177" fontId="11" fillId="0" borderId="343" xfId="1" applyNumberFormat="1" applyFont="1" applyBorder="1"/>
    <xf numFmtId="177" fontId="7" fillId="0" borderId="196" xfId="1" applyNumberFormat="1" applyFont="1" applyBorder="1" applyProtection="1">
      <protection locked="0"/>
    </xf>
    <xf numFmtId="177" fontId="7" fillId="0" borderId="286" xfId="1" applyNumberFormat="1" applyFont="1" applyBorder="1" applyProtection="1">
      <protection locked="0"/>
    </xf>
    <xf numFmtId="177" fontId="7" fillId="0" borderId="10" xfId="1" applyNumberFormat="1" applyFont="1" applyBorder="1" applyProtection="1">
      <protection locked="0"/>
    </xf>
    <xf numFmtId="174" fontId="0" fillId="0" borderId="349" xfId="0" applyNumberFormat="1" applyBorder="1"/>
    <xf numFmtId="174" fontId="11" fillId="0" borderId="229" xfId="0" applyNumberFormat="1" applyFont="1" applyBorder="1"/>
    <xf numFmtId="174" fontId="0" fillId="0" borderId="348" xfId="0" applyNumberFormat="1" applyBorder="1"/>
    <xf numFmtId="174" fontId="11" fillId="0" borderId="348" xfId="0" applyNumberFormat="1" applyFont="1" applyBorder="1"/>
    <xf numFmtId="174" fontId="11" fillId="0" borderId="349" xfId="0" applyNumberFormat="1" applyFont="1" applyBorder="1"/>
    <xf numFmtId="177" fontId="11" fillId="0" borderId="90" xfId="1" applyNumberFormat="1" applyFont="1" applyBorder="1"/>
    <xf numFmtId="177" fontId="0" fillId="0" borderId="341" xfId="1" applyNumberFormat="1" applyFont="1" applyBorder="1"/>
    <xf numFmtId="177" fontId="0" fillId="0" borderId="334" xfId="1" applyNumberFormat="1" applyFont="1" applyBorder="1"/>
    <xf numFmtId="177" fontId="0" fillId="0" borderId="337" xfId="1" applyNumberFormat="1" applyFont="1" applyBorder="1"/>
    <xf numFmtId="177" fontId="11" fillId="0" borderId="334" xfId="1" applyNumberFormat="1" applyFont="1" applyBorder="1"/>
    <xf numFmtId="177" fontId="11" fillId="0" borderId="337" xfId="1" applyNumberFormat="1" applyFont="1" applyBorder="1"/>
    <xf numFmtId="177" fontId="11" fillId="0" borderId="5" xfId="1" applyNumberFormat="1" applyFont="1" applyBorder="1"/>
    <xf numFmtId="177" fontId="11" fillId="0" borderId="342" xfId="1" applyNumberFormat="1" applyFont="1" applyBorder="1"/>
    <xf numFmtId="177" fontId="11" fillId="0" borderId="316" xfId="1" applyNumberFormat="1" applyFont="1" applyBorder="1"/>
    <xf numFmtId="177" fontId="11" fillId="0" borderId="189" xfId="1" applyNumberFormat="1" applyFont="1" applyBorder="1"/>
    <xf numFmtId="177" fontId="11" fillId="0" borderId="202" xfId="1" applyNumberFormat="1" applyFont="1" applyBorder="1"/>
    <xf numFmtId="177" fontId="11" fillId="0" borderId="188" xfId="1" applyNumberFormat="1" applyFont="1" applyBorder="1"/>
    <xf numFmtId="174" fontId="11" fillId="0" borderId="415" xfId="1" applyNumberFormat="1" applyFont="1" applyBorder="1"/>
    <xf numFmtId="174" fontId="11" fillId="0" borderId="416" xfId="1" applyNumberFormat="1" applyFont="1" applyBorder="1"/>
    <xf numFmtId="174" fontId="11" fillId="0" borderId="334" xfId="1" applyNumberFormat="1" applyFont="1" applyBorder="1"/>
    <xf numFmtId="174" fontId="11" fillId="0" borderId="337" xfId="1" applyNumberFormat="1" applyFont="1" applyBorder="1"/>
    <xf numFmtId="174" fontId="11" fillId="0" borderId="269" xfId="1" applyNumberFormat="1" applyFont="1" applyBorder="1"/>
    <xf numFmtId="174" fontId="12" fillId="0" borderId="400" xfId="0" applyNumberFormat="1" applyFont="1" applyBorder="1"/>
    <xf numFmtId="174" fontId="11" fillId="0" borderId="263" xfId="0" applyNumberFormat="1" applyFont="1" applyBorder="1"/>
    <xf numFmtId="174" fontId="11" fillId="0" borderId="191" xfId="0" applyNumberFormat="1" applyFont="1" applyBorder="1"/>
    <xf numFmtId="174" fontId="12" fillId="0" borderId="256" xfId="0" applyNumberFormat="1" applyFont="1" applyBorder="1"/>
    <xf numFmtId="174" fontId="11" fillId="0" borderId="23" xfId="0" applyNumberFormat="1" applyFont="1" applyBorder="1"/>
    <xf numFmtId="174" fontId="11" fillId="0" borderId="181" xfId="0" applyNumberFormat="1" applyFont="1" applyBorder="1"/>
    <xf numFmtId="174" fontId="11" fillId="0" borderId="400" xfId="0" applyNumberFormat="1" applyFont="1" applyBorder="1"/>
    <xf numFmtId="174" fontId="11" fillId="0" borderId="233" xfId="1" applyNumberFormat="1" applyFont="1" applyBorder="1" applyProtection="1"/>
    <xf numFmtId="174" fontId="11" fillId="0" borderId="422" xfId="1" applyNumberFormat="1" applyFont="1" applyBorder="1" applyProtection="1"/>
    <xf numFmtId="5" fontId="11" fillId="0" borderId="309" xfId="0" applyNumberFormat="1" applyFont="1" applyBorder="1"/>
    <xf numFmtId="174" fontId="11" fillId="0" borderId="269" xfId="0" applyNumberFormat="1" applyFont="1" applyBorder="1"/>
    <xf numFmtId="174" fontId="11" fillId="0" borderId="11" xfId="0" applyNumberFormat="1" applyFont="1" applyBorder="1"/>
    <xf numFmtId="174" fontId="11" fillId="0" borderId="6" xfId="1" applyNumberFormat="1" applyFont="1" applyBorder="1" applyProtection="1"/>
    <xf numFmtId="174" fontId="11" fillId="0" borderId="6" xfId="1" applyNumberFormat="1" applyFont="1" applyFill="1" applyBorder="1" applyProtection="1"/>
    <xf numFmtId="174" fontId="11" fillId="0" borderId="191" xfId="1" applyNumberFormat="1" applyFont="1" applyFill="1" applyBorder="1" applyProtection="1"/>
    <xf numFmtId="174" fontId="11" fillId="0" borderId="348" xfId="1" applyNumberFormat="1" applyFont="1" applyBorder="1" applyProtection="1"/>
    <xf numFmtId="174" fontId="11" fillId="0" borderId="350" xfId="1" applyNumberFormat="1" applyFont="1" applyBorder="1" applyProtection="1"/>
    <xf numFmtId="174" fontId="11" fillId="0" borderId="261" xfId="0" applyNumberFormat="1" applyFont="1" applyBorder="1"/>
    <xf numFmtId="174" fontId="11" fillId="0" borderId="268" xfId="0" applyNumberFormat="1" applyFont="1" applyBorder="1"/>
    <xf numFmtId="174" fontId="11" fillId="0" borderId="6" xfId="0" applyNumberFormat="1" applyFont="1" applyBorder="1"/>
    <xf numFmtId="174" fontId="11" fillId="0" borderId="101" xfId="0" applyNumberFormat="1" applyFont="1" applyBorder="1"/>
    <xf numFmtId="177" fontId="11" fillId="0" borderId="261" xfId="1" applyNumberFormat="1" applyFont="1" applyBorder="1"/>
    <xf numFmtId="186" fontId="11" fillId="0" borderId="6" xfId="1" applyNumberFormat="1" applyFont="1" applyBorder="1"/>
    <xf numFmtId="177" fontId="11" fillId="0" borderId="268" xfId="1" applyNumberFormat="1" applyFont="1" applyBorder="1"/>
    <xf numFmtId="177" fontId="11" fillId="0" borderId="6" xfId="1" applyNumberFormat="1" applyFont="1" applyBorder="1"/>
    <xf numFmtId="174" fontId="11" fillId="0" borderId="269" xfId="0" applyNumberFormat="1" applyFont="1" applyBorder="1" applyProtection="1">
      <protection locked="0"/>
    </xf>
    <xf numFmtId="174" fontId="11" fillId="0" borderId="301" xfId="0" applyNumberFormat="1" applyFont="1" applyBorder="1"/>
    <xf numFmtId="174" fontId="11" fillId="0" borderId="197" xfId="0" applyNumberFormat="1" applyFont="1" applyBorder="1"/>
    <xf numFmtId="174" fontId="11" fillId="9" borderId="301" xfId="0" applyNumberFormat="1" applyFont="1" applyFill="1" applyBorder="1"/>
    <xf numFmtId="174" fontId="11" fillId="0" borderId="329" xfId="0" applyNumberFormat="1" applyFont="1" applyBorder="1"/>
    <xf numFmtId="174" fontId="11" fillId="0" borderId="185" xfId="0" applyNumberFormat="1" applyFont="1" applyBorder="1"/>
    <xf numFmtId="174" fontId="11" fillId="0" borderId="55" xfId="1" applyNumberFormat="1" applyFont="1" applyBorder="1" applyAlignment="1" applyProtection="1"/>
    <xf numFmtId="174" fontId="11" fillId="0" borderId="119" xfId="1" applyNumberFormat="1" applyFont="1" applyBorder="1" applyAlignment="1" applyProtection="1"/>
    <xf numFmtId="174" fontId="11" fillId="0" borderId="55" xfId="1" applyNumberFormat="1" applyFont="1" applyBorder="1" applyAlignment="1" applyProtection="1">
      <alignment vertical="center"/>
    </xf>
    <xf numFmtId="174" fontId="11" fillId="0" borderId="112" xfId="1" applyNumberFormat="1" applyFont="1" applyBorder="1" applyAlignment="1" applyProtection="1"/>
    <xf numFmtId="174" fontId="11" fillId="0" borderId="203" xfId="0" applyNumberFormat="1" applyFont="1" applyBorder="1"/>
    <xf numFmtId="7" fontId="11" fillId="0" borderId="6" xfId="0" applyNumberFormat="1" applyFont="1" applyBorder="1" applyProtection="1">
      <protection locked="0"/>
    </xf>
    <xf numFmtId="7" fontId="11" fillId="0" borderId="6" xfId="0" applyNumberFormat="1" applyFont="1" applyBorder="1" applyAlignment="1" applyProtection="1">
      <alignment horizontal="right"/>
      <protection locked="0"/>
    </xf>
    <xf numFmtId="7" fontId="11" fillId="0" borderId="4" xfId="1" applyNumberFormat="1" applyFont="1" applyBorder="1" applyProtection="1"/>
    <xf numFmtId="174" fontId="11" fillId="0" borderId="22" xfId="0" applyNumberFormat="1" applyFont="1" applyBorder="1"/>
    <xf numFmtId="174" fontId="11" fillId="9" borderId="25" xfId="0" applyNumberFormat="1" applyFont="1" applyFill="1" applyBorder="1"/>
    <xf numFmtId="174" fontId="11" fillId="0" borderId="24" xfId="0" applyNumberFormat="1" applyFont="1" applyBorder="1"/>
    <xf numFmtId="174" fontId="11" fillId="0" borderId="9" xfId="0" applyNumberFormat="1" applyFont="1" applyBorder="1"/>
    <xf numFmtId="174" fontId="11" fillId="0" borderId="9" xfId="2" applyNumberFormat="1" applyFont="1" applyBorder="1"/>
    <xf numFmtId="174" fontId="11" fillId="0" borderId="0" xfId="2" applyNumberFormat="1" applyFont="1"/>
    <xf numFmtId="174" fontId="11" fillId="0" borderId="8" xfId="1" applyNumberFormat="1" applyFont="1" applyBorder="1" applyProtection="1"/>
    <xf numFmtId="5" fontId="11" fillId="0" borderId="201" xfId="0" applyNumberFormat="1" applyFont="1" applyBorder="1"/>
    <xf numFmtId="37" fontId="11" fillId="0" borderId="203" xfId="1" applyNumberFormat="1" applyFont="1" applyBorder="1" applyProtection="1"/>
    <xf numFmtId="37" fontId="11" fillId="0" borderId="185" xfId="1" applyNumberFormat="1" applyFont="1" applyBorder="1" applyProtection="1"/>
    <xf numFmtId="174" fontId="11" fillId="0" borderId="201" xfId="1" applyNumberFormat="1" applyFont="1" applyBorder="1"/>
    <xf numFmtId="188" fontId="11" fillId="0" borderId="202" xfId="1" applyNumberFormat="1" applyFont="1" applyBorder="1"/>
    <xf numFmtId="174" fontId="11" fillId="0" borderId="202" xfId="1" applyNumberFormat="1" applyFont="1" applyBorder="1"/>
    <xf numFmtId="174" fontId="11" fillId="0" borderId="4" xfId="1" applyNumberFormat="1" applyFont="1" applyBorder="1" applyAlignment="1">
      <alignment horizontal="right"/>
    </xf>
    <xf numFmtId="43" fontId="11" fillId="0" borderId="7" xfId="1" applyFont="1" applyBorder="1"/>
    <xf numFmtId="43" fontId="11" fillId="0" borderId="8" xfId="1" applyFont="1" applyBorder="1"/>
    <xf numFmtId="43" fontId="11" fillId="0" borderId="354" xfId="1" applyFont="1" applyBorder="1"/>
    <xf numFmtId="43" fontId="11" fillId="0" borderId="5" xfId="1" applyFont="1" applyBorder="1" applyProtection="1"/>
    <xf numFmtId="174" fontId="11" fillId="0" borderId="1" xfId="0" applyNumberFormat="1" applyFont="1" applyBorder="1"/>
    <xf numFmtId="174" fontId="11" fillId="0" borderId="5" xfId="0" applyNumberFormat="1" applyFont="1" applyBorder="1"/>
    <xf numFmtId="174" fontId="11" fillId="0" borderId="1" xfId="1" applyNumberFormat="1" applyFont="1" applyBorder="1"/>
    <xf numFmtId="174" fontId="11" fillId="0" borderId="5" xfId="1" applyNumberFormat="1" applyFont="1" applyBorder="1" applyProtection="1"/>
    <xf numFmtId="174" fontId="11" fillId="0" borderId="7" xfId="0" applyNumberFormat="1" applyFont="1" applyBorder="1"/>
    <xf numFmtId="174" fontId="11" fillId="0" borderId="8" xfId="0" applyNumberFormat="1" applyFont="1" applyBorder="1"/>
    <xf numFmtId="174" fontId="11" fillId="0" borderId="11" xfId="1" applyNumberFormat="1" applyFont="1" applyBorder="1" applyAlignment="1">
      <alignment horizontal="right"/>
    </xf>
    <xf numFmtId="174" fontId="11" fillId="0" borderId="11" xfId="1" applyNumberFormat="1" applyFont="1" applyBorder="1" applyAlignment="1">
      <alignment horizontal="center"/>
    </xf>
    <xf numFmtId="174" fontId="11" fillId="0" borderId="11" xfId="1" applyNumberFormat="1" applyFont="1" applyBorder="1" applyProtection="1"/>
    <xf numFmtId="174" fontId="11" fillId="0" borderId="4" xfId="1" applyNumberFormat="1" applyFont="1" applyBorder="1" applyAlignment="1" applyProtection="1">
      <alignment horizontal="right"/>
    </xf>
    <xf numFmtId="174" fontId="11" fillId="0" borderId="20" xfId="0" applyNumberFormat="1" applyFont="1" applyBorder="1" applyAlignment="1">
      <alignment horizontal="left"/>
    </xf>
    <xf numFmtId="174" fontId="11" fillId="11" borderId="20" xfId="0" applyNumberFormat="1" applyFont="1" applyFill="1" applyBorder="1"/>
    <xf numFmtId="174" fontId="11" fillId="0" borderId="20" xfId="0" applyNumberFormat="1" applyFont="1" applyBorder="1"/>
    <xf numFmtId="174" fontId="11" fillId="0" borderId="303" xfId="1" applyNumberFormat="1" applyFont="1" applyBorder="1"/>
    <xf numFmtId="174" fontId="11" fillId="11" borderId="303" xfId="1" applyNumberFormat="1" applyFont="1" applyFill="1" applyBorder="1"/>
    <xf numFmtId="174" fontId="11" fillId="0" borderId="350" xfId="1" applyNumberFormat="1" applyFont="1" applyBorder="1"/>
    <xf numFmtId="174" fontId="11" fillId="0" borderId="208" xfId="0" applyNumberFormat="1" applyFont="1" applyBorder="1"/>
    <xf numFmtId="174" fontId="11" fillId="0" borderId="350" xfId="0" applyNumberFormat="1" applyFont="1" applyBorder="1"/>
    <xf numFmtId="174" fontId="7" fillId="0" borderId="337" xfId="2" applyNumberFormat="1" applyFont="1" applyFill="1" applyBorder="1" applyProtection="1"/>
    <xf numFmtId="174" fontId="7" fillId="0" borderId="342" xfId="2" applyNumberFormat="1" applyFont="1" applyFill="1" applyBorder="1" applyProtection="1"/>
    <xf numFmtId="174" fontId="7" fillId="0" borderId="337" xfId="0" applyNumberFormat="1" applyFont="1" applyBorder="1"/>
    <xf numFmtId="174" fontId="7" fillId="0" borderId="342" xfId="0" applyNumberFormat="1" applyFont="1" applyBorder="1"/>
    <xf numFmtId="174" fontId="7" fillId="0" borderId="0" xfId="1" applyNumberFormat="1" applyFont="1" applyBorder="1" applyProtection="1"/>
    <xf numFmtId="174" fontId="11" fillId="0" borderId="0" xfId="2077" applyNumberFormat="1" applyFont="1" applyBorder="1" applyAlignment="1">
      <alignment vertical="center" wrapText="1"/>
    </xf>
    <xf numFmtId="174" fontId="7" fillId="0" borderId="0" xfId="2077" applyNumberFormat="1" applyFont="1" applyFill="1" applyBorder="1" applyProtection="1"/>
    <xf numFmtId="174" fontId="11" fillId="0" borderId="196" xfId="0" applyNumberFormat="1" applyFont="1" applyBorder="1"/>
    <xf numFmtId="174" fontId="11" fillId="0" borderId="5" xfId="1" applyNumberFormat="1" applyFont="1" applyBorder="1"/>
    <xf numFmtId="174" fontId="11" fillId="0" borderId="196" xfId="1" applyNumberFormat="1" applyFont="1" applyBorder="1"/>
    <xf numFmtId="174" fontId="11" fillId="0" borderId="130" xfId="1880" applyNumberFormat="1" applyFont="1" applyBorder="1" applyAlignment="1">
      <alignment horizontal="right"/>
    </xf>
    <xf numFmtId="174" fontId="11" fillId="0" borderId="128" xfId="0" applyNumberFormat="1" applyFont="1" applyBorder="1" applyAlignment="1">
      <alignment horizontal="right"/>
    </xf>
    <xf numFmtId="174" fontId="11" fillId="0" borderId="10" xfId="0" applyNumberFormat="1" applyFont="1" applyBorder="1"/>
    <xf numFmtId="174" fontId="11" fillId="0" borderId="10" xfId="1" applyNumberFormat="1" applyFont="1" applyBorder="1"/>
    <xf numFmtId="174" fontId="11" fillId="0" borderId="394" xfId="0" applyNumberFormat="1" applyFont="1" applyBorder="1"/>
    <xf numFmtId="174" fontId="11" fillId="0" borderId="377" xfId="1" applyNumberFormat="1" applyFont="1" applyFill="1" applyBorder="1" applyProtection="1"/>
    <xf numFmtId="174" fontId="11" fillId="0" borderId="10" xfId="1" applyNumberFormat="1" applyFont="1" applyBorder="1" applyProtection="1"/>
    <xf numFmtId="174" fontId="11" fillId="0" borderId="1" xfId="1" applyNumberFormat="1" applyFont="1" applyBorder="1" applyProtection="1"/>
    <xf numFmtId="174" fontId="11" fillId="0" borderId="64" xfId="1" applyNumberFormat="1" applyFont="1" applyFill="1" applyBorder="1" applyProtection="1"/>
    <xf numFmtId="174" fontId="11" fillId="0" borderId="75" xfId="0" applyNumberFormat="1" applyFont="1" applyBorder="1"/>
    <xf numFmtId="174" fontId="12" fillId="0" borderId="9" xfId="0" applyNumberFormat="1" applyFont="1" applyBorder="1"/>
    <xf numFmtId="174" fontId="12" fillId="0" borderId="301" xfId="0" applyNumberFormat="1" applyFont="1" applyBorder="1"/>
    <xf numFmtId="177" fontId="11" fillId="0" borderId="337" xfId="1" applyNumberFormat="1" applyFont="1" applyBorder="1" applyProtection="1">
      <protection locked="0"/>
    </xf>
    <xf numFmtId="174" fontId="0" fillId="0" borderId="24" xfId="0" applyNumberFormat="1" applyBorder="1"/>
    <xf numFmtId="174" fontId="11" fillId="0" borderId="4" xfId="1881" applyNumberFormat="1" applyBorder="1"/>
    <xf numFmtId="174" fontId="11" fillId="0" borderId="261" xfId="1881" applyNumberFormat="1" applyBorder="1"/>
    <xf numFmtId="174" fontId="0" fillId="0" borderId="2" xfId="1" applyNumberFormat="1" applyFont="1" applyBorder="1"/>
    <xf numFmtId="174" fontId="0" fillId="0" borderId="298" xfId="1" applyNumberFormat="1" applyFont="1" applyBorder="1"/>
    <xf numFmtId="177" fontId="0" fillId="0" borderId="2" xfId="1" applyNumberFormat="1" applyFont="1" applyBorder="1"/>
    <xf numFmtId="177" fontId="0" fillId="9" borderId="268" xfId="1" applyNumberFormat="1" applyFont="1" applyFill="1" applyBorder="1"/>
    <xf numFmtId="177" fontId="0" fillId="9" borderId="263" xfId="1" applyNumberFormat="1" applyFont="1" applyFill="1" applyBorder="1"/>
    <xf numFmtId="177" fontId="0" fillId="9" borderId="366" xfId="1" applyNumberFormat="1" applyFont="1" applyFill="1" applyBorder="1"/>
    <xf numFmtId="177" fontId="0" fillId="9" borderId="276" xfId="1" applyNumberFormat="1" applyFont="1" applyFill="1" applyBorder="1"/>
    <xf numFmtId="177" fontId="0" fillId="0" borderId="188" xfId="1" applyNumberFormat="1" applyFont="1" applyBorder="1"/>
    <xf numFmtId="177" fontId="49" fillId="0" borderId="2" xfId="1" applyNumberFormat="1" applyFont="1" applyBorder="1" applyProtection="1">
      <protection locked="0"/>
    </xf>
    <xf numFmtId="174" fontId="0" fillId="0" borderId="188" xfId="0" applyNumberFormat="1" applyBorder="1"/>
    <xf numFmtId="174" fontId="0" fillId="0" borderId="298" xfId="2" applyNumberFormat="1" applyFont="1" applyBorder="1"/>
    <xf numFmtId="174" fontId="0" fillId="0" borderId="276" xfId="2" applyNumberFormat="1" applyFont="1" applyBorder="1"/>
    <xf numFmtId="174" fontId="0" fillId="0" borderId="333" xfId="2" applyNumberFormat="1" applyFont="1" applyBorder="1"/>
    <xf numFmtId="174" fontId="0" fillId="0" borderId="177" xfId="2" applyNumberFormat="1" applyFont="1" applyBorder="1"/>
    <xf numFmtId="174" fontId="0" fillId="0" borderId="186" xfId="2" applyNumberFormat="1" applyFont="1" applyBorder="1"/>
    <xf numFmtId="174" fontId="11" fillId="0" borderId="0" xfId="0" applyNumberFormat="1" applyFont="1" applyProtection="1">
      <protection locked="0"/>
    </xf>
    <xf numFmtId="5" fontId="11" fillId="0" borderId="348" xfId="1" applyNumberFormat="1" applyFont="1" applyBorder="1" applyProtection="1"/>
    <xf numFmtId="174" fontId="11" fillId="0" borderId="336" xfId="0" applyNumberFormat="1" applyFont="1" applyBorder="1"/>
    <xf numFmtId="174" fontId="11" fillId="0" borderId="212" xfId="0" applyNumberFormat="1" applyFont="1" applyBorder="1"/>
    <xf numFmtId="174" fontId="11" fillId="0" borderId="337" xfId="0" applyNumberFormat="1" applyFont="1" applyBorder="1"/>
    <xf numFmtId="174" fontId="11" fillId="0" borderId="337" xfId="0" applyNumberFormat="1" applyFont="1" applyBorder="1" applyProtection="1">
      <protection locked="0"/>
    </xf>
    <xf numFmtId="5" fontId="11" fillId="0" borderId="336" xfId="0" applyNumberFormat="1" applyFont="1" applyBorder="1"/>
    <xf numFmtId="174" fontId="11" fillId="0" borderId="210" xfId="0" applyNumberFormat="1" applyFont="1" applyBorder="1"/>
    <xf numFmtId="174" fontId="11" fillId="0" borderId="423" xfId="0" applyNumberFormat="1" applyFont="1" applyBorder="1"/>
    <xf numFmtId="174" fontId="11" fillId="9" borderId="210" xfId="0" applyNumberFormat="1" applyFont="1" applyFill="1" applyBorder="1"/>
    <xf numFmtId="174" fontId="11" fillId="0" borderId="322" xfId="0" applyNumberFormat="1" applyFont="1" applyBorder="1"/>
    <xf numFmtId="0" fontId="0" fillId="0" borderId="263" xfId="0" applyBorder="1" applyAlignment="1">
      <alignment vertical="top"/>
    </xf>
    <xf numFmtId="0" fontId="0" fillId="0" borderId="263" xfId="0" applyBorder="1" applyAlignment="1">
      <alignment wrapText="1"/>
    </xf>
    <xf numFmtId="0" fontId="7" fillId="0" borderId="263" xfId="0" applyFont="1" applyBorder="1" applyAlignment="1">
      <alignment horizontal="left" wrapText="1"/>
    </xf>
    <xf numFmtId="0" fontId="7" fillId="0" borderId="56" xfId="0" applyFont="1" applyBorder="1" applyAlignment="1">
      <alignment horizontal="centerContinuous"/>
    </xf>
    <xf numFmtId="0" fontId="7" fillId="0" borderId="352" xfId="0" applyFont="1" applyBorder="1"/>
    <xf numFmtId="0" fontId="7" fillId="0" borderId="57" xfId="0" applyFont="1" applyBorder="1" applyAlignment="1">
      <alignment horizontal="center"/>
    </xf>
    <xf numFmtId="0" fontId="7" fillId="0" borderId="424" xfId="0" applyFont="1" applyBorder="1" applyAlignment="1">
      <alignment horizontal="centerContinuous"/>
    </xf>
    <xf numFmtId="0" fontId="7" fillId="0" borderId="57" xfId="0" applyFont="1" applyBorder="1" applyAlignment="1">
      <alignment horizontal="centerContinuous"/>
    </xf>
    <xf numFmtId="0" fontId="7" fillId="0" borderId="425" xfId="0" applyFont="1" applyBorder="1" applyAlignment="1">
      <alignment horizontal="centerContinuous"/>
    </xf>
    <xf numFmtId="0" fontId="20" fillId="0" borderId="425" xfId="0" applyFont="1" applyBorder="1" applyAlignment="1">
      <alignment horizontal="center"/>
    </xf>
    <xf numFmtId="0" fontId="7" fillId="0" borderId="425" xfId="0" applyFont="1" applyBorder="1" applyAlignment="1">
      <alignment horizontal="left"/>
    </xf>
    <xf numFmtId="0" fontId="7" fillId="0" borderId="197" xfId="0" applyFont="1" applyBorder="1" applyAlignment="1">
      <alignment horizontal="left"/>
    </xf>
    <xf numFmtId="183" fontId="7" fillId="0" borderId="322" xfId="2" applyNumberFormat="1" applyFont="1" applyFill="1" applyBorder="1" applyProtection="1"/>
    <xf numFmtId="0" fontId="7" fillId="0" borderId="61" xfId="0" applyFont="1" applyBorder="1" applyAlignment="1">
      <alignment horizontal="centerContinuous"/>
    </xf>
    <xf numFmtId="0" fontId="7" fillId="0" borderId="61" xfId="0" applyFont="1" applyBorder="1"/>
    <xf numFmtId="0" fontId="7" fillId="0" borderId="61" xfId="0" applyFont="1" applyBorder="1" applyAlignment="1">
      <alignment horizontal="center"/>
    </xf>
    <xf numFmtId="0" fontId="7" fillId="0" borderId="301" xfId="0" applyFont="1" applyBorder="1"/>
    <xf numFmtId="0" fontId="20" fillId="0" borderId="426" xfId="0" applyFont="1" applyBorder="1" applyAlignment="1">
      <alignment horizontal="center"/>
    </xf>
    <xf numFmtId="0" fontId="7" fillId="0" borderId="426" xfId="0" applyFont="1" applyBorder="1" applyAlignment="1">
      <alignment horizontal="left"/>
    </xf>
    <xf numFmtId="0" fontId="7" fillId="0" borderId="57" xfId="0" applyFont="1" applyBorder="1" applyAlignment="1">
      <alignment horizontal="left"/>
    </xf>
    <xf numFmtId="0" fontId="7" fillId="0" borderId="208" xfId="0" applyFont="1" applyBorder="1"/>
    <xf numFmtId="183" fontId="7" fillId="0" borderId="231" xfId="2" applyNumberFormat="1" applyFont="1" applyFill="1" applyBorder="1" applyProtection="1"/>
    <xf numFmtId="183" fontId="7" fillId="0" borderId="213" xfId="2" applyNumberFormat="1" applyFont="1" applyFill="1" applyBorder="1" applyProtection="1"/>
    <xf numFmtId="0" fontId="20" fillId="0" borderId="0" xfId="0" applyFont="1" applyAlignment="1">
      <alignment horizontal="left"/>
    </xf>
    <xf numFmtId="37" fontId="7" fillId="0" borderId="220" xfId="0" applyNumberFormat="1" applyFont="1" applyBorder="1" applyAlignment="1">
      <alignment horizontal="centerContinuous"/>
    </xf>
    <xf numFmtId="177" fontId="7" fillId="0" borderId="220" xfId="1" applyNumberFormat="1" applyFont="1" applyBorder="1" applyAlignment="1" applyProtection="1">
      <alignment horizontal="centerContinuous"/>
    </xf>
    <xf numFmtId="0" fontId="7" fillId="0" borderId="427" xfId="0" applyFont="1" applyBorder="1"/>
    <xf numFmtId="0" fontId="20" fillId="0" borderId="121" xfId="0" applyFont="1" applyBorder="1" applyAlignment="1">
      <alignment horizontal="center"/>
    </xf>
    <xf numFmtId="0" fontId="7" fillId="0" borderId="121" xfId="0" applyFont="1" applyBorder="1" applyAlignment="1">
      <alignment horizontal="centerContinuous"/>
    </xf>
    <xf numFmtId="0" fontId="7" fillId="0" borderId="428" xfId="0" applyFont="1" applyBorder="1" applyAlignment="1">
      <alignment horizontal="centerContinuous"/>
    </xf>
    <xf numFmtId="173" fontId="7" fillId="0" borderId="0" xfId="0" applyNumberFormat="1" applyFont="1"/>
    <xf numFmtId="39" fontId="7" fillId="0" borderId="0" xfId="0" applyNumberFormat="1" applyFont="1" applyAlignment="1">
      <alignment horizontal="centerContinuous"/>
    </xf>
    <xf numFmtId="0" fontId="7" fillId="0" borderId="286" xfId="0" applyFont="1" applyBorder="1" applyAlignment="1">
      <alignment horizontal="centerContinuous"/>
    </xf>
    <xf numFmtId="5" fontId="7" fillId="0" borderId="265" xfId="0" applyNumberFormat="1" applyFont="1" applyBorder="1"/>
    <xf numFmtId="37" fontId="7" fillId="0" borderId="341" xfId="0" applyNumberFormat="1" applyFont="1" applyBorder="1"/>
    <xf numFmtId="0" fontId="7" fillId="0" borderId="374" xfId="0" applyFont="1" applyBorder="1" applyAlignment="1">
      <alignment horizontal="centerContinuous"/>
    </xf>
    <xf numFmtId="0" fontId="27" fillId="0" borderId="0" xfId="0" applyFont="1" applyAlignment="1">
      <alignment horizontal="left"/>
    </xf>
    <xf numFmtId="0" fontId="27" fillId="0" borderId="0" xfId="0" applyFont="1" applyAlignment="1">
      <alignment horizontal="centerContinuous"/>
    </xf>
    <xf numFmtId="0" fontId="20" fillId="0" borderId="57" xfId="0" applyFont="1" applyBorder="1" applyAlignment="1">
      <alignment horizontal="centerContinuous"/>
    </xf>
    <xf numFmtId="0" fontId="7" fillId="0" borderId="263" xfId="0" applyFont="1" applyBorder="1" applyAlignment="1">
      <alignment vertical="top"/>
    </xf>
    <xf numFmtId="5" fontId="7" fillId="2" borderId="196" xfId="0" applyNumberFormat="1" applyFont="1" applyFill="1" applyBorder="1"/>
    <xf numFmtId="0" fontId="53" fillId="0" borderId="0" xfId="0" applyFont="1"/>
    <xf numFmtId="0" fontId="53" fillId="0" borderId="263" xfId="0" applyFont="1" applyBorder="1"/>
    <xf numFmtId="0" fontId="7" fillId="0" borderId="263" xfId="0" applyFont="1" applyBorder="1" applyAlignment="1">
      <alignment vertical="top" wrapText="1"/>
    </xf>
    <xf numFmtId="49" fontId="7" fillId="0" borderId="0" xfId="0" applyNumberFormat="1" applyFont="1" applyAlignment="1">
      <alignment horizontal="left"/>
    </xf>
    <xf numFmtId="0" fontId="94" fillId="0" borderId="0" xfId="0" applyFont="1" applyAlignment="1">
      <alignment horizontal="left"/>
    </xf>
    <xf numFmtId="0" fontId="50" fillId="0" borderId="0" xfId="0" applyFont="1" applyAlignment="1">
      <alignment horizontal="left"/>
    </xf>
    <xf numFmtId="177" fontId="7" fillId="0" borderId="0" xfId="0" applyNumberFormat="1" applyFont="1"/>
    <xf numFmtId="39" fontId="23" fillId="0" borderId="0" xfId="0" applyNumberFormat="1" applyFont="1"/>
    <xf numFmtId="174" fontId="11" fillId="0" borderId="341" xfId="1" applyNumberFormat="1" applyFont="1" applyBorder="1"/>
    <xf numFmtId="5" fontId="0" fillId="0" borderId="232" xfId="0" applyNumberFormat="1" applyBorder="1"/>
    <xf numFmtId="0" fontId="11" fillId="0" borderId="263" xfId="0" applyFont="1" applyBorder="1" applyAlignment="1">
      <alignment horizontal="left"/>
    </xf>
    <xf numFmtId="37" fontId="11" fillId="0" borderId="253" xfId="0" applyNumberFormat="1" applyFont="1" applyBorder="1"/>
    <xf numFmtId="37" fontId="11" fillId="0" borderId="261" xfId="0" applyNumberFormat="1" applyFont="1" applyBorder="1" applyAlignment="1">
      <alignment horizontal="center" wrapText="1"/>
    </xf>
    <xf numFmtId="0" fontId="11" fillId="0" borderId="195" xfId="0" applyFont="1" applyBorder="1" applyAlignment="1">
      <alignment horizontal="left"/>
    </xf>
    <xf numFmtId="0" fontId="11" fillId="0" borderId="196" xfId="0" applyFont="1" applyBorder="1" applyAlignment="1">
      <alignment horizontal="left"/>
    </xf>
    <xf numFmtId="0" fontId="85" fillId="0" borderId="0" xfId="0" applyFont="1"/>
    <xf numFmtId="0" fontId="84" fillId="0" borderId="0" xfId="0" applyFont="1"/>
    <xf numFmtId="0" fontId="12" fillId="0" borderId="263" xfId="0" applyFont="1" applyBorder="1"/>
    <xf numFmtId="0" fontId="90" fillId="0" borderId="0" xfId="0" applyFont="1"/>
    <xf numFmtId="0" fontId="28" fillId="0" borderId="0" xfId="0" applyFont="1"/>
    <xf numFmtId="0" fontId="12" fillId="0" borderId="0" xfId="0" applyFont="1" applyAlignment="1">
      <alignment vertical="center"/>
    </xf>
    <xf numFmtId="0" fontId="17" fillId="0" borderId="0" xfId="0" applyFont="1" applyAlignment="1">
      <alignment vertical="center"/>
    </xf>
    <xf numFmtId="10" fontId="9" fillId="0" borderId="342" xfId="0" applyNumberFormat="1" applyFont="1" applyBorder="1" applyProtection="1">
      <protection locked="0"/>
    </xf>
    <xf numFmtId="10" fontId="11" fillId="0" borderId="342" xfId="1880" applyNumberFormat="1" applyFont="1" applyBorder="1" applyProtection="1"/>
    <xf numFmtId="10" fontId="11" fillId="0" borderId="342" xfId="0" applyNumberFormat="1" applyFont="1" applyBorder="1" applyProtection="1">
      <protection locked="0"/>
    </xf>
    <xf numFmtId="10" fontId="11" fillId="0" borderId="257" xfId="0" applyNumberFormat="1" applyFont="1" applyBorder="1"/>
    <xf numFmtId="0" fontId="12" fillId="0" borderId="271" xfId="0" applyFont="1" applyBorder="1" applyAlignment="1">
      <alignment horizontal="left"/>
    </xf>
    <xf numFmtId="0" fontId="11" fillId="0" borderId="263" xfId="0" applyFont="1" applyBorder="1" applyAlignment="1">
      <alignment horizontal="left" vertical="top" wrapText="1"/>
    </xf>
    <xf numFmtId="43" fontId="11" fillId="0" borderId="9" xfId="1" applyFont="1" applyFill="1" applyBorder="1" applyProtection="1"/>
    <xf numFmtId="0" fontId="11" fillId="0" borderId="208" xfId="0" applyFont="1" applyBorder="1" applyAlignment="1">
      <alignment horizontal="center"/>
    </xf>
    <xf numFmtId="0" fontId="11" fillId="5" borderId="208" xfId="0" applyFont="1" applyFill="1" applyBorder="1"/>
    <xf numFmtId="5" fontId="11" fillId="0" borderId="231" xfId="0" applyNumberFormat="1" applyFont="1" applyBorder="1"/>
    <xf numFmtId="0" fontId="11" fillId="0" borderId="6" xfId="0" applyFont="1" applyBorder="1" applyAlignment="1">
      <alignment horizontal="left" wrapText="1"/>
    </xf>
    <xf numFmtId="0" fontId="11" fillId="0" borderId="244" xfId="0" applyFont="1" applyBorder="1" applyAlignment="1">
      <alignment horizontal="center" vertical="top"/>
    </xf>
    <xf numFmtId="0" fontId="11" fillId="0" borderId="430" xfId="0" applyFont="1" applyBorder="1"/>
    <xf numFmtId="164" fontId="11" fillId="0" borderId="431" xfId="0" applyNumberFormat="1" applyFont="1" applyBorder="1" applyAlignment="1">
      <alignment horizontal="center"/>
    </xf>
    <xf numFmtId="5" fontId="14" fillId="0" borderId="6" xfId="0" applyNumberFormat="1" applyFont="1" applyBorder="1"/>
    <xf numFmtId="5" fontId="11" fillId="0" borderId="327" xfId="0" applyNumberFormat="1" applyFont="1" applyBorder="1"/>
    <xf numFmtId="0" fontId="11" fillId="0" borderId="3" xfId="0" applyFont="1" applyBorder="1" applyAlignment="1">
      <alignment wrapText="1"/>
    </xf>
    <xf numFmtId="0" fontId="11" fillId="0" borderId="268" xfId="0" applyFont="1" applyBorder="1" applyAlignment="1">
      <alignment horizontal="center" vertical="top"/>
    </xf>
    <xf numFmtId="0" fontId="11" fillId="0" borderId="11" xfId="0" applyFont="1" applyBorder="1" applyAlignment="1">
      <alignment vertical="top"/>
    </xf>
    <xf numFmtId="177" fontId="11" fillId="0" borderId="11" xfId="1" applyNumberFormat="1" applyFont="1" applyBorder="1" applyAlignment="1">
      <alignment vertical="top"/>
    </xf>
    <xf numFmtId="0" fontId="11" fillId="0" borderId="11" xfId="1" applyNumberFormat="1" applyFont="1" applyBorder="1" applyAlignment="1">
      <alignment horizontal="center" vertical="top" wrapText="1"/>
    </xf>
    <xf numFmtId="177" fontId="11" fillId="0" borderId="11" xfId="1" applyNumberFormat="1" applyFont="1" applyBorder="1" applyAlignment="1" applyProtection="1">
      <alignment vertical="top"/>
    </xf>
    <xf numFmtId="177" fontId="11" fillId="0" borderId="3" xfId="1" applyNumberFormat="1" applyFont="1" applyBorder="1" applyAlignment="1" applyProtection="1">
      <alignment vertical="top"/>
    </xf>
    <xf numFmtId="177" fontId="11" fillId="0" borderId="4" xfId="1" applyNumberFormat="1" applyFont="1" applyBorder="1" applyAlignment="1" applyProtection="1">
      <alignment horizontal="right" vertical="top"/>
    </xf>
    <xf numFmtId="37" fontId="7" fillId="0" borderId="198" xfId="0" applyNumberFormat="1" applyFont="1" applyBorder="1"/>
    <xf numFmtId="174" fontId="7" fillId="0" borderId="0" xfId="0" applyNumberFormat="1" applyFont="1"/>
    <xf numFmtId="174" fontId="0" fillId="0" borderId="0" xfId="1" applyNumberFormat="1" applyFont="1"/>
    <xf numFmtId="174" fontId="0" fillId="0" borderId="269" xfId="0" applyNumberFormat="1" applyBorder="1"/>
    <xf numFmtId="188" fontId="0" fillId="0" borderId="397" xfId="0" applyNumberFormat="1" applyBorder="1"/>
    <xf numFmtId="188" fontId="0" fillId="0" borderId="340" xfId="1" applyNumberFormat="1" applyFont="1" applyBorder="1"/>
    <xf numFmtId="188" fontId="0" fillId="0" borderId="229" xfId="0" applyNumberFormat="1" applyBorder="1"/>
    <xf numFmtId="188" fontId="0" fillId="0" borderId="263" xfId="0" applyNumberFormat="1" applyBorder="1"/>
    <xf numFmtId="5" fontId="11" fillId="0" borderId="196" xfId="0" applyNumberFormat="1" applyFont="1" applyBorder="1" applyProtection="1">
      <protection locked="0"/>
    </xf>
    <xf numFmtId="37" fontId="11" fillId="0" borderId="196" xfId="0" applyNumberFormat="1" applyFont="1" applyBorder="1" applyProtection="1">
      <protection locked="0"/>
    </xf>
    <xf numFmtId="37" fontId="11" fillId="11" borderId="196" xfId="0" applyNumberFormat="1" applyFont="1" applyFill="1" applyBorder="1"/>
    <xf numFmtId="43" fontId="11" fillId="0" borderId="196" xfId="1" applyFont="1" applyBorder="1" applyProtection="1">
      <protection locked="0"/>
    </xf>
    <xf numFmtId="43" fontId="11" fillId="0" borderId="196" xfId="1" applyFont="1" applyBorder="1"/>
    <xf numFmtId="37" fontId="11" fillId="11" borderId="191" xfId="0" applyNumberFormat="1" applyFont="1" applyFill="1" applyBorder="1"/>
    <xf numFmtId="0" fontId="11" fillId="0" borderId="432" xfId="0" applyFont="1" applyBorder="1" applyAlignment="1">
      <alignment horizontal="center"/>
    </xf>
    <xf numFmtId="0" fontId="11" fillId="0" borderId="433" xfId="0" applyFont="1" applyBorder="1" applyAlignment="1">
      <alignment horizontal="center"/>
    </xf>
    <xf numFmtId="177" fontId="11" fillId="0" borderId="433" xfId="1" applyNumberFormat="1" applyFont="1" applyFill="1" applyBorder="1" applyAlignment="1" applyProtection="1">
      <alignment horizontal="center"/>
    </xf>
    <xf numFmtId="174" fontId="11" fillId="0" borderId="433" xfId="1880" applyNumberFormat="1" applyFont="1" applyBorder="1" applyAlignment="1">
      <alignment horizontal="right"/>
    </xf>
    <xf numFmtId="37" fontId="11" fillId="11" borderId="342" xfId="0" applyNumberFormat="1" applyFont="1" applyFill="1" applyBorder="1"/>
    <xf numFmtId="0" fontId="11" fillId="0" borderId="434" xfId="0" applyFont="1" applyBorder="1" applyAlignment="1">
      <alignment horizontal="center"/>
    </xf>
    <xf numFmtId="0" fontId="11" fillId="0" borderId="435" xfId="0" applyFont="1" applyBorder="1" applyAlignment="1">
      <alignment horizontal="center"/>
    </xf>
    <xf numFmtId="1" fontId="11" fillId="0" borderId="433" xfId="0" applyNumberFormat="1" applyFont="1" applyBorder="1" applyAlignment="1">
      <alignment horizontal="right"/>
    </xf>
    <xf numFmtId="174" fontId="11" fillId="0" borderId="188" xfId="0" applyNumberFormat="1" applyFont="1" applyBorder="1" applyAlignment="1">
      <alignment horizontal="right"/>
    </xf>
    <xf numFmtId="177" fontId="11" fillId="0" borderId="188" xfId="0" applyNumberFormat="1" applyFont="1" applyBorder="1" applyAlignment="1">
      <alignment horizontal="right"/>
    </xf>
    <xf numFmtId="0" fontId="11" fillId="11" borderId="212" xfId="0" applyFont="1" applyFill="1" applyBorder="1"/>
    <xf numFmtId="177" fontId="11" fillId="0" borderId="202" xfId="1" applyNumberFormat="1" applyFont="1" applyBorder="1" applyAlignment="1">
      <alignment vertical="center" wrapText="1"/>
    </xf>
    <xf numFmtId="37" fontId="11" fillId="0" borderId="202" xfId="0" applyNumberFormat="1" applyFont="1" applyBorder="1" applyProtection="1">
      <protection locked="0"/>
    </xf>
    <xf numFmtId="174" fontId="11" fillId="0" borderId="188" xfId="0" applyNumberFormat="1" applyFont="1" applyBorder="1"/>
    <xf numFmtId="174" fontId="11" fillId="0" borderId="188" xfId="1" applyNumberFormat="1" applyFont="1" applyBorder="1"/>
    <xf numFmtId="0" fontId="11" fillId="0" borderId="254" xfId="0" applyFont="1" applyBorder="1"/>
    <xf numFmtId="0" fontId="11" fillId="0" borderId="436" xfId="0" applyFont="1" applyBorder="1"/>
    <xf numFmtId="37" fontId="11" fillId="0" borderId="350" xfId="0" applyNumberFormat="1" applyFont="1" applyBorder="1"/>
    <xf numFmtId="177" fontId="11" fillId="0" borderId="426" xfId="1" applyNumberFormat="1" applyFont="1" applyBorder="1" applyAlignment="1">
      <alignment vertical="center" wrapText="1"/>
    </xf>
    <xf numFmtId="0" fontId="11" fillId="11" borderId="342" xfId="0" applyFont="1" applyFill="1" applyBorder="1"/>
    <xf numFmtId="5" fontId="11" fillId="0" borderId="437" xfId="0" applyNumberFormat="1" applyFont="1" applyBorder="1"/>
    <xf numFmtId="0" fontId="11" fillId="0" borderId="438" xfId="0" applyFont="1" applyBorder="1"/>
    <xf numFmtId="14" fontId="11" fillId="0" borderId="188" xfId="0" applyNumberFormat="1" applyFont="1" applyBorder="1" applyProtection="1">
      <protection locked="0"/>
    </xf>
    <xf numFmtId="0" fontId="11" fillId="0" borderId="188" xfId="0" applyFont="1" applyBorder="1" applyProtection="1">
      <protection locked="0"/>
    </xf>
    <xf numFmtId="0" fontId="11" fillId="0" borderId="137" xfId="0" applyFont="1" applyBorder="1"/>
    <xf numFmtId="37" fontId="11" fillId="0" borderId="254" xfId="0" applyNumberFormat="1" applyFont="1" applyBorder="1"/>
    <xf numFmtId="0" fontId="12" fillId="0" borderId="220" xfId="0" applyFont="1" applyBorder="1"/>
    <xf numFmtId="0" fontId="0" fillId="0" borderId="263" xfId="0" applyBorder="1" applyAlignment="1">
      <alignment horizontal="right"/>
    </xf>
    <xf numFmtId="0" fontId="0" fillId="0" borderId="217" xfId="0" applyBorder="1" applyAlignment="1">
      <alignment horizontal="center" vertical="center"/>
    </xf>
    <xf numFmtId="0" fontId="11" fillId="0" borderId="436" xfId="0" applyFont="1" applyBorder="1" applyAlignment="1">
      <alignment horizontal="center"/>
    </xf>
    <xf numFmtId="0" fontId="11" fillId="10" borderId="436" xfId="0" applyFont="1" applyFill="1" applyBorder="1"/>
    <xf numFmtId="0" fontId="11" fillId="10" borderId="439" xfId="0" applyFont="1" applyFill="1" applyBorder="1"/>
    <xf numFmtId="0" fontId="17" fillId="0" borderId="266" xfId="0" applyFont="1" applyBorder="1"/>
    <xf numFmtId="43" fontId="11" fillId="0" borderId="64" xfId="1" applyFont="1" applyBorder="1"/>
    <xf numFmtId="43" fontId="11" fillId="0" borderId="46" xfId="1" applyFont="1" applyBorder="1"/>
    <xf numFmtId="0" fontId="11" fillId="0" borderId="194" xfId="1881" applyBorder="1"/>
    <xf numFmtId="0" fontId="11" fillId="0" borderId="195" xfId="1881" applyBorder="1"/>
    <xf numFmtId="0" fontId="11" fillId="0" borderId="191" xfId="1881" applyBorder="1"/>
    <xf numFmtId="0" fontId="11" fillId="0" borderId="196" xfId="1881" applyBorder="1"/>
    <xf numFmtId="0" fontId="11" fillId="0" borderId="188" xfId="1881" applyBorder="1" applyAlignment="1">
      <alignment horizontal="centerContinuous"/>
    </xf>
    <xf numFmtId="0" fontId="11" fillId="0" borderId="374" xfId="1881" applyBorder="1"/>
    <xf numFmtId="0" fontId="11" fillId="0" borderId="374" xfId="1881" applyBorder="1" applyAlignment="1">
      <alignment horizontal="center"/>
    </xf>
    <xf numFmtId="0" fontId="11" fillId="0" borderId="191" xfId="1881" applyBorder="1" applyAlignment="1">
      <alignment horizontal="center"/>
    </xf>
    <xf numFmtId="0" fontId="11" fillId="0" borderId="286" xfId="1881" applyBorder="1" applyAlignment="1">
      <alignment horizontal="center"/>
    </xf>
    <xf numFmtId="0" fontId="11" fillId="0" borderId="196" xfId="1881" applyBorder="1" applyAlignment="1">
      <alignment horizontal="center"/>
    </xf>
    <xf numFmtId="0" fontId="11" fillId="0" borderId="286" xfId="1881" applyBorder="1"/>
    <xf numFmtId="5" fontId="11" fillId="0" borderId="196" xfId="1881" applyNumberFormat="1" applyBorder="1"/>
    <xf numFmtId="37" fontId="11" fillId="0" borderId="196" xfId="1881" applyNumberFormat="1" applyBorder="1"/>
    <xf numFmtId="37" fontId="11" fillId="0" borderId="191" xfId="1881" applyNumberFormat="1" applyBorder="1"/>
    <xf numFmtId="0" fontId="14" fillId="0" borderId="0" xfId="1881" applyFont="1"/>
    <xf numFmtId="5" fontId="11" fillId="0" borderId="191" xfId="1881" applyNumberFormat="1" applyBorder="1"/>
    <xf numFmtId="177" fontId="7" fillId="4" borderId="191" xfId="1" applyNumberFormat="1" applyFont="1" applyFill="1" applyBorder="1"/>
    <xf numFmtId="0" fontId="11" fillId="0" borderId="223" xfId="1881" applyBorder="1"/>
    <xf numFmtId="0" fontId="11" fillId="0" borderId="338" xfId="1881" applyBorder="1"/>
    <xf numFmtId="0" fontId="11" fillId="0" borderId="338" xfId="1881" applyBorder="1" applyAlignment="1">
      <alignment horizontal="center"/>
    </xf>
    <xf numFmtId="5" fontId="11" fillId="0" borderId="350" xfId="1881" applyNumberFormat="1" applyBorder="1"/>
    <xf numFmtId="37" fontId="11" fillId="0" borderId="436" xfId="0" applyNumberFormat="1" applyFont="1" applyBorder="1"/>
    <xf numFmtId="185" fontId="11" fillId="0" borderId="436" xfId="1880" applyNumberFormat="1" applyFont="1" applyBorder="1" applyProtection="1"/>
    <xf numFmtId="37" fontId="11" fillId="0" borderId="436" xfId="0" applyNumberFormat="1" applyFont="1" applyBorder="1" applyAlignment="1">
      <alignment horizontal="left"/>
    </xf>
    <xf numFmtId="0" fontId="24" fillId="0" borderId="271" xfId="0" applyFont="1" applyBorder="1" applyAlignment="1">
      <alignment horizontal="center"/>
    </xf>
    <xf numFmtId="0" fontId="11" fillId="0" borderId="225" xfId="0" applyFont="1" applyBorder="1" applyAlignment="1" applyProtection="1">
      <alignment horizontal="right"/>
      <protection locked="0"/>
    </xf>
    <xf numFmtId="0" fontId="11" fillId="0" borderId="352" xfId="0" applyFont="1" applyBorder="1" applyAlignment="1">
      <alignment horizontal="left"/>
    </xf>
    <xf numFmtId="0" fontId="11" fillId="0" borderId="441" xfId="0" applyFont="1" applyBorder="1" applyProtection="1">
      <protection locked="0"/>
    </xf>
    <xf numFmtId="0" fontId="11" fillId="0" borderId="352" xfId="0" applyFont="1" applyBorder="1" applyAlignment="1">
      <alignment horizontal="center"/>
    </xf>
    <xf numFmtId="164" fontId="11" fillId="0" borderId="441" xfId="0" applyNumberFormat="1" applyFont="1" applyBorder="1" applyAlignment="1">
      <alignment horizontal="center"/>
    </xf>
    <xf numFmtId="0" fontId="59" fillId="0" borderId="57" xfId="0" applyFont="1" applyBorder="1" applyProtection="1">
      <protection locked="0"/>
    </xf>
    <xf numFmtId="0" fontId="11" fillId="0" borderId="441" xfId="0" applyFont="1" applyBorder="1"/>
    <xf numFmtId="43" fontId="11" fillId="0" borderId="0" xfId="1" applyFont="1" applyProtection="1">
      <protection locked="0"/>
    </xf>
    <xf numFmtId="43" fontId="11" fillId="0" borderId="1" xfId="1" applyFont="1" applyBorder="1" applyProtection="1">
      <protection locked="0"/>
    </xf>
    <xf numFmtId="177" fontId="11" fillId="0" borderId="0" xfId="1" applyNumberFormat="1" applyFont="1" applyProtection="1">
      <protection locked="0"/>
    </xf>
    <xf numFmtId="5" fontId="59" fillId="0" borderId="0" xfId="0" applyNumberFormat="1" applyFont="1" applyProtection="1">
      <protection locked="0"/>
    </xf>
    <xf numFmtId="0" fontId="11" fillId="0" borderId="0" xfId="0" applyFont="1" applyAlignment="1" applyProtection="1">
      <alignment horizontal="left" indent="1"/>
      <protection locked="0"/>
    </xf>
    <xf numFmtId="0" fontId="0" fillId="0" borderId="264" xfId="0" applyBorder="1" applyAlignment="1">
      <alignment horizontal="left" wrapText="1"/>
    </xf>
    <xf numFmtId="0" fontId="11" fillId="0" borderId="264" xfId="0" applyFont="1" applyBorder="1" applyAlignment="1">
      <alignment wrapText="1"/>
    </xf>
    <xf numFmtId="0" fontId="11" fillId="0" borderId="442" xfId="0" applyFont="1" applyBorder="1" applyAlignment="1">
      <alignment horizontal="center"/>
    </xf>
    <xf numFmtId="0" fontId="56" fillId="0" borderId="410" xfId="0" applyFont="1" applyBorder="1"/>
    <xf numFmtId="0" fontId="56" fillId="0" borderId="410" xfId="0" applyFont="1" applyBorder="1" applyAlignment="1">
      <alignment horizontal="center"/>
    </xf>
    <xf numFmtId="0" fontId="11" fillId="0" borderId="411" xfId="0" applyFont="1" applyBorder="1" applyAlignment="1">
      <alignment horizontal="center"/>
    </xf>
    <xf numFmtId="0" fontId="12" fillId="0" borderId="443" xfId="0" applyFont="1" applyBorder="1"/>
    <xf numFmtId="0" fontId="106" fillId="0" borderId="444" xfId="0" applyFont="1" applyBorder="1" applyAlignment="1">
      <alignment wrapText="1"/>
    </xf>
    <xf numFmtId="0" fontId="106" fillId="0" borderId="445" xfId="0" applyFont="1" applyBorder="1" applyAlignment="1">
      <alignment wrapText="1"/>
    </xf>
    <xf numFmtId="0" fontId="106" fillId="0" borderId="410" xfId="0" applyFont="1" applyBorder="1" applyAlignment="1">
      <alignment wrapText="1"/>
    </xf>
    <xf numFmtId="0" fontId="11" fillId="0" borderId="446" xfId="0" applyFont="1" applyBorder="1"/>
    <xf numFmtId="0" fontId="11" fillId="0" borderId="447" xfId="0" applyFont="1" applyBorder="1"/>
    <xf numFmtId="0" fontId="11" fillId="0" borderId="411" xfId="0" applyFont="1" applyBorder="1"/>
    <xf numFmtId="0" fontId="11" fillId="0" borderId="448" xfId="0" applyFont="1" applyBorder="1"/>
    <xf numFmtId="0" fontId="11" fillId="0" borderId="449" xfId="0" applyFont="1" applyBorder="1"/>
    <xf numFmtId="0" fontId="0" fillId="0" borderId="339" xfId="0" applyBorder="1" applyAlignment="1">
      <alignment horizontal="centerContinuous"/>
    </xf>
    <xf numFmtId="0" fontId="56" fillId="0" borderId="203" xfId="0" applyFont="1" applyBorder="1" applyAlignment="1">
      <alignment horizontal="center"/>
    </xf>
    <xf numFmtId="0" fontId="56" fillId="0" borderId="265" xfId="0" applyFont="1" applyBorder="1" applyAlignment="1">
      <alignment horizontal="center"/>
    </xf>
    <xf numFmtId="0" fontId="11" fillId="22" borderId="211" xfId="0" applyFont="1" applyFill="1" applyBorder="1"/>
    <xf numFmtId="174" fontId="106" fillId="0" borderId="450" xfId="1" applyNumberFormat="1" applyFont="1" applyBorder="1" applyAlignment="1">
      <alignment wrapText="1"/>
    </xf>
    <xf numFmtId="177" fontId="106" fillId="0" borderId="451" xfId="1" applyNumberFormat="1" applyFont="1" applyBorder="1" applyAlignment="1">
      <alignment wrapText="1"/>
    </xf>
    <xf numFmtId="0" fontId="106" fillId="0" borderId="0" xfId="0" applyFont="1" applyAlignment="1">
      <alignment horizontal="center" wrapText="1"/>
    </xf>
    <xf numFmtId="177" fontId="106" fillId="0" borderId="263" xfId="1" applyNumberFormat="1" applyFont="1" applyBorder="1" applyAlignment="1">
      <alignment wrapText="1"/>
    </xf>
    <xf numFmtId="177" fontId="11" fillId="22" borderId="211" xfId="1" applyNumberFormat="1" applyFont="1" applyFill="1" applyBorder="1"/>
    <xf numFmtId="177" fontId="11" fillId="0" borderId="450" xfId="1" applyNumberFormat="1" applyFont="1" applyBorder="1"/>
    <xf numFmtId="177" fontId="11" fillId="0" borderId="451" xfId="1" applyNumberFormat="1" applyFont="1" applyBorder="1"/>
    <xf numFmtId="177" fontId="11" fillId="0" borderId="215" xfId="1" applyNumberFormat="1" applyFont="1" applyBorder="1"/>
    <xf numFmtId="177" fontId="11" fillId="0" borderId="263" xfId="1" applyNumberFormat="1" applyFont="1" applyBorder="1"/>
    <xf numFmtId="177" fontId="11" fillId="0" borderId="452" xfId="1" applyNumberFormat="1" applyFont="1" applyBorder="1"/>
    <xf numFmtId="0" fontId="11" fillId="0" borderId="232" xfId="0" applyFont="1" applyBorder="1" applyAlignment="1">
      <alignment horizontal="right"/>
    </xf>
    <xf numFmtId="0" fontId="11" fillId="0" borderId="453" xfId="0" applyFont="1" applyBorder="1"/>
    <xf numFmtId="0" fontId="11" fillId="0" borderId="454" xfId="0" applyFont="1" applyBorder="1" applyAlignment="1">
      <alignment horizontal="center"/>
    </xf>
    <xf numFmtId="177" fontId="11" fillId="0" borderId="455" xfId="1" applyNumberFormat="1" applyFont="1" applyBorder="1"/>
    <xf numFmtId="0" fontId="11" fillId="0" borderId="253" xfId="0" applyFont="1" applyBorder="1" applyAlignment="1">
      <alignment horizontal="centerContinuous"/>
    </xf>
    <xf numFmtId="0" fontId="11" fillId="0" borderId="459" xfId="0" applyFont="1" applyBorder="1" applyAlignment="1">
      <alignment horizontal="center"/>
    </xf>
    <xf numFmtId="0" fontId="11" fillId="0" borderId="458" xfId="0" applyFont="1" applyBorder="1" applyAlignment="1">
      <alignment horizontal="center"/>
    </xf>
    <xf numFmtId="0" fontId="11" fillId="0" borderId="460" xfId="0" applyFont="1" applyBorder="1" applyAlignment="1">
      <alignment horizontal="center"/>
    </xf>
    <xf numFmtId="0" fontId="11" fillId="0" borderId="461" xfId="0" applyFont="1" applyBorder="1" applyAlignment="1">
      <alignment horizontal="center"/>
    </xf>
    <xf numFmtId="0" fontId="11" fillId="0" borderId="462" xfId="0" applyFont="1" applyBorder="1"/>
    <xf numFmtId="164" fontId="11" fillId="0" borderId="463" xfId="0" applyNumberFormat="1" applyFont="1" applyBorder="1" applyAlignment="1">
      <alignment horizontal="center"/>
    </xf>
    <xf numFmtId="0" fontId="11" fillId="0" borderId="464" xfId="0" applyFont="1" applyBorder="1"/>
    <xf numFmtId="0" fontId="11" fillId="0" borderId="465" xfId="0" applyFont="1" applyBorder="1"/>
    <xf numFmtId="0" fontId="11" fillId="0" borderId="466" xfId="0" applyFont="1" applyBorder="1"/>
    <xf numFmtId="0" fontId="11" fillId="0" borderId="467" xfId="0" applyFont="1" applyBorder="1"/>
    <xf numFmtId="0" fontId="11" fillId="0" borderId="468" xfId="0" applyFont="1" applyBorder="1"/>
    <xf numFmtId="0" fontId="11" fillId="0" borderId="468" xfId="0" applyFont="1" applyBorder="1" applyAlignment="1">
      <alignment horizontal="center"/>
    </xf>
    <xf numFmtId="0" fontId="11" fillId="0" borderId="309" xfId="0" applyFont="1" applyBorder="1" applyAlignment="1">
      <alignment horizontal="left"/>
    </xf>
    <xf numFmtId="0" fontId="11" fillId="0" borderId="232" xfId="0" applyFont="1" applyBorder="1" applyAlignment="1">
      <alignment horizontal="left"/>
    </xf>
    <xf numFmtId="0" fontId="11" fillId="0" borderId="374" xfId="0" applyFont="1" applyBorder="1" applyAlignment="1">
      <alignment horizontal="left"/>
    </xf>
    <xf numFmtId="0" fontId="11" fillId="0" borderId="469" xfId="0" applyFont="1" applyBorder="1"/>
    <xf numFmtId="0" fontId="11" fillId="0" borderId="470" xfId="0" applyFont="1" applyBorder="1"/>
    <xf numFmtId="0" fontId="11" fillId="0" borderId="0" xfId="0" applyFont="1" applyAlignment="1">
      <alignment horizontal="left" wrapText="1"/>
    </xf>
    <xf numFmtId="0" fontId="13" fillId="0" borderId="0" xfId="0" applyFont="1" applyAlignment="1">
      <alignment horizontal="center" wrapText="1"/>
    </xf>
    <xf numFmtId="0" fontId="10" fillId="0" borderId="0" xfId="0" applyFont="1" applyAlignment="1">
      <alignment horizontal="center"/>
    </xf>
    <xf numFmtId="0" fontId="12" fillId="0" borderId="0" xfId="0" applyFont="1" applyAlignment="1">
      <alignment horizontal="center" wrapText="1"/>
    </xf>
    <xf numFmtId="0" fontId="13" fillId="0" borderId="0" xfId="0" applyFont="1" applyAlignment="1">
      <alignment wrapText="1"/>
    </xf>
    <xf numFmtId="0" fontId="16" fillId="0" borderId="268" xfId="0" applyFont="1" applyBorder="1" applyAlignment="1">
      <alignment horizontal="left" wrapText="1"/>
    </xf>
    <xf numFmtId="0" fontId="16" fillId="0" borderId="0" xfId="0" applyFont="1" applyAlignment="1">
      <alignment horizontal="left" wrapText="1"/>
    </xf>
    <xf numFmtId="0" fontId="16" fillId="0" borderId="261" xfId="0" applyFont="1" applyBorder="1" applyAlignment="1">
      <alignment horizontal="left" wrapText="1"/>
    </xf>
    <xf numFmtId="0" fontId="10" fillId="0" borderId="268" xfId="0" applyFont="1" applyBorder="1" applyAlignment="1">
      <alignment horizontal="center"/>
    </xf>
    <xf numFmtId="0" fontId="10" fillId="0" borderId="261" xfId="0" applyFont="1" applyBorder="1" applyAlignment="1">
      <alignment horizontal="center"/>
    </xf>
    <xf numFmtId="0" fontId="17" fillId="0" borderId="0" xfId="0" applyFont="1" applyAlignment="1">
      <alignment horizontal="left"/>
    </xf>
    <xf numFmtId="0" fontId="17" fillId="0" borderId="261" xfId="0" applyFont="1" applyBorder="1" applyAlignment="1">
      <alignment horizontal="left"/>
    </xf>
    <xf numFmtId="0" fontId="17" fillId="0" borderId="0" xfId="0" applyFont="1"/>
    <xf numFmtId="0" fontId="17" fillId="0" borderId="261" xfId="0" applyFont="1" applyBorder="1"/>
    <xf numFmtId="0" fontId="11" fillId="0" borderId="266" xfId="0" applyFont="1" applyBorder="1" applyAlignment="1">
      <alignment horizontal="left" vertical="top" wrapText="1"/>
    </xf>
    <xf numFmtId="0" fontId="0" fillId="0" borderId="12" xfId="0" applyBorder="1"/>
    <xf numFmtId="0" fontId="11" fillId="0" borderId="0" xfId="0" applyFont="1" applyAlignment="1">
      <alignment horizontal="left" vertical="top" wrapText="1"/>
    </xf>
    <xf numFmtId="0" fontId="0" fillId="0" borderId="261" xfId="0" applyBorder="1"/>
    <xf numFmtId="0" fontId="0" fillId="0" borderId="266" xfId="0" applyBorder="1" applyAlignment="1">
      <alignment wrapText="1"/>
    </xf>
    <xf numFmtId="0" fontId="0" fillId="0" borderId="12" xfId="0" applyBorder="1" applyAlignment="1">
      <alignment wrapText="1"/>
    </xf>
    <xf numFmtId="0" fontId="0" fillId="0" borderId="0" xfId="0" applyAlignment="1">
      <alignment wrapText="1"/>
    </xf>
    <xf numFmtId="0" fontId="0" fillId="0" borderId="261" xfId="0" applyBorder="1" applyAlignment="1">
      <alignment wrapText="1"/>
    </xf>
    <xf numFmtId="0" fontId="0" fillId="0" borderId="266" xfId="0" applyBorder="1"/>
    <xf numFmtId="0" fontId="0" fillId="0" borderId="0" xfId="0"/>
    <xf numFmtId="0" fontId="11" fillId="0" borderId="0" xfId="0" applyFont="1" applyAlignment="1">
      <alignment horizontal="center"/>
    </xf>
    <xf numFmtId="0" fontId="0" fillId="0" borderId="0" xfId="0" applyAlignment="1">
      <alignment horizontal="center"/>
    </xf>
    <xf numFmtId="0" fontId="0" fillId="0" borderId="261" xfId="0" applyBorder="1" applyAlignment="1">
      <alignment horizontal="center"/>
    </xf>
    <xf numFmtId="0" fontId="11" fillId="0" borderId="261" xfId="0" applyFont="1" applyBorder="1" applyAlignment="1">
      <alignment horizontal="center"/>
    </xf>
    <xf numFmtId="0" fontId="11" fillId="0" borderId="261" xfId="0" applyFont="1" applyBorder="1" applyAlignment="1">
      <alignment horizontal="left" wrapText="1"/>
    </xf>
    <xf numFmtId="0" fontId="11" fillId="0" borderId="0" xfId="0" applyFont="1" applyAlignment="1">
      <alignment horizontal="center" wrapText="1"/>
    </xf>
    <xf numFmtId="0" fontId="11" fillId="0" borderId="261" xfId="0" applyFont="1" applyBorder="1" applyAlignment="1">
      <alignment horizontal="center" wrapText="1"/>
    </xf>
    <xf numFmtId="0" fontId="7" fillId="0" borderId="0" xfId="0" applyFont="1" applyAlignment="1">
      <alignment horizontal="left" vertical="top" wrapText="1"/>
    </xf>
    <xf numFmtId="0" fontId="7" fillId="0" borderId="261" xfId="0" applyFont="1" applyBorder="1" applyAlignment="1">
      <alignment horizontal="left" vertical="top" wrapText="1"/>
    </xf>
    <xf numFmtId="0" fontId="0" fillId="0" borderId="0" xfId="0" applyAlignment="1">
      <alignment horizontal="left" vertical="top" wrapText="1"/>
    </xf>
    <xf numFmtId="0" fontId="7" fillId="0" borderId="0" xfId="0" applyFont="1" applyAlignment="1">
      <alignment vertical="top" wrapText="1"/>
    </xf>
    <xf numFmtId="0" fontId="0" fillId="0" borderId="0" xfId="0" applyAlignment="1">
      <alignment vertical="top" wrapText="1"/>
    </xf>
    <xf numFmtId="0" fontId="7" fillId="0" borderId="266" xfId="0" applyFont="1" applyBorder="1" applyAlignment="1">
      <alignment horizontal="left" wrapText="1"/>
    </xf>
    <xf numFmtId="0" fontId="7" fillId="0" borderId="266" xfId="0" applyFont="1" applyBorder="1" applyAlignment="1">
      <alignment horizontal="left" vertical="top" wrapText="1"/>
    </xf>
    <xf numFmtId="0" fontId="0" fillId="0" borderId="1" xfId="0" applyBorder="1" applyAlignment="1">
      <alignment wrapText="1"/>
    </xf>
    <xf numFmtId="0" fontId="7" fillId="0" borderId="0" xfId="0" applyFont="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11" fillId="0" borderId="0" xfId="0" applyFont="1" applyAlignment="1">
      <alignment vertical="top" wrapText="1"/>
    </xf>
    <xf numFmtId="0" fontId="11" fillId="0" borderId="263" xfId="0" applyFont="1" applyBorder="1" applyAlignment="1">
      <alignment vertical="top" wrapText="1"/>
    </xf>
    <xf numFmtId="0" fontId="0" fillId="0" borderId="263" xfId="0" applyBorder="1" applyAlignment="1">
      <alignment horizontal="left" wrapText="1"/>
    </xf>
    <xf numFmtId="0" fontId="0" fillId="0" borderId="263" xfId="0" applyBorder="1" applyAlignment="1">
      <alignment horizontal="left" vertical="top" wrapText="1"/>
    </xf>
    <xf numFmtId="0" fontId="0" fillId="0" borderId="0" xfId="0" applyAlignment="1">
      <alignment vertical="top"/>
    </xf>
    <xf numFmtId="0" fontId="0" fillId="0" borderId="263" xfId="0" applyBorder="1" applyAlignment="1">
      <alignment vertical="top"/>
    </xf>
    <xf numFmtId="0" fontId="11" fillId="0" borderId="261" xfId="0" applyFont="1" applyBorder="1" applyAlignment="1">
      <alignment horizontal="left" vertical="top" wrapText="1"/>
    </xf>
    <xf numFmtId="0" fontId="11" fillId="0" borderId="254" xfId="0" applyFont="1" applyBorder="1" applyAlignment="1">
      <alignment horizontal="left" vertical="top" wrapText="1"/>
    </xf>
    <xf numFmtId="0" fontId="11" fillId="0" borderId="255" xfId="0" applyFont="1" applyBorder="1" applyAlignment="1">
      <alignment horizontal="left" vertical="top" wrapText="1"/>
    </xf>
    <xf numFmtId="0" fontId="11" fillId="0" borderId="6" xfId="0" applyFont="1" applyBorder="1" applyAlignment="1">
      <alignment horizontal="left" vertical="top" wrapText="1"/>
    </xf>
    <xf numFmtId="0" fontId="17" fillId="0" borderId="0" xfId="1881" applyFont="1" applyAlignment="1">
      <alignment vertical="top" wrapText="1"/>
    </xf>
    <xf numFmtId="0" fontId="17" fillId="0" borderId="0" xfId="1881" applyFont="1" applyAlignment="1">
      <alignment wrapText="1"/>
    </xf>
    <xf numFmtId="0" fontId="17" fillId="0" borderId="261" xfId="1881" applyFont="1" applyBorder="1" applyAlignment="1">
      <alignment wrapText="1"/>
    </xf>
    <xf numFmtId="0" fontId="17" fillId="0" borderId="1" xfId="1881" applyFont="1" applyBorder="1" applyAlignment="1">
      <alignment wrapText="1"/>
    </xf>
    <xf numFmtId="0" fontId="17" fillId="0" borderId="2" xfId="1881" applyFont="1" applyBorder="1" applyAlignment="1">
      <alignment wrapText="1"/>
    </xf>
    <xf numFmtId="0" fontId="0" fillId="0" borderId="0" xfId="1881" applyFont="1" applyAlignment="1">
      <alignment horizontal="left" vertical="top" wrapText="1"/>
    </xf>
    <xf numFmtId="0" fontId="0" fillId="0" borderId="261" xfId="1881" applyFont="1" applyBorder="1" applyAlignment="1">
      <alignment horizontal="left" vertical="top" wrapText="1"/>
    </xf>
    <xf numFmtId="0" fontId="0" fillId="0" borderId="57" xfId="1881" applyFont="1" applyBorder="1" applyAlignment="1">
      <alignment horizontal="left" vertical="top" wrapText="1"/>
    </xf>
    <xf numFmtId="0" fontId="0" fillId="0" borderId="101" xfId="1881" applyFont="1" applyBorder="1" applyAlignment="1">
      <alignment horizontal="left" vertical="top" wrapText="1"/>
    </xf>
    <xf numFmtId="0" fontId="0" fillId="0" borderId="57" xfId="1881" applyFont="1" applyBorder="1" applyAlignment="1">
      <alignment horizontal="center"/>
    </xf>
    <xf numFmtId="0" fontId="0" fillId="0" borderId="0" xfId="1881" applyFont="1" applyAlignment="1">
      <alignment horizontal="center"/>
    </xf>
    <xf numFmtId="0" fontId="0" fillId="0" borderId="101" xfId="1881" applyFont="1" applyBorder="1" applyAlignment="1">
      <alignment horizontal="center"/>
    </xf>
    <xf numFmtId="0" fontId="19" fillId="0" borderId="0" xfId="1881" applyFont="1" applyAlignment="1">
      <alignment horizontal="left" vertical="justify" wrapText="1"/>
    </xf>
    <xf numFmtId="0" fontId="11" fillId="0" borderId="0" xfId="1881" applyAlignment="1">
      <alignment horizontal="left" vertical="justify" wrapText="1"/>
    </xf>
    <xf numFmtId="0" fontId="19" fillId="0" borderId="0" xfId="1881" applyFont="1" applyAlignment="1">
      <alignment horizontal="left" vertical="top" wrapText="1"/>
    </xf>
    <xf numFmtId="0" fontId="19" fillId="0" borderId="261" xfId="1881" applyFont="1" applyBorder="1" applyAlignment="1">
      <alignment horizontal="left" vertical="top" wrapText="1"/>
    </xf>
    <xf numFmtId="0" fontId="11" fillId="0" borderId="0" xfId="1881" applyAlignment="1">
      <alignment horizontal="left" vertical="top" wrapText="1"/>
    </xf>
    <xf numFmtId="0" fontId="11" fillId="0" borderId="261" xfId="1881" applyBorder="1" applyAlignment="1">
      <alignment horizontal="left" vertical="top" wrapText="1"/>
    </xf>
    <xf numFmtId="0" fontId="19" fillId="0" borderId="261" xfId="1881" applyFont="1" applyBorder="1" applyAlignment="1">
      <alignment horizontal="left" vertical="justify" wrapText="1"/>
    </xf>
    <xf numFmtId="0" fontId="11" fillId="0" borderId="0" xfId="1881" applyAlignment="1">
      <alignment wrapText="1"/>
    </xf>
    <xf numFmtId="0" fontId="11" fillId="0" borderId="1" xfId="1881" applyBorder="1" applyAlignment="1">
      <alignment wrapText="1"/>
    </xf>
    <xf numFmtId="0" fontId="19" fillId="0" borderId="266" xfId="1881" applyFont="1" applyBorder="1" applyAlignment="1">
      <alignment horizontal="left" vertical="justify" wrapText="1"/>
    </xf>
    <xf numFmtId="0" fontId="11" fillId="0" borderId="266" xfId="1881" applyBorder="1" applyAlignment="1">
      <alignment horizontal="left" vertical="justify" wrapText="1"/>
    </xf>
    <xf numFmtId="0" fontId="19" fillId="0" borderId="266" xfId="1881" applyFont="1" applyBorder="1" applyAlignment="1">
      <alignment horizontal="left" vertical="top" wrapText="1"/>
    </xf>
    <xf numFmtId="0" fontId="19" fillId="0" borderId="12" xfId="1881" applyFont="1" applyBorder="1" applyAlignment="1">
      <alignment horizontal="left" vertical="top" wrapText="1"/>
    </xf>
    <xf numFmtId="0" fontId="17" fillId="0" borderId="0" xfId="1881" applyFont="1" applyAlignment="1">
      <alignment horizontal="left" wrapText="1"/>
    </xf>
    <xf numFmtId="0" fontId="17" fillId="0" borderId="261" xfId="1881" applyFont="1" applyBorder="1" applyAlignment="1">
      <alignment horizontal="left" wrapText="1"/>
    </xf>
    <xf numFmtId="0" fontId="17" fillId="0" borderId="0" xfId="1881" applyFont="1" applyAlignment="1">
      <alignment horizontal="left" vertical="top" wrapText="1"/>
    </xf>
    <xf numFmtId="0" fontId="11" fillId="0" borderId="0" xfId="1881" applyAlignment="1">
      <alignment horizontal="left" vertical="top"/>
    </xf>
    <xf numFmtId="0" fontId="11" fillId="0" borderId="261" xfId="1881" applyBorder="1" applyAlignment="1">
      <alignment horizontal="left" vertical="top"/>
    </xf>
    <xf numFmtId="0" fontId="7" fillId="0" borderId="0" xfId="0" applyFont="1" applyAlignment="1">
      <alignment horizontal="center"/>
    </xf>
    <xf numFmtId="0" fontId="20" fillId="0" borderId="339" xfId="0" applyFont="1" applyBorder="1" applyAlignment="1">
      <alignment horizontal="center"/>
    </xf>
    <xf numFmtId="0" fontId="20" fillId="0" borderId="334" xfId="0" applyFont="1" applyBorder="1" applyAlignment="1">
      <alignment horizontal="center"/>
    </xf>
    <xf numFmtId="0" fontId="20" fillId="0" borderId="340" xfId="0" applyFont="1" applyBorder="1" applyAlignment="1">
      <alignment horizontal="center"/>
    </xf>
    <xf numFmtId="0" fontId="20" fillId="0" borderId="270" xfId="0" applyFont="1" applyBorder="1" applyAlignment="1">
      <alignment horizontal="center"/>
    </xf>
    <xf numFmtId="0" fontId="20" fillId="0" borderId="109" xfId="0" applyFont="1" applyBorder="1" applyAlignment="1">
      <alignment horizontal="center"/>
    </xf>
    <xf numFmtId="0" fontId="20" fillId="0" borderId="311" xfId="0" applyFont="1" applyBorder="1" applyAlignment="1">
      <alignment horizontal="center"/>
    </xf>
    <xf numFmtId="0" fontId="0" fillId="0" borderId="189" xfId="0" applyBorder="1"/>
    <xf numFmtId="0" fontId="0" fillId="0" borderId="263" xfId="0" applyBorder="1"/>
    <xf numFmtId="0" fontId="0" fillId="0" borderId="263" xfId="0" applyBorder="1" applyAlignment="1">
      <alignment wrapText="1"/>
    </xf>
    <xf numFmtId="0" fontId="7" fillId="0" borderId="429" xfId="0" applyFont="1" applyBorder="1" applyAlignment="1">
      <alignment horizontal="left" wrapText="1"/>
    </xf>
    <xf numFmtId="0" fontId="7" fillId="0" borderId="29" xfId="0" applyFont="1" applyBorder="1" applyAlignment="1">
      <alignment horizontal="left" wrapText="1"/>
    </xf>
    <xf numFmtId="0" fontId="7" fillId="0" borderId="13" xfId="0" applyFont="1" applyBorder="1" applyAlignment="1">
      <alignment horizontal="left" wrapText="1"/>
    </xf>
    <xf numFmtId="0" fontId="7" fillId="0" borderId="274" xfId="0" applyFont="1" applyBorder="1" applyAlignment="1">
      <alignment horizontal="left" wrapText="1"/>
    </xf>
    <xf numFmtId="0" fontId="7" fillId="0" borderId="264" xfId="0" applyFont="1" applyBorder="1" applyAlignment="1">
      <alignment horizontal="left" wrapText="1"/>
    </xf>
    <xf numFmtId="0" fontId="7" fillId="0" borderId="268" xfId="0" applyFont="1" applyBorder="1" applyAlignment="1">
      <alignment horizontal="left" wrapText="1"/>
    </xf>
    <xf numFmtId="0" fontId="7" fillId="0" borderId="12" xfId="0" applyFont="1" applyBorder="1" applyAlignment="1">
      <alignment horizontal="left" wrapText="1"/>
    </xf>
    <xf numFmtId="0" fontId="7" fillId="0" borderId="236" xfId="0" applyFont="1" applyBorder="1" applyAlignment="1">
      <alignment horizontal="left" wrapText="1"/>
    </xf>
    <xf numFmtId="0" fontId="7" fillId="0" borderId="261" xfId="0" applyFont="1" applyBorder="1" applyAlignment="1">
      <alignment horizontal="left" wrapText="1"/>
    </xf>
    <xf numFmtId="0" fontId="7" fillId="0" borderId="376" xfId="0" applyFont="1" applyBorder="1" applyAlignment="1">
      <alignment horizontal="left" wrapText="1"/>
    </xf>
    <xf numFmtId="0" fontId="7" fillId="0" borderId="263" xfId="0" applyFont="1" applyBorder="1" applyAlignment="1">
      <alignment horizontal="left" wrapText="1"/>
    </xf>
    <xf numFmtId="0" fontId="7" fillId="0" borderId="296" xfId="0" applyFont="1" applyBorder="1" applyAlignment="1">
      <alignment horizontal="left" wrapText="1"/>
    </xf>
    <xf numFmtId="0" fontId="7" fillId="0" borderId="339" xfId="0" applyFont="1" applyBorder="1" applyAlignment="1">
      <alignment horizontal="center"/>
    </xf>
    <xf numFmtId="0" fontId="7" fillId="0" borderId="334" xfId="0" applyFont="1" applyBorder="1" applyAlignment="1">
      <alignment horizontal="center"/>
    </xf>
    <xf numFmtId="0" fontId="7" fillId="0" borderId="340" xfId="0" applyFont="1" applyBorder="1" applyAlignment="1">
      <alignment horizontal="center"/>
    </xf>
    <xf numFmtId="0" fontId="7" fillId="0" borderId="6" xfId="0" applyFont="1" applyBorder="1" applyAlignment="1">
      <alignment horizontal="center"/>
    </xf>
    <xf numFmtId="0" fontId="0" fillId="0" borderId="9" xfId="0" applyBorder="1" applyAlignment="1">
      <alignment horizontal="center"/>
    </xf>
    <xf numFmtId="0" fontId="7" fillId="0" borderId="6" xfId="0" applyFont="1" applyBorder="1" applyAlignment="1">
      <alignment horizontal="left" wrapText="1"/>
    </xf>
    <xf numFmtId="0" fontId="0" fillId="0" borderId="6" xfId="0" applyBorder="1" applyAlignment="1">
      <alignment wrapText="1"/>
    </xf>
    <xf numFmtId="0" fontId="0" fillId="0" borderId="7" xfId="0" applyBorder="1" applyAlignment="1">
      <alignment wrapText="1"/>
    </xf>
    <xf numFmtId="0" fontId="7" fillId="0" borderId="0" xfId="0" applyFont="1" applyAlignment="1">
      <alignment horizontal="center" wrapText="1"/>
    </xf>
    <xf numFmtId="0" fontId="0" fillId="0" borderId="0" xfId="0" applyAlignment="1">
      <alignment horizontal="center" wrapText="1"/>
    </xf>
    <xf numFmtId="0" fontId="0" fillId="0" borderId="9" xfId="0" applyBorder="1" applyAlignment="1">
      <alignment wrapText="1"/>
    </xf>
    <xf numFmtId="0" fontId="20" fillId="0" borderId="6" xfId="0" applyFont="1" applyBorder="1" applyAlignment="1">
      <alignment horizontal="center"/>
    </xf>
    <xf numFmtId="0" fontId="12" fillId="0" borderId="0" xfId="0" applyFont="1" applyAlignment="1">
      <alignment horizontal="center"/>
    </xf>
    <xf numFmtId="0" fontId="12" fillId="0" borderId="9" xfId="0" applyFont="1" applyBorder="1" applyAlignment="1">
      <alignment horizontal="center"/>
    </xf>
    <xf numFmtId="0" fontId="11" fillId="0" borderId="266" xfId="0" applyFont="1" applyBorder="1" applyAlignment="1">
      <alignment horizontal="left" wrapText="1"/>
    </xf>
    <xf numFmtId="0" fontId="11" fillId="0" borderId="0" xfId="0" applyFont="1" applyAlignment="1">
      <alignment wrapText="1"/>
    </xf>
    <xf numFmtId="0" fontId="7" fillId="0" borderId="189" xfId="0" applyFont="1" applyBorder="1" applyAlignment="1">
      <alignment horizontal="left" vertical="top" wrapText="1"/>
    </xf>
    <xf numFmtId="0" fontId="7" fillId="0" borderId="263" xfId="0" applyFont="1" applyBorder="1" applyAlignment="1">
      <alignment horizontal="left" vertical="top" wrapText="1"/>
    </xf>
    <xf numFmtId="0" fontId="7" fillId="0" borderId="1" xfId="0" applyFont="1" applyBorder="1" applyAlignment="1">
      <alignment horizontal="left" wrapText="1"/>
    </xf>
    <xf numFmtId="0" fontId="53" fillId="0" borderId="0" xfId="0" applyFont="1" applyAlignment="1">
      <alignment horizontal="left" wrapText="1"/>
    </xf>
    <xf numFmtId="0" fontId="53" fillId="0" borderId="263" xfId="0" applyFont="1" applyBorder="1" applyAlignment="1">
      <alignment horizontal="left" wrapText="1"/>
    </xf>
    <xf numFmtId="0" fontId="7" fillId="0" borderId="189" xfId="0" applyFont="1" applyBorder="1" applyAlignment="1">
      <alignment horizontal="left" wrapText="1"/>
    </xf>
    <xf numFmtId="0" fontId="7" fillId="0" borderId="0" xfId="0" applyFont="1" applyAlignment="1">
      <alignment horizontal="left"/>
    </xf>
    <xf numFmtId="0" fontId="11" fillId="0" borderId="339" xfId="0" applyFont="1" applyBorder="1" applyAlignment="1">
      <alignment horizontal="center"/>
    </xf>
    <xf numFmtId="0" fontId="11" fillId="0" borderId="334" xfId="0" applyFont="1" applyBorder="1" applyAlignment="1">
      <alignment horizontal="center"/>
    </xf>
    <xf numFmtId="0" fontId="11" fillId="0" borderId="340" xfId="0" applyFont="1" applyBorder="1" applyAlignment="1">
      <alignment horizontal="center"/>
    </xf>
    <xf numFmtId="0" fontId="11" fillId="0" borderId="17" xfId="0" applyFont="1" applyBorder="1" applyAlignment="1">
      <alignment horizontal="center"/>
    </xf>
    <xf numFmtId="0" fontId="11" fillId="0" borderId="16" xfId="0" applyFont="1" applyBorder="1" applyAlignment="1">
      <alignment horizontal="center"/>
    </xf>
    <xf numFmtId="0" fontId="11" fillId="0" borderId="271" xfId="0" applyFont="1" applyBorder="1" applyAlignment="1">
      <alignment horizontal="center"/>
    </xf>
    <xf numFmtId="0" fontId="11" fillId="0" borderId="263" xfId="0" applyFont="1" applyBorder="1" applyAlignment="1">
      <alignment horizontal="center"/>
    </xf>
    <xf numFmtId="0" fontId="11" fillId="0" borderId="6" xfId="0" applyFont="1" applyBorder="1" applyAlignment="1">
      <alignment horizontal="center"/>
    </xf>
    <xf numFmtId="0" fontId="11" fillId="0" borderId="9" xfId="0" applyFont="1" applyBorder="1" applyAlignment="1">
      <alignment horizontal="center"/>
    </xf>
    <xf numFmtId="0" fontId="11" fillId="0" borderId="7" xfId="0" applyFont="1" applyBorder="1"/>
    <xf numFmtId="0" fontId="11" fillId="0" borderId="1" xfId="0" applyFont="1" applyBorder="1"/>
    <xf numFmtId="0" fontId="11" fillId="0" borderId="10" xfId="0" applyFont="1" applyBorder="1"/>
    <xf numFmtId="0" fontId="11" fillId="0" borderId="178" xfId="0" applyFont="1" applyBorder="1" applyAlignment="1">
      <alignment horizontal="center"/>
    </xf>
    <xf numFmtId="0" fontId="11" fillId="0" borderId="179" xfId="0" applyFont="1" applyBorder="1" applyAlignment="1">
      <alignment horizontal="center"/>
    </xf>
    <xf numFmtId="0" fontId="11" fillId="0" borderId="6" xfId="0" applyFont="1" applyBorder="1"/>
    <xf numFmtId="0" fontId="11" fillId="0" borderId="0" xfId="0" applyFont="1"/>
    <xf numFmtId="0" fontId="11" fillId="0" borderId="9" xfId="0" applyFont="1" applyBorder="1"/>
    <xf numFmtId="0" fontId="23" fillId="0" borderId="271" xfId="0" applyFont="1" applyBorder="1" applyAlignment="1">
      <alignment horizontal="left"/>
    </xf>
    <xf numFmtId="0" fontId="23" fillId="0" borderId="0" xfId="0" applyFont="1" applyAlignment="1">
      <alignment horizontal="left"/>
    </xf>
    <xf numFmtId="0" fontId="23" fillId="0" borderId="265" xfId="0" applyFont="1" applyBorder="1" applyAlignment="1">
      <alignment horizontal="left"/>
    </xf>
    <xf numFmtId="0" fontId="23" fillId="0" borderId="1" xfId="0" applyFont="1" applyBorder="1" applyAlignment="1">
      <alignment horizontal="left"/>
    </xf>
    <xf numFmtId="0" fontId="7" fillId="4" borderId="339" xfId="0" applyFont="1" applyFill="1" applyBorder="1" applyAlignment="1">
      <alignment horizontal="center"/>
    </xf>
    <xf numFmtId="0" fontId="7" fillId="4" borderId="334" xfId="0" applyFont="1" applyFill="1" applyBorder="1" applyAlignment="1">
      <alignment horizontal="center"/>
    </xf>
    <xf numFmtId="0" fontId="7" fillId="4" borderId="340" xfId="0" applyFont="1" applyFill="1" applyBorder="1" applyAlignment="1">
      <alignment horizontal="center"/>
    </xf>
    <xf numFmtId="0" fontId="23" fillId="0" borderId="263" xfId="0" applyFont="1" applyBorder="1" applyAlignment="1">
      <alignment horizontal="left"/>
    </xf>
    <xf numFmtId="0" fontId="23" fillId="0" borderId="188" xfId="0" applyFont="1" applyBorder="1" applyAlignment="1">
      <alignment horizontal="left"/>
    </xf>
    <xf numFmtId="0" fontId="23" fillId="0" borderId="266" xfId="0" applyFont="1" applyBorder="1" applyAlignment="1">
      <alignment horizontal="left"/>
    </xf>
    <xf numFmtId="0" fontId="23" fillId="0" borderId="189" xfId="0" applyFont="1" applyBorder="1" applyAlignment="1">
      <alignment horizontal="left"/>
    </xf>
    <xf numFmtId="0" fontId="23" fillId="0" borderId="190" xfId="0" applyFont="1" applyBorder="1" applyAlignment="1">
      <alignment horizontal="left"/>
    </xf>
    <xf numFmtId="0" fontId="11" fillId="0" borderId="304" xfId="0" applyFont="1" applyBorder="1" applyAlignment="1">
      <alignment horizontal="right"/>
    </xf>
    <xf numFmtId="0" fontId="11" fillId="0" borderId="305" xfId="0" applyFont="1" applyBorder="1" applyAlignment="1">
      <alignment horizontal="right"/>
    </xf>
    <xf numFmtId="0" fontId="11" fillId="0" borderId="244" xfId="0" applyFont="1" applyBorder="1" applyAlignment="1">
      <alignment horizontal="left"/>
    </xf>
    <xf numFmtId="0" fontId="11" fillId="0" borderId="0" xfId="0" applyFont="1" applyAlignment="1">
      <alignment horizontal="left"/>
    </xf>
    <xf numFmtId="0" fontId="11" fillId="0" borderId="263" xfId="0" applyFont="1" applyBorder="1" applyAlignment="1">
      <alignment horizontal="left"/>
    </xf>
    <xf numFmtId="0" fontId="12" fillId="0" borderId="244" xfId="0" applyFont="1" applyBorder="1" applyAlignment="1">
      <alignment horizontal="center"/>
    </xf>
    <xf numFmtId="0" fontId="12" fillId="0" borderId="263" xfId="0" applyFont="1" applyBorder="1" applyAlignment="1">
      <alignment horizontal="center"/>
    </xf>
    <xf numFmtId="0" fontId="11" fillId="0" borderId="268" xfId="0" applyFont="1" applyBorder="1" applyAlignment="1">
      <alignment horizontal="center"/>
    </xf>
    <xf numFmtId="0" fontId="11" fillId="0" borderId="354" xfId="0" applyFont="1" applyBorder="1" applyAlignment="1">
      <alignment horizontal="center"/>
    </xf>
    <xf numFmtId="0" fontId="0" fillId="0" borderId="10" xfId="0" applyBorder="1" applyAlignment="1">
      <alignment horizontal="center"/>
    </xf>
    <xf numFmtId="0" fontId="11" fillId="0" borderId="7" xfId="0" applyFont="1" applyBorder="1" applyAlignment="1">
      <alignment horizontal="center"/>
    </xf>
    <xf numFmtId="0" fontId="11" fillId="0" borderId="13" xfId="0" applyFont="1" applyBorder="1" applyAlignment="1">
      <alignment horizontal="center"/>
    </xf>
    <xf numFmtId="0" fontId="0" fillId="0" borderId="267" xfId="0" applyBorder="1" applyAlignment="1">
      <alignment horizontal="center"/>
    </xf>
    <xf numFmtId="0" fontId="11" fillId="0" borderId="268" xfId="0" applyFont="1" applyBorder="1" applyAlignment="1">
      <alignment wrapText="1"/>
    </xf>
    <xf numFmtId="0" fontId="0" fillId="0" borderId="268" xfId="0" applyBorder="1" applyAlignment="1">
      <alignment wrapText="1"/>
    </xf>
    <xf numFmtId="0" fontId="0" fillId="0" borderId="2" xfId="0" applyBorder="1" applyAlignment="1">
      <alignment wrapText="1"/>
    </xf>
    <xf numFmtId="0" fontId="0" fillId="0" borderId="354" xfId="0" applyBorder="1" applyAlignment="1">
      <alignment wrapText="1"/>
    </xf>
    <xf numFmtId="0" fontId="11" fillId="0" borderId="190" xfId="0" applyFont="1" applyBorder="1" applyAlignment="1">
      <alignment wrapText="1"/>
    </xf>
    <xf numFmtId="0" fontId="0" fillId="0" borderId="189" xfId="0" applyBorder="1" applyAlignment="1">
      <alignment wrapText="1"/>
    </xf>
    <xf numFmtId="0" fontId="0" fillId="0" borderId="271" xfId="0" applyBorder="1" applyAlignment="1">
      <alignment wrapText="1"/>
    </xf>
    <xf numFmtId="0" fontId="11" fillId="0" borderId="271" xfId="0" applyFont="1" applyBorder="1" applyAlignment="1">
      <alignment wrapText="1"/>
    </xf>
    <xf numFmtId="0" fontId="11" fillId="0" borderId="13" xfId="0" applyFont="1" applyBorder="1" applyAlignment="1">
      <alignment horizontal="left" wrapText="1"/>
    </xf>
    <xf numFmtId="0" fontId="11" fillId="0" borderId="268" xfId="0" applyFont="1" applyBorder="1" applyAlignment="1">
      <alignment horizontal="left" wrapText="1"/>
    </xf>
    <xf numFmtId="0" fontId="11" fillId="0" borderId="268" xfId="0" applyFont="1" applyBorder="1" applyAlignment="1">
      <alignment horizontal="left" vertical="top" wrapText="1"/>
    </xf>
    <xf numFmtId="0" fontId="11" fillId="0" borderId="12" xfId="0" applyFont="1" applyBorder="1" applyAlignment="1">
      <alignment horizontal="left" vertical="top" wrapText="1"/>
    </xf>
    <xf numFmtId="0" fontId="0" fillId="0" borderId="268" xfId="0" applyBorder="1" applyAlignment="1">
      <alignment horizontal="left" wrapText="1"/>
    </xf>
    <xf numFmtId="0" fontId="11" fillId="0" borderId="12" xfId="0" applyFont="1" applyBorder="1" applyAlignment="1">
      <alignment horizontal="left" wrapText="1"/>
    </xf>
    <xf numFmtId="0" fontId="11" fillId="0" borderId="13" xfId="0" applyFont="1" applyBorder="1" applyAlignment="1">
      <alignment wrapText="1"/>
    </xf>
    <xf numFmtId="0" fontId="23" fillId="0" borderId="3" xfId="0" applyFont="1" applyBorder="1" applyAlignment="1">
      <alignment horizontal="center" wrapText="1"/>
    </xf>
    <xf numFmtId="0" fontId="23" fillId="0" borderId="268" xfId="0" applyFont="1" applyBorder="1" applyAlignment="1">
      <alignment horizontal="left"/>
    </xf>
    <xf numFmtId="0" fontId="23" fillId="0" borderId="261" xfId="0" applyFont="1" applyBorder="1" applyAlignment="1">
      <alignment horizontal="left"/>
    </xf>
    <xf numFmtId="0" fontId="11" fillId="0" borderId="266" xfId="0" applyFont="1" applyBorder="1" applyAlignment="1">
      <alignment horizontal="center"/>
    </xf>
    <xf numFmtId="0" fontId="11" fillId="0" borderId="267" xfId="0" applyFont="1" applyBorder="1" applyAlignment="1">
      <alignment horizontal="center"/>
    </xf>
    <xf numFmtId="0" fontId="11" fillId="0" borderId="136" xfId="0" applyFont="1" applyBorder="1" applyAlignment="1">
      <alignment horizontal="center"/>
    </xf>
    <xf numFmtId="0" fontId="23" fillId="0" borderId="13" xfId="0" applyFont="1" applyBorder="1" applyAlignment="1">
      <alignment horizontal="left"/>
    </xf>
    <xf numFmtId="0" fontId="11" fillId="0" borderId="1" xfId="0" applyFont="1" applyBorder="1" applyAlignment="1">
      <alignment horizontal="center"/>
    </xf>
    <xf numFmtId="0" fontId="11" fillId="0" borderId="10" xfId="0" applyFont="1" applyBorder="1" applyAlignment="1">
      <alignment horizontal="center"/>
    </xf>
    <xf numFmtId="0" fontId="11" fillId="0" borderId="268" xfId="0" applyFont="1" applyBorder="1" applyAlignment="1">
      <alignment horizontal="left"/>
    </xf>
    <xf numFmtId="0" fontId="11" fillId="0" borderId="396" xfId="0" applyFont="1" applyBorder="1" applyAlignment="1">
      <alignment horizontal="center"/>
    </xf>
    <xf numFmtId="0" fontId="11" fillId="0" borderId="261" xfId="0" applyFont="1" applyBorder="1" applyAlignment="1">
      <alignment horizontal="left"/>
    </xf>
    <xf numFmtId="0" fontId="11" fillId="0" borderId="397" xfId="0" applyFont="1" applyBorder="1" applyAlignment="1">
      <alignment horizontal="left"/>
    </xf>
    <xf numFmtId="0" fontId="11" fillId="0" borderId="266" xfId="0" applyFont="1" applyBorder="1" applyAlignment="1">
      <alignment horizontal="left"/>
    </xf>
    <xf numFmtId="0" fontId="11" fillId="0" borderId="12" xfId="0" applyFont="1" applyBorder="1" applyAlignment="1">
      <alignment horizontal="left"/>
    </xf>
    <xf numFmtId="0" fontId="11" fillId="0" borderId="396" xfId="0" applyFont="1" applyBorder="1" applyAlignment="1">
      <alignment horizontal="left"/>
    </xf>
    <xf numFmtId="0" fontId="11" fillId="0" borderId="257" xfId="0" applyFont="1" applyBorder="1" applyAlignment="1">
      <alignment horizontal="right"/>
    </xf>
    <xf numFmtId="0" fontId="11" fillId="0" borderId="186" xfId="0" applyFont="1" applyBorder="1" applyAlignment="1">
      <alignment horizontal="right"/>
    </xf>
    <xf numFmtId="0" fontId="14" fillId="0" borderId="190" xfId="0" applyFont="1" applyBorder="1" applyAlignment="1">
      <alignment horizontal="center"/>
    </xf>
    <xf numFmtId="0" fontId="14" fillId="0" borderId="271" xfId="0" applyFont="1" applyBorder="1" applyAlignment="1">
      <alignment horizontal="center"/>
    </xf>
    <xf numFmtId="37" fontId="99" fillId="0" borderId="271" xfId="0" applyNumberFormat="1" applyFont="1" applyBorder="1" applyAlignment="1">
      <alignment horizontal="center"/>
    </xf>
    <xf numFmtId="37" fontId="99" fillId="0" borderId="0" xfId="0" applyNumberFormat="1" applyFont="1" applyAlignment="1">
      <alignment horizontal="center"/>
    </xf>
    <xf numFmtId="37" fontId="99" fillId="0" borderId="263" xfId="0" applyNumberFormat="1" applyFont="1" applyBorder="1" applyAlignment="1">
      <alignment horizontal="center"/>
    </xf>
    <xf numFmtId="0" fontId="11" fillId="0" borderId="261" xfId="0" applyFont="1" applyBorder="1" applyAlignment="1">
      <alignment wrapText="1"/>
    </xf>
    <xf numFmtId="0" fontId="11" fillId="0" borderId="1" xfId="0" applyFont="1" applyBorder="1" applyAlignment="1">
      <alignment wrapText="1"/>
    </xf>
    <xf numFmtId="0" fontId="11" fillId="0" borderId="2" xfId="0" applyFont="1" applyBorder="1" applyAlignment="1">
      <alignment wrapText="1"/>
    </xf>
    <xf numFmtId="37" fontId="11" fillId="0" borderId="0" xfId="0" applyNumberFormat="1" applyFont="1" applyAlignment="1">
      <alignment horizontal="center"/>
    </xf>
    <xf numFmtId="0" fontId="16" fillId="0" borderId="0" xfId="0" applyFont="1" applyAlignment="1">
      <alignment horizontal="center"/>
    </xf>
    <xf numFmtId="0" fontId="12" fillId="0" borderId="0" xfId="0" applyFont="1" applyAlignment="1">
      <alignment wrapText="1"/>
    </xf>
    <xf numFmtId="177" fontId="11" fillId="0" borderId="0" xfId="1" applyNumberFormat="1" applyFont="1" applyAlignment="1" applyProtection="1">
      <alignment horizontal="center"/>
    </xf>
    <xf numFmtId="177" fontId="11" fillId="0" borderId="348" xfId="1" applyNumberFormat="1" applyFont="1" applyBorder="1" applyAlignment="1" applyProtection="1">
      <alignment horizontal="right"/>
    </xf>
    <xf numFmtId="177" fontId="11" fillId="0" borderId="227" xfId="1" applyNumberFormat="1" applyFont="1" applyBorder="1" applyAlignment="1" applyProtection="1">
      <alignment horizontal="right"/>
    </xf>
    <xf numFmtId="0" fontId="11" fillId="0" borderId="337" xfId="0" applyFont="1" applyBorder="1" applyAlignment="1">
      <alignment horizontal="center"/>
    </xf>
    <xf numFmtId="0" fontId="11" fillId="0" borderId="343" xfId="0" applyFont="1" applyBorder="1" applyAlignment="1">
      <alignment horizontal="center"/>
    </xf>
    <xf numFmtId="177" fontId="11" fillId="0" borderId="337" xfId="1" applyNumberFormat="1" applyFont="1" applyBorder="1" applyAlignment="1" applyProtection="1">
      <alignment horizontal="center"/>
    </xf>
    <xf numFmtId="177" fontId="11" fillId="0" borderId="343" xfId="1" applyNumberFormat="1" applyFont="1" applyBorder="1" applyAlignment="1" applyProtection="1">
      <alignment horizontal="center"/>
    </xf>
    <xf numFmtId="0" fontId="11" fillId="0" borderId="337" xfId="0" applyFont="1" applyBorder="1"/>
    <xf numFmtId="0" fontId="11" fillId="0" borderId="343" xfId="0" applyFont="1" applyBorder="1"/>
    <xf numFmtId="0" fontId="11" fillId="0" borderId="342" xfId="0" applyFont="1" applyBorder="1" applyAlignment="1">
      <alignment horizontal="center"/>
    </xf>
    <xf numFmtId="0" fontId="11" fillId="0" borderId="128" xfId="0" applyFont="1" applyBorder="1" applyAlignment="1">
      <alignment horizontal="center"/>
    </xf>
    <xf numFmtId="0" fontId="11" fillId="0" borderId="126" xfId="0" applyFont="1" applyBorder="1" applyAlignment="1">
      <alignment horizontal="center"/>
    </xf>
    <xf numFmtId="0" fontId="11" fillId="0" borderId="113" xfId="0" applyFont="1" applyBorder="1" applyAlignment="1">
      <alignment horizontal="center"/>
    </xf>
    <xf numFmtId="0" fontId="11" fillId="0" borderId="91" xfId="0" applyFont="1" applyBorder="1" applyAlignment="1">
      <alignment horizontal="center"/>
    </xf>
    <xf numFmtId="0" fontId="23" fillId="0" borderId="149" xfId="0" applyFont="1" applyBorder="1" applyAlignment="1">
      <alignment horizontal="center"/>
    </xf>
    <xf numFmtId="0" fontId="23" fillId="0" borderId="267" xfId="0" applyFont="1" applyBorder="1" applyAlignment="1">
      <alignment horizontal="center"/>
    </xf>
    <xf numFmtId="0" fontId="23" fillId="0" borderId="152" xfId="0" applyFont="1" applyBorder="1" applyAlignment="1">
      <alignment horizontal="center"/>
    </xf>
    <xf numFmtId="0" fontId="23" fillId="0" borderId="334" xfId="0" applyFont="1" applyBorder="1" applyAlignment="1">
      <alignment horizontal="center"/>
    </xf>
    <xf numFmtId="0" fontId="23" fillId="0" borderId="16" xfId="0" applyFont="1" applyBorder="1" applyAlignment="1">
      <alignment horizontal="center"/>
    </xf>
    <xf numFmtId="0" fontId="11" fillId="0" borderId="59" xfId="0" applyFont="1" applyBorder="1" applyAlignment="1">
      <alignment horizontal="center"/>
    </xf>
    <xf numFmtId="0" fontId="11" fillId="0" borderId="376" xfId="0" applyFont="1" applyBorder="1" applyAlignment="1">
      <alignment horizontal="center"/>
    </xf>
    <xf numFmtId="5" fontId="11" fillId="0" borderId="152" xfId="0" applyNumberFormat="1" applyFont="1" applyBorder="1"/>
    <xf numFmtId="5" fontId="11" fillId="0" borderId="343" xfId="0" applyNumberFormat="1" applyFont="1" applyBorder="1"/>
    <xf numFmtId="0" fontId="23" fillId="0" borderId="150" xfId="0" applyFont="1" applyBorder="1" applyAlignment="1">
      <alignment horizontal="center"/>
    </xf>
    <xf numFmtId="0" fontId="23" fillId="0" borderId="9" xfId="0" applyFont="1" applyBorder="1" applyAlignment="1">
      <alignment horizontal="center"/>
    </xf>
    <xf numFmtId="0" fontId="23" fillId="0" borderId="151" xfId="0" applyFont="1" applyBorder="1" applyAlignment="1">
      <alignment horizontal="center"/>
    </xf>
    <xf numFmtId="0" fontId="23" fillId="0" borderId="10" xfId="0" applyFont="1" applyBorder="1" applyAlignment="1">
      <alignment horizontal="center"/>
    </xf>
    <xf numFmtId="0" fontId="11" fillId="24" borderId="152" xfId="0" applyFont="1" applyFill="1" applyBorder="1" applyAlignment="1">
      <alignment horizontal="center"/>
    </xf>
    <xf numFmtId="0" fontId="11" fillId="24" borderId="343" xfId="0" applyFont="1" applyFill="1" applyBorder="1" applyAlignment="1">
      <alignment horizontal="center"/>
    </xf>
    <xf numFmtId="0" fontId="11" fillId="0" borderId="12" xfId="0" applyFont="1" applyBorder="1" applyAlignment="1">
      <alignment horizontal="center"/>
    </xf>
    <xf numFmtId="0" fontId="11" fillId="0" borderId="2" xfId="0" applyFont="1" applyBorder="1" applyAlignment="1">
      <alignment horizontal="center"/>
    </xf>
    <xf numFmtId="0" fontId="11" fillId="0" borderId="149" xfId="0" applyFont="1" applyBorder="1" applyAlignment="1">
      <alignment horizontal="center"/>
    </xf>
    <xf numFmtId="0" fontId="11" fillId="0" borderId="147" xfId="0" applyFont="1" applyBorder="1" applyAlignment="1">
      <alignment horizontal="center"/>
    </xf>
    <xf numFmtId="0" fontId="12" fillId="0" borderId="271" xfId="0" applyFont="1" applyBorder="1" applyAlignment="1">
      <alignment horizontal="center"/>
    </xf>
    <xf numFmtId="0" fontId="12" fillId="0" borderId="17" xfId="0" applyFont="1" applyBorder="1" applyAlignment="1">
      <alignment horizontal="center"/>
    </xf>
    <xf numFmtId="0" fontId="12" fillId="0" borderId="334" xfId="0" applyFont="1" applyBorder="1" applyAlignment="1">
      <alignment horizontal="center"/>
    </xf>
    <xf numFmtId="0" fontId="12" fillId="0" borderId="16" xfId="0" applyFont="1" applyBorder="1" applyAlignment="1">
      <alignment horizontal="center"/>
    </xf>
    <xf numFmtId="0" fontId="12" fillId="0" borderId="440" xfId="0" applyFont="1" applyBorder="1" applyAlignment="1">
      <alignment horizontal="center"/>
    </xf>
    <xf numFmtId="0" fontId="12" fillId="0" borderId="331" xfId="0" applyFont="1" applyBorder="1" applyAlignment="1">
      <alignment horizontal="center"/>
    </xf>
    <xf numFmtId="0" fontId="12" fillId="0" borderId="242" xfId="0" applyFont="1" applyBorder="1" applyAlignment="1">
      <alignment horizontal="center"/>
    </xf>
    <xf numFmtId="0" fontId="13" fillId="0" borderId="271" xfId="0" applyFont="1" applyBorder="1" applyAlignment="1" applyProtection="1">
      <alignment horizontal="center"/>
      <protection locked="0"/>
    </xf>
    <xf numFmtId="0" fontId="13" fillId="0" borderId="0" xfId="0" applyFont="1" applyAlignment="1" applyProtection="1">
      <alignment horizontal="center"/>
      <protection locked="0"/>
    </xf>
    <xf numFmtId="0" fontId="11" fillId="0" borderId="45" xfId="0" applyFont="1" applyBorder="1" applyAlignment="1">
      <alignment horizontal="center" wrapText="1"/>
    </xf>
    <xf numFmtId="0" fontId="11" fillId="0" borderId="334" xfId="0" applyFont="1" applyBorder="1" applyAlignment="1">
      <alignment horizontal="center" wrapText="1"/>
    </xf>
    <xf numFmtId="0" fontId="11" fillId="0" borderId="46" xfId="0" applyFont="1" applyBorder="1" applyAlignment="1">
      <alignment horizontal="center" wrapText="1"/>
    </xf>
    <xf numFmtId="0" fontId="11" fillId="0" borderId="109" xfId="0" applyFont="1" applyBorder="1" applyAlignment="1">
      <alignment horizontal="center"/>
    </xf>
    <xf numFmtId="183" fontId="11" fillId="0" borderId="113" xfId="2" applyNumberFormat="1" applyFont="1" applyBorder="1" applyAlignment="1" applyProtection="1"/>
    <xf numFmtId="183" fontId="11" fillId="0" borderId="311" xfId="2" applyNumberFormat="1" applyFont="1" applyBorder="1" applyAlignment="1" applyProtection="1"/>
    <xf numFmtId="0" fontId="11" fillId="0" borderId="194" xfId="0" applyFont="1" applyBorder="1" applyAlignment="1">
      <alignment horizontal="left"/>
    </xf>
    <xf numFmtId="0" fontId="11" fillId="0" borderId="183" xfId="0" applyFont="1" applyBorder="1" applyAlignment="1">
      <alignment horizontal="left"/>
    </xf>
    <xf numFmtId="164" fontId="11" fillId="0" borderId="7" xfId="0" applyNumberFormat="1" applyFont="1" applyBorder="1" applyAlignment="1">
      <alignment horizontal="center"/>
    </xf>
    <xf numFmtId="164" fontId="11" fillId="0" borderId="188" xfId="0" applyNumberFormat="1" applyFont="1" applyBorder="1" applyAlignment="1">
      <alignment horizontal="center"/>
    </xf>
    <xf numFmtId="0" fontId="23" fillId="0" borderId="113" xfId="0" applyFont="1" applyBorder="1" applyAlignment="1">
      <alignment horizontal="center"/>
    </xf>
    <xf numFmtId="0" fontId="23" fillId="0" borderId="109" xfId="0" applyFont="1" applyBorder="1" applyAlignment="1">
      <alignment horizontal="center"/>
    </xf>
    <xf numFmtId="0" fontId="23" fillId="0" borderId="311" xfId="0" applyFont="1" applyBorder="1" applyAlignment="1">
      <alignment horizontal="center"/>
    </xf>
    <xf numFmtId="0" fontId="56" fillId="0" borderId="119" xfId="0" applyFont="1" applyBorder="1" applyAlignment="1">
      <alignment horizontal="center"/>
    </xf>
    <xf numFmtId="0" fontId="0" fillId="0" borderId="198" xfId="0" applyBorder="1"/>
    <xf numFmtId="0" fontId="11" fillId="0" borderId="57" xfId="0" applyFont="1" applyBorder="1" applyAlignment="1">
      <alignment horizontal="center"/>
    </xf>
    <xf numFmtId="0" fontId="11" fillId="0" borderId="113" xfId="0" applyFont="1" applyBorder="1"/>
    <xf numFmtId="0" fontId="11" fillId="0" borderId="311" xfId="0" applyFont="1" applyBorder="1"/>
    <xf numFmtId="0" fontId="11" fillId="0" borderId="339" xfId="0" applyFont="1" applyBorder="1" applyAlignment="1">
      <alignment horizontal="center" wrapText="1"/>
    </xf>
    <xf numFmtId="0" fontId="11" fillId="0" borderId="340" xfId="0" applyFont="1" applyBorder="1" applyAlignment="1">
      <alignment horizontal="center" wrapText="1"/>
    </xf>
    <xf numFmtId="0" fontId="23" fillId="0" borderId="91" xfId="0" applyFont="1" applyBorder="1" applyAlignment="1">
      <alignment horizontal="center"/>
    </xf>
    <xf numFmtId="0" fontId="23" fillId="0" borderId="120" xfId="0" applyFont="1" applyBorder="1" applyAlignment="1">
      <alignment horizontal="center"/>
    </xf>
    <xf numFmtId="0" fontId="23" fillId="0" borderId="121" xfId="0" applyFont="1" applyBorder="1" applyAlignment="1">
      <alignment horizontal="center"/>
    </xf>
    <xf numFmtId="0" fontId="23" fillId="0" borderId="92" xfId="0" applyFont="1" applyBorder="1" applyAlignment="1">
      <alignment horizontal="center"/>
    </xf>
    <xf numFmtId="0" fontId="11" fillId="0" borderId="257" xfId="0" applyFont="1" applyBorder="1"/>
    <xf numFmtId="0" fontId="11" fillId="0" borderId="186" xfId="0" applyFont="1" applyBorder="1"/>
    <xf numFmtId="0" fontId="11" fillId="0" borderId="263" xfId="0" applyFont="1" applyBorder="1"/>
    <xf numFmtId="183" fontId="11" fillId="0" borderId="168" xfId="2" applyNumberFormat="1" applyFont="1" applyBorder="1" applyAlignment="1" applyProtection="1"/>
    <xf numFmtId="183" fontId="11" fillId="0" borderId="318" xfId="2" applyNumberFormat="1" applyFont="1" applyBorder="1" applyAlignment="1" applyProtection="1"/>
    <xf numFmtId="0" fontId="11" fillId="0" borderId="115" xfId="0" applyFont="1" applyBorder="1" applyAlignment="1">
      <alignment horizontal="center"/>
    </xf>
    <xf numFmtId="0" fontId="0" fillId="0" borderId="96" xfId="0" applyBorder="1"/>
    <xf numFmtId="0" fontId="11" fillId="0" borderId="39" xfId="0" applyFont="1" applyBorder="1" applyAlignment="1">
      <alignment horizontal="center"/>
    </xf>
    <xf numFmtId="0" fontId="0" fillId="0" borderId="36" xfId="0" applyBorder="1" applyAlignment="1">
      <alignment horizontal="center"/>
    </xf>
    <xf numFmtId="0" fontId="0" fillId="0" borderId="40" xfId="0" applyBorder="1" applyAlignment="1">
      <alignment horizontal="center"/>
    </xf>
    <xf numFmtId="0" fontId="0" fillId="0" borderId="42" xfId="0" applyBorder="1" applyAlignment="1">
      <alignment horizontal="center"/>
    </xf>
    <xf numFmtId="0" fontId="0" fillId="0" borderId="112" xfId="0" applyBorder="1"/>
    <xf numFmtId="0" fontId="0" fillId="0" borderId="101" xfId="0" applyBorder="1"/>
    <xf numFmtId="164" fontId="11" fillId="0" borderId="10" xfId="0" applyNumberFormat="1" applyFont="1" applyBorder="1" applyAlignment="1">
      <alignment horizontal="center"/>
    </xf>
    <xf numFmtId="164" fontId="11" fillId="0" borderId="44" xfId="0" applyNumberFormat="1" applyFont="1" applyBorder="1" applyAlignment="1">
      <alignment horizontal="center"/>
    </xf>
    <xf numFmtId="0" fontId="11" fillId="0" borderId="72" xfId="0" applyFont="1" applyBorder="1"/>
    <xf numFmtId="0" fontId="0" fillId="0" borderId="47" xfId="0" applyBorder="1"/>
    <xf numFmtId="0" fontId="11" fillId="0" borderId="57" xfId="0" applyFont="1" applyBorder="1"/>
    <xf numFmtId="0" fontId="11" fillId="0" borderId="122" xfId="0" applyFont="1" applyBorder="1"/>
    <xf numFmtId="0" fontId="11" fillId="0" borderId="123" xfId="0" applyFont="1" applyBorder="1"/>
    <xf numFmtId="0" fontId="11" fillId="0" borderId="93" xfId="0" applyFont="1" applyBorder="1"/>
    <xf numFmtId="0" fontId="11" fillId="0" borderId="96" xfId="0" applyFont="1" applyBorder="1"/>
    <xf numFmtId="0" fontId="0" fillId="0" borderId="175" xfId="0" applyBorder="1" applyAlignment="1">
      <alignment horizontal="center"/>
    </xf>
    <xf numFmtId="0" fontId="0" fillId="0" borderId="177" xfId="0" applyBorder="1" applyAlignment="1">
      <alignment horizontal="center"/>
    </xf>
    <xf numFmtId="0" fontId="11" fillId="0" borderId="336" xfId="0" applyFont="1" applyBorder="1"/>
    <xf numFmtId="0" fontId="12" fillId="0" borderId="268" xfId="0" applyFont="1" applyBorder="1" applyAlignment="1">
      <alignment horizontal="center"/>
    </xf>
    <xf numFmtId="0" fontId="12" fillId="0" borderId="261" xfId="0" applyFont="1" applyBorder="1" applyAlignment="1">
      <alignment horizontal="center"/>
    </xf>
    <xf numFmtId="0" fontId="12" fillId="0" borderId="330" xfId="0" applyFont="1" applyBorder="1" applyAlignment="1">
      <alignment horizontal="center"/>
    </xf>
    <xf numFmtId="0" fontId="12" fillId="0" borderId="362" xfId="0" applyFont="1" applyBorder="1" applyAlignment="1">
      <alignment horizontal="center"/>
    </xf>
    <xf numFmtId="0" fontId="11" fillId="0" borderId="95" xfId="0" applyFont="1" applyBorder="1" applyAlignment="1">
      <alignment horizontal="center"/>
    </xf>
    <xf numFmtId="0" fontId="11" fillId="0" borderId="66" xfId="0" applyFont="1" applyBorder="1" applyAlignment="1">
      <alignment horizontal="center"/>
    </xf>
    <xf numFmtId="0" fontId="11" fillId="0" borderId="124" xfId="0" applyFont="1" applyBorder="1" applyAlignment="1">
      <alignment horizontal="center"/>
    </xf>
    <xf numFmtId="0" fontId="56" fillId="0" borderId="113" xfId="0" applyFont="1" applyBorder="1" applyAlignment="1">
      <alignment horizontal="center"/>
    </xf>
    <xf numFmtId="0" fontId="56" fillId="0" borderId="109" xfId="0" applyFont="1" applyBorder="1" applyAlignment="1">
      <alignment horizontal="center"/>
    </xf>
    <xf numFmtId="0" fontId="56" fillId="0" borderId="91" xfId="0" applyFont="1" applyBorder="1" applyAlignment="1">
      <alignment horizontal="center"/>
    </xf>
    <xf numFmtId="0" fontId="11" fillId="0" borderId="214" xfId="0" applyFont="1" applyBorder="1" applyAlignment="1">
      <alignment horizontal="center"/>
    </xf>
    <xf numFmtId="0" fontId="11" fillId="0" borderId="48" xfId="0" applyFont="1" applyBorder="1" applyAlignment="1">
      <alignment horizontal="center"/>
    </xf>
    <xf numFmtId="0" fontId="11" fillId="0" borderId="49" xfId="0" applyFont="1" applyBorder="1" applyAlignment="1">
      <alignment horizontal="center"/>
    </xf>
    <xf numFmtId="0" fontId="106" fillId="0" borderId="268" xfId="0" applyFont="1" applyBorder="1" applyAlignment="1">
      <alignment vertical="top"/>
    </xf>
    <xf numFmtId="0" fontId="106" fillId="0" borderId="0" xfId="0" applyFont="1" applyAlignment="1">
      <alignment vertical="top"/>
    </xf>
    <xf numFmtId="0" fontId="106" fillId="0" borderId="261" xfId="0" applyFont="1" applyBorder="1" applyAlignment="1">
      <alignment vertical="top"/>
    </xf>
    <xf numFmtId="0" fontId="106" fillId="0" borderId="268" xfId="0" applyFont="1" applyBorder="1" applyAlignment="1">
      <alignment horizontal="left" vertical="top"/>
    </xf>
    <xf numFmtId="0" fontId="106" fillId="0" borderId="0" xfId="0" applyFont="1" applyAlignment="1">
      <alignment horizontal="left" vertical="top"/>
    </xf>
    <xf numFmtId="0" fontId="106" fillId="0" borderId="261" xfId="0" applyFont="1" applyBorder="1" applyAlignment="1">
      <alignment horizontal="left" vertical="top"/>
    </xf>
    <xf numFmtId="0" fontId="106" fillId="0" borderId="268" xfId="0" applyFont="1" applyBorder="1" applyAlignment="1">
      <alignment vertical="top" wrapText="1"/>
    </xf>
    <xf numFmtId="0" fontId="106" fillId="0" borderId="0" xfId="0" applyFont="1" applyAlignment="1">
      <alignment vertical="top" wrapText="1"/>
    </xf>
    <xf numFmtId="0" fontId="106" fillId="0" borderId="261" xfId="0" applyFont="1" applyBorder="1" applyAlignment="1">
      <alignment vertical="top" wrapText="1"/>
    </xf>
    <xf numFmtId="0" fontId="106" fillId="0" borderId="268" xfId="0" applyFont="1" applyBorder="1" applyAlignment="1">
      <alignment horizontal="left" vertical="top" wrapText="1"/>
    </xf>
    <xf numFmtId="0" fontId="12" fillId="0" borderId="456" xfId="0" applyFont="1" applyBorder="1" applyAlignment="1">
      <alignment horizontal="center"/>
    </xf>
    <xf numFmtId="0" fontId="12" fillId="0" borderId="457" xfId="0" applyFont="1" applyBorder="1" applyAlignment="1">
      <alignment horizontal="center"/>
    </xf>
    <xf numFmtId="0" fontId="12" fillId="0" borderId="458" xfId="0" applyFont="1" applyBorder="1" applyAlignment="1">
      <alignment horizontal="center"/>
    </xf>
    <xf numFmtId="0" fontId="11" fillId="0" borderId="268" xfId="0" applyFont="1" applyBorder="1" applyAlignment="1">
      <alignment horizontal="left" vertical="top"/>
    </xf>
    <xf numFmtId="0" fontId="11" fillId="0" borderId="0" xfId="0" applyFont="1" applyAlignment="1">
      <alignment horizontal="left" vertical="top"/>
    </xf>
    <xf numFmtId="0" fontId="11" fillId="0" borderId="261" xfId="0" applyFont="1" applyBorder="1" applyAlignment="1">
      <alignment horizontal="left" vertical="top"/>
    </xf>
  </cellXfs>
  <cellStyles count="2078">
    <cellStyle name="20% - Accent1 10_Income Statement " xfId="5" xr:uid="{00000000-0005-0000-0000-000000000000}"/>
    <cellStyle name="20% - Accent1 3_Income Statement " xfId="1902" xr:uid="{86FF564F-3C8A-4593-811F-6F5D26CDFA7E}"/>
    <cellStyle name="20% - Accent1 4_Income Statement " xfId="1903" xr:uid="{FCB40781-28CA-46BA-9295-8BA8601C90F7}"/>
    <cellStyle name="20% - Accent1 5_Income Statement " xfId="1904" xr:uid="{73C03652-2F6C-4447-BB05-831075D4E9D9}"/>
    <cellStyle name="20% - Accent1 6_Income Statement " xfId="1905" xr:uid="{424486A8-E1E1-4B17-B2D6-D808EA72F868}"/>
    <cellStyle name="20% - Accent1 7_Income Statement " xfId="6" xr:uid="{00000000-0005-0000-0000-000001000000}"/>
    <cellStyle name="20% - Accent1 8_Income Statement " xfId="7" xr:uid="{00000000-0005-0000-0000-000002000000}"/>
    <cellStyle name="20% - Accent1 9_Income Statement " xfId="8" xr:uid="{00000000-0005-0000-0000-000003000000}"/>
    <cellStyle name="20% - Accent2 10_Income Statement " xfId="9" xr:uid="{00000000-0005-0000-0000-000004000000}"/>
    <cellStyle name="20% - Accent2 3_Income Statement " xfId="1906" xr:uid="{24BA5D2C-A313-4DA4-BF61-9D5AEF845A0F}"/>
    <cellStyle name="20% - Accent2 4_Income Statement " xfId="1907" xr:uid="{02C54413-0D3A-47CF-B7C6-C21B3E3DDCA4}"/>
    <cellStyle name="20% - Accent2 5_Income Statement " xfId="1908" xr:uid="{9B0467B7-314F-4DAE-AC74-32A885657481}"/>
    <cellStyle name="20% - Accent2 6_Income Statement " xfId="1909" xr:uid="{0F1EFC10-B749-4BDD-8AAF-3E94255D2535}"/>
    <cellStyle name="20% - Accent2 7_Income Statement " xfId="10" xr:uid="{00000000-0005-0000-0000-000005000000}"/>
    <cellStyle name="20% - Accent2 8_Income Statement " xfId="11" xr:uid="{00000000-0005-0000-0000-000006000000}"/>
    <cellStyle name="20% - Accent2 9_Income Statement " xfId="12" xr:uid="{00000000-0005-0000-0000-000007000000}"/>
    <cellStyle name="20% - Accent3 10_Income Statement " xfId="13" xr:uid="{00000000-0005-0000-0000-000008000000}"/>
    <cellStyle name="20% - Accent3 3_Income Statement " xfId="1910" xr:uid="{2A9756BB-6855-487E-BD3B-4D4AA827C4A3}"/>
    <cellStyle name="20% - Accent3 4_Income Statement " xfId="1911" xr:uid="{E8B156B5-34FD-413B-9F19-E1DA69722699}"/>
    <cellStyle name="20% - Accent3 5_Income Statement " xfId="1912" xr:uid="{38C62C17-28DF-490E-AD68-6C487339CF75}"/>
    <cellStyle name="20% - Accent3 6_Income Statement " xfId="1913" xr:uid="{B0279D17-CE34-424D-8F18-9B36C5EEFC9D}"/>
    <cellStyle name="20% - Accent3 7_Income Statement " xfId="14" xr:uid="{00000000-0005-0000-0000-000009000000}"/>
    <cellStyle name="20% - Accent3 8_Income Statement " xfId="15" xr:uid="{00000000-0005-0000-0000-00000A000000}"/>
    <cellStyle name="20% - Accent3 9_Income Statement " xfId="16" xr:uid="{00000000-0005-0000-0000-00000B000000}"/>
    <cellStyle name="20% - Accent4 10_Income Statement " xfId="17" xr:uid="{00000000-0005-0000-0000-00000C000000}"/>
    <cellStyle name="20% - Accent4 3_Income Statement " xfId="1914" xr:uid="{A00697B6-74A0-42DB-9CD3-B35A8B05C757}"/>
    <cellStyle name="20% - Accent4 4_Income Statement " xfId="1915" xr:uid="{BFD8FB57-6CDF-48EE-9F81-A0EC740A8FEA}"/>
    <cellStyle name="20% - Accent4 5_Income Statement " xfId="1916" xr:uid="{2F218DE2-FD4F-4B49-923D-360F6B744DC5}"/>
    <cellStyle name="20% - Accent4 6_Income Statement " xfId="1917" xr:uid="{48C9F8B6-7F51-4D7C-ACCE-9D50709807B3}"/>
    <cellStyle name="20% - Accent4 7_Income Statement " xfId="18" xr:uid="{00000000-0005-0000-0000-00000D000000}"/>
    <cellStyle name="20% - Accent4 8_Income Statement " xfId="19" xr:uid="{00000000-0005-0000-0000-00000E000000}"/>
    <cellStyle name="20% - Accent4 9_Income Statement " xfId="20" xr:uid="{00000000-0005-0000-0000-00000F000000}"/>
    <cellStyle name="20% - Accent5 10_Income Statement " xfId="21" xr:uid="{00000000-0005-0000-0000-000010000000}"/>
    <cellStyle name="20% - Accent5 3_Income Statement " xfId="1918" xr:uid="{7D47DE17-A6F3-4F8A-8484-07EA5838269B}"/>
    <cellStyle name="20% - Accent5 4_Income Statement " xfId="1919" xr:uid="{D64E7B5B-43C9-4AAC-8074-EF495CAFA062}"/>
    <cellStyle name="20% - Accent5 5_Income Statement " xfId="1920" xr:uid="{D11F7225-A19F-4671-86BE-1FF8EC636994}"/>
    <cellStyle name="20% - Accent5 6_Income Statement " xfId="1921" xr:uid="{9624DDE8-7056-46E0-BBDD-B80F55972EF2}"/>
    <cellStyle name="20% - Accent5 7_Income Statement " xfId="22" xr:uid="{00000000-0005-0000-0000-000011000000}"/>
    <cellStyle name="20% - Accent5 8_Income Statement " xfId="23" xr:uid="{00000000-0005-0000-0000-000012000000}"/>
    <cellStyle name="20% - Accent5 9_Income Statement " xfId="24" xr:uid="{00000000-0005-0000-0000-000013000000}"/>
    <cellStyle name="20% - Accent6 10_Income Statement " xfId="25" xr:uid="{00000000-0005-0000-0000-000014000000}"/>
    <cellStyle name="20% - Accent6 3_Income Statement " xfId="1922" xr:uid="{8DEA1E28-A169-492F-94B1-AEEE7505F4CF}"/>
    <cellStyle name="20% - Accent6 4_Income Statement " xfId="1923" xr:uid="{00FCBB7C-2D32-4BDD-A464-D9F3F37AF2AC}"/>
    <cellStyle name="20% - Accent6 5_Income Statement " xfId="1924" xr:uid="{F11442A3-3507-4385-B413-FA42199B9028}"/>
    <cellStyle name="20% - Accent6 6_Income Statement " xfId="1925" xr:uid="{2E389DF0-A751-4DF0-94E2-864C9F2C6F63}"/>
    <cellStyle name="20% - Accent6 7_Income Statement " xfId="26" xr:uid="{00000000-0005-0000-0000-000015000000}"/>
    <cellStyle name="20% - Accent6 8_Income Statement " xfId="27" xr:uid="{00000000-0005-0000-0000-000016000000}"/>
    <cellStyle name="20% - Accent6 9_Income Statement " xfId="28" xr:uid="{00000000-0005-0000-0000-000017000000}"/>
    <cellStyle name="40% - Accent1 10_Income Statement " xfId="29" xr:uid="{00000000-0005-0000-0000-000018000000}"/>
    <cellStyle name="40% - Accent1 3_Income Statement " xfId="1926" xr:uid="{D19A4193-2F3C-46F6-8CE5-D3063AF36D40}"/>
    <cellStyle name="40% - Accent1 4_Income Statement " xfId="1927" xr:uid="{5B4A9D08-2B2F-4484-85D0-72D40FEFFD11}"/>
    <cellStyle name="40% - Accent1 5_Income Statement " xfId="1928" xr:uid="{2CC4E73B-9C36-4531-95C8-D9DDCE243A2E}"/>
    <cellStyle name="40% - Accent1 6_Income Statement " xfId="1929" xr:uid="{4F538B87-62EA-4FDB-973D-99888415D2D8}"/>
    <cellStyle name="40% - Accent1 7_Income Statement " xfId="30" xr:uid="{00000000-0005-0000-0000-000019000000}"/>
    <cellStyle name="40% - Accent1 8_Income Statement " xfId="31" xr:uid="{00000000-0005-0000-0000-00001A000000}"/>
    <cellStyle name="40% - Accent1 9_Income Statement " xfId="32" xr:uid="{00000000-0005-0000-0000-00001B000000}"/>
    <cellStyle name="40% - Accent2 10_Income Statement " xfId="33" xr:uid="{00000000-0005-0000-0000-00001C000000}"/>
    <cellStyle name="40% - Accent2 3_Income Statement " xfId="1930" xr:uid="{22C0247D-D512-4A36-90DA-61B8F87F4565}"/>
    <cellStyle name="40% - Accent2 4_Income Statement " xfId="1931" xr:uid="{93DC6BD4-D802-43A4-9AEB-026FF59CB2E8}"/>
    <cellStyle name="40% - Accent2 5_Income Statement " xfId="1932" xr:uid="{47160FC9-E83A-4F89-B00B-6D0A41D46DF2}"/>
    <cellStyle name="40% - Accent2 6_Income Statement " xfId="1933" xr:uid="{529EDAB6-2783-4C11-A2EA-144FEDB3A961}"/>
    <cellStyle name="40% - Accent2 7_Income Statement " xfId="34" xr:uid="{00000000-0005-0000-0000-00001D000000}"/>
    <cellStyle name="40% - Accent2 8_Income Statement " xfId="35" xr:uid="{00000000-0005-0000-0000-00001E000000}"/>
    <cellStyle name="40% - Accent2 9_Income Statement " xfId="36" xr:uid="{00000000-0005-0000-0000-00001F000000}"/>
    <cellStyle name="40% - Accent3 10_Income Statement " xfId="37" xr:uid="{00000000-0005-0000-0000-000020000000}"/>
    <cellStyle name="40% - Accent3 3_Income Statement " xfId="1934" xr:uid="{D82932F7-A52E-4800-BB2A-A768333D3FAE}"/>
    <cellStyle name="40% - Accent3 4_Income Statement " xfId="1935" xr:uid="{18D8B4D0-743C-4A3E-8AFA-7BF600BDDC67}"/>
    <cellStyle name="40% - Accent3 5_Income Statement " xfId="1936" xr:uid="{109C66AB-FC63-422E-A8BB-0568DC08934E}"/>
    <cellStyle name="40% - Accent3 6_Income Statement " xfId="1937" xr:uid="{BCB40A5E-C769-466B-B2D9-E712BB6D342C}"/>
    <cellStyle name="40% - Accent3 7_Income Statement " xfId="38" xr:uid="{00000000-0005-0000-0000-000021000000}"/>
    <cellStyle name="40% - Accent3 8_Income Statement " xfId="39" xr:uid="{00000000-0005-0000-0000-000022000000}"/>
    <cellStyle name="40% - Accent3 9_Income Statement " xfId="40" xr:uid="{00000000-0005-0000-0000-000023000000}"/>
    <cellStyle name="40% - Accent4 10_Income Statement " xfId="41" xr:uid="{00000000-0005-0000-0000-000024000000}"/>
    <cellStyle name="40% - Accent4 3_Income Statement " xfId="1938" xr:uid="{1187AEEE-D59B-4BB1-9164-465169D6ADCE}"/>
    <cellStyle name="40% - Accent4 4_Income Statement " xfId="1939" xr:uid="{84EDB7D1-AE2D-43E2-AC69-27E32172FF00}"/>
    <cellStyle name="40% - Accent4 5_Income Statement " xfId="1940" xr:uid="{68C08A75-0F07-4E21-A098-8AE63EE7C337}"/>
    <cellStyle name="40% - Accent4 6_Income Statement " xfId="1941" xr:uid="{3DC740F3-4B9D-45A1-B66A-7B84A88F2215}"/>
    <cellStyle name="40% - Accent4 7_Income Statement " xfId="42" xr:uid="{00000000-0005-0000-0000-000025000000}"/>
    <cellStyle name="40% - Accent4 8_Income Statement " xfId="43" xr:uid="{00000000-0005-0000-0000-000026000000}"/>
    <cellStyle name="40% - Accent4 9_Income Statement " xfId="44" xr:uid="{00000000-0005-0000-0000-000027000000}"/>
    <cellStyle name="40% - Accent5 10_Income Statement " xfId="45" xr:uid="{00000000-0005-0000-0000-000028000000}"/>
    <cellStyle name="40% - Accent5 3_Income Statement " xfId="1942" xr:uid="{50913C3A-02DC-4D49-9F41-C6B19BC693E3}"/>
    <cellStyle name="40% - Accent5 4_Income Statement " xfId="1943" xr:uid="{5E737A9E-1A16-4EB2-BCBA-4DDCED32720A}"/>
    <cellStyle name="40% - Accent5 5_Income Statement " xfId="1944" xr:uid="{8A7E0C47-EEAD-4265-AEC9-03A72A1023A3}"/>
    <cellStyle name="40% - Accent5 6_Income Statement " xfId="1945" xr:uid="{216E0DDB-2F97-44C1-87C4-8F6292766B84}"/>
    <cellStyle name="40% - Accent5 7_Income Statement " xfId="46" xr:uid="{00000000-0005-0000-0000-000029000000}"/>
    <cellStyle name="40% - Accent5 8_Income Statement " xfId="47" xr:uid="{00000000-0005-0000-0000-00002A000000}"/>
    <cellStyle name="40% - Accent5 9_Income Statement " xfId="48" xr:uid="{00000000-0005-0000-0000-00002B000000}"/>
    <cellStyle name="40% - Accent6 10_Income Statement " xfId="49" xr:uid="{00000000-0005-0000-0000-00002C000000}"/>
    <cellStyle name="40% - Accent6 3_Income Statement " xfId="1946" xr:uid="{53D45960-9E63-4B0C-AD78-BB7EB39F9069}"/>
    <cellStyle name="40% - Accent6 4_Income Statement " xfId="1947" xr:uid="{19B4A741-B4E8-46AA-9A93-35705E347DD6}"/>
    <cellStyle name="40% - Accent6 5_Income Statement " xfId="1948" xr:uid="{D990A681-54BF-4F54-8FCB-1B5E3672E7D6}"/>
    <cellStyle name="40% - Accent6 6_Income Statement " xfId="1949" xr:uid="{B3FF0975-FFD1-41D6-A560-450737EED118}"/>
    <cellStyle name="40% - Accent6 7_Income Statement " xfId="50" xr:uid="{00000000-0005-0000-0000-00002D000000}"/>
    <cellStyle name="40% - Accent6 8_Income Statement " xfId="51" xr:uid="{00000000-0005-0000-0000-00002E000000}"/>
    <cellStyle name="40% - Accent6 9_Income Statement " xfId="52" xr:uid="{00000000-0005-0000-0000-00002F000000}"/>
    <cellStyle name="c_HardInc " xfId="4" xr:uid="{00000000-0005-0000-0000-000030000000}"/>
    <cellStyle name="c_HardInc  2" xfId="1950" xr:uid="{C1407368-0660-4A3E-BE37-8963946354FE}"/>
    <cellStyle name="Calculation 10 2 2_Income Statement " xfId="53" xr:uid="{00000000-0005-0000-0000-000031000000}"/>
    <cellStyle name="Calculation 10 2_Income Statement " xfId="54" xr:uid="{00000000-0005-0000-0000-000032000000}"/>
    <cellStyle name="Calculation 10 3_Income Statement " xfId="55" xr:uid="{00000000-0005-0000-0000-000033000000}"/>
    <cellStyle name="Calculation 10_Income Statement " xfId="56" xr:uid="{00000000-0005-0000-0000-000034000000}"/>
    <cellStyle name="Calculation 11 2_Income Statement " xfId="57" xr:uid="{00000000-0005-0000-0000-000035000000}"/>
    <cellStyle name="Calculation 11_Income Statement " xfId="58" xr:uid="{00000000-0005-0000-0000-000036000000}"/>
    <cellStyle name="Calculation 2 2 2_Income Statement " xfId="59" xr:uid="{00000000-0005-0000-0000-000037000000}"/>
    <cellStyle name="Calculation 2 2_Income Statement " xfId="60" xr:uid="{00000000-0005-0000-0000-000038000000}"/>
    <cellStyle name="Calculation 2 3 2_Income Statement " xfId="61" xr:uid="{00000000-0005-0000-0000-000039000000}"/>
    <cellStyle name="Calculation 2 3_Income Statement " xfId="62" xr:uid="{00000000-0005-0000-0000-00003A000000}"/>
    <cellStyle name="Calculation 2 4 2_Income Statement " xfId="63" xr:uid="{00000000-0005-0000-0000-00003B000000}"/>
    <cellStyle name="Calculation 2 4_Income Statement " xfId="64" xr:uid="{00000000-0005-0000-0000-00003C000000}"/>
    <cellStyle name="Calculation 2 5_Income Statement " xfId="65" xr:uid="{00000000-0005-0000-0000-00003D000000}"/>
    <cellStyle name="Calculation 3 2 2_Income Statement " xfId="66" xr:uid="{00000000-0005-0000-0000-00003E000000}"/>
    <cellStyle name="Calculation 3 2_Income Statement " xfId="67" xr:uid="{00000000-0005-0000-0000-00003F000000}"/>
    <cellStyle name="Calculation 3 3_Income Statement " xfId="68" xr:uid="{00000000-0005-0000-0000-000040000000}"/>
    <cellStyle name="Calculation 3_Income Statement " xfId="1951" xr:uid="{63445C78-DB14-4DFB-A347-F47FD790892E}"/>
    <cellStyle name="Calculation 4 2 2_Income Statement " xfId="69" xr:uid="{00000000-0005-0000-0000-000041000000}"/>
    <cellStyle name="Calculation 4 2_Income Statement " xfId="70" xr:uid="{00000000-0005-0000-0000-000042000000}"/>
    <cellStyle name="Calculation 4 3_Income Statement " xfId="71" xr:uid="{00000000-0005-0000-0000-000043000000}"/>
    <cellStyle name="Calculation 4_Income Statement " xfId="72" xr:uid="{00000000-0005-0000-0000-000044000000}"/>
    <cellStyle name="Calculation 5 2 2_Income Statement " xfId="73" xr:uid="{00000000-0005-0000-0000-000045000000}"/>
    <cellStyle name="Calculation 5 2_Income Statement " xfId="74" xr:uid="{00000000-0005-0000-0000-000046000000}"/>
    <cellStyle name="Calculation 5 3_Income Statement " xfId="75" xr:uid="{00000000-0005-0000-0000-000047000000}"/>
    <cellStyle name="Calculation 5_Income Statement " xfId="1952" xr:uid="{EBABAC61-9665-4E82-944D-5416955799FB}"/>
    <cellStyle name="Calculation 6 2 2_Income Statement " xfId="76" xr:uid="{00000000-0005-0000-0000-000048000000}"/>
    <cellStyle name="Calculation 6 2_Income Statement " xfId="77" xr:uid="{00000000-0005-0000-0000-000049000000}"/>
    <cellStyle name="Calculation 6 3_Income Statement " xfId="78" xr:uid="{00000000-0005-0000-0000-00004A000000}"/>
    <cellStyle name="Calculation 6_Income Statement " xfId="1953" xr:uid="{D9B961A4-F70A-4929-9F82-341C6E76E6F3}"/>
    <cellStyle name="Calculation 7 2 2_Income Statement " xfId="79" xr:uid="{00000000-0005-0000-0000-00004B000000}"/>
    <cellStyle name="Calculation 7 2_Income Statement " xfId="80" xr:uid="{00000000-0005-0000-0000-00004C000000}"/>
    <cellStyle name="Calculation 7 3_Income Statement " xfId="81" xr:uid="{00000000-0005-0000-0000-00004D000000}"/>
    <cellStyle name="Calculation 7_Income Statement " xfId="82" xr:uid="{00000000-0005-0000-0000-00004E000000}"/>
    <cellStyle name="Calculation 8 2 2_Income Statement " xfId="83" xr:uid="{00000000-0005-0000-0000-00004F000000}"/>
    <cellStyle name="Calculation 8 2_Income Statement " xfId="84" xr:uid="{00000000-0005-0000-0000-000050000000}"/>
    <cellStyle name="Calculation 8 3_Income Statement " xfId="85" xr:uid="{00000000-0005-0000-0000-000051000000}"/>
    <cellStyle name="Calculation 8_Income Statement " xfId="86" xr:uid="{00000000-0005-0000-0000-000052000000}"/>
    <cellStyle name="Calculation 9 2 2_Income Statement " xfId="87" xr:uid="{00000000-0005-0000-0000-000053000000}"/>
    <cellStyle name="Calculation 9 2_Income Statement " xfId="88" xr:uid="{00000000-0005-0000-0000-000054000000}"/>
    <cellStyle name="Calculation 9 3_Income Statement " xfId="89" xr:uid="{00000000-0005-0000-0000-000055000000}"/>
    <cellStyle name="Calculation 9_Income Statement " xfId="90" xr:uid="{00000000-0005-0000-0000-000056000000}"/>
    <cellStyle name="Code_Income Statement " xfId="91" xr:uid="{00000000-0005-0000-0000-000057000000}"/>
    <cellStyle name="Comma" xfId="1" builtinId="3"/>
    <cellStyle name="Comma 10 2 24" xfId="2075" xr:uid="{1D09FC0F-B79D-40EF-8930-4E351CE365C8}"/>
    <cellStyle name="Comma 10 3" xfId="2071" xr:uid="{0F4A8A31-9866-4640-967B-2667A2212256}"/>
    <cellStyle name="Comma 12" xfId="2077" xr:uid="{AECB4AB7-B2F9-4AD2-8B02-3CE399B19F43}"/>
    <cellStyle name="Comma 2" xfId="1882" xr:uid="{00000000-0005-0000-0000-000059000000}"/>
    <cellStyle name="Comma 2 5 22" xfId="1889" xr:uid="{00000000-0005-0000-0000-00005A000000}"/>
    <cellStyle name="Comma 289" xfId="2074" xr:uid="{BFACEF19-BEDC-4FB7-9267-91B2B6B68E7D}"/>
    <cellStyle name="Comma 3" xfId="1888" xr:uid="{00000000-0005-0000-0000-00005B000000}"/>
    <cellStyle name="Comma 4" xfId="1901" xr:uid="{E8FE8954-5524-40B8-8525-4280BC02ABF0}"/>
    <cellStyle name="Comma 5" xfId="2066" xr:uid="{CFF09325-54EF-46E5-8E54-8CEA8B258CC9}"/>
    <cellStyle name="Comma0 - Style4_Income Statement " xfId="92" xr:uid="{00000000-0005-0000-0000-00005C000000}"/>
    <cellStyle name="Comment_Income Statement " xfId="93" xr:uid="{00000000-0005-0000-0000-00005D000000}"/>
    <cellStyle name="Currency" xfId="2" builtinId="4"/>
    <cellStyle name="Currency 2" xfId="1884" xr:uid="{00000000-0005-0000-0000-00005F000000}"/>
    <cellStyle name="Currency 3" xfId="2064" xr:uid="{B65C2386-A164-42FD-AA0F-58B9477DCF98}"/>
    <cellStyle name="Date 10_Income Statement " xfId="94" xr:uid="{00000000-0005-0000-0000-000060000000}"/>
    <cellStyle name="Date 11_Income Statement " xfId="95" xr:uid="{00000000-0005-0000-0000-000061000000}"/>
    <cellStyle name="Date 12_Income Statement " xfId="96" xr:uid="{00000000-0005-0000-0000-000062000000}"/>
    <cellStyle name="Date 13_Income Statement " xfId="97" xr:uid="{00000000-0005-0000-0000-000063000000}"/>
    <cellStyle name="Date 3_Income Statement " xfId="98" xr:uid="{00000000-0005-0000-0000-000064000000}"/>
    <cellStyle name="Date 4_Income Statement " xfId="99" xr:uid="{00000000-0005-0000-0000-000065000000}"/>
    <cellStyle name="Date 5_Income Statement " xfId="100" xr:uid="{00000000-0005-0000-0000-000066000000}"/>
    <cellStyle name="Date 6_Income Statement " xfId="101" xr:uid="{00000000-0005-0000-0000-000067000000}"/>
    <cellStyle name="Date 7_Income Statement " xfId="102" xr:uid="{00000000-0005-0000-0000-000068000000}"/>
    <cellStyle name="Date 8_Income Statement " xfId="103" xr:uid="{00000000-0005-0000-0000-000069000000}"/>
    <cellStyle name="Date 9_Income Statement " xfId="104" xr:uid="{00000000-0005-0000-0000-00006A000000}"/>
    <cellStyle name="DOWNFOOT_Income Statement " xfId="105" xr:uid="{00000000-0005-0000-0000-00006B000000}"/>
    <cellStyle name="ERRORS_Income Statement " xfId="106" xr:uid="{00000000-0005-0000-0000-00006C000000}"/>
    <cellStyle name="Euro 2_Income Statement " xfId="107" xr:uid="{00000000-0005-0000-0000-00006D000000}"/>
    <cellStyle name="Header2 2 2_Income Statement " xfId="108" xr:uid="{00000000-0005-0000-0000-00006E000000}"/>
    <cellStyle name="Header2 2_Income Statement " xfId="109" xr:uid="{00000000-0005-0000-0000-00006F000000}"/>
    <cellStyle name="Header2 3_Income Statement " xfId="110" xr:uid="{00000000-0005-0000-0000-000070000000}"/>
    <cellStyle name="Header2_Income Statement " xfId="111" xr:uid="{00000000-0005-0000-0000-000071000000}"/>
    <cellStyle name="Input 10 2 2_Income Statement " xfId="112" xr:uid="{00000000-0005-0000-0000-000072000000}"/>
    <cellStyle name="Input 10 2_Income Statement " xfId="113" xr:uid="{00000000-0005-0000-0000-000073000000}"/>
    <cellStyle name="Input 10 3_Income Statement " xfId="114" xr:uid="{00000000-0005-0000-0000-000074000000}"/>
    <cellStyle name="Input 10_Income Statement " xfId="115" xr:uid="{00000000-0005-0000-0000-000075000000}"/>
    <cellStyle name="Input 11 2_Income Statement " xfId="116" xr:uid="{00000000-0005-0000-0000-000076000000}"/>
    <cellStyle name="Input 11_Income Statement " xfId="117" xr:uid="{00000000-0005-0000-0000-000077000000}"/>
    <cellStyle name="Input 12 2_Income Statement " xfId="118" xr:uid="{00000000-0005-0000-0000-000078000000}"/>
    <cellStyle name="Input 12_Income Statement " xfId="119" xr:uid="{00000000-0005-0000-0000-000079000000}"/>
    <cellStyle name="Input 13 2_Income Statement " xfId="120" xr:uid="{00000000-0005-0000-0000-00007A000000}"/>
    <cellStyle name="Input 13_Income Statement " xfId="121" xr:uid="{00000000-0005-0000-0000-00007B000000}"/>
    <cellStyle name="Input 14 2_Income Statement " xfId="122" xr:uid="{00000000-0005-0000-0000-00007C000000}"/>
    <cellStyle name="Input 14_Income Statement " xfId="123" xr:uid="{00000000-0005-0000-0000-00007D000000}"/>
    <cellStyle name="Input 15 2_Income Statement " xfId="124" xr:uid="{00000000-0005-0000-0000-00007E000000}"/>
    <cellStyle name="Input 15_Income Statement " xfId="125" xr:uid="{00000000-0005-0000-0000-00007F000000}"/>
    <cellStyle name="Input 16 2_Income Statement " xfId="126" xr:uid="{00000000-0005-0000-0000-000080000000}"/>
    <cellStyle name="Input 16_Income Statement " xfId="127" xr:uid="{00000000-0005-0000-0000-000081000000}"/>
    <cellStyle name="Input 17 2_Income Statement " xfId="128" xr:uid="{00000000-0005-0000-0000-000082000000}"/>
    <cellStyle name="Input 17_Income Statement " xfId="129" xr:uid="{00000000-0005-0000-0000-000083000000}"/>
    <cellStyle name="Input 2 2 2_Income Statement " xfId="130" xr:uid="{00000000-0005-0000-0000-000084000000}"/>
    <cellStyle name="Input 2 2_Income Statement " xfId="131" xr:uid="{00000000-0005-0000-0000-000085000000}"/>
    <cellStyle name="Input 2 3 2_Income Statement " xfId="132" xr:uid="{00000000-0005-0000-0000-000086000000}"/>
    <cellStyle name="Input 2 3_Income Statement " xfId="133" xr:uid="{00000000-0005-0000-0000-000087000000}"/>
    <cellStyle name="Input 2 4 2_Income Statement " xfId="134" xr:uid="{00000000-0005-0000-0000-000088000000}"/>
    <cellStyle name="Input 2 4_Income Statement " xfId="135" xr:uid="{00000000-0005-0000-0000-000089000000}"/>
    <cellStyle name="Input 2 5_Income Statement " xfId="136" xr:uid="{00000000-0005-0000-0000-00008A000000}"/>
    <cellStyle name="Input 3 2 2_Income Statement " xfId="137" xr:uid="{00000000-0005-0000-0000-00008B000000}"/>
    <cellStyle name="Input 3 2_Income Statement " xfId="138" xr:uid="{00000000-0005-0000-0000-00008C000000}"/>
    <cellStyle name="Input 3 3_Income Statement " xfId="139" xr:uid="{00000000-0005-0000-0000-00008D000000}"/>
    <cellStyle name="Input 3_Income Statement " xfId="1954" xr:uid="{BC793302-2246-4AB3-9FAD-C5B91658F062}"/>
    <cellStyle name="Input 4 2 2_Income Statement " xfId="140" xr:uid="{00000000-0005-0000-0000-00008E000000}"/>
    <cellStyle name="Input 4 2_Income Statement " xfId="141" xr:uid="{00000000-0005-0000-0000-00008F000000}"/>
    <cellStyle name="Input 4 3_Income Statement " xfId="142" xr:uid="{00000000-0005-0000-0000-000090000000}"/>
    <cellStyle name="Input 4_Income Statement " xfId="1955" xr:uid="{4A9A4C27-0278-4554-97AB-8FE0C1510825}"/>
    <cellStyle name="Input 5 2 2_Income Statement " xfId="143" xr:uid="{00000000-0005-0000-0000-000091000000}"/>
    <cellStyle name="Input 5 2_Income Statement " xfId="144" xr:uid="{00000000-0005-0000-0000-000092000000}"/>
    <cellStyle name="Input 5 3_Income Statement " xfId="145" xr:uid="{00000000-0005-0000-0000-000093000000}"/>
    <cellStyle name="Input 5_Income Statement " xfId="146" xr:uid="{00000000-0005-0000-0000-000094000000}"/>
    <cellStyle name="Input 6 2 2_Income Statement " xfId="147" xr:uid="{00000000-0005-0000-0000-000095000000}"/>
    <cellStyle name="Input 6 2_Income Statement " xfId="148" xr:uid="{00000000-0005-0000-0000-000096000000}"/>
    <cellStyle name="Input 6 3_Income Statement " xfId="149" xr:uid="{00000000-0005-0000-0000-000097000000}"/>
    <cellStyle name="Input 6_Income Statement " xfId="1956" xr:uid="{988FFEAD-BC9B-439E-990A-A59B0DB07257}"/>
    <cellStyle name="Input 7 2 2_Income Statement " xfId="150" xr:uid="{00000000-0005-0000-0000-000098000000}"/>
    <cellStyle name="Input 7 2_Income Statement " xfId="151" xr:uid="{00000000-0005-0000-0000-000099000000}"/>
    <cellStyle name="Input 7 3_Income Statement " xfId="152" xr:uid="{00000000-0005-0000-0000-00009A000000}"/>
    <cellStyle name="Input 7_Income Statement " xfId="1957" xr:uid="{B798820F-2180-4406-A469-9BAB75A29BF4}"/>
    <cellStyle name="Input 8 2 2_Income Statement " xfId="153" xr:uid="{00000000-0005-0000-0000-00009B000000}"/>
    <cellStyle name="Input 8 2_Income Statement " xfId="154" xr:uid="{00000000-0005-0000-0000-00009C000000}"/>
    <cellStyle name="Input 8 3_Income Statement " xfId="155" xr:uid="{00000000-0005-0000-0000-00009D000000}"/>
    <cellStyle name="Input 8_Income Statement " xfId="1958" xr:uid="{7BB58977-3518-44E6-9D14-30B9F03EE1FD}"/>
    <cellStyle name="Input 9 2 2_Income Statement " xfId="156" xr:uid="{00000000-0005-0000-0000-00009E000000}"/>
    <cellStyle name="Input 9 2_Income Statement " xfId="157" xr:uid="{00000000-0005-0000-0000-00009F000000}"/>
    <cellStyle name="Input 9 3_Income Statement " xfId="158" xr:uid="{00000000-0005-0000-0000-0000A0000000}"/>
    <cellStyle name="Input 9_Income Statement " xfId="1959" xr:uid="{4971E5C5-DADF-4604-9ECB-5FFC7E19FF8F}"/>
    <cellStyle name="MacroHeader_Income Statement " xfId="159" xr:uid="{00000000-0005-0000-0000-0000A1000000}"/>
    <cellStyle name="Main Title_Income Statement " xfId="160" xr:uid="{00000000-0005-0000-0000-0000A2000000}"/>
    <cellStyle name="MAN06_Income Statement " xfId="161" xr:uid="{00000000-0005-0000-0000-0000A3000000}"/>
    <cellStyle name="Normal" xfId="0" builtinId="0"/>
    <cellStyle name="Normal - Style1 3_Income Statement " xfId="162" xr:uid="{00000000-0005-0000-0000-0000A5000000}"/>
    <cellStyle name="Normal - Style1 4_Income Statement " xfId="163" xr:uid="{00000000-0005-0000-0000-0000A6000000}"/>
    <cellStyle name="Normal - Style1 5_Income Statement " xfId="164" xr:uid="{00000000-0005-0000-0000-0000A7000000}"/>
    <cellStyle name="Normal - Style2" xfId="2068" xr:uid="{2364DBCB-81B4-42F4-93CD-C988E158BE85}"/>
    <cellStyle name="Normal 10 2_Income Statement " xfId="165" xr:uid="{00000000-0005-0000-0000-0000A8000000}"/>
    <cellStyle name="Normal 10_Energy Trading TBBS 5-5" xfId="1892" xr:uid="{649034D9-1D94-4F91-BB7E-27EE5DB4C49D}"/>
    <cellStyle name="Normal 100_Income Statement " xfId="166" xr:uid="{00000000-0005-0000-0000-0000A9000000}"/>
    <cellStyle name="Normal 101_Income Statement " xfId="167" xr:uid="{00000000-0005-0000-0000-0000AA000000}"/>
    <cellStyle name="Normal 102_Income Statement " xfId="168" xr:uid="{00000000-0005-0000-0000-0000AB000000}"/>
    <cellStyle name="Normal 103_Income Statement " xfId="169" xr:uid="{00000000-0005-0000-0000-0000AC000000}"/>
    <cellStyle name="Normal 104_Income Statement " xfId="170" xr:uid="{00000000-0005-0000-0000-0000AD000000}"/>
    <cellStyle name="Normal 105_Income Statement " xfId="171" xr:uid="{00000000-0005-0000-0000-0000AE000000}"/>
    <cellStyle name="Normal 106_Income Statement " xfId="172" xr:uid="{00000000-0005-0000-0000-0000AF000000}"/>
    <cellStyle name="Normal 107_Income Statement " xfId="173" xr:uid="{00000000-0005-0000-0000-0000B0000000}"/>
    <cellStyle name="Normal 108_Income Statement " xfId="174" xr:uid="{00000000-0005-0000-0000-0000B1000000}"/>
    <cellStyle name="Normal 11 10" xfId="1891" xr:uid="{A1BA999E-45A7-4B41-A303-D1FEF20C964F}"/>
    <cellStyle name="Normal 11 2_Income Statement " xfId="175" xr:uid="{00000000-0005-0000-0000-0000B2000000}"/>
    <cellStyle name="Normal 12 2_Income Statement " xfId="176" xr:uid="{00000000-0005-0000-0000-0000B3000000}"/>
    <cellStyle name="Normal 13_Income Statement " xfId="177" xr:uid="{00000000-0005-0000-0000-0000B4000000}"/>
    <cellStyle name="Normal 141_Income Statement " xfId="178" xr:uid="{00000000-0005-0000-0000-0000B5000000}"/>
    <cellStyle name="Normal 15_Income Statement " xfId="179" xr:uid="{00000000-0005-0000-0000-0000B6000000}"/>
    <cellStyle name="Normal 153_Income Statement " xfId="180" xr:uid="{00000000-0005-0000-0000-0000B7000000}"/>
    <cellStyle name="Normal 154_Income Statement " xfId="181" xr:uid="{00000000-0005-0000-0000-0000B8000000}"/>
    <cellStyle name="Normal 155_Income Statement " xfId="182" xr:uid="{00000000-0005-0000-0000-0000B9000000}"/>
    <cellStyle name="Normal 156_Income Statement " xfId="183" xr:uid="{00000000-0005-0000-0000-0000BA000000}"/>
    <cellStyle name="Normal 157_Income Statement " xfId="184" xr:uid="{00000000-0005-0000-0000-0000BB000000}"/>
    <cellStyle name="Normal 158_Income Statement " xfId="185" xr:uid="{00000000-0005-0000-0000-0000BC000000}"/>
    <cellStyle name="Normal 159_Income Statement " xfId="186" xr:uid="{00000000-0005-0000-0000-0000BD000000}"/>
    <cellStyle name="Normal 16_Income Statement " xfId="187" xr:uid="{00000000-0005-0000-0000-0000BE000000}"/>
    <cellStyle name="Normal 160_Income Statement " xfId="188" xr:uid="{00000000-0005-0000-0000-0000BF000000}"/>
    <cellStyle name="Normal 17 3_Income Statement " xfId="189" xr:uid="{00000000-0005-0000-0000-0000C0000000}"/>
    <cellStyle name="Normal 17 4_Income Statement " xfId="190" xr:uid="{00000000-0005-0000-0000-0000C1000000}"/>
    <cellStyle name="Normal 17 5_Income Statement " xfId="191" xr:uid="{00000000-0005-0000-0000-0000C2000000}"/>
    <cellStyle name="Normal 17_Cash Flow " xfId="192" xr:uid="{00000000-0005-0000-0000-0000C3000000}"/>
    <cellStyle name="Normal 178" xfId="1894" xr:uid="{F90535AF-DACB-4333-9C53-5A6D5F92F78D}"/>
    <cellStyle name="Normal 179" xfId="1895" xr:uid="{84C84783-7ECE-4B7A-804D-C193769E9AC8}"/>
    <cellStyle name="Normal 18_Income Statement " xfId="193" xr:uid="{00000000-0005-0000-0000-0000C4000000}"/>
    <cellStyle name="Normal 180" xfId="1896" xr:uid="{5C0EA2CB-7001-4044-B55A-D55B20EE25CA}"/>
    <cellStyle name="Normal 181" xfId="1897" xr:uid="{4649E98C-1924-4FDD-92AB-9A68059628A6}"/>
    <cellStyle name="Normal 182" xfId="1898" xr:uid="{AFEB87A6-BBF1-4892-8F6D-F9CAE505D896}"/>
    <cellStyle name="Normal 183" xfId="1899" xr:uid="{80FAE242-98FE-49AC-99DC-329E9623083C}"/>
    <cellStyle name="Normal 19_Income Statement " xfId="194" xr:uid="{00000000-0005-0000-0000-0000C5000000}"/>
    <cellStyle name="Normal 2" xfId="1881" xr:uid="{00000000-0005-0000-0000-0000C6000000}"/>
    <cellStyle name="Normal 2 18" xfId="2073" xr:uid="{221E3382-3193-46C4-B063-8FE776625531}"/>
    <cellStyle name="Normal 2 2" xfId="2067" xr:uid="{4A092689-6C8A-4F0E-B329-3A4DF715C326}"/>
    <cellStyle name="Normal 2 2 2 2_Income Statement " xfId="195" xr:uid="{00000000-0005-0000-0000-0000C7000000}"/>
    <cellStyle name="Normal 2 2 3_Income Statement " xfId="1960" xr:uid="{C86799D7-AF07-4D7A-977E-90DE3BF21878}"/>
    <cellStyle name="Normal 2 25" xfId="2069" xr:uid="{A8E958EC-747F-4A5F-A649-46BDAC57FF49}"/>
    <cellStyle name="Normal 2 3 10_Income Statement " xfId="196" xr:uid="{00000000-0005-0000-0000-0000C8000000}"/>
    <cellStyle name="Normal 2 3 11_Income Statement " xfId="197" xr:uid="{00000000-0005-0000-0000-0000C9000000}"/>
    <cellStyle name="Normal 2 3 12_Income Statement " xfId="198" xr:uid="{00000000-0005-0000-0000-0000CA000000}"/>
    <cellStyle name="Normal 2 3 2_Income Statement " xfId="199" xr:uid="{00000000-0005-0000-0000-0000CB000000}"/>
    <cellStyle name="Normal 2 3 3_Income Statement " xfId="200" xr:uid="{00000000-0005-0000-0000-0000CC000000}"/>
    <cellStyle name="Normal 2 3 4_Income Statement " xfId="201" xr:uid="{00000000-0005-0000-0000-0000CD000000}"/>
    <cellStyle name="Normal 2 3 5_Income Statement " xfId="202" xr:uid="{00000000-0005-0000-0000-0000CE000000}"/>
    <cellStyle name="Normal 2 3 6_Income Statement " xfId="203" xr:uid="{00000000-0005-0000-0000-0000CF000000}"/>
    <cellStyle name="Normal 2 3 7_Income Statement " xfId="204" xr:uid="{00000000-0005-0000-0000-0000D0000000}"/>
    <cellStyle name="Normal 2 3 8_Income Statement " xfId="205" xr:uid="{00000000-0005-0000-0000-0000D1000000}"/>
    <cellStyle name="Normal 2 3 9_Income Statement " xfId="206" xr:uid="{00000000-0005-0000-0000-0000D2000000}"/>
    <cellStyle name="Normal 2 4_Income Statement " xfId="1961" xr:uid="{E5F5D797-9118-4FE1-A14E-D8DE2C0FF2CF}"/>
    <cellStyle name="Normal 2 5 10_Income Statement " xfId="207" xr:uid="{00000000-0005-0000-0000-0000D3000000}"/>
    <cellStyle name="Normal 2 5 11_Income Statement " xfId="208" xr:uid="{00000000-0005-0000-0000-0000D4000000}"/>
    <cellStyle name="Normal 2 5 12_Income Statement " xfId="209" xr:uid="{00000000-0005-0000-0000-0000D5000000}"/>
    <cellStyle name="Normal 2 5 13_Income Statement " xfId="210" xr:uid="{00000000-0005-0000-0000-0000D6000000}"/>
    <cellStyle name="Normal 2 5 14_Income Statement " xfId="211" xr:uid="{00000000-0005-0000-0000-0000D7000000}"/>
    <cellStyle name="Normal 2 5 15_Income Statement " xfId="212" xr:uid="{00000000-0005-0000-0000-0000D8000000}"/>
    <cellStyle name="Normal 2 5 16_Income Statement " xfId="213" xr:uid="{00000000-0005-0000-0000-0000D9000000}"/>
    <cellStyle name="Normal 2 5 17_Income Statement " xfId="214" xr:uid="{00000000-0005-0000-0000-0000DA000000}"/>
    <cellStyle name="Normal 2 5 18_Income Statement " xfId="215" xr:uid="{00000000-0005-0000-0000-0000DB000000}"/>
    <cellStyle name="Normal 2 5 19_Income Statement " xfId="216" xr:uid="{00000000-0005-0000-0000-0000DC000000}"/>
    <cellStyle name="Normal 2 5 2_Income Statement " xfId="217" xr:uid="{00000000-0005-0000-0000-0000DD000000}"/>
    <cellStyle name="Normal 2 5 20_Income Statement " xfId="218" xr:uid="{00000000-0005-0000-0000-0000DE000000}"/>
    <cellStyle name="Normal 2 5 3_Income Statement " xfId="219" xr:uid="{00000000-0005-0000-0000-0000DF000000}"/>
    <cellStyle name="Normal 2 5 4_Income Statement " xfId="220" xr:uid="{00000000-0005-0000-0000-0000E0000000}"/>
    <cellStyle name="Normal 2 5 5_Income Statement " xfId="221" xr:uid="{00000000-0005-0000-0000-0000E1000000}"/>
    <cellStyle name="Normal 2 5 6_Income Statement " xfId="222" xr:uid="{00000000-0005-0000-0000-0000E2000000}"/>
    <cellStyle name="Normal 2 5 7_Income Statement " xfId="223" xr:uid="{00000000-0005-0000-0000-0000E3000000}"/>
    <cellStyle name="Normal 2 5 8_Income Statement " xfId="224" xr:uid="{00000000-0005-0000-0000-0000E4000000}"/>
    <cellStyle name="Normal 2 5 9_Income Statement " xfId="225" xr:uid="{00000000-0005-0000-0000-0000E5000000}"/>
    <cellStyle name="Normal 20_Cash Flow " xfId="226" xr:uid="{00000000-0005-0000-0000-0000E6000000}"/>
    <cellStyle name="Normal 21 4_Income Statement " xfId="227" xr:uid="{00000000-0005-0000-0000-0000E7000000}"/>
    <cellStyle name="Normal 21_Income Statement " xfId="228" xr:uid="{00000000-0005-0000-0000-0000E8000000}"/>
    <cellStyle name="Normal 22 4_Income Statement " xfId="229" xr:uid="{00000000-0005-0000-0000-0000E9000000}"/>
    <cellStyle name="Normal 25 2_Income Statement " xfId="230" xr:uid="{00000000-0005-0000-0000-0000EA000000}"/>
    <cellStyle name="Normal 25 3_Income Statement " xfId="231" xr:uid="{00000000-0005-0000-0000-0000EB000000}"/>
    <cellStyle name="Normal 25 5_Income Statement " xfId="232" xr:uid="{00000000-0005-0000-0000-0000EC000000}"/>
    <cellStyle name="Normal 25 6_Income Statement " xfId="233" xr:uid="{00000000-0005-0000-0000-0000ED000000}"/>
    <cellStyle name="Normal 27 6" xfId="1893" xr:uid="{DBFA8F4E-AD04-4F7C-807F-4ADAFC53A9FA}"/>
    <cellStyle name="Normal 3" xfId="1883" xr:uid="{00000000-0005-0000-0000-0000EE000000}"/>
    <cellStyle name="Normal 3 10 2_Income Statement " xfId="234" xr:uid="{00000000-0005-0000-0000-0000EF000000}"/>
    <cellStyle name="Normal 3 10 3_Income Statement " xfId="235" xr:uid="{00000000-0005-0000-0000-0000F0000000}"/>
    <cellStyle name="Normal 3 10_Income Statement " xfId="236" xr:uid="{00000000-0005-0000-0000-0000F1000000}"/>
    <cellStyle name="Normal 3 100 2_Income Statement " xfId="237" xr:uid="{00000000-0005-0000-0000-0000F2000000}"/>
    <cellStyle name="Normal 3 100 3_Income Statement " xfId="238" xr:uid="{00000000-0005-0000-0000-0000F3000000}"/>
    <cellStyle name="Normal 3 100_Income Statement " xfId="239" xr:uid="{00000000-0005-0000-0000-0000F4000000}"/>
    <cellStyle name="Normal 3 102_Income Statement " xfId="240" xr:uid="{00000000-0005-0000-0000-0000F5000000}"/>
    <cellStyle name="Normal 3 11 2_Income Statement " xfId="241" xr:uid="{00000000-0005-0000-0000-0000F6000000}"/>
    <cellStyle name="Normal 3 11 3_Income Statement " xfId="242" xr:uid="{00000000-0005-0000-0000-0000F7000000}"/>
    <cellStyle name="Normal 3 11_Income Statement " xfId="243" xr:uid="{00000000-0005-0000-0000-0000F8000000}"/>
    <cellStyle name="Normal 3 12 2_Income Statement " xfId="244" xr:uid="{00000000-0005-0000-0000-0000F9000000}"/>
    <cellStyle name="Normal 3 12 3_Income Statement " xfId="245" xr:uid="{00000000-0005-0000-0000-0000FA000000}"/>
    <cellStyle name="Normal 3 12_Income Statement " xfId="246" xr:uid="{00000000-0005-0000-0000-0000FB000000}"/>
    <cellStyle name="Normal 3 13 2_Income Statement " xfId="247" xr:uid="{00000000-0005-0000-0000-0000FC000000}"/>
    <cellStyle name="Normal 3 13 3_Income Statement " xfId="248" xr:uid="{00000000-0005-0000-0000-0000FD000000}"/>
    <cellStyle name="Normal 3 13_Income Statement " xfId="249" xr:uid="{00000000-0005-0000-0000-0000FE000000}"/>
    <cellStyle name="Normal 3 14 2_Income Statement " xfId="250" xr:uid="{00000000-0005-0000-0000-0000FF000000}"/>
    <cellStyle name="Normal 3 14 3_Income Statement " xfId="251" xr:uid="{00000000-0005-0000-0000-000000010000}"/>
    <cellStyle name="Normal 3 14_Income Statement " xfId="252" xr:uid="{00000000-0005-0000-0000-000001010000}"/>
    <cellStyle name="Normal 3 15 2_Income Statement " xfId="253" xr:uid="{00000000-0005-0000-0000-000002010000}"/>
    <cellStyle name="Normal 3 15 3_Income Statement " xfId="254" xr:uid="{00000000-0005-0000-0000-000003010000}"/>
    <cellStyle name="Normal 3 15_Income Statement " xfId="255" xr:uid="{00000000-0005-0000-0000-000004010000}"/>
    <cellStyle name="Normal 3 16 2_Income Statement " xfId="256" xr:uid="{00000000-0005-0000-0000-000005010000}"/>
    <cellStyle name="Normal 3 16 3_Income Statement " xfId="257" xr:uid="{00000000-0005-0000-0000-000006010000}"/>
    <cellStyle name="Normal 3 16_Income Statement " xfId="258" xr:uid="{00000000-0005-0000-0000-000007010000}"/>
    <cellStyle name="Normal 3 17 2_Income Statement " xfId="259" xr:uid="{00000000-0005-0000-0000-000008010000}"/>
    <cellStyle name="Normal 3 17 3_Income Statement " xfId="260" xr:uid="{00000000-0005-0000-0000-000009010000}"/>
    <cellStyle name="Normal 3 17_Income Statement " xfId="261" xr:uid="{00000000-0005-0000-0000-00000A010000}"/>
    <cellStyle name="Normal 3 18 2_Income Statement " xfId="262" xr:uid="{00000000-0005-0000-0000-00000B010000}"/>
    <cellStyle name="Normal 3 18 3_Income Statement " xfId="263" xr:uid="{00000000-0005-0000-0000-00000C010000}"/>
    <cellStyle name="Normal 3 18_Income Statement " xfId="264" xr:uid="{00000000-0005-0000-0000-00000D010000}"/>
    <cellStyle name="Normal 3 19 2_Income Statement " xfId="265" xr:uid="{00000000-0005-0000-0000-00000E010000}"/>
    <cellStyle name="Normal 3 19 3_Income Statement " xfId="266" xr:uid="{00000000-0005-0000-0000-00000F010000}"/>
    <cellStyle name="Normal 3 19_Income Statement " xfId="267" xr:uid="{00000000-0005-0000-0000-000010010000}"/>
    <cellStyle name="Normal 3 2 2 3 2_Income Statement " xfId="268" xr:uid="{00000000-0005-0000-0000-000011010000}"/>
    <cellStyle name="Normal 3 2 2 3_Income Statement " xfId="269" xr:uid="{00000000-0005-0000-0000-000012010000}"/>
    <cellStyle name="Normal 3 2 2 4_Income Statement " xfId="270" xr:uid="{00000000-0005-0000-0000-000013010000}"/>
    <cellStyle name="Normal 3 20 2_Income Statement " xfId="271" xr:uid="{00000000-0005-0000-0000-000014010000}"/>
    <cellStyle name="Normal 3 20 3_Income Statement " xfId="272" xr:uid="{00000000-0005-0000-0000-000015010000}"/>
    <cellStyle name="Normal 3 20_Income Statement " xfId="273" xr:uid="{00000000-0005-0000-0000-000016010000}"/>
    <cellStyle name="Normal 3 21 2_Income Statement " xfId="274" xr:uid="{00000000-0005-0000-0000-000017010000}"/>
    <cellStyle name="Normal 3 21 3_Income Statement " xfId="275" xr:uid="{00000000-0005-0000-0000-000018010000}"/>
    <cellStyle name="Normal 3 21_Income Statement " xfId="276" xr:uid="{00000000-0005-0000-0000-000019010000}"/>
    <cellStyle name="Normal 3 22 2_Income Statement " xfId="277" xr:uid="{00000000-0005-0000-0000-00001A010000}"/>
    <cellStyle name="Normal 3 22 3_Income Statement " xfId="278" xr:uid="{00000000-0005-0000-0000-00001B010000}"/>
    <cellStyle name="Normal 3 22_Income Statement " xfId="279" xr:uid="{00000000-0005-0000-0000-00001C010000}"/>
    <cellStyle name="Normal 3 23 2_Income Statement " xfId="280" xr:uid="{00000000-0005-0000-0000-00001D010000}"/>
    <cellStyle name="Normal 3 23 3_Income Statement " xfId="281" xr:uid="{00000000-0005-0000-0000-00001E010000}"/>
    <cellStyle name="Normal 3 23_Income Statement " xfId="282" xr:uid="{00000000-0005-0000-0000-00001F010000}"/>
    <cellStyle name="Normal 3 24 2_Income Statement " xfId="283" xr:uid="{00000000-0005-0000-0000-000020010000}"/>
    <cellStyle name="Normal 3 24 3_Income Statement " xfId="284" xr:uid="{00000000-0005-0000-0000-000021010000}"/>
    <cellStyle name="Normal 3 24_Income Statement " xfId="285" xr:uid="{00000000-0005-0000-0000-000022010000}"/>
    <cellStyle name="Normal 3 25 2_Income Statement " xfId="286" xr:uid="{00000000-0005-0000-0000-000023010000}"/>
    <cellStyle name="Normal 3 25 3_Income Statement " xfId="287" xr:uid="{00000000-0005-0000-0000-000024010000}"/>
    <cellStyle name="Normal 3 25_Income Statement " xfId="288" xr:uid="{00000000-0005-0000-0000-000025010000}"/>
    <cellStyle name="Normal 3 26 2_Income Statement " xfId="289" xr:uid="{00000000-0005-0000-0000-000026010000}"/>
    <cellStyle name="Normal 3 26 3_Income Statement " xfId="290" xr:uid="{00000000-0005-0000-0000-000027010000}"/>
    <cellStyle name="Normal 3 26_Income Statement " xfId="291" xr:uid="{00000000-0005-0000-0000-000028010000}"/>
    <cellStyle name="Normal 3 27 2_Income Statement " xfId="292" xr:uid="{00000000-0005-0000-0000-000029010000}"/>
    <cellStyle name="Normal 3 27 3_Income Statement " xfId="293" xr:uid="{00000000-0005-0000-0000-00002A010000}"/>
    <cellStyle name="Normal 3 27_Income Statement " xfId="294" xr:uid="{00000000-0005-0000-0000-00002B010000}"/>
    <cellStyle name="Normal 3 28 2_Income Statement " xfId="295" xr:uid="{00000000-0005-0000-0000-00002C010000}"/>
    <cellStyle name="Normal 3 28 3_Income Statement " xfId="296" xr:uid="{00000000-0005-0000-0000-00002D010000}"/>
    <cellStyle name="Normal 3 28_Income Statement " xfId="297" xr:uid="{00000000-0005-0000-0000-00002E010000}"/>
    <cellStyle name="Normal 3 29 2_Income Statement " xfId="298" xr:uid="{00000000-0005-0000-0000-00002F010000}"/>
    <cellStyle name="Normal 3 29 3_Income Statement " xfId="299" xr:uid="{00000000-0005-0000-0000-000030010000}"/>
    <cellStyle name="Normal 3 29_Income Statement " xfId="300" xr:uid="{00000000-0005-0000-0000-000031010000}"/>
    <cellStyle name="Normal 3 30 2_Income Statement " xfId="301" xr:uid="{00000000-0005-0000-0000-000032010000}"/>
    <cellStyle name="Normal 3 30 3_Income Statement " xfId="302" xr:uid="{00000000-0005-0000-0000-000033010000}"/>
    <cellStyle name="Normal 3 30_Income Statement " xfId="303" xr:uid="{00000000-0005-0000-0000-000034010000}"/>
    <cellStyle name="Normal 3 31 2_Income Statement " xfId="304" xr:uid="{00000000-0005-0000-0000-000035010000}"/>
    <cellStyle name="Normal 3 31 3_Income Statement " xfId="305" xr:uid="{00000000-0005-0000-0000-000036010000}"/>
    <cellStyle name="Normal 3 31_Income Statement " xfId="306" xr:uid="{00000000-0005-0000-0000-000037010000}"/>
    <cellStyle name="Normal 3 32 2_Income Statement " xfId="307" xr:uid="{00000000-0005-0000-0000-000038010000}"/>
    <cellStyle name="Normal 3 32 3_Income Statement " xfId="308" xr:uid="{00000000-0005-0000-0000-000039010000}"/>
    <cellStyle name="Normal 3 32_Income Statement " xfId="309" xr:uid="{00000000-0005-0000-0000-00003A010000}"/>
    <cellStyle name="Normal 3 33 2_Income Statement " xfId="310" xr:uid="{00000000-0005-0000-0000-00003B010000}"/>
    <cellStyle name="Normal 3 33 3_Income Statement " xfId="311" xr:uid="{00000000-0005-0000-0000-00003C010000}"/>
    <cellStyle name="Normal 3 33_Income Statement " xfId="312" xr:uid="{00000000-0005-0000-0000-00003D010000}"/>
    <cellStyle name="Normal 3 34 2_Income Statement " xfId="313" xr:uid="{00000000-0005-0000-0000-00003E010000}"/>
    <cellStyle name="Normal 3 34 3_Income Statement " xfId="314" xr:uid="{00000000-0005-0000-0000-00003F010000}"/>
    <cellStyle name="Normal 3 34_Income Statement " xfId="315" xr:uid="{00000000-0005-0000-0000-000040010000}"/>
    <cellStyle name="Normal 3 35 2_Income Statement " xfId="316" xr:uid="{00000000-0005-0000-0000-000041010000}"/>
    <cellStyle name="Normal 3 35 3_Income Statement " xfId="317" xr:uid="{00000000-0005-0000-0000-000042010000}"/>
    <cellStyle name="Normal 3 35_Income Statement " xfId="318" xr:uid="{00000000-0005-0000-0000-000043010000}"/>
    <cellStyle name="Normal 3 36 2_Income Statement " xfId="319" xr:uid="{00000000-0005-0000-0000-000044010000}"/>
    <cellStyle name="Normal 3 36 3_Income Statement " xfId="320" xr:uid="{00000000-0005-0000-0000-000045010000}"/>
    <cellStyle name="Normal 3 36_Income Statement " xfId="321" xr:uid="{00000000-0005-0000-0000-000046010000}"/>
    <cellStyle name="Normal 3 37 2_Income Statement " xfId="322" xr:uid="{00000000-0005-0000-0000-000047010000}"/>
    <cellStyle name="Normal 3 37 3_Income Statement " xfId="323" xr:uid="{00000000-0005-0000-0000-000048010000}"/>
    <cellStyle name="Normal 3 37_Income Statement " xfId="324" xr:uid="{00000000-0005-0000-0000-000049010000}"/>
    <cellStyle name="Normal 3 38 2_Income Statement " xfId="325" xr:uid="{00000000-0005-0000-0000-00004A010000}"/>
    <cellStyle name="Normal 3 38 3_Income Statement " xfId="326" xr:uid="{00000000-0005-0000-0000-00004B010000}"/>
    <cellStyle name="Normal 3 38_Income Statement " xfId="327" xr:uid="{00000000-0005-0000-0000-00004C010000}"/>
    <cellStyle name="Normal 3 39 2_Income Statement " xfId="328" xr:uid="{00000000-0005-0000-0000-00004D010000}"/>
    <cellStyle name="Normal 3 39 3_Income Statement " xfId="329" xr:uid="{00000000-0005-0000-0000-00004E010000}"/>
    <cellStyle name="Normal 3 39_Income Statement " xfId="330" xr:uid="{00000000-0005-0000-0000-00004F010000}"/>
    <cellStyle name="Normal 3 4 2_Income Statement " xfId="331" xr:uid="{00000000-0005-0000-0000-000050010000}"/>
    <cellStyle name="Normal 3 4_Income Statement " xfId="332" xr:uid="{00000000-0005-0000-0000-000051010000}"/>
    <cellStyle name="Normal 3 40 2_Income Statement " xfId="333" xr:uid="{00000000-0005-0000-0000-000052010000}"/>
    <cellStyle name="Normal 3 40 3_Income Statement " xfId="334" xr:uid="{00000000-0005-0000-0000-000053010000}"/>
    <cellStyle name="Normal 3 40_Income Statement " xfId="335" xr:uid="{00000000-0005-0000-0000-000054010000}"/>
    <cellStyle name="Normal 3 41 2_Income Statement " xfId="336" xr:uid="{00000000-0005-0000-0000-000055010000}"/>
    <cellStyle name="Normal 3 41 3_Income Statement " xfId="337" xr:uid="{00000000-0005-0000-0000-000056010000}"/>
    <cellStyle name="Normal 3 41_Income Statement " xfId="338" xr:uid="{00000000-0005-0000-0000-000057010000}"/>
    <cellStyle name="Normal 3 42 2_Income Statement " xfId="339" xr:uid="{00000000-0005-0000-0000-000058010000}"/>
    <cellStyle name="Normal 3 42 3_Income Statement " xfId="340" xr:uid="{00000000-0005-0000-0000-000059010000}"/>
    <cellStyle name="Normal 3 42_Income Statement " xfId="341" xr:uid="{00000000-0005-0000-0000-00005A010000}"/>
    <cellStyle name="Normal 3 43 2_Income Statement " xfId="342" xr:uid="{00000000-0005-0000-0000-00005B010000}"/>
    <cellStyle name="Normal 3 43 3_Income Statement " xfId="343" xr:uid="{00000000-0005-0000-0000-00005C010000}"/>
    <cellStyle name="Normal 3 43_Income Statement " xfId="344" xr:uid="{00000000-0005-0000-0000-00005D010000}"/>
    <cellStyle name="Normal 3 44 2_Income Statement " xfId="345" xr:uid="{00000000-0005-0000-0000-00005E010000}"/>
    <cellStyle name="Normal 3 44 3_Income Statement " xfId="346" xr:uid="{00000000-0005-0000-0000-00005F010000}"/>
    <cellStyle name="Normal 3 44_Income Statement " xfId="347" xr:uid="{00000000-0005-0000-0000-000060010000}"/>
    <cellStyle name="Normal 3 45 2_Income Statement " xfId="348" xr:uid="{00000000-0005-0000-0000-000061010000}"/>
    <cellStyle name="Normal 3 45 3_Income Statement " xfId="349" xr:uid="{00000000-0005-0000-0000-000062010000}"/>
    <cellStyle name="Normal 3 45_Income Statement " xfId="350" xr:uid="{00000000-0005-0000-0000-000063010000}"/>
    <cellStyle name="Normal 3 46 2_Income Statement " xfId="351" xr:uid="{00000000-0005-0000-0000-000064010000}"/>
    <cellStyle name="Normal 3 46 3_Income Statement " xfId="352" xr:uid="{00000000-0005-0000-0000-000065010000}"/>
    <cellStyle name="Normal 3 46_Income Statement " xfId="353" xr:uid="{00000000-0005-0000-0000-000066010000}"/>
    <cellStyle name="Normal 3 47 2_Income Statement " xfId="354" xr:uid="{00000000-0005-0000-0000-000067010000}"/>
    <cellStyle name="Normal 3 47 3_Income Statement " xfId="355" xr:uid="{00000000-0005-0000-0000-000068010000}"/>
    <cellStyle name="Normal 3 47_Income Statement " xfId="356" xr:uid="{00000000-0005-0000-0000-000069010000}"/>
    <cellStyle name="Normal 3 48 2_Income Statement " xfId="357" xr:uid="{00000000-0005-0000-0000-00006A010000}"/>
    <cellStyle name="Normal 3 48 3_Income Statement " xfId="358" xr:uid="{00000000-0005-0000-0000-00006B010000}"/>
    <cellStyle name="Normal 3 48_Income Statement " xfId="359" xr:uid="{00000000-0005-0000-0000-00006C010000}"/>
    <cellStyle name="Normal 3 49 2_Income Statement " xfId="360" xr:uid="{00000000-0005-0000-0000-00006D010000}"/>
    <cellStyle name="Normal 3 49 3_Income Statement " xfId="361" xr:uid="{00000000-0005-0000-0000-00006E010000}"/>
    <cellStyle name="Normal 3 49_Income Statement " xfId="362" xr:uid="{00000000-0005-0000-0000-00006F010000}"/>
    <cellStyle name="Normal 3 50 2_Income Statement " xfId="363" xr:uid="{00000000-0005-0000-0000-000070010000}"/>
    <cellStyle name="Normal 3 50 3_Income Statement " xfId="364" xr:uid="{00000000-0005-0000-0000-000071010000}"/>
    <cellStyle name="Normal 3 50_Income Statement " xfId="365" xr:uid="{00000000-0005-0000-0000-000072010000}"/>
    <cellStyle name="Normal 3 51 2_Income Statement " xfId="366" xr:uid="{00000000-0005-0000-0000-000073010000}"/>
    <cellStyle name="Normal 3 51 3_Income Statement " xfId="367" xr:uid="{00000000-0005-0000-0000-000074010000}"/>
    <cellStyle name="Normal 3 51_Income Statement " xfId="368" xr:uid="{00000000-0005-0000-0000-000075010000}"/>
    <cellStyle name="Normal 3 52 2_Income Statement " xfId="369" xr:uid="{00000000-0005-0000-0000-000076010000}"/>
    <cellStyle name="Normal 3 52 3_Income Statement " xfId="370" xr:uid="{00000000-0005-0000-0000-000077010000}"/>
    <cellStyle name="Normal 3 52_Income Statement " xfId="371" xr:uid="{00000000-0005-0000-0000-000078010000}"/>
    <cellStyle name="Normal 3 53 2_Income Statement " xfId="372" xr:uid="{00000000-0005-0000-0000-000079010000}"/>
    <cellStyle name="Normal 3 53 3_Income Statement " xfId="373" xr:uid="{00000000-0005-0000-0000-00007A010000}"/>
    <cellStyle name="Normal 3 53_Income Statement " xfId="374" xr:uid="{00000000-0005-0000-0000-00007B010000}"/>
    <cellStyle name="Normal 3 54 2_Income Statement " xfId="375" xr:uid="{00000000-0005-0000-0000-00007C010000}"/>
    <cellStyle name="Normal 3 54 3_Income Statement " xfId="376" xr:uid="{00000000-0005-0000-0000-00007D010000}"/>
    <cellStyle name="Normal 3 54_Income Statement " xfId="377" xr:uid="{00000000-0005-0000-0000-00007E010000}"/>
    <cellStyle name="Normal 3 55 2_Income Statement " xfId="378" xr:uid="{00000000-0005-0000-0000-00007F010000}"/>
    <cellStyle name="Normal 3 55 3_Income Statement " xfId="379" xr:uid="{00000000-0005-0000-0000-000080010000}"/>
    <cellStyle name="Normal 3 55_Income Statement " xfId="380" xr:uid="{00000000-0005-0000-0000-000081010000}"/>
    <cellStyle name="Normal 3 56 2_Income Statement " xfId="381" xr:uid="{00000000-0005-0000-0000-000082010000}"/>
    <cellStyle name="Normal 3 56 3_Income Statement " xfId="382" xr:uid="{00000000-0005-0000-0000-000083010000}"/>
    <cellStyle name="Normal 3 56_Income Statement " xfId="383" xr:uid="{00000000-0005-0000-0000-000084010000}"/>
    <cellStyle name="Normal 3 57 2_Income Statement " xfId="384" xr:uid="{00000000-0005-0000-0000-000085010000}"/>
    <cellStyle name="Normal 3 57 3_Income Statement " xfId="385" xr:uid="{00000000-0005-0000-0000-000086010000}"/>
    <cellStyle name="Normal 3 57_Income Statement " xfId="386" xr:uid="{00000000-0005-0000-0000-000087010000}"/>
    <cellStyle name="Normal 3 58 2_Income Statement " xfId="387" xr:uid="{00000000-0005-0000-0000-000088010000}"/>
    <cellStyle name="Normal 3 58 3_Income Statement " xfId="388" xr:uid="{00000000-0005-0000-0000-000089010000}"/>
    <cellStyle name="Normal 3 58_Income Statement " xfId="389" xr:uid="{00000000-0005-0000-0000-00008A010000}"/>
    <cellStyle name="Normal 3 59 2_Income Statement " xfId="390" xr:uid="{00000000-0005-0000-0000-00008B010000}"/>
    <cellStyle name="Normal 3 59 3_Income Statement " xfId="391" xr:uid="{00000000-0005-0000-0000-00008C010000}"/>
    <cellStyle name="Normal 3 59_Income Statement " xfId="392" xr:uid="{00000000-0005-0000-0000-00008D010000}"/>
    <cellStyle name="Normal 3 6 2_Income Statement " xfId="393" xr:uid="{00000000-0005-0000-0000-00008E010000}"/>
    <cellStyle name="Normal 3 6 3_Income Statement " xfId="394" xr:uid="{00000000-0005-0000-0000-00008F010000}"/>
    <cellStyle name="Normal 3 6_Income Statement " xfId="395" xr:uid="{00000000-0005-0000-0000-000090010000}"/>
    <cellStyle name="Normal 3 60 2_Income Statement " xfId="396" xr:uid="{00000000-0005-0000-0000-000091010000}"/>
    <cellStyle name="Normal 3 60 3_Income Statement " xfId="397" xr:uid="{00000000-0005-0000-0000-000092010000}"/>
    <cellStyle name="Normal 3 60_Income Statement " xfId="398" xr:uid="{00000000-0005-0000-0000-000093010000}"/>
    <cellStyle name="Normal 3 61 2_Income Statement " xfId="399" xr:uid="{00000000-0005-0000-0000-000094010000}"/>
    <cellStyle name="Normal 3 61 3_Income Statement " xfId="400" xr:uid="{00000000-0005-0000-0000-000095010000}"/>
    <cellStyle name="Normal 3 61_Income Statement " xfId="401" xr:uid="{00000000-0005-0000-0000-000096010000}"/>
    <cellStyle name="Normal 3 62 2_Income Statement " xfId="402" xr:uid="{00000000-0005-0000-0000-000097010000}"/>
    <cellStyle name="Normal 3 62 3_Income Statement " xfId="403" xr:uid="{00000000-0005-0000-0000-000098010000}"/>
    <cellStyle name="Normal 3 62_Income Statement " xfId="404" xr:uid="{00000000-0005-0000-0000-000099010000}"/>
    <cellStyle name="Normal 3 63 2_Income Statement " xfId="405" xr:uid="{00000000-0005-0000-0000-00009A010000}"/>
    <cellStyle name="Normal 3 63 3_Income Statement " xfId="406" xr:uid="{00000000-0005-0000-0000-00009B010000}"/>
    <cellStyle name="Normal 3 63_Income Statement " xfId="407" xr:uid="{00000000-0005-0000-0000-00009C010000}"/>
    <cellStyle name="Normal 3 64 2_Income Statement " xfId="408" xr:uid="{00000000-0005-0000-0000-00009D010000}"/>
    <cellStyle name="Normal 3 64 3_Income Statement " xfId="409" xr:uid="{00000000-0005-0000-0000-00009E010000}"/>
    <cellStyle name="Normal 3 64_Income Statement " xfId="410" xr:uid="{00000000-0005-0000-0000-00009F010000}"/>
    <cellStyle name="Normal 3 65 2_Income Statement " xfId="411" xr:uid="{00000000-0005-0000-0000-0000A0010000}"/>
    <cellStyle name="Normal 3 65 3_Income Statement " xfId="412" xr:uid="{00000000-0005-0000-0000-0000A1010000}"/>
    <cellStyle name="Normal 3 65_Income Statement " xfId="413" xr:uid="{00000000-0005-0000-0000-0000A2010000}"/>
    <cellStyle name="Normal 3 66 2_Income Statement " xfId="414" xr:uid="{00000000-0005-0000-0000-0000A3010000}"/>
    <cellStyle name="Normal 3 66 3_Income Statement " xfId="415" xr:uid="{00000000-0005-0000-0000-0000A4010000}"/>
    <cellStyle name="Normal 3 66_Income Statement " xfId="416" xr:uid="{00000000-0005-0000-0000-0000A5010000}"/>
    <cellStyle name="Normal 3 67 2_Income Statement " xfId="417" xr:uid="{00000000-0005-0000-0000-0000A6010000}"/>
    <cellStyle name="Normal 3 67 3_Income Statement " xfId="418" xr:uid="{00000000-0005-0000-0000-0000A7010000}"/>
    <cellStyle name="Normal 3 67_Income Statement " xfId="419" xr:uid="{00000000-0005-0000-0000-0000A8010000}"/>
    <cellStyle name="Normal 3 68 2_Income Statement " xfId="420" xr:uid="{00000000-0005-0000-0000-0000A9010000}"/>
    <cellStyle name="Normal 3 68 3_Income Statement " xfId="421" xr:uid="{00000000-0005-0000-0000-0000AA010000}"/>
    <cellStyle name="Normal 3 68_Income Statement " xfId="422" xr:uid="{00000000-0005-0000-0000-0000AB010000}"/>
    <cellStyle name="Normal 3 69 2_Income Statement " xfId="423" xr:uid="{00000000-0005-0000-0000-0000AC010000}"/>
    <cellStyle name="Normal 3 69 3_Income Statement " xfId="424" xr:uid="{00000000-0005-0000-0000-0000AD010000}"/>
    <cellStyle name="Normal 3 69_Income Statement " xfId="425" xr:uid="{00000000-0005-0000-0000-0000AE010000}"/>
    <cellStyle name="Normal 3 7 2_Income Statement " xfId="426" xr:uid="{00000000-0005-0000-0000-0000AF010000}"/>
    <cellStyle name="Normal 3 7 3_Income Statement " xfId="427" xr:uid="{00000000-0005-0000-0000-0000B0010000}"/>
    <cellStyle name="Normal 3 7_Income Statement " xfId="428" xr:uid="{00000000-0005-0000-0000-0000B1010000}"/>
    <cellStyle name="Normal 3 70 2_Income Statement " xfId="429" xr:uid="{00000000-0005-0000-0000-0000B2010000}"/>
    <cellStyle name="Normal 3 70 3_Income Statement " xfId="430" xr:uid="{00000000-0005-0000-0000-0000B3010000}"/>
    <cellStyle name="Normal 3 70_Income Statement " xfId="431" xr:uid="{00000000-0005-0000-0000-0000B4010000}"/>
    <cellStyle name="Normal 3 71 2_Income Statement " xfId="432" xr:uid="{00000000-0005-0000-0000-0000B5010000}"/>
    <cellStyle name="Normal 3 71 3_Income Statement " xfId="433" xr:uid="{00000000-0005-0000-0000-0000B6010000}"/>
    <cellStyle name="Normal 3 71_Income Statement " xfId="434" xr:uid="{00000000-0005-0000-0000-0000B7010000}"/>
    <cellStyle name="Normal 3 72 2_Income Statement " xfId="435" xr:uid="{00000000-0005-0000-0000-0000B8010000}"/>
    <cellStyle name="Normal 3 72 3_Income Statement " xfId="436" xr:uid="{00000000-0005-0000-0000-0000B9010000}"/>
    <cellStyle name="Normal 3 72_Income Statement " xfId="437" xr:uid="{00000000-0005-0000-0000-0000BA010000}"/>
    <cellStyle name="Normal 3 73 2_Income Statement " xfId="438" xr:uid="{00000000-0005-0000-0000-0000BB010000}"/>
    <cellStyle name="Normal 3 73 3_Income Statement " xfId="439" xr:uid="{00000000-0005-0000-0000-0000BC010000}"/>
    <cellStyle name="Normal 3 73_Income Statement " xfId="440" xr:uid="{00000000-0005-0000-0000-0000BD010000}"/>
    <cellStyle name="Normal 3 74 2_Income Statement " xfId="441" xr:uid="{00000000-0005-0000-0000-0000BE010000}"/>
    <cellStyle name="Normal 3 74 3_Income Statement " xfId="442" xr:uid="{00000000-0005-0000-0000-0000BF010000}"/>
    <cellStyle name="Normal 3 74_Income Statement " xfId="443" xr:uid="{00000000-0005-0000-0000-0000C0010000}"/>
    <cellStyle name="Normal 3 75 2_Income Statement " xfId="444" xr:uid="{00000000-0005-0000-0000-0000C1010000}"/>
    <cellStyle name="Normal 3 75 3_Income Statement " xfId="445" xr:uid="{00000000-0005-0000-0000-0000C2010000}"/>
    <cellStyle name="Normal 3 75_Income Statement " xfId="446" xr:uid="{00000000-0005-0000-0000-0000C3010000}"/>
    <cellStyle name="Normal 3 76 2_Income Statement " xfId="447" xr:uid="{00000000-0005-0000-0000-0000C4010000}"/>
    <cellStyle name="Normal 3 76 3_Income Statement " xfId="448" xr:uid="{00000000-0005-0000-0000-0000C5010000}"/>
    <cellStyle name="Normal 3 76_Income Statement " xfId="449" xr:uid="{00000000-0005-0000-0000-0000C6010000}"/>
    <cellStyle name="Normal 3 77 2_Income Statement " xfId="450" xr:uid="{00000000-0005-0000-0000-0000C7010000}"/>
    <cellStyle name="Normal 3 77 3_Income Statement " xfId="451" xr:uid="{00000000-0005-0000-0000-0000C8010000}"/>
    <cellStyle name="Normal 3 77_Income Statement " xfId="452" xr:uid="{00000000-0005-0000-0000-0000C9010000}"/>
    <cellStyle name="Normal 3 78 2_Income Statement " xfId="453" xr:uid="{00000000-0005-0000-0000-0000CA010000}"/>
    <cellStyle name="Normal 3 78 3_Income Statement " xfId="454" xr:uid="{00000000-0005-0000-0000-0000CB010000}"/>
    <cellStyle name="Normal 3 78_Income Statement " xfId="455" xr:uid="{00000000-0005-0000-0000-0000CC010000}"/>
    <cellStyle name="Normal 3 79 2_Income Statement " xfId="456" xr:uid="{00000000-0005-0000-0000-0000CD010000}"/>
    <cellStyle name="Normal 3 79 3_Income Statement " xfId="457" xr:uid="{00000000-0005-0000-0000-0000CE010000}"/>
    <cellStyle name="Normal 3 79_Income Statement " xfId="458" xr:uid="{00000000-0005-0000-0000-0000CF010000}"/>
    <cellStyle name="Normal 3 8 2_Income Statement " xfId="459" xr:uid="{00000000-0005-0000-0000-0000D0010000}"/>
    <cellStyle name="Normal 3 8 3_Income Statement " xfId="460" xr:uid="{00000000-0005-0000-0000-0000D1010000}"/>
    <cellStyle name="Normal 3 8_Income Statement " xfId="461" xr:uid="{00000000-0005-0000-0000-0000D2010000}"/>
    <cellStyle name="Normal 3 80 2_Income Statement " xfId="462" xr:uid="{00000000-0005-0000-0000-0000D3010000}"/>
    <cellStyle name="Normal 3 80 3_Income Statement " xfId="463" xr:uid="{00000000-0005-0000-0000-0000D4010000}"/>
    <cellStyle name="Normal 3 80_Income Statement " xfId="464" xr:uid="{00000000-0005-0000-0000-0000D5010000}"/>
    <cellStyle name="Normal 3 81 2_Income Statement " xfId="465" xr:uid="{00000000-0005-0000-0000-0000D6010000}"/>
    <cellStyle name="Normal 3 81 3_Income Statement " xfId="466" xr:uid="{00000000-0005-0000-0000-0000D7010000}"/>
    <cellStyle name="Normal 3 81_Income Statement " xfId="467" xr:uid="{00000000-0005-0000-0000-0000D8010000}"/>
    <cellStyle name="Normal 3 82 2_Income Statement " xfId="468" xr:uid="{00000000-0005-0000-0000-0000D9010000}"/>
    <cellStyle name="Normal 3 82 3_Income Statement " xfId="469" xr:uid="{00000000-0005-0000-0000-0000DA010000}"/>
    <cellStyle name="Normal 3 82_Income Statement " xfId="470" xr:uid="{00000000-0005-0000-0000-0000DB010000}"/>
    <cellStyle name="Normal 3 83 2_Income Statement " xfId="471" xr:uid="{00000000-0005-0000-0000-0000DC010000}"/>
    <cellStyle name="Normal 3 83 3_Income Statement " xfId="472" xr:uid="{00000000-0005-0000-0000-0000DD010000}"/>
    <cellStyle name="Normal 3 83_Income Statement " xfId="473" xr:uid="{00000000-0005-0000-0000-0000DE010000}"/>
    <cellStyle name="Normal 3 84 2_Income Statement " xfId="474" xr:uid="{00000000-0005-0000-0000-0000DF010000}"/>
    <cellStyle name="Normal 3 84 3_Income Statement " xfId="475" xr:uid="{00000000-0005-0000-0000-0000E0010000}"/>
    <cellStyle name="Normal 3 84_Income Statement " xfId="476" xr:uid="{00000000-0005-0000-0000-0000E1010000}"/>
    <cellStyle name="Normal 3 85 2_Income Statement " xfId="477" xr:uid="{00000000-0005-0000-0000-0000E2010000}"/>
    <cellStyle name="Normal 3 85 3_Income Statement " xfId="478" xr:uid="{00000000-0005-0000-0000-0000E3010000}"/>
    <cellStyle name="Normal 3 85_Income Statement " xfId="479" xr:uid="{00000000-0005-0000-0000-0000E4010000}"/>
    <cellStyle name="Normal 3 86 2_Income Statement " xfId="480" xr:uid="{00000000-0005-0000-0000-0000E5010000}"/>
    <cellStyle name="Normal 3 86 3_Income Statement " xfId="481" xr:uid="{00000000-0005-0000-0000-0000E6010000}"/>
    <cellStyle name="Normal 3 86_Income Statement " xfId="482" xr:uid="{00000000-0005-0000-0000-0000E7010000}"/>
    <cellStyle name="Normal 3 87 2_Income Statement " xfId="483" xr:uid="{00000000-0005-0000-0000-0000E8010000}"/>
    <cellStyle name="Normal 3 87 3_Income Statement " xfId="484" xr:uid="{00000000-0005-0000-0000-0000E9010000}"/>
    <cellStyle name="Normal 3 87_Income Statement " xfId="485" xr:uid="{00000000-0005-0000-0000-0000EA010000}"/>
    <cellStyle name="Normal 3 88 2_Income Statement " xfId="486" xr:uid="{00000000-0005-0000-0000-0000EB010000}"/>
    <cellStyle name="Normal 3 88 3_Income Statement " xfId="487" xr:uid="{00000000-0005-0000-0000-0000EC010000}"/>
    <cellStyle name="Normal 3 88_Income Statement " xfId="488" xr:uid="{00000000-0005-0000-0000-0000ED010000}"/>
    <cellStyle name="Normal 3 89 2_Income Statement " xfId="489" xr:uid="{00000000-0005-0000-0000-0000EE010000}"/>
    <cellStyle name="Normal 3 89 3_Income Statement " xfId="490" xr:uid="{00000000-0005-0000-0000-0000EF010000}"/>
    <cellStyle name="Normal 3 89_Income Statement " xfId="491" xr:uid="{00000000-0005-0000-0000-0000F0010000}"/>
    <cellStyle name="Normal 3 9 2_Income Statement " xfId="492" xr:uid="{00000000-0005-0000-0000-0000F1010000}"/>
    <cellStyle name="Normal 3 9 3_Income Statement " xfId="493" xr:uid="{00000000-0005-0000-0000-0000F2010000}"/>
    <cellStyle name="Normal 3 9_Income Statement " xfId="494" xr:uid="{00000000-0005-0000-0000-0000F3010000}"/>
    <cellStyle name="Normal 3 90 2_Income Statement " xfId="495" xr:uid="{00000000-0005-0000-0000-0000F4010000}"/>
    <cellStyle name="Normal 3 90 3_Income Statement " xfId="496" xr:uid="{00000000-0005-0000-0000-0000F5010000}"/>
    <cellStyle name="Normal 3 90_Income Statement " xfId="497" xr:uid="{00000000-0005-0000-0000-0000F6010000}"/>
    <cellStyle name="Normal 3 91 2_Income Statement " xfId="498" xr:uid="{00000000-0005-0000-0000-0000F7010000}"/>
    <cellStyle name="Normal 3 91 3_Income Statement " xfId="499" xr:uid="{00000000-0005-0000-0000-0000F8010000}"/>
    <cellStyle name="Normal 3 91_Income Statement " xfId="500" xr:uid="{00000000-0005-0000-0000-0000F9010000}"/>
    <cellStyle name="Normal 3 92 2_Income Statement " xfId="501" xr:uid="{00000000-0005-0000-0000-0000FA010000}"/>
    <cellStyle name="Normal 3 92 3_Income Statement " xfId="502" xr:uid="{00000000-0005-0000-0000-0000FB010000}"/>
    <cellStyle name="Normal 3 92_Income Statement " xfId="503" xr:uid="{00000000-0005-0000-0000-0000FC010000}"/>
    <cellStyle name="Normal 3 93 2_Income Statement " xfId="504" xr:uid="{00000000-0005-0000-0000-0000FD010000}"/>
    <cellStyle name="Normal 3 93 3_Income Statement " xfId="505" xr:uid="{00000000-0005-0000-0000-0000FE010000}"/>
    <cellStyle name="Normal 3 93_Income Statement " xfId="506" xr:uid="{00000000-0005-0000-0000-0000FF010000}"/>
    <cellStyle name="Normal 3 94 2_Income Statement " xfId="507" xr:uid="{00000000-0005-0000-0000-000000020000}"/>
    <cellStyle name="Normal 3 94 3_Income Statement " xfId="508" xr:uid="{00000000-0005-0000-0000-000001020000}"/>
    <cellStyle name="Normal 3 94_Income Statement " xfId="509" xr:uid="{00000000-0005-0000-0000-000002020000}"/>
    <cellStyle name="Normal 3 95 2_Income Statement " xfId="510" xr:uid="{00000000-0005-0000-0000-000003020000}"/>
    <cellStyle name="Normal 3 95 3_Income Statement " xfId="511" xr:uid="{00000000-0005-0000-0000-000004020000}"/>
    <cellStyle name="Normal 3 95_Income Statement " xfId="512" xr:uid="{00000000-0005-0000-0000-000005020000}"/>
    <cellStyle name="Normal 3 96 2_Income Statement " xfId="513" xr:uid="{00000000-0005-0000-0000-000006020000}"/>
    <cellStyle name="Normal 3 96 3_Income Statement " xfId="514" xr:uid="{00000000-0005-0000-0000-000007020000}"/>
    <cellStyle name="Normal 3 96_Income Statement " xfId="515" xr:uid="{00000000-0005-0000-0000-000008020000}"/>
    <cellStyle name="Normal 3 97 2_Income Statement " xfId="516" xr:uid="{00000000-0005-0000-0000-000009020000}"/>
    <cellStyle name="Normal 3 97 3_Income Statement " xfId="517" xr:uid="{00000000-0005-0000-0000-00000A020000}"/>
    <cellStyle name="Normal 3 97_Income Statement " xfId="518" xr:uid="{00000000-0005-0000-0000-00000B020000}"/>
    <cellStyle name="Normal 3 98 2_Income Statement " xfId="519" xr:uid="{00000000-0005-0000-0000-00000C020000}"/>
    <cellStyle name="Normal 3 98 3_Income Statement " xfId="520" xr:uid="{00000000-0005-0000-0000-00000D020000}"/>
    <cellStyle name="Normal 3 98_Income Statement " xfId="521" xr:uid="{00000000-0005-0000-0000-00000E020000}"/>
    <cellStyle name="Normal 3 99 2_Income Statement " xfId="522" xr:uid="{00000000-0005-0000-0000-00000F020000}"/>
    <cellStyle name="Normal 3 99 3_Income Statement " xfId="523" xr:uid="{00000000-0005-0000-0000-000010020000}"/>
    <cellStyle name="Normal 3 99_Income Statement " xfId="524" xr:uid="{00000000-0005-0000-0000-000011020000}"/>
    <cellStyle name="Normal 324" xfId="2076" xr:uid="{9CF3838D-3085-4E91-A855-B1F5C63A4CAC}"/>
    <cellStyle name="Normal 4" xfId="1886" xr:uid="{00000000-0005-0000-0000-000012020000}"/>
    <cellStyle name="Normal 4 10 2_Income Statement " xfId="525" xr:uid="{00000000-0005-0000-0000-000013020000}"/>
    <cellStyle name="Normal 4 10_Income Statement " xfId="526" xr:uid="{00000000-0005-0000-0000-000014020000}"/>
    <cellStyle name="Normal 4 100 2_Income Statement " xfId="527" xr:uid="{00000000-0005-0000-0000-000015020000}"/>
    <cellStyle name="Normal 4 100 3_Income Statement " xfId="528" xr:uid="{00000000-0005-0000-0000-000016020000}"/>
    <cellStyle name="Normal 4 100_Income Statement " xfId="529" xr:uid="{00000000-0005-0000-0000-000017020000}"/>
    <cellStyle name="Normal 4 101 2_Income Statement " xfId="530" xr:uid="{00000000-0005-0000-0000-000018020000}"/>
    <cellStyle name="Normal 4 101 3_Income Statement " xfId="531" xr:uid="{00000000-0005-0000-0000-000019020000}"/>
    <cellStyle name="Normal 4 101_Income Statement " xfId="532" xr:uid="{00000000-0005-0000-0000-00001A020000}"/>
    <cellStyle name="Normal 4 102_Income Statement " xfId="533" xr:uid="{00000000-0005-0000-0000-00001B020000}"/>
    <cellStyle name="Normal 4 103_Income Statement " xfId="534" xr:uid="{00000000-0005-0000-0000-00001C020000}"/>
    <cellStyle name="Normal 4 11 2_Income Statement " xfId="535" xr:uid="{00000000-0005-0000-0000-00001D020000}"/>
    <cellStyle name="Normal 4 11_Income Statement " xfId="536" xr:uid="{00000000-0005-0000-0000-00001E020000}"/>
    <cellStyle name="Normal 4 12 2_Income Statement " xfId="537" xr:uid="{00000000-0005-0000-0000-00001F020000}"/>
    <cellStyle name="Normal 4 12 3_Income Statement " xfId="538" xr:uid="{00000000-0005-0000-0000-000020020000}"/>
    <cellStyle name="Normal 4 12_Income Statement " xfId="539" xr:uid="{00000000-0005-0000-0000-000021020000}"/>
    <cellStyle name="Normal 4 13 2_Income Statement " xfId="540" xr:uid="{00000000-0005-0000-0000-000022020000}"/>
    <cellStyle name="Normal 4 13 3_Income Statement " xfId="541" xr:uid="{00000000-0005-0000-0000-000023020000}"/>
    <cellStyle name="Normal 4 13_Income Statement " xfId="542" xr:uid="{00000000-0005-0000-0000-000024020000}"/>
    <cellStyle name="Normal 4 14 2_Income Statement " xfId="543" xr:uid="{00000000-0005-0000-0000-000025020000}"/>
    <cellStyle name="Normal 4 14 3_Income Statement " xfId="544" xr:uid="{00000000-0005-0000-0000-000026020000}"/>
    <cellStyle name="Normal 4 14_Income Statement " xfId="545" xr:uid="{00000000-0005-0000-0000-000027020000}"/>
    <cellStyle name="Normal 4 15 2_Income Statement " xfId="546" xr:uid="{00000000-0005-0000-0000-000028020000}"/>
    <cellStyle name="Normal 4 15 3_Income Statement " xfId="547" xr:uid="{00000000-0005-0000-0000-000029020000}"/>
    <cellStyle name="Normal 4 15_Income Statement " xfId="548" xr:uid="{00000000-0005-0000-0000-00002A020000}"/>
    <cellStyle name="Normal 4 16 2_Income Statement " xfId="549" xr:uid="{00000000-0005-0000-0000-00002B020000}"/>
    <cellStyle name="Normal 4 16 3_Income Statement " xfId="550" xr:uid="{00000000-0005-0000-0000-00002C020000}"/>
    <cellStyle name="Normal 4 16_Income Statement " xfId="551" xr:uid="{00000000-0005-0000-0000-00002D020000}"/>
    <cellStyle name="Normal 4 17 2_Income Statement " xfId="552" xr:uid="{00000000-0005-0000-0000-00002E020000}"/>
    <cellStyle name="Normal 4 17 3_Income Statement " xfId="553" xr:uid="{00000000-0005-0000-0000-00002F020000}"/>
    <cellStyle name="Normal 4 17_Income Statement " xfId="554" xr:uid="{00000000-0005-0000-0000-000030020000}"/>
    <cellStyle name="Normal 4 18 2_Income Statement " xfId="555" xr:uid="{00000000-0005-0000-0000-000031020000}"/>
    <cellStyle name="Normal 4 18 3_Income Statement " xfId="556" xr:uid="{00000000-0005-0000-0000-000032020000}"/>
    <cellStyle name="Normal 4 18_Income Statement " xfId="557" xr:uid="{00000000-0005-0000-0000-000033020000}"/>
    <cellStyle name="Normal 4 19 2_Income Statement " xfId="558" xr:uid="{00000000-0005-0000-0000-000034020000}"/>
    <cellStyle name="Normal 4 19 3_Income Statement " xfId="559" xr:uid="{00000000-0005-0000-0000-000035020000}"/>
    <cellStyle name="Normal 4 19_Income Statement " xfId="560" xr:uid="{00000000-0005-0000-0000-000036020000}"/>
    <cellStyle name="Normal 4 2 2 2_Income Statement " xfId="561" xr:uid="{00000000-0005-0000-0000-000037020000}"/>
    <cellStyle name="Normal 4 2 2_Income Statement " xfId="562" xr:uid="{00000000-0005-0000-0000-000038020000}"/>
    <cellStyle name="Normal 4 20 2_Income Statement " xfId="563" xr:uid="{00000000-0005-0000-0000-000039020000}"/>
    <cellStyle name="Normal 4 20 3_Income Statement " xfId="564" xr:uid="{00000000-0005-0000-0000-00003A020000}"/>
    <cellStyle name="Normal 4 20_Income Statement " xfId="565" xr:uid="{00000000-0005-0000-0000-00003B020000}"/>
    <cellStyle name="Normal 4 21 2_Income Statement " xfId="566" xr:uid="{00000000-0005-0000-0000-00003C020000}"/>
    <cellStyle name="Normal 4 21 3_Income Statement " xfId="567" xr:uid="{00000000-0005-0000-0000-00003D020000}"/>
    <cellStyle name="Normal 4 21_Income Statement " xfId="568" xr:uid="{00000000-0005-0000-0000-00003E020000}"/>
    <cellStyle name="Normal 4 22 2_Income Statement " xfId="569" xr:uid="{00000000-0005-0000-0000-00003F020000}"/>
    <cellStyle name="Normal 4 22 3_Income Statement " xfId="570" xr:uid="{00000000-0005-0000-0000-000040020000}"/>
    <cellStyle name="Normal 4 22_Income Statement " xfId="571" xr:uid="{00000000-0005-0000-0000-000041020000}"/>
    <cellStyle name="Normal 4 23 2_Income Statement " xfId="572" xr:uid="{00000000-0005-0000-0000-000042020000}"/>
    <cellStyle name="Normal 4 23 3_Income Statement " xfId="573" xr:uid="{00000000-0005-0000-0000-000043020000}"/>
    <cellStyle name="Normal 4 23_Income Statement " xfId="574" xr:uid="{00000000-0005-0000-0000-000044020000}"/>
    <cellStyle name="Normal 4 24 2_Income Statement " xfId="575" xr:uid="{00000000-0005-0000-0000-000045020000}"/>
    <cellStyle name="Normal 4 24 3_Income Statement " xfId="576" xr:uid="{00000000-0005-0000-0000-000046020000}"/>
    <cellStyle name="Normal 4 24_Income Statement " xfId="577" xr:uid="{00000000-0005-0000-0000-000047020000}"/>
    <cellStyle name="Normal 4 25 2_Income Statement " xfId="578" xr:uid="{00000000-0005-0000-0000-000048020000}"/>
    <cellStyle name="Normal 4 25 3_Income Statement " xfId="579" xr:uid="{00000000-0005-0000-0000-000049020000}"/>
    <cellStyle name="Normal 4 25_Income Statement " xfId="580" xr:uid="{00000000-0005-0000-0000-00004A020000}"/>
    <cellStyle name="Normal 4 26 2_Income Statement " xfId="581" xr:uid="{00000000-0005-0000-0000-00004B020000}"/>
    <cellStyle name="Normal 4 26 3_Income Statement " xfId="582" xr:uid="{00000000-0005-0000-0000-00004C020000}"/>
    <cellStyle name="Normal 4 26_Income Statement " xfId="583" xr:uid="{00000000-0005-0000-0000-00004D020000}"/>
    <cellStyle name="Normal 4 27 2_Income Statement " xfId="584" xr:uid="{00000000-0005-0000-0000-00004E020000}"/>
    <cellStyle name="Normal 4 27 3_Income Statement " xfId="585" xr:uid="{00000000-0005-0000-0000-00004F020000}"/>
    <cellStyle name="Normal 4 27_Income Statement " xfId="586" xr:uid="{00000000-0005-0000-0000-000050020000}"/>
    <cellStyle name="Normal 4 28 2_Income Statement " xfId="587" xr:uid="{00000000-0005-0000-0000-000051020000}"/>
    <cellStyle name="Normal 4 28 3_Income Statement " xfId="588" xr:uid="{00000000-0005-0000-0000-000052020000}"/>
    <cellStyle name="Normal 4 28_Income Statement " xfId="589" xr:uid="{00000000-0005-0000-0000-000053020000}"/>
    <cellStyle name="Normal 4 29 2_Income Statement " xfId="590" xr:uid="{00000000-0005-0000-0000-000054020000}"/>
    <cellStyle name="Normal 4 29 3_Income Statement " xfId="591" xr:uid="{00000000-0005-0000-0000-000055020000}"/>
    <cellStyle name="Normal 4 29_Income Statement " xfId="592" xr:uid="{00000000-0005-0000-0000-000056020000}"/>
    <cellStyle name="Normal 4 3 2_Income Statement " xfId="1962" xr:uid="{054ED69C-719A-4AC6-8597-BB109D39875E}"/>
    <cellStyle name="Normal 4 3_Income Statement " xfId="1963" xr:uid="{3CF34615-40E4-4560-B0D4-DAB247967FF8}"/>
    <cellStyle name="Normal 4 30 2_Income Statement " xfId="593" xr:uid="{00000000-0005-0000-0000-000057020000}"/>
    <cellStyle name="Normal 4 30 3_Income Statement " xfId="594" xr:uid="{00000000-0005-0000-0000-000058020000}"/>
    <cellStyle name="Normal 4 30_Income Statement " xfId="595" xr:uid="{00000000-0005-0000-0000-000059020000}"/>
    <cellStyle name="Normal 4 31 2_Income Statement " xfId="596" xr:uid="{00000000-0005-0000-0000-00005A020000}"/>
    <cellStyle name="Normal 4 31 3_Income Statement " xfId="597" xr:uid="{00000000-0005-0000-0000-00005B020000}"/>
    <cellStyle name="Normal 4 31_Income Statement " xfId="598" xr:uid="{00000000-0005-0000-0000-00005C020000}"/>
    <cellStyle name="Normal 4 32 2_Income Statement " xfId="599" xr:uid="{00000000-0005-0000-0000-00005D020000}"/>
    <cellStyle name="Normal 4 32 3_Income Statement " xfId="600" xr:uid="{00000000-0005-0000-0000-00005E020000}"/>
    <cellStyle name="Normal 4 32_Income Statement " xfId="601" xr:uid="{00000000-0005-0000-0000-00005F020000}"/>
    <cellStyle name="Normal 4 33 2_Income Statement " xfId="602" xr:uid="{00000000-0005-0000-0000-000060020000}"/>
    <cellStyle name="Normal 4 33 3_Income Statement " xfId="603" xr:uid="{00000000-0005-0000-0000-000061020000}"/>
    <cellStyle name="Normal 4 33_Income Statement " xfId="604" xr:uid="{00000000-0005-0000-0000-000062020000}"/>
    <cellStyle name="Normal 4 34 2_Income Statement " xfId="605" xr:uid="{00000000-0005-0000-0000-000063020000}"/>
    <cellStyle name="Normal 4 34 3_Income Statement " xfId="606" xr:uid="{00000000-0005-0000-0000-000064020000}"/>
    <cellStyle name="Normal 4 34_Income Statement " xfId="607" xr:uid="{00000000-0005-0000-0000-000065020000}"/>
    <cellStyle name="Normal 4 35 2_Income Statement " xfId="608" xr:uid="{00000000-0005-0000-0000-000066020000}"/>
    <cellStyle name="Normal 4 35 3_Income Statement " xfId="609" xr:uid="{00000000-0005-0000-0000-000067020000}"/>
    <cellStyle name="Normal 4 35_Income Statement " xfId="610" xr:uid="{00000000-0005-0000-0000-000068020000}"/>
    <cellStyle name="Normal 4 36 2_Income Statement " xfId="611" xr:uid="{00000000-0005-0000-0000-000069020000}"/>
    <cellStyle name="Normal 4 36 3_Income Statement " xfId="612" xr:uid="{00000000-0005-0000-0000-00006A020000}"/>
    <cellStyle name="Normal 4 36_Income Statement " xfId="613" xr:uid="{00000000-0005-0000-0000-00006B020000}"/>
    <cellStyle name="Normal 4 37 2_Income Statement " xfId="614" xr:uid="{00000000-0005-0000-0000-00006C020000}"/>
    <cellStyle name="Normal 4 37 3_Income Statement " xfId="615" xr:uid="{00000000-0005-0000-0000-00006D020000}"/>
    <cellStyle name="Normal 4 37_Income Statement " xfId="616" xr:uid="{00000000-0005-0000-0000-00006E020000}"/>
    <cellStyle name="Normal 4 38 2_Income Statement " xfId="617" xr:uid="{00000000-0005-0000-0000-00006F020000}"/>
    <cellStyle name="Normal 4 38 3_Income Statement " xfId="618" xr:uid="{00000000-0005-0000-0000-000070020000}"/>
    <cellStyle name="Normal 4 38_Income Statement " xfId="619" xr:uid="{00000000-0005-0000-0000-000071020000}"/>
    <cellStyle name="Normal 4 39 2_Income Statement " xfId="620" xr:uid="{00000000-0005-0000-0000-000072020000}"/>
    <cellStyle name="Normal 4 39 3_Income Statement " xfId="621" xr:uid="{00000000-0005-0000-0000-000073020000}"/>
    <cellStyle name="Normal 4 39_Income Statement " xfId="622" xr:uid="{00000000-0005-0000-0000-000074020000}"/>
    <cellStyle name="Normal 4 40 2_Income Statement " xfId="623" xr:uid="{00000000-0005-0000-0000-000075020000}"/>
    <cellStyle name="Normal 4 40 3_Income Statement " xfId="624" xr:uid="{00000000-0005-0000-0000-000076020000}"/>
    <cellStyle name="Normal 4 40_Income Statement " xfId="625" xr:uid="{00000000-0005-0000-0000-000077020000}"/>
    <cellStyle name="Normal 4 41 2_Income Statement " xfId="626" xr:uid="{00000000-0005-0000-0000-000078020000}"/>
    <cellStyle name="Normal 4 41 3_Income Statement " xfId="627" xr:uid="{00000000-0005-0000-0000-000079020000}"/>
    <cellStyle name="Normal 4 41_Income Statement " xfId="628" xr:uid="{00000000-0005-0000-0000-00007A020000}"/>
    <cellStyle name="Normal 4 42 2_Income Statement " xfId="629" xr:uid="{00000000-0005-0000-0000-00007B020000}"/>
    <cellStyle name="Normal 4 42 3_Income Statement " xfId="630" xr:uid="{00000000-0005-0000-0000-00007C020000}"/>
    <cellStyle name="Normal 4 42_Income Statement " xfId="631" xr:uid="{00000000-0005-0000-0000-00007D020000}"/>
    <cellStyle name="Normal 4 43 2_Income Statement " xfId="632" xr:uid="{00000000-0005-0000-0000-00007E020000}"/>
    <cellStyle name="Normal 4 43 3_Income Statement " xfId="633" xr:uid="{00000000-0005-0000-0000-00007F020000}"/>
    <cellStyle name="Normal 4 43_Income Statement " xfId="634" xr:uid="{00000000-0005-0000-0000-000080020000}"/>
    <cellStyle name="Normal 4 44 2_Income Statement " xfId="635" xr:uid="{00000000-0005-0000-0000-000081020000}"/>
    <cellStyle name="Normal 4 44 3_Income Statement " xfId="636" xr:uid="{00000000-0005-0000-0000-000082020000}"/>
    <cellStyle name="Normal 4 44_Income Statement " xfId="637" xr:uid="{00000000-0005-0000-0000-000083020000}"/>
    <cellStyle name="Normal 4 45 2_Income Statement " xfId="638" xr:uid="{00000000-0005-0000-0000-000084020000}"/>
    <cellStyle name="Normal 4 45 3_Income Statement " xfId="639" xr:uid="{00000000-0005-0000-0000-000085020000}"/>
    <cellStyle name="Normal 4 45_Income Statement " xfId="640" xr:uid="{00000000-0005-0000-0000-000086020000}"/>
    <cellStyle name="Normal 4 46 2_Income Statement " xfId="641" xr:uid="{00000000-0005-0000-0000-000087020000}"/>
    <cellStyle name="Normal 4 46 3_Income Statement " xfId="642" xr:uid="{00000000-0005-0000-0000-000088020000}"/>
    <cellStyle name="Normal 4 46_Income Statement " xfId="643" xr:uid="{00000000-0005-0000-0000-000089020000}"/>
    <cellStyle name="Normal 4 47 2_Income Statement " xfId="644" xr:uid="{00000000-0005-0000-0000-00008A020000}"/>
    <cellStyle name="Normal 4 47 3_Income Statement " xfId="645" xr:uid="{00000000-0005-0000-0000-00008B020000}"/>
    <cellStyle name="Normal 4 47_Income Statement " xfId="646" xr:uid="{00000000-0005-0000-0000-00008C020000}"/>
    <cellStyle name="Normal 4 48 2_Income Statement " xfId="647" xr:uid="{00000000-0005-0000-0000-00008D020000}"/>
    <cellStyle name="Normal 4 48 3_Income Statement " xfId="648" xr:uid="{00000000-0005-0000-0000-00008E020000}"/>
    <cellStyle name="Normal 4 48_Income Statement " xfId="649" xr:uid="{00000000-0005-0000-0000-00008F020000}"/>
    <cellStyle name="Normal 4 49 2_Income Statement " xfId="650" xr:uid="{00000000-0005-0000-0000-000090020000}"/>
    <cellStyle name="Normal 4 49 3_Income Statement " xfId="651" xr:uid="{00000000-0005-0000-0000-000091020000}"/>
    <cellStyle name="Normal 4 49_Income Statement " xfId="652" xr:uid="{00000000-0005-0000-0000-000092020000}"/>
    <cellStyle name="Normal 4 5 10 2_Income Statement " xfId="653" xr:uid="{00000000-0005-0000-0000-000093020000}"/>
    <cellStyle name="Normal 4 5 10 3_Income Statement " xfId="654" xr:uid="{00000000-0005-0000-0000-000094020000}"/>
    <cellStyle name="Normal 4 5 10_Income Statement " xfId="655" xr:uid="{00000000-0005-0000-0000-000095020000}"/>
    <cellStyle name="Normal 4 5 11 2_Income Statement " xfId="656" xr:uid="{00000000-0005-0000-0000-000096020000}"/>
    <cellStyle name="Normal 4 5 11 3_Income Statement " xfId="657" xr:uid="{00000000-0005-0000-0000-000097020000}"/>
    <cellStyle name="Normal 4 5 11_Income Statement " xfId="658" xr:uid="{00000000-0005-0000-0000-000098020000}"/>
    <cellStyle name="Normal 4 5 12 2_Income Statement " xfId="659" xr:uid="{00000000-0005-0000-0000-000099020000}"/>
    <cellStyle name="Normal 4 5 12 3_Income Statement " xfId="660" xr:uid="{00000000-0005-0000-0000-00009A020000}"/>
    <cellStyle name="Normal 4 5 12_Income Statement " xfId="661" xr:uid="{00000000-0005-0000-0000-00009B020000}"/>
    <cellStyle name="Normal 4 5 13 2_Income Statement " xfId="662" xr:uid="{00000000-0005-0000-0000-00009C020000}"/>
    <cellStyle name="Normal 4 5 13 3_Income Statement " xfId="663" xr:uid="{00000000-0005-0000-0000-00009D020000}"/>
    <cellStyle name="Normal 4 5 13_Income Statement " xfId="664" xr:uid="{00000000-0005-0000-0000-00009E020000}"/>
    <cellStyle name="Normal 4 5 14 2_Income Statement " xfId="665" xr:uid="{00000000-0005-0000-0000-00009F020000}"/>
    <cellStyle name="Normal 4 5 14 3_Income Statement " xfId="666" xr:uid="{00000000-0005-0000-0000-0000A0020000}"/>
    <cellStyle name="Normal 4 5 14_Income Statement " xfId="667" xr:uid="{00000000-0005-0000-0000-0000A1020000}"/>
    <cellStyle name="Normal 4 5 15 2_Income Statement " xfId="668" xr:uid="{00000000-0005-0000-0000-0000A2020000}"/>
    <cellStyle name="Normal 4 5 15 3_Income Statement " xfId="669" xr:uid="{00000000-0005-0000-0000-0000A3020000}"/>
    <cellStyle name="Normal 4 5 15_Income Statement " xfId="670" xr:uid="{00000000-0005-0000-0000-0000A4020000}"/>
    <cellStyle name="Normal 4 5 16 2_Income Statement " xfId="671" xr:uid="{00000000-0005-0000-0000-0000A5020000}"/>
    <cellStyle name="Normal 4 5 16 3_Income Statement " xfId="672" xr:uid="{00000000-0005-0000-0000-0000A6020000}"/>
    <cellStyle name="Normal 4 5 16_Income Statement " xfId="673" xr:uid="{00000000-0005-0000-0000-0000A7020000}"/>
    <cellStyle name="Normal 4 5 17 2_Income Statement " xfId="674" xr:uid="{00000000-0005-0000-0000-0000A8020000}"/>
    <cellStyle name="Normal 4 5 17 3_Income Statement " xfId="675" xr:uid="{00000000-0005-0000-0000-0000A9020000}"/>
    <cellStyle name="Normal 4 5 17_Income Statement " xfId="676" xr:uid="{00000000-0005-0000-0000-0000AA020000}"/>
    <cellStyle name="Normal 4 5 18 2_Income Statement " xfId="677" xr:uid="{00000000-0005-0000-0000-0000AB020000}"/>
    <cellStyle name="Normal 4 5 18 3_Income Statement " xfId="678" xr:uid="{00000000-0005-0000-0000-0000AC020000}"/>
    <cellStyle name="Normal 4 5 18_Income Statement " xfId="679" xr:uid="{00000000-0005-0000-0000-0000AD020000}"/>
    <cellStyle name="Normal 4 5 19 2_Income Statement " xfId="680" xr:uid="{00000000-0005-0000-0000-0000AE020000}"/>
    <cellStyle name="Normal 4 5 19 3_Income Statement " xfId="681" xr:uid="{00000000-0005-0000-0000-0000AF020000}"/>
    <cellStyle name="Normal 4 5 19_Income Statement " xfId="682" xr:uid="{00000000-0005-0000-0000-0000B0020000}"/>
    <cellStyle name="Normal 4 5 2 2_Income Statement " xfId="683" xr:uid="{00000000-0005-0000-0000-0000B1020000}"/>
    <cellStyle name="Normal 4 5 2 3_Income Statement " xfId="684" xr:uid="{00000000-0005-0000-0000-0000B2020000}"/>
    <cellStyle name="Normal 4 5 2_Income Statement " xfId="685" xr:uid="{00000000-0005-0000-0000-0000B3020000}"/>
    <cellStyle name="Normal 4 5 20_Income Statement " xfId="686" xr:uid="{00000000-0005-0000-0000-0000B4020000}"/>
    <cellStyle name="Normal 4 5 3 2_Income Statement " xfId="687" xr:uid="{00000000-0005-0000-0000-0000B5020000}"/>
    <cellStyle name="Normal 4 5 3 3_Income Statement " xfId="688" xr:uid="{00000000-0005-0000-0000-0000B6020000}"/>
    <cellStyle name="Normal 4 5 3_Income Statement " xfId="689" xr:uid="{00000000-0005-0000-0000-0000B7020000}"/>
    <cellStyle name="Normal 4 5 4 2_Income Statement " xfId="690" xr:uid="{00000000-0005-0000-0000-0000B8020000}"/>
    <cellStyle name="Normal 4 5 4 3_Income Statement " xfId="691" xr:uid="{00000000-0005-0000-0000-0000B9020000}"/>
    <cellStyle name="Normal 4 5 4_Income Statement " xfId="692" xr:uid="{00000000-0005-0000-0000-0000BA020000}"/>
    <cellStyle name="Normal 4 5 5 2_Income Statement " xfId="693" xr:uid="{00000000-0005-0000-0000-0000BB020000}"/>
    <cellStyle name="Normal 4 5 5 3_Income Statement " xfId="694" xr:uid="{00000000-0005-0000-0000-0000BC020000}"/>
    <cellStyle name="Normal 4 5 5_Income Statement " xfId="695" xr:uid="{00000000-0005-0000-0000-0000BD020000}"/>
    <cellStyle name="Normal 4 5 6 2_Income Statement " xfId="696" xr:uid="{00000000-0005-0000-0000-0000BE020000}"/>
    <cellStyle name="Normal 4 5 6 3_Income Statement " xfId="697" xr:uid="{00000000-0005-0000-0000-0000BF020000}"/>
    <cellStyle name="Normal 4 5 6_Income Statement " xfId="698" xr:uid="{00000000-0005-0000-0000-0000C0020000}"/>
    <cellStyle name="Normal 4 5 7 2_Income Statement " xfId="699" xr:uid="{00000000-0005-0000-0000-0000C1020000}"/>
    <cellStyle name="Normal 4 5 7 3_Income Statement " xfId="700" xr:uid="{00000000-0005-0000-0000-0000C2020000}"/>
    <cellStyle name="Normal 4 5 7_Income Statement " xfId="701" xr:uid="{00000000-0005-0000-0000-0000C3020000}"/>
    <cellStyle name="Normal 4 5 8 2_Income Statement " xfId="702" xr:uid="{00000000-0005-0000-0000-0000C4020000}"/>
    <cellStyle name="Normal 4 5 8 3_Income Statement " xfId="703" xr:uid="{00000000-0005-0000-0000-0000C5020000}"/>
    <cellStyle name="Normal 4 5 8_Income Statement " xfId="704" xr:uid="{00000000-0005-0000-0000-0000C6020000}"/>
    <cellStyle name="Normal 4 5 9 2_Income Statement " xfId="705" xr:uid="{00000000-0005-0000-0000-0000C7020000}"/>
    <cellStyle name="Normal 4 5 9 3_Income Statement " xfId="706" xr:uid="{00000000-0005-0000-0000-0000C8020000}"/>
    <cellStyle name="Normal 4 5 9_Income Statement " xfId="707" xr:uid="{00000000-0005-0000-0000-0000C9020000}"/>
    <cellStyle name="Normal 4 50 2_Income Statement " xfId="708" xr:uid="{00000000-0005-0000-0000-0000CA020000}"/>
    <cellStyle name="Normal 4 50 3_Income Statement " xfId="709" xr:uid="{00000000-0005-0000-0000-0000CB020000}"/>
    <cellStyle name="Normal 4 50_Income Statement " xfId="710" xr:uid="{00000000-0005-0000-0000-0000CC020000}"/>
    <cellStyle name="Normal 4 51 2_Income Statement " xfId="711" xr:uid="{00000000-0005-0000-0000-0000CD020000}"/>
    <cellStyle name="Normal 4 51 3_Income Statement " xfId="712" xr:uid="{00000000-0005-0000-0000-0000CE020000}"/>
    <cellStyle name="Normal 4 51_Income Statement " xfId="713" xr:uid="{00000000-0005-0000-0000-0000CF020000}"/>
    <cellStyle name="Normal 4 52 2_Income Statement " xfId="714" xr:uid="{00000000-0005-0000-0000-0000D0020000}"/>
    <cellStyle name="Normal 4 52 3_Income Statement " xfId="715" xr:uid="{00000000-0005-0000-0000-0000D1020000}"/>
    <cellStyle name="Normal 4 52_Income Statement " xfId="716" xr:uid="{00000000-0005-0000-0000-0000D2020000}"/>
    <cellStyle name="Normal 4 53 2_Income Statement " xfId="717" xr:uid="{00000000-0005-0000-0000-0000D3020000}"/>
    <cellStyle name="Normal 4 53 3_Income Statement " xfId="718" xr:uid="{00000000-0005-0000-0000-0000D4020000}"/>
    <cellStyle name="Normal 4 53_Income Statement " xfId="719" xr:uid="{00000000-0005-0000-0000-0000D5020000}"/>
    <cellStyle name="Normal 4 54 2_Income Statement " xfId="720" xr:uid="{00000000-0005-0000-0000-0000D6020000}"/>
    <cellStyle name="Normal 4 54 3_Income Statement " xfId="721" xr:uid="{00000000-0005-0000-0000-0000D7020000}"/>
    <cellStyle name="Normal 4 54_Income Statement " xfId="722" xr:uid="{00000000-0005-0000-0000-0000D8020000}"/>
    <cellStyle name="Normal 4 55 2_Income Statement " xfId="723" xr:uid="{00000000-0005-0000-0000-0000D9020000}"/>
    <cellStyle name="Normal 4 55 3_Income Statement " xfId="724" xr:uid="{00000000-0005-0000-0000-0000DA020000}"/>
    <cellStyle name="Normal 4 55_Income Statement " xfId="725" xr:uid="{00000000-0005-0000-0000-0000DB020000}"/>
    <cellStyle name="Normal 4 56 2_Income Statement " xfId="726" xr:uid="{00000000-0005-0000-0000-0000DC020000}"/>
    <cellStyle name="Normal 4 56 3_Income Statement " xfId="727" xr:uid="{00000000-0005-0000-0000-0000DD020000}"/>
    <cellStyle name="Normal 4 56_Income Statement " xfId="728" xr:uid="{00000000-0005-0000-0000-0000DE020000}"/>
    <cellStyle name="Normal 4 57 2_Income Statement " xfId="729" xr:uid="{00000000-0005-0000-0000-0000DF020000}"/>
    <cellStyle name="Normal 4 57 3_Income Statement " xfId="730" xr:uid="{00000000-0005-0000-0000-0000E0020000}"/>
    <cellStyle name="Normal 4 57_Income Statement " xfId="731" xr:uid="{00000000-0005-0000-0000-0000E1020000}"/>
    <cellStyle name="Normal 4 58 2_Income Statement " xfId="732" xr:uid="{00000000-0005-0000-0000-0000E2020000}"/>
    <cellStyle name="Normal 4 58 3_Income Statement " xfId="733" xr:uid="{00000000-0005-0000-0000-0000E3020000}"/>
    <cellStyle name="Normal 4 58_Income Statement " xfId="734" xr:uid="{00000000-0005-0000-0000-0000E4020000}"/>
    <cellStyle name="Normal 4 59 2_Income Statement " xfId="735" xr:uid="{00000000-0005-0000-0000-0000E5020000}"/>
    <cellStyle name="Normal 4 59 3_Income Statement " xfId="736" xr:uid="{00000000-0005-0000-0000-0000E6020000}"/>
    <cellStyle name="Normal 4 59_Income Statement " xfId="737" xr:uid="{00000000-0005-0000-0000-0000E7020000}"/>
    <cellStyle name="Normal 4 6 2_Income Statement " xfId="738" xr:uid="{00000000-0005-0000-0000-0000E8020000}"/>
    <cellStyle name="Normal 4 6_Income Statement " xfId="739" xr:uid="{00000000-0005-0000-0000-0000E9020000}"/>
    <cellStyle name="Normal 4 60 2_Income Statement " xfId="740" xr:uid="{00000000-0005-0000-0000-0000EA020000}"/>
    <cellStyle name="Normal 4 60 3_Income Statement " xfId="741" xr:uid="{00000000-0005-0000-0000-0000EB020000}"/>
    <cellStyle name="Normal 4 60_Income Statement " xfId="742" xr:uid="{00000000-0005-0000-0000-0000EC020000}"/>
    <cellStyle name="Normal 4 61 2_Income Statement " xfId="743" xr:uid="{00000000-0005-0000-0000-0000ED020000}"/>
    <cellStyle name="Normal 4 61 3_Income Statement " xfId="744" xr:uid="{00000000-0005-0000-0000-0000EE020000}"/>
    <cellStyle name="Normal 4 61_Income Statement " xfId="745" xr:uid="{00000000-0005-0000-0000-0000EF020000}"/>
    <cellStyle name="Normal 4 62 2_Income Statement " xfId="746" xr:uid="{00000000-0005-0000-0000-0000F0020000}"/>
    <cellStyle name="Normal 4 62 3_Income Statement " xfId="747" xr:uid="{00000000-0005-0000-0000-0000F1020000}"/>
    <cellStyle name="Normal 4 62_Income Statement " xfId="748" xr:uid="{00000000-0005-0000-0000-0000F2020000}"/>
    <cellStyle name="Normal 4 63 2_Income Statement " xfId="749" xr:uid="{00000000-0005-0000-0000-0000F3020000}"/>
    <cellStyle name="Normal 4 63 3_Income Statement " xfId="750" xr:uid="{00000000-0005-0000-0000-0000F4020000}"/>
    <cellStyle name="Normal 4 63_Income Statement " xfId="751" xr:uid="{00000000-0005-0000-0000-0000F5020000}"/>
    <cellStyle name="Normal 4 64 2_Income Statement " xfId="752" xr:uid="{00000000-0005-0000-0000-0000F6020000}"/>
    <cellStyle name="Normal 4 64 3_Income Statement " xfId="753" xr:uid="{00000000-0005-0000-0000-0000F7020000}"/>
    <cellStyle name="Normal 4 64_Income Statement " xfId="754" xr:uid="{00000000-0005-0000-0000-0000F8020000}"/>
    <cellStyle name="Normal 4 65 2_Income Statement " xfId="755" xr:uid="{00000000-0005-0000-0000-0000F9020000}"/>
    <cellStyle name="Normal 4 65 3_Income Statement " xfId="756" xr:uid="{00000000-0005-0000-0000-0000FA020000}"/>
    <cellStyle name="Normal 4 65_Income Statement " xfId="757" xr:uid="{00000000-0005-0000-0000-0000FB020000}"/>
    <cellStyle name="Normal 4 66 2_Income Statement " xfId="758" xr:uid="{00000000-0005-0000-0000-0000FC020000}"/>
    <cellStyle name="Normal 4 66 3_Income Statement " xfId="759" xr:uid="{00000000-0005-0000-0000-0000FD020000}"/>
    <cellStyle name="Normal 4 66_Income Statement " xfId="760" xr:uid="{00000000-0005-0000-0000-0000FE020000}"/>
    <cellStyle name="Normal 4 67 2_Income Statement " xfId="761" xr:uid="{00000000-0005-0000-0000-0000FF020000}"/>
    <cellStyle name="Normal 4 67 3_Income Statement " xfId="762" xr:uid="{00000000-0005-0000-0000-000000030000}"/>
    <cellStyle name="Normal 4 67_Income Statement " xfId="763" xr:uid="{00000000-0005-0000-0000-000001030000}"/>
    <cellStyle name="Normal 4 68 2_Income Statement " xfId="764" xr:uid="{00000000-0005-0000-0000-000002030000}"/>
    <cellStyle name="Normal 4 68 3_Income Statement " xfId="765" xr:uid="{00000000-0005-0000-0000-000003030000}"/>
    <cellStyle name="Normal 4 68_Income Statement " xfId="766" xr:uid="{00000000-0005-0000-0000-000004030000}"/>
    <cellStyle name="Normal 4 69 2_Income Statement " xfId="767" xr:uid="{00000000-0005-0000-0000-000005030000}"/>
    <cellStyle name="Normal 4 69 3_Income Statement " xfId="768" xr:uid="{00000000-0005-0000-0000-000006030000}"/>
    <cellStyle name="Normal 4 69_Income Statement " xfId="769" xr:uid="{00000000-0005-0000-0000-000007030000}"/>
    <cellStyle name="Normal 4 7 2_Income Statement " xfId="770" xr:uid="{00000000-0005-0000-0000-000008030000}"/>
    <cellStyle name="Normal 4 7_Income Statement " xfId="771" xr:uid="{00000000-0005-0000-0000-000009030000}"/>
    <cellStyle name="Normal 4 70 2_Income Statement " xfId="772" xr:uid="{00000000-0005-0000-0000-00000A030000}"/>
    <cellStyle name="Normal 4 70 3_Income Statement " xfId="773" xr:uid="{00000000-0005-0000-0000-00000B030000}"/>
    <cellStyle name="Normal 4 70_Income Statement " xfId="774" xr:uid="{00000000-0005-0000-0000-00000C030000}"/>
    <cellStyle name="Normal 4 71 2_Income Statement " xfId="775" xr:uid="{00000000-0005-0000-0000-00000D030000}"/>
    <cellStyle name="Normal 4 71 3_Income Statement " xfId="776" xr:uid="{00000000-0005-0000-0000-00000E030000}"/>
    <cellStyle name="Normal 4 71_Income Statement " xfId="777" xr:uid="{00000000-0005-0000-0000-00000F030000}"/>
    <cellStyle name="Normal 4 72 2_Income Statement " xfId="778" xr:uid="{00000000-0005-0000-0000-000010030000}"/>
    <cellStyle name="Normal 4 72 3_Income Statement " xfId="779" xr:uid="{00000000-0005-0000-0000-000011030000}"/>
    <cellStyle name="Normal 4 72_Income Statement " xfId="780" xr:uid="{00000000-0005-0000-0000-000012030000}"/>
    <cellStyle name="Normal 4 73 2_Income Statement " xfId="781" xr:uid="{00000000-0005-0000-0000-000013030000}"/>
    <cellStyle name="Normal 4 73 3_Income Statement " xfId="782" xr:uid="{00000000-0005-0000-0000-000014030000}"/>
    <cellStyle name="Normal 4 73_Income Statement " xfId="783" xr:uid="{00000000-0005-0000-0000-000015030000}"/>
    <cellStyle name="Normal 4 74 2_Income Statement " xfId="784" xr:uid="{00000000-0005-0000-0000-000016030000}"/>
    <cellStyle name="Normal 4 74 3_Income Statement " xfId="785" xr:uid="{00000000-0005-0000-0000-000017030000}"/>
    <cellStyle name="Normal 4 74_Income Statement " xfId="786" xr:uid="{00000000-0005-0000-0000-000018030000}"/>
    <cellStyle name="Normal 4 75 2_Income Statement " xfId="787" xr:uid="{00000000-0005-0000-0000-000019030000}"/>
    <cellStyle name="Normal 4 75 3_Income Statement " xfId="788" xr:uid="{00000000-0005-0000-0000-00001A030000}"/>
    <cellStyle name="Normal 4 75_Income Statement " xfId="789" xr:uid="{00000000-0005-0000-0000-00001B030000}"/>
    <cellStyle name="Normal 4 76 2_Income Statement " xfId="790" xr:uid="{00000000-0005-0000-0000-00001C030000}"/>
    <cellStyle name="Normal 4 76 3_Income Statement " xfId="791" xr:uid="{00000000-0005-0000-0000-00001D030000}"/>
    <cellStyle name="Normal 4 76_Income Statement " xfId="792" xr:uid="{00000000-0005-0000-0000-00001E030000}"/>
    <cellStyle name="Normal 4 77 2_Income Statement " xfId="793" xr:uid="{00000000-0005-0000-0000-00001F030000}"/>
    <cellStyle name="Normal 4 77 3_Income Statement " xfId="794" xr:uid="{00000000-0005-0000-0000-000020030000}"/>
    <cellStyle name="Normal 4 77_Income Statement " xfId="795" xr:uid="{00000000-0005-0000-0000-000021030000}"/>
    <cellStyle name="Normal 4 78 2_Income Statement " xfId="796" xr:uid="{00000000-0005-0000-0000-000022030000}"/>
    <cellStyle name="Normal 4 78 3_Income Statement " xfId="797" xr:uid="{00000000-0005-0000-0000-000023030000}"/>
    <cellStyle name="Normal 4 78_Income Statement " xfId="798" xr:uid="{00000000-0005-0000-0000-000024030000}"/>
    <cellStyle name="Normal 4 79 2_Income Statement " xfId="799" xr:uid="{00000000-0005-0000-0000-000025030000}"/>
    <cellStyle name="Normal 4 79 3_Income Statement " xfId="800" xr:uid="{00000000-0005-0000-0000-000026030000}"/>
    <cellStyle name="Normal 4 79_Income Statement " xfId="801" xr:uid="{00000000-0005-0000-0000-000027030000}"/>
    <cellStyle name="Normal 4 8 2_Income Statement " xfId="802" xr:uid="{00000000-0005-0000-0000-000028030000}"/>
    <cellStyle name="Normal 4 8_Income Statement " xfId="803" xr:uid="{00000000-0005-0000-0000-000029030000}"/>
    <cellStyle name="Normal 4 80 2_Income Statement " xfId="804" xr:uid="{00000000-0005-0000-0000-00002A030000}"/>
    <cellStyle name="Normal 4 80 3_Income Statement " xfId="805" xr:uid="{00000000-0005-0000-0000-00002B030000}"/>
    <cellStyle name="Normal 4 80_Income Statement " xfId="806" xr:uid="{00000000-0005-0000-0000-00002C030000}"/>
    <cellStyle name="Normal 4 81 2_Income Statement " xfId="807" xr:uid="{00000000-0005-0000-0000-00002D030000}"/>
    <cellStyle name="Normal 4 81 3_Income Statement " xfId="808" xr:uid="{00000000-0005-0000-0000-00002E030000}"/>
    <cellStyle name="Normal 4 81_Income Statement " xfId="809" xr:uid="{00000000-0005-0000-0000-00002F030000}"/>
    <cellStyle name="Normal 4 82 2_Income Statement " xfId="810" xr:uid="{00000000-0005-0000-0000-000030030000}"/>
    <cellStyle name="Normal 4 82 3_Income Statement " xfId="811" xr:uid="{00000000-0005-0000-0000-000031030000}"/>
    <cellStyle name="Normal 4 82_Income Statement " xfId="812" xr:uid="{00000000-0005-0000-0000-000032030000}"/>
    <cellStyle name="Normal 4 83 2_Income Statement " xfId="813" xr:uid="{00000000-0005-0000-0000-000033030000}"/>
    <cellStyle name="Normal 4 83 3_Income Statement " xfId="814" xr:uid="{00000000-0005-0000-0000-000034030000}"/>
    <cellStyle name="Normal 4 83_Income Statement " xfId="815" xr:uid="{00000000-0005-0000-0000-000035030000}"/>
    <cellStyle name="Normal 4 84 2_Income Statement " xfId="816" xr:uid="{00000000-0005-0000-0000-000036030000}"/>
    <cellStyle name="Normal 4 84 3_Income Statement " xfId="817" xr:uid="{00000000-0005-0000-0000-000037030000}"/>
    <cellStyle name="Normal 4 84_Income Statement " xfId="818" xr:uid="{00000000-0005-0000-0000-000038030000}"/>
    <cellStyle name="Normal 4 85 10_Income Statement " xfId="819" xr:uid="{00000000-0005-0000-0000-000039030000}"/>
    <cellStyle name="Normal 4 85 11_Income Statement " xfId="820" xr:uid="{00000000-0005-0000-0000-00003A030000}"/>
    <cellStyle name="Normal 4 85 2 2_Income Statement " xfId="821" xr:uid="{00000000-0005-0000-0000-00003B030000}"/>
    <cellStyle name="Normal 4 85 2 3_Income Statement " xfId="822" xr:uid="{00000000-0005-0000-0000-00003C030000}"/>
    <cellStyle name="Normal 4 85 2_Income Statement " xfId="823" xr:uid="{00000000-0005-0000-0000-00003D030000}"/>
    <cellStyle name="Normal 4 85 3 2_Income Statement " xfId="824" xr:uid="{00000000-0005-0000-0000-00003E030000}"/>
    <cellStyle name="Normal 4 85 3 3_Income Statement " xfId="825" xr:uid="{00000000-0005-0000-0000-00003F030000}"/>
    <cellStyle name="Normal 4 85 3_Income Statement " xfId="826" xr:uid="{00000000-0005-0000-0000-000040030000}"/>
    <cellStyle name="Normal 4 85 4 2_Income Statement " xfId="827" xr:uid="{00000000-0005-0000-0000-000041030000}"/>
    <cellStyle name="Normal 4 85 4 3_Income Statement " xfId="828" xr:uid="{00000000-0005-0000-0000-000042030000}"/>
    <cellStyle name="Normal 4 85 4_Income Statement " xfId="829" xr:uid="{00000000-0005-0000-0000-000043030000}"/>
    <cellStyle name="Normal 4 85 5 2_Income Statement " xfId="830" xr:uid="{00000000-0005-0000-0000-000044030000}"/>
    <cellStyle name="Normal 4 85 5 3_Income Statement " xfId="831" xr:uid="{00000000-0005-0000-0000-000045030000}"/>
    <cellStyle name="Normal 4 85 5_Income Statement " xfId="832" xr:uid="{00000000-0005-0000-0000-000046030000}"/>
    <cellStyle name="Normal 4 85 6 2_Income Statement " xfId="833" xr:uid="{00000000-0005-0000-0000-000047030000}"/>
    <cellStyle name="Normal 4 85 6 3_Income Statement " xfId="834" xr:uid="{00000000-0005-0000-0000-000048030000}"/>
    <cellStyle name="Normal 4 85 6_Income Statement " xfId="835" xr:uid="{00000000-0005-0000-0000-000049030000}"/>
    <cellStyle name="Normal 4 85 7 2_Income Statement " xfId="836" xr:uid="{00000000-0005-0000-0000-00004A030000}"/>
    <cellStyle name="Normal 4 85 7 3_Income Statement " xfId="837" xr:uid="{00000000-0005-0000-0000-00004B030000}"/>
    <cellStyle name="Normal 4 85 7_Income Statement " xfId="838" xr:uid="{00000000-0005-0000-0000-00004C030000}"/>
    <cellStyle name="Normal 4 85 8 2_Income Statement " xfId="839" xr:uid="{00000000-0005-0000-0000-00004D030000}"/>
    <cellStyle name="Normal 4 85 8 3_Income Statement " xfId="840" xr:uid="{00000000-0005-0000-0000-00004E030000}"/>
    <cellStyle name="Normal 4 85 8_Income Statement " xfId="841" xr:uid="{00000000-0005-0000-0000-00004F030000}"/>
    <cellStyle name="Normal 4 85 9 2_Income Statement " xfId="842" xr:uid="{00000000-0005-0000-0000-000050030000}"/>
    <cellStyle name="Normal 4 85 9 3_Income Statement " xfId="843" xr:uid="{00000000-0005-0000-0000-000051030000}"/>
    <cellStyle name="Normal 4 85 9_Income Statement " xfId="844" xr:uid="{00000000-0005-0000-0000-000052030000}"/>
    <cellStyle name="Normal 4 86 10_Income Statement " xfId="845" xr:uid="{00000000-0005-0000-0000-000053030000}"/>
    <cellStyle name="Normal 4 86 11_Income Statement " xfId="846" xr:uid="{00000000-0005-0000-0000-000054030000}"/>
    <cellStyle name="Normal 4 86 2 2_Income Statement " xfId="847" xr:uid="{00000000-0005-0000-0000-000055030000}"/>
    <cellStyle name="Normal 4 86 2 3_Income Statement " xfId="848" xr:uid="{00000000-0005-0000-0000-000056030000}"/>
    <cellStyle name="Normal 4 86 2_Income Statement " xfId="849" xr:uid="{00000000-0005-0000-0000-000057030000}"/>
    <cellStyle name="Normal 4 86 3 2_Income Statement " xfId="850" xr:uid="{00000000-0005-0000-0000-000058030000}"/>
    <cellStyle name="Normal 4 86 3 3_Income Statement " xfId="851" xr:uid="{00000000-0005-0000-0000-000059030000}"/>
    <cellStyle name="Normal 4 86 3_Income Statement " xfId="852" xr:uid="{00000000-0005-0000-0000-00005A030000}"/>
    <cellStyle name="Normal 4 86 4 2_Income Statement " xfId="853" xr:uid="{00000000-0005-0000-0000-00005B030000}"/>
    <cellStyle name="Normal 4 86 4 3_Income Statement " xfId="854" xr:uid="{00000000-0005-0000-0000-00005C030000}"/>
    <cellStyle name="Normal 4 86 4_Income Statement " xfId="855" xr:uid="{00000000-0005-0000-0000-00005D030000}"/>
    <cellStyle name="Normal 4 86 5 2_Income Statement " xfId="856" xr:uid="{00000000-0005-0000-0000-00005E030000}"/>
    <cellStyle name="Normal 4 86 5 3_Income Statement " xfId="857" xr:uid="{00000000-0005-0000-0000-00005F030000}"/>
    <cellStyle name="Normal 4 86 5_Income Statement " xfId="858" xr:uid="{00000000-0005-0000-0000-000060030000}"/>
    <cellStyle name="Normal 4 86 6 2_Income Statement " xfId="859" xr:uid="{00000000-0005-0000-0000-000061030000}"/>
    <cellStyle name="Normal 4 86 6 3_Income Statement " xfId="860" xr:uid="{00000000-0005-0000-0000-000062030000}"/>
    <cellStyle name="Normal 4 86 6_Income Statement " xfId="861" xr:uid="{00000000-0005-0000-0000-000063030000}"/>
    <cellStyle name="Normal 4 86 7 2_Income Statement " xfId="862" xr:uid="{00000000-0005-0000-0000-000064030000}"/>
    <cellStyle name="Normal 4 86 7 3_Income Statement " xfId="863" xr:uid="{00000000-0005-0000-0000-000065030000}"/>
    <cellStyle name="Normal 4 86 7_Income Statement " xfId="864" xr:uid="{00000000-0005-0000-0000-000066030000}"/>
    <cellStyle name="Normal 4 86 8 2_Income Statement " xfId="865" xr:uid="{00000000-0005-0000-0000-000067030000}"/>
    <cellStyle name="Normal 4 86 8 3_Income Statement " xfId="866" xr:uid="{00000000-0005-0000-0000-000068030000}"/>
    <cellStyle name="Normal 4 86 8_Income Statement " xfId="867" xr:uid="{00000000-0005-0000-0000-000069030000}"/>
    <cellStyle name="Normal 4 86 9 2_Income Statement " xfId="868" xr:uid="{00000000-0005-0000-0000-00006A030000}"/>
    <cellStyle name="Normal 4 86 9 3_Income Statement " xfId="869" xr:uid="{00000000-0005-0000-0000-00006B030000}"/>
    <cellStyle name="Normal 4 86 9_Income Statement " xfId="870" xr:uid="{00000000-0005-0000-0000-00006C030000}"/>
    <cellStyle name="Normal 4 87 10_Income Statement " xfId="871" xr:uid="{00000000-0005-0000-0000-00006D030000}"/>
    <cellStyle name="Normal 4 87 11_Income Statement " xfId="872" xr:uid="{00000000-0005-0000-0000-00006E030000}"/>
    <cellStyle name="Normal 4 87 2 2_Income Statement " xfId="873" xr:uid="{00000000-0005-0000-0000-00006F030000}"/>
    <cellStyle name="Normal 4 87 2 3_Income Statement " xfId="874" xr:uid="{00000000-0005-0000-0000-000070030000}"/>
    <cellStyle name="Normal 4 87 2_Income Statement " xfId="875" xr:uid="{00000000-0005-0000-0000-000071030000}"/>
    <cellStyle name="Normal 4 87 3 2_Income Statement " xfId="876" xr:uid="{00000000-0005-0000-0000-000072030000}"/>
    <cellStyle name="Normal 4 87 3 3_Income Statement " xfId="877" xr:uid="{00000000-0005-0000-0000-000073030000}"/>
    <cellStyle name="Normal 4 87 3_Income Statement " xfId="878" xr:uid="{00000000-0005-0000-0000-000074030000}"/>
    <cellStyle name="Normal 4 87 4 2_Income Statement " xfId="879" xr:uid="{00000000-0005-0000-0000-000075030000}"/>
    <cellStyle name="Normal 4 87 4 3_Income Statement " xfId="880" xr:uid="{00000000-0005-0000-0000-000076030000}"/>
    <cellStyle name="Normal 4 87 4_Income Statement " xfId="881" xr:uid="{00000000-0005-0000-0000-000077030000}"/>
    <cellStyle name="Normal 4 87 5 2_Income Statement " xfId="882" xr:uid="{00000000-0005-0000-0000-000078030000}"/>
    <cellStyle name="Normal 4 87 5 3_Income Statement " xfId="883" xr:uid="{00000000-0005-0000-0000-000079030000}"/>
    <cellStyle name="Normal 4 87 5_Income Statement " xfId="884" xr:uid="{00000000-0005-0000-0000-00007A030000}"/>
    <cellStyle name="Normal 4 87 6 2_Income Statement " xfId="885" xr:uid="{00000000-0005-0000-0000-00007B030000}"/>
    <cellStyle name="Normal 4 87 6 3_Income Statement " xfId="886" xr:uid="{00000000-0005-0000-0000-00007C030000}"/>
    <cellStyle name="Normal 4 87 6_Income Statement " xfId="887" xr:uid="{00000000-0005-0000-0000-00007D030000}"/>
    <cellStyle name="Normal 4 87 7 2_Income Statement " xfId="888" xr:uid="{00000000-0005-0000-0000-00007E030000}"/>
    <cellStyle name="Normal 4 87 7 3_Income Statement " xfId="889" xr:uid="{00000000-0005-0000-0000-00007F030000}"/>
    <cellStyle name="Normal 4 87 7_Income Statement " xfId="890" xr:uid="{00000000-0005-0000-0000-000080030000}"/>
    <cellStyle name="Normal 4 87 8 2_Income Statement " xfId="891" xr:uid="{00000000-0005-0000-0000-000081030000}"/>
    <cellStyle name="Normal 4 87 8 3_Income Statement " xfId="892" xr:uid="{00000000-0005-0000-0000-000082030000}"/>
    <cellStyle name="Normal 4 87 8_Income Statement " xfId="893" xr:uid="{00000000-0005-0000-0000-000083030000}"/>
    <cellStyle name="Normal 4 87 9 2_Income Statement " xfId="894" xr:uid="{00000000-0005-0000-0000-000084030000}"/>
    <cellStyle name="Normal 4 87 9 3_Income Statement " xfId="895" xr:uid="{00000000-0005-0000-0000-000085030000}"/>
    <cellStyle name="Normal 4 87 9_Income Statement " xfId="896" xr:uid="{00000000-0005-0000-0000-000086030000}"/>
    <cellStyle name="Normal 4 88 2_Income Statement " xfId="897" xr:uid="{00000000-0005-0000-0000-000087030000}"/>
    <cellStyle name="Normal 4 88 3_Income Statement " xfId="898" xr:uid="{00000000-0005-0000-0000-000088030000}"/>
    <cellStyle name="Normal 4 88_Income Statement " xfId="899" xr:uid="{00000000-0005-0000-0000-000089030000}"/>
    <cellStyle name="Normal 4 89 2_Income Statement " xfId="900" xr:uid="{00000000-0005-0000-0000-00008A030000}"/>
    <cellStyle name="Normal 4 89 3_Income Statement " xfId="901" xr:uid="{00000000-0005-0000-0000-00008B030000}"/>
    <cellStyle name="Normal 4 89_Income Statement " xfId="902" xr:uid="{00000000-0005-0000-0000-00008C030000}"/>
    <cellStyle name="Normal 4 9 2_Income Statement " xfId="903" xr:uid="{00000000-0005-0000-0000-00008D030000}"/>
    <cellStyle name="Normal 4 9_Income Statement " xfId="904" xr:uid="{00000000-0005-0000-0000-00008E030000}"/>
    <cellStyle name="Normal 4 90 2_Income Statement " xfId="905" xr:uid="{00000000-0005-0000-0000-00008F030000}"/>
    <cellStyle name="Normal 4 90 3_Income Statement " xfId="906" xr:uid="{00000000-0005-0000-0000-000090030000}"/>
    <cellStyle name="Normal 4 90_Income Statement " xfId="907" xr:uid="{00000000-0005-0000-0000-000091030000}"/>
    <cellStyle name="Normal 4 91 2_Income Statement " xfId="908" xr:uid="{00000000-0005-0000-0000-000092030000}"/>
    <cellStyle name="Normal 4 91 3_Income Statement " xfId="909" xr:uid="{00000000-0005-0000-0000-000093030000}"/>
    <cellStyle name="Normal 4 91_Income Statement " xfId="910" xr:uid="{00000000-0005-0000-0000-000094030000}"/>
    <cellStyle name="Normal 4 92 2_Income Statement " xfId="911" xr:uid="{00000000-0005-0000-0000-000095030000}"/>
    <cellStyle name="Normal 4 92 3_Income Statement " xfId="912" xr:uid="{00000000-0005-0000-0000-000096030000}"/>
    <cellStyle name="Normal 4 92_Income Statement " xfId="913" xr:uid="{00000000-0005-0000-0000-000097030000}"/>
    <cellStyle name="Normal 4 93 2_Income Statement " xfId="914" xr:uid="{00000000-0005-0000-0000-000098030000}"/>
    <cellStyle name="Normal 4 93 3_Income Statement " xfId="915" xr:uid="{00000000-0005-0000-0000-000099030000}"/>
    <cellStyle name="Normal 4 93_Income Statement " xfId="916" xr:uid="{00000000-0005-0000-0000-00009A030000}"/>
    <cellStyle name="Normal 4 94 2_Income Statement " xfId="917" xr:uid="{00000000-0005-0000-0000-00009B030000}"/>
    <cellStyle name="Normal 4 94 3_Income Statement " xfId="918" xr:uid="{00000000-0005-0000-0000-00009C030000}"/>
    <cellStyle name="Normal 4 94_Income Statement " xfId="919" xr:uid="{00000000-0005-0000-0000-00009D030000}"/>
    <cellStyle name="Normal 4 95 2_Income Statement " xfId="920" xr:uid="{00000000-0005-0000-0000-00009E030000}"/>
    <cellStyle name="Normal 4 95 3_Income Statement " xfId="921" xr:uid="{00000000-0005-0000-0000-00009F030000}"/>
    <cellStyle name="Normal 4 95_Income Statement " xfId="922" xr:uid="{00000000-0005-0000-0000-0000A0030000}"/>
    <cellStyle name="Normal 4 96 2_Income Statement " xfId="923" xr:uid="{00000000-0005-0000-0000-0000A1030000}"/>
    <cellStyle name="Normal 4 96 3_Income Statement " xfId="924" xr:uid="{00000000-0005-0000-0000-0000A2030000}"/>
    <cellStyle name="Normal 4 96_Income Statement " xfId="925" xr:uid="{00000000-0005-0000-0000-0000A3030000}"/>
    <cellStyle name="Normal 4 97 2_Income Statement " xfId="926" xr:uid="{00000000-0005-0000-0000-0000A4030000}"/>
    <cellStyle name="Normal 4 97 3_Income Statement " xfId="927" xr:uid="{00000000-0005-0000-0000-0000A5030000}"/>
    <cellStyle name="Normal 4 97_Income Statement " xfId="928" xr:uid="{00000000-0005-0000-0000-0000A6030000}"/>
    <cellStyle name="Normal 4 98 2_Income Statement " xfId="929" xr:uid="{00000000-0005-0000-0000-0000A7030000}"/>
    <cellStyle name="Normal 4 98 3_Income Statement " xfId="930" xr:uid="{00000000-0005-0000-0000-0000A8030000}"/>
    <cellStyle name="Normal 4 98_Income Statement " xfId="931" xr:uid="{00000000-0005-0000-0000-0000A9030000}"/>
    <cellStyle name="Normal 4 99 2_Income Statement " xfId="932" xr:uid="{00000000-0005-0000-0000-0000AA030000}"/>
    <cellStyle name="Normal 4 99 3_Income Statement " xfId="933" xr:uid="{00000000-0005-0000-0000-0000AB030000}"/>
    <cellStyle name="Normal 4 99_Income Statement " xfId="934" xr:uid="{00000000-0005-0000-0000-0000AC030000}"/>
    <cellStyle name="Normal 48_Income Statement " xfId="1964" xr:uid="{5D6BED03-1615-4EA7-AC27-07066AC8A6E9}"/>
    <cellStyle name="Normal 49_Income Statement " xfId="1965" xr:uid="{02B463AE-39E4-4EC6-AB91-93C889B47E82}"/>
    <cellStyle name="Normal 5" xfId="1900" xr:uid="{EF4D676D-2DB8-4D52-AA96-28A6F45E183B}"/>
    <cellStyle name="Normal 5 10 2_Income Statement " xfId="935" xr:uid="{00000000-0005-0000-0000-0000AD030000}"/>
    <cellStyle name="Normal 5 10 3_Income Statement " xfId="936" xr:uid="{00000000-0005-0000-0000-0000AE030000}"/>
    <cellStyle name="Normal 5 10_Income Statement " xfId="1966" xr:uid="{4B32F49E-4846-4312-ABE2-01BE4BA2B23B}"/>
    <cellStyle name="Normal 5 11 2_Income Statement " xfId="937" xr:uid="{00000000-0005-0000-0000-0000AF030000}"/>
    <cellStyle name="Normal 5 11 3_Income Statement " xfId="938" xr:uid="{00000000-0005-0000-0000-0000B0030000}"/>
    <cellStyle name="Normal 5 11_Income Statement " xfId="939" xr:uid="{00000000-0005-0000-0000-0000B1030000}"/>
    <cellStyle name="Normal 5 12 2_Income Statement " xfId="940" xr:uid="{00000000-0005-0000-0000-0000B2030000}"/>
    <cellStyle name="Normal 5 12 3_Income Statement " xfId="941" xr:uid="{00000000-0005-0000-0000-0000B3030000}"/>
    <cellStyle name="Normal 5 12_Income Statement " xfId="1967" xr:uid="{3B31334C-7665-41E0-8B06-FEDEEBD4644B}"/>
    <cellStyle name="Normal 5 13 2_Income Statement " xfId="942" xr:uid="{00000000-0005-0000-0000-0000B4030000}"/>
    <cellStyle name="Normal 5 13 3_Income Statement " xfId="943" xr:uid="{00000000-0005-0000-0000-0000B5030000}"/>
    <cellStyle name="Normal 5 13_Income Statement " xfId="944" xr:uid="{00000000-0005-0000-0000-0000B6030000}"/>
    <cellStyle name="Normal 5 14 2_Income Statement " xfId="945" xr:uid="{00000000-0005-0000-0000-0000B7030000}"/>
    <cellStyle name="Normal 5 14 3_Income Statement " xfId="946" xr:uid="{00000000-0005-0000-0000-0000B8030000}"/>
    <cellStyle name="Normal 5 14_Income Statement " xfId="947" xr:uid="{00000000-0005-0000-0000-0000B9030000}"/>
    <cellStyle name="Normal 5 15 2_Income Statement " xfId="948" xr:uid="{00000000-0005-0000-0000-0000BA030000}"/>
    <cellStyle name="Normal 5 15 3_Income Statement " xfId="949" xr:uid="{00000000-0005-0000-0000-0000BB030000}"/>
    <cellStyle name="Normal 5 15_Income Statement " xfId="950" xr:uid="{00000000-0005-0000-0000-0000BC030000}"/>
    <cellStyle name="Normal 5 16 2_Income Statement " xfId="951" xr:uid="{00000000-0005-0000-0000-0000BD030000}"/>
    <cellStyle name="Normal 5 16 3_Income Statement " xfId="952" xr:uid="{00000000-0005-0000-0000-0000BE030000}"/>
    <cellStyle name="Normal 5 16_Income Statement " xfId="953" xr:uid="{00000000-0005-0000-0000-0000BF030000}"/>
    <cellStyle name="Normal 5 17 2_Income Statement " xfId="954" xr:uid="{00000000-0005-0000-0000-0000C0030000}"/>
    <cellStyle name="Normal 5 17 3_Income Statement " xfId="955" xr:uid="{00000000-0005-0000-0000-0000C1030000}"/>
    <cellStyle name="Normal 5 17_Income Statement " xfId="956" xr:uid="{00000000-0005-0000-0000-0000C2030000}"/>
    <cellStyle name="Normal 5 18 2_Income Statement " xfId="957" xr:uid="{00000000-0005-0000-0000-0000C3030000}"/>
    <cellStyle name="Normal 5 18 3_Income Statement " xfId="958" xr:uid="{00000000-0005-0000-0000-0000C4030000}"/>
    <cellStyle name="Normal 5 18_Income Statement " xfId="959" xr:uid="{00000000-0005-0000-0000-0000C5030000}"/>
    <cellStyle name="Normal 5 19 2_Income Statement " xfId="960" xr:uid="{00000000-0005-0000-0000-0000C6030000}"/>
    <cellStyle name="Normal 5 19 3_Income Statement " xfId="961" xr:uid="{00000000-0005-0000-0000-0000C7030000}"/>
    <cellStyle name="Normal 5 19_Income Statement " xfId="962" xr:uid="{00000000-0005-0000-0000-0000C8030000}"/>
    <cellStyle name="Normal 5 2 10 2_Income Statement " xfId="963" xr:uid="{00000000-0005-0000-0000-0000C9030000}"/>
    <cellStyle name="Normal 5 2 10 3_Income Statement " xfId="964" xr:uid="{00000000-0005-0000-0000-0000CA030000}"/>
    <cellStyle name="Normal 5 2 10_Income Statement " xfId="965" xr:uid="{00000000-0005-0000-0000-0000CB030000}"/>
    <cellStyle name="Normal 5 2 11 2_Income Statement " xfId="966" xr:uid="{00000000-0005-0000-0000-0000CC030000}"/>
    <cellStyle name="Normal 5 2 11 3_Income Statement " xfId="967" xr:uid="{00000000-0005-0000-0000-0000CD030000}"/>
    <cellStyle name="Normal 5 2 11_Income Statement " xfId="968" xr:uid="{00000000-0005-0000-0000-0000CE030000}"/>
    <cellStyle name="Normal 5 2 12 2_Income Statement " xfId="969" xr:uid="{00000000-0005-0000-0000-0000CF030000}"/>
    <cellStyle name="Normal 5 2 12 3_Income Statement " xfId="970" xr:uid="{00000000-0005-0000-0000-0000D0030000}"/>
    <cellStyle name="Normal 5 2 12_Income Statement " xfId="971" xr:uid="{00000000-0005-0000-0000-0000D1030000}"/>
    <cellStyle name="Normal 5 2 13 2_Income Statement " xfId="972" xr:uid="{00000000-0005-0000-0000-0000D2030000}"/>
    <cellStyle name="Normal 5 2 13 3_Income Statement " xfId="973" xr:uid="{00000000-0005-0000-0000-0000D3030000}"/>
    <cellStyle name="Normal 5 2 13_Income Statement " xfId="974" xr:uid="{00000000-0005-0000-0000-0000D4030000}"/>
    <cellStyle name="Normal 5 2 14 2_Income Statement " xfId="975" xr:uid="{00000000-0005-0000-0000-0000D5030000}"/>
    <cellStyle name="Normal 5 2 14 3_Income Statement " xfId="976" xr:uid="{00000000-0005-0000-0000-0000D6030000}"/>
    <cellStyle name="Normal 5 2 14_Income Statement " xfId="977" xr:uid="{00000000-0005-0000-0000-0000D7030000}"/>
    <cellStyle name="Normal 5 2 15 2_Income Statement " xfId="978" xr:uid="{00000000-0005-0000-0000-0000D8030000}"/>
    <cellStyle name="Normal 5 2 15 3_Income Statement " xfId="979" xr:uid="{00000000-0005-0000-0000-0000D9030000}"/>
    <cellStyle name="Normal 5 2 15_Income Statement " xfId="980" xr:uid="{00000000-0005-0000-0000-0000DA030000}"/>
    <cellStyle name="Normal 5 2 16 2_Income Statement " xfId="981" xr:uid="{00000000-0005-0000-0000-0000DB030000}"/>
    <cellStyle name="Normal 5 2 16 3_Income Statement " xfId="982" xr:uid="{00000000-0005-0000-0000-0000DC030000}"/>
    <cellStyle name="Normal 5 2 16_Income Statement " xfId="983" xr:uid="{00000000-0005-0000-0000-0000DD030000}"/>
    <cellStyle name="Normal 5 2 17 2_Income Statement " xfId="984" xr:uid="{00000000-0005-0000-0000-0000DE030000}"/>
    <cellStyle name="Normal 5 2 17 3_Income Statement " xfId="985" xr:uid="{00000000-0005-0000-0000-0000DF030000}"/>
    <cellStyle name="Normal 5 2 17_Income Statement " xfId="986" xr:uid="{00000000-0005-0000-0000-0000E0030000}"/>
    <cellStyle name="Normal 5 2 18 2_Income Statement " xfId="987" xr:uid="{00000000-0005-0000-0000-0000E1030000}"/>
    <cellStyle name="Normal 5 2 18 3_Income Statement " xfId="988" xr:uid="{00000000-0005-0000-0000-0000E2030000}"/>
    <cellStyle name="Normal 5 2 18_Income Statement " xfId="989" xr:uid="{00000000-0005-0000-0000-0000E3030000}"/>
    <cellStyle name="Normal 5 2 19 2_Income Statement " xfId="990" xr:uid="{00000000-0005-0000-0000-0000E4030000}"/>
    <cellStyle name="Normal 5 2 19 3_Income Statement " xfId="991" xr:uid="{00000000-0005-0000-0000-0000E5030000}"/>
    <cellStyle name="Normal 5 2 19_Income Statement " xfId="992" xr:uid="{00000000-0005-0000-0000-0000E6030000}"/>
    <cellStyle name="Normal 5 2 2 2_Income Statement " xfId="1968" xr:uid="{465BE38E-C5B9-4358-96B6-9A05A0768005}"/>
    <cellStyle name="Normal 5 2 2 3_Income Statement " xfId="1969" xr:uid="{DDEB9FE7-9413-4EBD-B484-013B6133BFDF}"/>
    <cellStyle name="Normal 5 2 2_Income Statement " xfId="993" xr:uid="{00000000-0005-0000-0000-0000E7030000}"/>
    <cellStyle name="Normal 5 2 20 2_Income Statement " xfId="994" xr:uid="{00000000-0005-0000-0000-0000E8030000}"/>
    <cellStyle name="Normal 5 2 20 3_Income Statement " xfId="995" xr:uid="{00000000-0005-0000-0000-0000E9030000}"/>
    <cellStyle name="Normal 5 2 20_Income Statement " xfId="996" xr:uid="{00000000-0005-0000-0000-0000EA030000}"/>
    <cellStyle name="Normal 5 2 21_Income Statement " xfId="997" xr:uid="{00000000-0005-0000-0000-0000EB030000}"/>
    <cellStyle name="Normal 5 2 3 2_Income Statement " xfId="1970" xr:uid="{B697364A-D708-4960-8150-2917209B59C6}"/>
    <cellStyle name="Normal 5 2 3 3_Income Statement " xfId="1971" xr:uid="{BBFDEAB7-8A1D-4F56-8D08-D9F845B38618}"/>
    <cellStyle name="Normal 5 2 3_Income Statement " xfId="1972" xr:uid="{4EA61B37-8A7B-4E70-91C3-71D595DF3208}"/>
    <cellStyle name="Normal 5 2 4 2_Income Statement " xfId="1973" xr:uid="{3040B57A-00CF-4E2B-98CE-028A85EACE13}"/>
    <cellStyle name="Normal 5 2 4 3_Income Statement " xfId="1974" xr:uid="{0732A809-36AF-450A-AB0A-0343986088E3}"/>
    <cellStyle name="Normal 5 2 4_Income Statement " xfId="1975" xr:uid="{9A45F90A-5782-4D27-B865-9C99F94251DE}"/>
    <cellStyle name="Normal 5 2 5 2_Income Statement " xfId="998" xr:uid="{00000000-0005-0000-0000-0000EC030000}"/>
    <cellStyle name="Normal 5 2 5 3_Income Statement " xfId="999" xr:uid="{00000000-0005-0000-0000-0000ED030000}"/>
    <cellStyle name="Normal 5 2 5_Income Statement " xfId="1976" xr:uid="{0A2BC741-2774-48EA-A72D-10E4BE414AFA}"/>
    <cellStyle name="Normal 5 2 6 2_Income Statement " xfId="1000" xr:uid="{00000000-0005-0000-0000-0000EE030000}"/>
    <cellStyle name="Normal 5 2 6 3_Income Statement " xfId="1001" xr:uid="{00000000-0005-0000-0000-0000EF030000}"/>
    <cellStyle name="Normal 5 2 6_Income Statement " xfId="1977" xr:uid="{F4B799C4-621F-40FB-8785-BD6C6EE9D25D}"/>
    <cellStyle name="Normal 5 2 7 2_Income Statement " xfId="1002" xr:uid="{00000000-0005-0000-0000-0000F0030000}"/>
    <cellStyle name="Normal 5 2 7 3_Income Statement " xfId="1003" xr:uid="{00000000-0005-0000-0000-0000F1030000}"/>
    <cellStyle name="Normal 5 2 7_Income Statement " xfId="1978" xr:uid="{D0BFBB25-C3FB-4C35-833C-59CBDAB2DDD8}"/>
    <cellStyle name="Normal 5 2 8 2_Income Statement " xfId="1004" xr:uid="{00000000-0005-0000-0000-0000F2030000}"/>
    <cellStyle name="Normal 5 2 8 3_Income Statement " xfId="1005" xr:uid="{00000000-0005-0000-0000-0000F3030000}"/>
    <cellStyle name="Normal 5 2 8_Income Statement " xfId="1979" xr:uid="{117AAC06-CA08-4858-B7A4-56EC0A4304A6}"/>
    <cellStyle name="Normal 5 2 9 2_Income Statement " xfId="1006" xr:uid="{00000000-0005-0000-0000-0000F4030000}"/>
    <cellStyle name="Normal 5 2 9 3_Income Statement " xfId="1007" xr:uid="{00000000-0005-0000-0000-0000F5030000}"/>
    <cellStyle name="Normal 5 2 9_Income Statement " xfId="1980" xr:uid="{5DE9C433-9E04-40B1-AB48-7356CCA0AA21}"/>
    <cellStyle name="Normal 5 20 2_Income Statement " xfId="1008" xr:uid="{00000000-0005-0000-0000-0000F6030000}"/>
    <cellStyle name="Normal 5 20 3_Income Statement " xfId="1009" xr:uid="{00000000-0005-0000-0000-0000F7030000}"/>
    <cellStyle name="Normal 5 20_Income Statement " xfId="1010" xr:uid="{00000000-0005-0000-0000-0000F8030000}"/>
    <cellStyle name="Normal 5 21 2_Income Statement " xfId="1011" xr:uid="{00000000-0005-0000-0000-0000F9030000}"/>
    <cellStyle name="Normal 5 21 3_Income Statement " xfId="1012" xr:uid="{00000000-0005-0000-0000-0000FA030000}"/>
    <cellStyle name="Normal 5 21_Income Statement " xfId="1013" xr:uid="{00000000-0005-0000-0000-0000FB030000}"/>
    <cellStyle name="Normal 5 22 2_Income Statement " xfId="1014" xr:uid="{00000000-0005-0000-0000-0000FC030000}"/>
    <cellStyle name="Normal 5 22 3_Income Statement " xfId="1015" xr:uid="{00000000-0005-0000-0000-0000FD030000}"/>
    <cellStyle name="Normal 5 22_Income Statement " xfId="1016" xr:uid="{00000000-0005-0000-0000-0000FE030000}"/>
    <cellStyle name="Normal 5 23 2_Income Statement " xfId="1017" xr:uid="{00000000-0005-0000-0000-0000FF030000}"/>
    <cellStyle name="Normal 5 23 3_Income Statement " xfId="1018" xr:uid="{00000000-0005-0000-0000-000000040000}"/>
    <cellStyle name="Normal 5 23_Income Statement " xfId="1019" xr:uid="{00000000-0005-0000-0000-000001040000}"/>
    <cellStyle name="Normal 5 24 2_Income Statement " xfId="1020" xr:uid="{00000000-0005-0000-0000-000002040000}"/>
    <cellStyle name="Normal 5 24 3_Income Statement " xfId="1021" xr:uid="{00000000-0005-0000-0000-000003040000}"/>
    <cellStyle name="Normal 5 24_Income Statement " xfId="1022" xr:uid="{00000000-0005-0000-0000-000004040000}"/>
    <cellStyle name="Normal 5 25 2_Income Statement " xfId="1023" xr:uid="{00000000-0005-0000-0000-000005040000}"/>
    <cellStyle name="Normal 5 25 3_Income Statement " xfId="1024" xr:uid="{00000000-0005-0000-0000-000006040000}"/>
    <cellStyle name="Normal 5 25_Income Statement " xfId="1025" xr:uid="{00000000-0005-0000-0000-000007040000}"/>
    <cellStyle name="Normal 5 26 2_Income Statement " xfId="1026" xr:uid="{00000000-0005-0000-0000-000008040000}"/>
    <cellStyle name="Normal 5 26 3_Income Statement " xfId="1027" xr:uid="{00000000-0005-0000-0000-000009040000}"/>
    <cellStyle name="Normal 5 26_Income Statement " xfId="1028" xr:uid="{00000000-0005-0000-0000-00000A040000}"/>
    <cellStyle name="Normal 5 27 2_Income Statement " xfId="1029" xr:uid="{00000000-0005-0000-0000-00000B040000}"/>
    <cellStyle name="Normal 5 27 3_Income Statement " xfId="1030" xr:uid="{00000000-0005-0000-0000-00000C040000}"/>
    <cellStyle name="Normal 5 27_Income Statement " xfId="1031" xr:uid="{00000000-0005-0000-0000-00000D040000}"/>
    <cellStyle name="Normal 5 28 2_Income Statement " xfId="1032" xr:uid="{00000000-0005-0000-0000-00000E040000}"/>
    <cellStyle name="Normal 5 28 3_Income Statement " xfId="1033" xr:uid="{00000000-0005-0000-0000-00000F040000}"/>
    <cellStyle name="Normal 5 28_Income Statement " xfId="1034" xr:uid="{00000000-0005-0000-0000-000010040000}"/>
    <cellStyle name="Normal 5 29 2_Income Statement " xfId="1035" xr:uid="{00000000-0005-0000-0000-000011040000}"/>
    <cellStyle name="Normal 5 29 3_Income Statement " xfId="1036" xr:uid="{00000000-0005-0000-0000-000012040000}"/>
    <cellStyle name="Normal 5 29_Income Statement " xfId="1037" xr:uid="{00000000-0005-0000-0000-000013040000}"/>
    <cellStyle name="Normal 5 3 2_Income Statement " xfId="1981" xr:uid="{0D4064C9-5FA3-4978-AC97-BC0FC582CB38}"/>
    <cellStyle name="Normal 5 3_Income Statement " xfId="1982" xr:uid="{1CB9A439-1482-4A7F-AB71-AC8AFE6462B6}"/>
    <cellStyle name="Normal 5 30 2_Income Statement " xfId="1038" xr:uid="{00000000-0005-0000-0000-000014040000}"/>
    <cellStyle name="Normal 5 30 3_Income Statement " xfId="1039" xr:uid="{00000000-0005-0000-0000-000015040000}"/>
    <cellStyle name="Normal 5 30_Income Statement " xfId="1040" xr:uid="{00000000-0005-0000-0000-000016040000}"/>
    <cellStyle name="Normal 5 31 2_Income Statement " xfId="1041" xr:uid="{00000000-0005-0000-0000-000017040000}"/>
    <cellStyle name="Normal 5 31 3_Income Statement " xfId="1042" xr:uid="{00000000-0005-0000-0000-000018040000}"/>
    <cellStyle name="Normal 5 31_Income Statement " xfId="1043" xr:uid="{00000000-0005-0000-0000-000019040000}"/>
    <cellStyle name="Normal 5 32 2_Income Statement " xfId="1044" xr:uid="{00000000-0005-0000-0000-00001A040000}"/>
    <cellStyle name="Normal 5 32 3_Income Statement " xfId="1045" xr:uid="{00000000-0005-0000-0000-00001B040000}"/>
    <cellStyle name="Normal 5 32_Income Statement " xfId="1046" xr:uid="{00000000-0005-0000-0000-00001C040000}"/>
    <cellStyle name="Normal 5 33 2_Income Statement " xfId="1047" xr:uid="{00000000-0005-0000-0000-00001D040000}"/>
    <cellStyle name="Normal 5 33 3_Income Statement " xfId="1048" xr:uid="{00000000-0005-0000-0000-00001E040000}"/>
    <cellStyle name="Normal 5 33_Income Statement " xfId="1049" xr:uid="{00000000-0005-0000-0000-00001F040000}"/>
    <cellStyle name="Normal 5 34 2_Income Statement " xfId="1050" xr:uid="{00000000-0005-0000-0000-000020040000}"/>
    <cellStyle name="Normal 5 34 3_Income Statement " xfId="1051" xr:uid="{00000000-0005-0000-0000-000021040000}"/>
    <cellStyle name="Normal 5 34_Income Statement " xfId="1052" xr:uid="{00000000-0005-0000-0000-000022040000}"/>
    <cellStyle name="Normal 5 35 2_Income Statement " xfId="1053" xr:uid="{00000000-0005-0000-0000-000023040000}"/>
    <cellStyle name="Normal 5 35 3_Income Statement " xfId="1054" xr:uid="{00000000-0005-0000-0000-000024040000}"/>
    <cellStyle name="Normal 5 35_Income Statement " xfId="1055" xr:uid="{00000000-0005-0000-0000-000025040000}"/>
    <cellStyle name="Normal 5 36 2_Income Statement " xfId="1056" xr:uid="{00000000-0005-0000-0000-000026040000}"/>
    <cellStyle name="Normal 5 36 3_Income Statement " xfId="1057" xr:uid="{00000000-0005-0000-0000-000027040000}"/>
    <cellStyle name="Normal 5 36_Income Statement " xfId="1058" xr:uid="{00000000-0005-0000-0000-000028040000}"/>
    <cellStyle name="Normal 5 37 2_Income Statement " xfId="1059" xr:uid="{00000000-0005-0000-0000-000029040000}"/>
    <cellStyle name="Normal 5 37 3_Income Statement " xfId="1060" xr:uid="{00000000-0005-0000-0000-00002A040000}"/>
    <cellStyle name="Normal 5 37_Income Statement " xfId="1061" xr:uid="{00000000-0005-0000-0000-00002B040000}"/>
    <cellStyle name="Normal 5 38 2_Income Statement " xfId="1062" xr:uid="{00000000-0005-0000-0000-00002C040000}"/>
    <cellStyle name="Normal 5 38 3_Income Statement " xfId="1063" xr:uid="{00000000-0005-0000-0000-00002D040000}"/>
    <cellStyle name="Normal 5 38_Income Statement " xfId="1064" xr:uid="{00000000-0005-0000-0000-00002E040000}"/>
    <cellStyle name="Normal 5 39 2_Income Statement " xfId="1065" xr:uid="{00000000-0005-0000-0000-00002F040000}"/>
    <cellStyle name="Normal 5 39 3_Income Statement " xfId="1066" xr:uid="{00000000-0005-0000-0000-000030040000}"/>
    <cellStyle name="Normal 5 39_Income Statement " xfId="1067" xr:uid="{00000000-0005-0000-0000-000031040000}"/>
    <cellStyle name="Normal 5 4 2_Income Statement " xfId="1983" xr:uid="{78C9312F-6864-4BB1-8D94-3E6D1ED2F985}"/>
    <cellStyle name="Normal 5 4 3_Income Statement " xfId="1984" xr:uid="{186C1D69-2114-485D-BF03-57D96B569EBF}"/>
    <cellStyle name="Normal 5 4_Income Statement " xfId="1985" xr:uid="{4B6D4C95-DB3B-4A38-8ED7-CE44F05A1741}"/>
    <cellStyle name="Normal 5 40 2_Income Statement " xfId="1068" xr:uid="{00000000-0005-0000-0000-000032040000}"/>
    <cellStyle name="Normal 5 40 3_Income Statement " xfId="1069" xr:uid="{00000000-0005-0000-0000-000033040000}"/>
    <cellStyle name="Normal 5 40_Income Statement " xfId="1070" xr:uid="{00000000-0005-0000-0000-000034040000}"/>
    <cellStyle name="Normal 5 41 2_Income Statement " xfId="1071" xr:uid="{00000000-0005-0000-0000-000035040000}"/>
    <cellStyle name="Normal 5 41 3_Income Statement " xfId="1072" xr:uid="{00000000-0005-0000-0000-000036040000}"/>
    <cellStyle name="Normal 5 41_Income Statement " xfId="1073" xr:uid="{00000000-0005-0000-0000-000037040000}"/>
    <cellStyle name="Normal 5 42 2_Income Statement " xfId="1074" xr:uid="{00000000-0005-0000-0000-000038040000}"/>
    <cellStyle name="Normal 5 42 3_Income Statement " xfId="1075" xr:uid="{00000000-0005-0000-0000-000039040000}"/>
    <cellStyle name="Normal 5 42_Income Statement " xfId="1076" xr:uid="{00000000-0005-0000-0000-00003A040000}"/>
    <cellStyle name="Normal 5 43 2_Income Statement " xfId="1077" xr:uid="{00000000-0005-0000-0000-00003B040000}"/>
    <cellStyle name="Normal 5 43 3_Income Statement " xfId="1078" xr:uid="{00000000-0005-0000-0000-00003C040000}"/>
    <cellStyle name="Normal 5 43_Income Statement " xfId="1079" xr:uid="{00000000-0005-0000-0000-00003D040000}"/>
    <cellStyle name="Normal 5 44 2_Income Statement " xfId="1080" xr:uid="{00000000-0005-0000-0000-00003E040000}"/>
    <cellStyle name="Normal 5 44 3_Income Statement " xfId="1081" xr:uid="{00000000-0005-0000-0000-00003F040000}"/>
    <cellStyle name="Normal 5 44_Income Statement " xfId="1082" xr:uid="{00000000-0005-0000-0000-000040040000}"/>
    <cellStyle name="Normal 5 45 2_Income Statement " xfId="1083" xr:uid="{00000000-0005-0000-0000-000041040000}"/>
    <cellStyle name="Normal 5 45 3_Income Statement " xfId="1084" xr:uid="{00000000-0005-0000-0000-000042040000}"/>
    <cellStyle name="Normal 5 45_Income Statement " xfId="1085" xr:uid="{00000000-0005-0000-0000-000043040000}"/>
    <cellStyle name="Normal 5 46 2_Income Statement " xfId="1086" xr:uid="{00000000-0005-0000-0000-000044040000}"/>
    <cellStyle name="Normal 5 46 3_Income Statement " xfId="1087" xr:uid="{00000000-0005-0000-0000-000045040000}"/>
    <cellStyle name="Normal 5 46_Income Statement " xfId="1088" xr:uid="{00000000-0005-0000-0000-000046040000}"/>
    <cellStyle name="Normal 5 47 2_Income Statement " xfId="1089" xr:uid="{00000000-0005-0000-0000-000047040000}"/>
    <cellStyle name="Normal 5 47 3_Income Statement " xfId="1090" xr:uid="{00000000-0005-0000-0000-000048040000}"/>
    <cellStyle name="Normal 5 47_Income Statement " xfId="1091" xr:uid="{00000000-0005-0000-0000-000049040000}"/>
    <cellStyle name="Normal 5 48_Income Statement " xfId="1092" xr:uid="{00000000-0005-0000-0000-00004A040000}"/>
    <cellStyle name="Normal 5 49_Income Statement " xfId="1093" xr:uid="{00000000-0005-0000-0000-00004B040000}"/>
    <cellStyle name="Normal 5 5 2_Income Statement " xfId="1986" xr:uid="{941BF97A-2F17-4BD0-BEE0-12AAB7990186}"/>
    <cellStyle name="Normal 5 5 3_Income Statement " xfId="1987" xr:uid="{9171333E-1CBA-48BB-AD4A-332832F47D2C}"/>
    <cellStyle name="Normal 5 5_Income Statement " xfId="1988" xr:uid="{80AC76F4-D80C-46DB-A30A-FB812A22B3ED}"/>
    <cellStyle name="Normal 5 6 2_Income Statement " xfId="1094" xr:uid="{00000000-0005-0000-0000-00004C040000}"/>
    <cellStyle name="Normal 5 6 3_Income Statement " xfId="1095" xr:uid="{00000000-0005-0000-0000-00004D040000}"/>
    <cellStyle name="Normal 5 6_Income Statement " xfId="1989" xr:uid="{6EEAC2FC-0AC5-4068-8443-3251562CB183}"/>
    <cellStyle name="Normal 5 7 2_Income Statement " xfId="1096" xr:uid="{00000000-0005-0000-0000-00004E040000}"/>
    <cellStyle name="Normal 5 7 3_Income Statement " xfId="1097" xr:uid="{00000000-0005-0000-0000-00004F040000}"/>
    <cellStyle name="Normal 5 7_Income Statement " xfId="1990" xr:uid="{420E2FBB-A753-4A23-9E38-32D85C2C50B7}"/>
    <cellStyle name="Normal 5 8 2_Income Statement " xfId="1098" xr:uid="{00000000-0005-0000-0000-000050040000}"/>
    <cellStyle name="Normal 5 8 3_Income Statement " xfId="1099" xr:uid="{00000000-0005-0000-0000-000051040000}"/>
    <cellStyle name="Normal 5 8_Income Statement " xfId="1991" xr:uid="{015A3CD6-1720-4DDA-A13F-2EC0E2002551}"/>
    <cellStyle name="Normal 5 9 2_Income Statement " xfId="1100" xr:uid="{00000000-0005-0000-0000-000052040000}"/>
    <cellStyle name="Normal 5 9 3_Income Statement " xfId="1101" xr:uid="{00000000-0005-0000-0000-000053040000}"/>
    <cellStyle name="Normal 5 9_Income Statement " xfId="1992" xr:uid="{6E34BCAB-DDF7-4756-A39C-8040C1B72017}"/>
    <cellStyle name="Normal 50_Income Statement " xfId="1993" xr:uid="{6499FCC2-03E9-4471-8EF3-308AB123F871}"/>
    <cellStyle name="Normal 51_Income Statement " xfId="1994" xr:uid="{C3048E2E-7A36-4BAE-BC86-A66DA4B499C8}"/>
    <cellStyle name="Normal 52_Income Statement " xfId="1995" xr:uid="{4C815190-53A1-46E1-983D-6000CF3CD6FC}"/>
    <cellStyle name="Normal 53_Income Statement " xfId="1996" xr:uid="{09E781BD-3208-4EDB-89CA-F6A22902B57B}"/>
    <cellStyle name="Normal 54_Income Statement " xfId="1997" xr:uid="{88010109-259E-42AF-9124-15F65A9B2961}"/>
    <cellStyle name="Normal 55_Income Statement " xfId="1998" xr:uid="{DBA398D5-ECA4-4741-901D-0AD311DE6A40}"/>
    <cellStyle name="Normal 56_Income Statement " xfId="1999" xr:uid="{E29A5224-74A5-4B52-8F19-BFBD77C25163}"/>
    <cellStyle name="Normal 57_Income Statement " xfId="1102" xr:uid="{00000000-0005-0000-0000-000054040000}"/>
    <cellStyle name="Normal 58_Income Statement " xfId="2000" xr:uid="{0F1AA9E9-7D82-4157-910F-C6FB5D8C3E55}"/>
    <cellStyle name="Normal 59_Income Statement " xfId="2001" xr:uid="{A0A5CFCA-8A27-498B-9444-9F8051D1C96B}"/>
    <cellStyle name="Normal 6" xfId="2063" xr:uid="{85D109B6-9A29-4081-9488-C445B786D51E}"/>
    <cellStyle name="Normal 6 10 2_Income Statement " xfId="1103" xr:uid="{00000000-0005-0000-0000-000055040000}"/>
    <cellStyle name="Normal 6 10 3_Income Statement " xfId="1104" xr:uid="{00000000-0005-0000-0000-000056040000}"/>
    <cellStyle name="Normal 6 10_Income Statement " xfId="1105" xr:uid="{00000000-0005-0000-0000-000057040000}"/>
    <cellStyle name="Normal 6 11 2_Income Statement " xfId="1106" xr:uid="{00000000-0005-0000-0000-000058040000}"/>
    <cellStyle name="Normal 6 11 3_Income Statement " xfId="1107" xr:uid="{00000000-0005-0000-0000-000059040000}"/>
    <cellStyle name="Normal 6 11_Income Statement " xfId="1108" xr:uid="{00000000-0005-0000-0000-00005A040000}"/>
    <cellStyle name="Normal 6 12 2_Income Statement " xfId="1109" xr:uid="{00000000-0005-0000-0000-00005B040000}"/>
    <cellStyle name="Normal 6 12 3_Income Statement " xfId="1110" xr:uid="{00000000-0005-0000-0000-00005C040000}"/>
    <cellStyle name="Normal 6 12_Income Statement " xfId="1111" xr:uid="{00000000-0005-0000-0000-00005D040000}"/>
    <cellStyle name="Normal 6 13_Income Statement " xfId="1112" xr:uid="{00000000-0005-0000-0000-00005E040000}"/>
    <cellStyle name="Normal 6 14_Income Statement " xfId="1113" xr:uid="{00000000-0005-0000-0000-00005F040000}"/>
    <cellStyle name="Normal 6 15_Income Statement " xfId="1114" xr:uid="{00000000-0005-0000-0000-000060040000}"/>
    <cellStyle name="Normal 6 16_Income Statement " xfId="1115" xr:uid="{00000000-0005-0000-0000-000061040000}"/>
    <cellStyle name="Normal 6 17_Income Statement " xfId="1116" xr:uid="{00000000-0005-0000-0000-000062040000}"/>
    <cellStyle name="Normal 6 18_Income Statement " xfId="1117" xr:uid="{00000000-0005-0000-0000-000063040000}"/>
    <cellStyle name="Normal 6 19_Income Statement " xfId="1118" xr:uid="{00000000-0005-0000-0000-000064040000}"/>
    <cellStyle name="Normal 6 2 10 2_Income Statement " xfId="1119" xr:uid="{00000000-0005-0000-0000-000065040000}"/>
    <cellStyle name="Normal 6 2 10 3_Income Statement " xfId="1120" xr:uid="{00000000-0005-0000-0000-000066040000}"/>
    <cellStyle name="Normal 6 2 10_Income Statement " xfId="1121" xr:uid="{00000000-0005-0000-0000-000067040000}"/>
    <cellStyle name="Normal 6 2 11 2_Income Statement " xfId="1122" xr:uid="{00000000-0005-0000-0000-000068040000}"/>
    <cellStyle name="Normal 6 2 11 3_Income Statement " xfId="1123" xr:uid="{00000000-0005-0000-0000-000069040000}"/>
    <cellStyle name="Normal 6 2 11_Income Statement " xfId="1124" xr:uid="{00000000-0005-0000-0000-00006A040000}"/>
    <cellStyle name="Normal 6 2 12 2_Income Statement " xfId="1125" xr:uid="{00000000-0005-0000-0000-00006B040000}"/>
    <cellStyle name="Normal 6 2 12 3_Income Statement " xfId="1126" xr:uid="{00000000-0005-0000-0000-00006C040000}"/>
    <cellStyle name="Normal 6 2 12_Income Statement " xfId="1127" xr:uid="{00000000-0005-0000-0000-00006D040000}"/>
    <cellStyle name="Normal 6 2 13 2_Income Statement " xfId="1128" xr:uid="{00000000-0005-0000-0000-00006E040000}"/>
    <cellStyle name="Normal 6 2 13 3_Income Statement " xfId="1129" xr:uid="{00000000-0005-0000-0000-00006F040000}"/>
    <cellStyle name="Normal 6 2 13_Income Statement " xfId="1130" xr:uid="{00000000-0005-0000-0000-000070040000}"/>
    <cellStyle name="Normal 6 2 14 2_Income Statement " xfId="1131" xr:uid="{00000000-0005-0000-0000-000071040000}"/>
    <cellStyle name="Normal 6 2 14 3_Income Statement " xfId="1132" xr:uid="{00000000-0005-0000-0000-000072040000}"/>
    <cellStyle name="Normal 6 2 14_Income Statement " xfId="1133" xr:uid="{00000000-0005-0000-0000-000073040000}"/>
    <cellStyle name="Normal 6 2 15 2_Income Statement " xfId="1134" xr:uid="{00000000-0005-0000-0000-000074040000}"/>
    <cellStyle name="Normal 6 2 15 3_Income Statement " xfId="1135" xr:uid="{00000000-0005-0000-0000-000075040000}"/>
    <cellStyle name="Normal 6 2 15_Income Statement " xfId="1136" xr:uid="{00000000-0005-0000-0000-000076040000}"/>
    <cellStyle name="Normal 6 2 16 2_Income Statement " xfId="1137" xr:uid="{00000000-0005-0000-0000-000077040000}"/>
    <cellStyle name="Normal 6 2 16 3_Income Statement " xfId="1138" xr:uid="{00000000-0005-0000-0000-000078040000}"/>
    <cellStyle name="Normal 6 2 16_Income Statement " xfId="1139" xr:uid="{00000000-0005-0000-0000-000079040000}"/>
    <cellStyle name="Normal 6 2 17 2_Income Statement " xfId="1140" xr:uid="{00000000-0005-0000-0000-00007A040000}"/>
    <cellStyle name="Normal 6 2 17 3_Income Statement " xfId="1141" xr:uid="{00000000-0005-0000-0000-00007B040000}"/>
    <cellStyle name="Normal 6 2 17_Income Statement " xfId="1142" xr:uid="{00000000-0005-0000-0000-00007C040000}"/>
    <cellStyle name="Normal 6 2 18 2_Income Statement " xfId="1143" xr:uid="{00000000-0005-0000-0000-00007D040000}"/>
    <cellStyle name="Normal 6 2 18 3_Income Statement " xfId="1144" xr:uid="{00000000-0005-0000-0000-00007E040000}"/>
    <cellStyle name="Normal 6 2 18_Income Statement " xfId="1145" xr:uid="{00000000-0005-0000-0000-00007F040000}"/>
    <cellStyle name="Normal 6 2 19 2_Income Statement " xfId="1146" xr:uid="{00000000-0005-0000-0000-000080040000}"/>
    <cellStyle name="Normal 6 2 19 3_Income Statement " xfId="1147" xr:uid="{00000000-0005-0000-0000-000081040000}"/>
    <cellStyle name="Normal 6 2 19_Income Statement " xfId="1148" xr:uid="{00000000-0005-0000-0000-000082040000}"/>
    <cellStyle name="Normal 6 2 2 2_Income Statement " xfId="1149" xr:uid="{00000000-0005-0000-0000-000083040000}"/>
    <cellStyle name="Normal 6 2 2 3_Income Statement " xfId="1150" xr:uid="{00000000-0005-0000-0000-000084040000}"/>
    <cellStyle name="Normal 6 2 2_Income Statement " xfId="1151" xr:uid="{00000000-0005-0000-0000-000085040000}"/>
    <cellStyle name="Normal 6 2 3 2_Income Statement " xfId="1152" xr:uid="{00000000-0005-0000-0000-000086040000}"/>
    <cellStyle name="Normal 6 2 3 3_Income Statement " xfId="1153" xr:uid="{00000000-0005-0000-0000-000087040000}"/>
    <cellStyle name="Normal 6 2 3_Income Statement " xfId="1154" xr:uid="{00000000-0005-0000-0000-000088040000}"/>
    <cellStyle name="Normal 6 2 4 2_Income Statement " xfId="1155" xr:uid="{00000000-0005-0000-0000-000089040000}"/>
    <cellStyle name="Normal 6 2 4 3_Income Statement " xfId="1156" xr:uid="{00000000-0005-0000-0000-00008A040000}"/>
    <cellStyle name="Normal 6 2 4_Income Statement " xfId="1157" xr:uid="{00000000-0005-0000-0000-00008B040000}"/>
    <cellStyle name="Normal 6 2 5 2_Income Statement " xfId="1158" xr:uid="{00000000-0005-0000-0000-00008C040000}"/>
    <cellStyle name="Normal 6 2 5 3_Income Statement " xfId="1159" xr:uid="{00000000-0005-0000-0000-00008D040000}"/>
    <cellStyle name="Normal 6 2 5_Income Statement " xfId="1160" xr:uid="{00000000-0005-0000-0000-00008E040000}"/>
    <cellStyle name="Normal 6 2 6 2_Income Statement " xfId="1161" xr:uid="{00000000-0005-0000-0000-00008F040000}"/>
    <cellStyle name="Normal 6 2 6 3_Income Statement " xfId="1162" xr:uid="{00000000-0005-0000-0000-000090040000}"/>
    <cellStyle name="Normal 6 2 6_Income Statement " xfId="1163" xr:uid="{00000000-0005-0000-0000-000091040000}"/>
    <cellStyle name="Normal 6 2 7 2_Income Statement " xfId="1164" xr:uid="{00000000-0005-0000-0000-000092040000}"/>
    <cellStyle name="Normal 6 2 7 3_Income Statement " xfId="1165" xr:uid="{00000000-0005-0000-0000-000093040000}"/>
    <cellStyle name="Normal 6 2 7_Income Statement " xfId="1166" xr:uid="{00000000-0005-0000-0000-000094040000}"/>
    <cellStyle name="Normal 6 2 8 2_Income Statement " xfId="1167" xr:uid="{00000000-0005-0000-0000-000095040000}"/>
    <cellStyle name="Normal 6 2 8 3_Income Statement " xfId="1168" xr:uid="{00000000-0005-0000-0000-000096040000}"/>
    <cellStyle name="Normal 6 2 8_Income Statement " xfId="1169" xr:uid="{00000000-0005-0000-0000-000097040000}"/>
    <cellStyle name="Normal 6 2 9 2_Income Statement " xfId="1170" xr:uid="{00000000-0005-0000-0000-000098040000}"/>
    <cellStyle name="Normal 6 2 9 3_Income Statement " xfId="1171" xr:uid="{00000000-0005-0000-0000-000099040000}"/>
    <cellStyle name="Normal 6 2 9_Income Statement " xfId="1172" xr:uid="{00000000-0005-0000-0000-00009A040000}"/>
    <cellStyle name="Normal 6 20_Income Statement " xfId="1173" xr:uid="{00000000-0005-0000-0000-00009B040000}"/>
    <cellStyle name="Normal 6 21_Income Statement " xfId="1174" xr:uid="{00000000-0005-0000-0000-00009C040000}"/>
    <cellStyle name="Normal 6 22_Income Statement " xfId="1175" xr:uid="{00000000-0005-0000-0000-00009D040000}"/>
    <cellStyle name="Normal 6 23_Income Statement " xfId="1176" xr:uid="{00000000-0005-0000-0000-00009E040000}"/>
    <cellStyle name="Normal 6 24_Income Statement " xfId="1177" xr:uid="{00000000-0005-0000-0000-00009F040000}"/>
    <cellStyle name="Normal 6 25_Income Statement " xfId="1178" xr:uid="{00000000-0005-0000-0000-0000A0040000}"/>
    <cellStyle name="Normal 6 26_Income Statement " xfId="1179" xr:uid="{00000000-0005-0000-0000-0000A1040000}"/>
    <cellStyle name="Normal 6 27_Income Statement " xfId="1180" xr:uid="{00000000-0005-0000-0000-0000A2040000}"/>
    <cellStyle name="Normal 6 28_Income Statement " xfId="1181" xr:uid="{00000000-0005-0000-0000-0000A3040000}"/>
    <cellStyle name="Normal 6 29_Income Statement " xfId="1182" xr:uid="{00000000-0005-0000-0000-0000A4040000}"/>
    <cellStyle name="Normal 6 3 2_Income Statement " xfId="1183" xr:uid="{00000000-0005-0000-0000-0000A5040000}"/>
    <cellStyle name="Normal 6 3 3_Income Statement " xfId="1184" xr:uid="{00000000-0005-0000-0000-0000A6040000}"/>
    <cellStyle name="Normal 6 3_Income Statement " xfId="1185" xr:uid="{00000000-0005-0000-0000-0000A7040000}"/>
    <cellStyle name="Normal 6 30_Income Statement " xfId="1186" xr:uid="{00000000-0005-0000-0000-0000A8040000}"/>
    <cellStyle name="Normal 6 31_Income Statement " xfId="1187" xr:uid="{00000000-0005-0000-0000-0000A9040000}"/>
    <cellStyle name="Normal 6 32_Income Statement " xfId="1188" xr:uid="{00000000-0005-0000-0000-0000AA040000}"/>
    <cellStyle name="Normal 6 33_Income Statement " xfId="1189" xr:uid="{00000000-0005-0000-0000-0000AB040000}"/>
    <cellStyle name="Normal 6 34_Income Statement " xfId="1190" xr:uid="{00000000-0005-0000-0000-0000AC040000}"/>
    <cellStyle name="Normal 6 35_Income Statement " xfId="1191" xr:uid="{00000000-0005-0000-0000-0000AD040000}"/>
    <cellStyle name="Normal 6 36_Income Statement " xfId="1192" xr:uid="{00000000-0005-0000-0000-0000AE040000}"/>
    <cellStyle name="Normal 6 37_Income Statement " xfId="1193" xr:uid="{00000000-0005-0000-0000-0000AF040000}"/>
    <cellStyle name="Normal 6 38_Income Statement " xfId="1194" xr:uid="{00000000-0005-0000-0000-0000B0040000}"/>
    <cellStyle name="Normal 6 39_Income Statement " xfId="1195" xr:uid="{00000000-0005-0000-0000-0000B1040000}"/>
    <cellStyle name="Normal 6 4 2_Income Statement " xfId="2002" xr:uid="{E9DD9FF8-3BF1-4E6F-93DD-9105B5D7DD23}"/>
    <cellStyle name="Normal 6 4 3_Income Statement " xfId="2003" xr:uid="{21770593-A5B1-426B-B776-3C8AA478CB70}"/>
    <cellStyle name="Normal 6 4_Income Statement " xfId="2004" xr:uid="{95EB85FE-7837-4E9C-98F4-489E3AD7ADBD}"/>
    <cellStyle name="Normal 6 40_Income Statement " xfId="1196" xr:uid="{00000000-0005-0000-0000-0000B2040000}"/>
    <cellStyle name="Normal 6 41_Income Statement " xfId="1197" xr:uid="{00000000-0005-0000-0000-0000B3040000}"/>
    <cellStyle name="Normal 6 42_Income Statement " xfId="1198" xr:uid="{00000000-0005-0000-0000-0000B4040000}"/>
    <cellStyle name="Normal 6 43_Income Statement " xfId="1199" xr:uid="{00000000-0005-0000-0000-0000B5040000}"/>
    <cellStyle name="Normal 6 44_Income Statement " xfId="1200" xr:uid="{00000000-0005-0000-0000-0000B6040000}"/>
    <cellStyle name="Normal 6 45_Income Statement " xfId="1201" xr:uid="{00000000-0005-0000-0000-0000B7040000}"/>
    <cellStyle name="Normal 6 46_Income Statement " xfId="1202" xr:uid="{00000000-0005-0000-0000-0000B8040000}"/>
    <cellStyle name="Normal 6 47_Income Statement " xfId="1203" xr:uid="{00000000-0005-0000-0000-0000B9040000}"/>
    <cellStyle name="Normal 6 48_Income Statement " xfId="1204" xr:uid="{00000000-0005-0000-0000-0000BA040000}"/>
    <cellStyle name="Normal 6 49_Income Statement " xfId="1205" xr:uid="{00000000-0005-0000-0000-0000BB040000}"/>
    <cellStyle name="Normal 6 5 2_Income Statement " xfId="1206" xr:uid="{00000000-0005-0000-0000-0000BC040000}"/>
    <cellStyle name="Normal 6 5 3_Income Statement " xfId="1207" xr:uid="{00000000-0005-0000-0000-0000BD040000}"/>
    <cellStyle name="Normal 6 5_Income Statement " xfId="1208" xr:uid="{00000000-0005-0000-0000-0000BE040000}"/>
    <cellStyle name="Normal 6 50_Income Statement " xfId="1209" xr:uid="{00000000-0005-0000-0000-0000BF040000}"/>
    <cellStyle name="Normal 6 51_Income Statement " xfId="1210" xr:uid="{00000000-0005-0000-0000-0000C0040000}"/>
    <cellStyle name="Normal 6 52_Income Statement " xfId="1211" xr:uid="{00000000-0005-0000-0000-0000C1040000}"/>
    <cellStyle name="Normal 6 53_Income Statement " xfId="1212" xr:uid="{00000000-0005-0000-0000-0000C2040000}"/>
    <cellStyle name="Normal 6 54_Income Statement " xfId="1213" xr:uid="{00000000-0005-0000-0000-0000C3040000}"/>
    <cellStyle name="Normal 6 55_Income Statement " xfId="1214" xr:uid="{00000000-0005-0000-0000-0000C4040000}"/>
    <cellStyle name="Normal 6 56_Income Statement " xfId="1215" xr:uid="{00000000-0005-0000-0000-0000C5040000}"/>
    <cellStyle name="Normal 6 57_Income Statement " xfId="1216" xr:uid="{00000000-0005-0000-0000-0000C6040000}"/>
    <cellStyle name="Normal 6 58_Income Statement " xfId="1217" xr:uid="{00000000-0005-0000-0000-0000C7040000}"/>
    <cellStyle name="Normal 6 59_Income Statement " xfId="1218" xr:uid="{00000000-0005-0000-0000-0000C8040000}"/>
    <cellStyle name="Normal 6 6 2_Income Statement " xfId="1219" xr:uid="{00000000-0005-0000-0000-0000C9040000}"/>
    <cellStyle name="Normal 6 6 3_Income Statement " xfId="1220" xr:uid="{00000000-0005-0000-0000-0000CA040000}"/>
    <cellStyle name="Normal 6 6_Income Statement " xfId="1221" xr:uid="{00000000-0005-0000-0000-0000CB040000}"/>
    <cellStyle name="Normal 6 60_Income Statement " xfId="1222" xr:uid="{00000000-0005-0000-0000-0000CC040000}"/>
    <cellStyle name="Normal 6 61_Income Statement " xfId="1223" xr:uid="{00000000-0005-0000-0000-0000CD040000}"/>
    <cellStyle name="Normal 6 62_Income Statement " xfId="1224" xr:uid="{00000000-0005-0000-0000-0000CE040000}"/>
    <cellStyle name="Normal 6 63_Income Statement " xfId="1225" xr:uid="{00000000-0005-0000-0000-0000CF040000}"/>
    <cellStyle name="Normal 6 64_Income Statement " xfId="1226" xr:uid="{00000000-0005-0000-0000-0000D0040000}"/>
    <cellStyle name="Normal 6 65_Income Statement " xfId="1227" xr:uid="{00000000-0005-0000-0000-0000D1040000}"/>
    <cellStyle name="Normal 6 66_Income Statement " xfId="1228" xr:uid="{00000000-0005-0000-0000-0000D2040000}"/>
    <cellStyle name="Normal 6 67_Income Statement " xfId="1229" xr:uid="{00000000-0005-0000-0000-0000D3040000}"/>
    <cellStyle name="Normal 6 68_Income Statement " xfId="1230" xr:uid="{00000000-0005-0000-0000-0000D4040000}"/>
    <cellStyle name="Normal 6 69_Income Statement " xfId="1231" xr:uid="{00000000-0005-0000-0000-0000D5040000}"/>
    <cellStyle name="Normal 6 7 2_Income Statement " xfId="1232" xr:uid="{00000000-0005-0000-0000-0000D6040000}"/>
    <cellStyle name="Normal 6 7 3_Income Statement " xfId="1233" xr:uid="{00000000-0005-0000-0000-0000D7040000}"/>
    <cellStyle name="Normal 6 7_Income Statement " xfId="1234" xr:uid="{00000000-0005-0000-0000-0000D8040000}"/>
    <cellStyle name="Normal 6 70_Income Statement " xfId="1235" xr:uid="{00000000-0005-0000-0000-0000D9040000}"/>
    <cellStyle name="Normal 6 71_Income Statement " xfId="1236" xr:uid="{00000000-0005-0000-0000-0000DA040000}"/>
    <cellStyle name="Normal 6 72_Income Statement " xfId="1237" xr:uid="{00000000-0005-0000-0000-0000DB040000}"/>
    <cellStyle name="Normal 6 73_Income Statement " xfId="1238" xr:uid="{00000000-0005-0000-0000-0000DC040000}"/>
    <cellStyle name="Normal 6 74_Income Statement " xfId="1239" xr:uid="{00000000-0005-0000-0000-0000DD040000}"/>
    <cellStyle name="Normal 6 75_Income Statement " xfId="1240" xr:uid="{00000000-0005-0000-0000-0000DE040000}"/>
    <cellStyle name="Normal 6 76_Income Statement " xfId="1241" xr:uid="{00000000-0005-0000-0000-0000DF040000}"/>
    <cellStyle name="Normal 6 77_Income Statement " xfId="1242" xr:uid="{00000000-0005-0000-0000-0000E0040000}"/>
    <cellStyle name="Normal 6 78_Income Statement " xfId="1243" xr:uid="{00000000-0005-0000-0000-0000E1040000}"/>
    <cellStyle name="Normal 6 79_Income Statement " xfId="1244" xr:uid="{00000000-0005-0000-0000-0000E2040000}"/>
    <cellStyle name="Normal 6 8 2_Income Statement " xfId="1245" xr:uid="{00000000-0005-0000-0000-0000E3040000}"/>
    <cellStyle name="Normal 6 8 3_Income Statement " xfId="1246" xr:uid="{00000000-0005-0000-0000-0000E4040000}"/>
    <cellStyle name="Normal 6 8_Income Statement " xfId="1247" xr:uid="{00000000-0005-0000-0000-0000E5040000}"/>
    <cellStyle name="Normal 6 80_Income Statement " xfId="1248" xr:uid="{00000000-0005-0000-0000-0000E6040000}"/>
    <cellStyle name="Normal 6 81_Income Statement " xfId="1249" xr:uid="{00000000-0005-0000-0000-0000E7040000}"/>
    <cellStyle name="Normal 6 82_Income Statement " xfId="1250" xr:uid="{00000000-0005-0000-0000-0000E8040000}"/>
    <cellStyle name="Normal 6 83_Income Statement " xfId="1251" xr:uid="{00000000-0005-0000-0000-0000E9040000}"/>
    <cellStyle name="Normal 6 84_Income Statement " xfId="1252" xr:uid="{00000000-0005-0000-0000-0000EA040000}"/>
    <cellStyle name="Normal 6 85_Income Statement " xfId="1253" xr:uid="{00000000-0005-0000-0000-0000EB040000}"/>
    <cellStyle name="Normal 6 86_Income Statement " xfId="1254" xr:uid="{00000000-0005-0000-0000-0000EC040000}"/>
    <cellStyle name="Normal 6 87_Income Statement " xfId="1255" xr:uid="{00000000-0005-0000-0000-0000ED040000}"/>
    <cellStyle name="Normal 6 88_Income Statement " xfId="1256" xr:uid="{00000000-0005-0000-0000-0000EE040000}"/>
    <cellStyle name="Normal 6 89_Income Statement " xfId="1257" xr:uid="{00000000-0005-0000-0000-0000EF040000}"/>
    <cellStyle name="Normal 6 9 2_Income Statement " xfId="1258" xr:uid="{00000000-0005-0000-0000-0000F0040000}"/>
    <cellStyle name="Normal 6 9 3_Income Statement " xfId="1259" xr:uid="{00000000-0005-0000-0000-0000F1040000}"/>
    <cellStyle name="Normal 6 9_Income Statement " xfId="1260" xr:uid="{00000000-0005-0000-0000-0000F2040000}"/>
    <cellStyle name="Normal 6 90_Income Statement " xfId="1261" xr:uid="{00000000-0005-0000-0000-0000F3040000}"/>
    <cellStyle name="Normal 6 91_Income Statement " xfId="1262" xr:uid="{00000000-0005-0000-0000-0000F4040000}"/>
    <cellStyle name="Normal 6 92_Income Statement " xfId="1263" xr:uid="{00000000-0005-0000-0000-0000F5040000}"/>
    <cellStyle name="Normal 6 93_Income Statement " xfId="1264" xr:uid="{00000000-0005-0000-0000-0000F6040000}"/>
    <cellStyle name="Normal 6 94_Income Statement " xfId="1265" xr:uid="{00000000-0005-0000-0000-0000F7040000}"/>
    <cellStyle name="Normal 6 95_Income Statement " xfId="1266" xr:uid="{00000000-0005-0000-0000-0000F8040000}"/>
    <cellStyle name="Normal 6 96_Income Statement " xfId="1267" xr:uid="{00000000-0005-0000-0000-0000F9040000}"/>
    <cellStyle name="Normal 6 97_Income Statement " xfId="1268" xr:uid="{00000000-0005-0000-0000-0000FA040000}"/>
    <cellStyle name="Normal 60_Income Statement " xfId="2005" xr:uid="{815AFCB0-3227-4C62-A604-80B9F1E62F0D}"/>
    <cellStyle name="Normal 61_Income Statement " xfId="2006" xr:uid="{C7FB0DA3-B962-4F98-BCA0-B6E1CD4979CB}"/>
    <cellStyle name="Normal 62_Income Statement " xfId="2007" xr:uid="{6BD05890-78D5-46DB-AC35-5DABAE55A130}"/>
    <cellStyle name="Normal 63_Income Statement " xfId="2008" xr:uid="{4BEA106D-E970-4273-B0C3-58EA31CFA43A}"/>
    <cellStyle name="Normal 64_Income Statement " xfId="2009" xr:uid="{245BAEE9-2BEC-4CEE-ABF5-E3CB44838EE0}"/>
    <cellStyle name="Normal 65_Income Statement " xfId="2010" xr:uid="{B74AA1DC-7F6D-4996-9567-AD7C94F0922F}"/>
    <cellStyle name="Normal 66_Income Statement " xfId="1269" xr:uid="{00000000-0005-0000-0000-0000FB040000}"/>
    <cellStyle name="Normal 67_Income Statement " xfId="2011" xr:uid="{F21E3EAC-5438-4A64-8264-3FB0E1698B26}"/>
    <cellStyle name="Normal 68_Income Statement " xfId="2012" xr:uid="{C61967B8-E187-47C2-BB42-CA691A96E345}"/>
    <cellStyle name="Normal 69_Income Statement " xfId="2013" xr:uid="{180295B0-6DB1-4156-9501-C0496F4B26AB}"/>
    <cellStyle name="Normal 7" xfId="2065" xr:uid="{2B8C3CB2-FB62-4AA7-9A00-EFD5B66590D5}"/>
    <cellStyle name="Normal 7 17" xfId="2070" xr:uid="{88918EAD-6EB4-4C25-845A-2C5F92499FC1}"/>
    <cellStyle name="Normal 7 2_Income Statement " xfId="1270" xr:uid="{00000000-0005-0000-0000-0000FC040000}"/>
    <cellStyle name="Normal 7 3_Income Statement " xfId="2014" xr:uid="{6C8F94A3-15AB-48A9-BD98-B5C968AD219E}"/>
    <cellStyle name="Normal 7_Income Statement " xfId="2015" xr:uid="{1F8DE48B-31D6-4D2F-B129-6C6482F9EBFF}"/>
    <cellStyle name="Normal 70_Income Statement " xfId="2016" xr:uid="{0D996F79-57A0-4CBF-B5EA-5DF00C9FF3A4}"/>
    <cellStyle name="Normal 71_Income Statement " xfId="2017" xr:uid="{3A3F4F36-D658-4C3C-A626-571E50D641A9}"/>
    <cellStyle name="Normal 72_Income Statement " xfId="2018" xr:uid="{B2386BC6-7467-4180-BE21-E8EA5983FB5A}"/>
    <cellStyle name="Normal 73_Income Statement " xfId="2019" xr:uid="{B13A3452-57CE-4F37-A95F-359150750D81}"/>
    <cellStyle name="Normal 75_Income Statement " xfId="2020" xr:uid="{C5D51CC6-BDF7-422A-9654-55A6D8281297}"/>
    <cellStyle name="Normal 76_Income Statement " xfId="2021" xr:uid="{AA383727-826A-420E-9D1F-C73450B4ABE9}"/>
    <cellStyle name="Normal 77_Income Statement " xfId="1271" xr:uid="{00000000-0005-0000-0000-0000FD040000}"/>
    <cellStyle name="Normal 78_Income Statement " xfId="1272" xr:uid="{00000000-0005-0000-0000-0000FE040000}"/>
    <cellStyle name="Normal 79_Income Statement " xfId="1273" xr:uid="{00000000-0005-0000-0000-0000FF040000}"/>
    <cellStyle name="Normal 8 10 2_Income Statement " xfId="1274" xr:uid="{00000000-0005-0000-0000-000000050000}"/>
    <cellStyle name="Normal 8 10 3_Income Statement " xfId="1275" xr:uid="{00000000-0005-0000-0000-000001050000}"/>
    <cellStyle name="Normal 8 10_Income Statement " xfId="1276" xr:uid="{00000000-0005-0000-0000-000002050000}"/>
    <cellStyle name="Normal 8 11 2_Income Statement " xfId="1277" xr:uid="{00000000-0005-0000-0000-000003050000}"/>
    <cellStyle name="Normal 8 11 3_Income Statement " xfId="1278" xr:uid="{00000000-0005-0000-0000-000004050000}"/>
    <cellStyle name="Normal 8 11_Income Statement " xfId="1279" xr:uid="{00000000-0005-0000-0000-000005050000}"/>
    <cellStyle name="Normal 8 12 2_Income Statement " xfId="1280" xr:uid="{00000000-0005-0000-0000-000006050000}"/>
    <cellStyle name="Normal 8 12 3_Income Statement " xfId="1281" xr:uid="{00000000-0005-0000-0000-000007050000}"/>
    <cellStyle name="Normal 8 12_Income Statement " xfId="1282" xr:uid="{00000000-0005-0000-0000-000008050000}"/>
    <cellStyle name="Normal 8 13 2_Income Statement " xfId="1283" xr:uid="{00000000-0005-0000-0000-000009050000}"/>
    <cellStyle name="Normal 8 13 3_Income Statement " xfId="1284" xr:uid="{00000000-0005-0000-0000-00000A050000}"/>
    <cellStyle name="Normal 8 13_Income Statement " xfId="1285" xr:uid="{00000000-0005-0000-0000-00000B050000}"/>
    <cellStyle name="Normal 8 14_Income Statement " xfId="1286" xr:uid="{00000000-0005-0000-0000-00000C050000}"/>
    <cellStyle name="Normal 8 2 2_Income Statement " xfId="1287" xr:uid="{00000000-0005-0000-0000-00000D050000}"/>
    <cellStyle name="Normal 8 2_Income Statement " xfId="1288" xr:uid="{00000000-0005-0000-0000-00000E050000}"/>
    <cellStyle name="Normal 8 3 2_Income Statement " xfId="1289" xr:uid="{00000000-0005-0000-0000-00000F050000}"/>
    <cellStyle name="Normal 8 3 3_Income Statement " xfId="1290" xr:uid="{00000000-0005-0000-0000-000010050000}"/>
    <cellStyle name="Normal 8 3_Income Statement " xfId="1291" xr:uid="{00000000-0005-0000-0000-000011050000}"/>
    <cellStyle name="Normal 8 4 2_Income Statement " xfId="1292" xr:uid="{00000000-0005-0000-0000-000012050000}"/>
    <cellStyle name="Normal 8 4 3_Income Statement " xfId="1293" xr:uid="{00000000-0005-0000-0000-000013050000}"/>
    <cellStyle name="Normal 8 4_Income Statement " xfId="1294" xr:uid="{00000000-0005-0000-0000-000014050000}"/>
    <cellStyle name="Normal 8 5 2_Income Statement " xfId="1295" xr:uid="{00000000-0005-0000-0000-000015050000}"/>
    <cellStyle name="Normal 8 5 3_Income Statement " xfId="1296" xr:uid="{00000000-0005-0000-0000-000016050000}"/>
    <cellStyle name="Normal 8 5_Income Statement " xfId="1297" xr:uid="{00000000-0005-0000-0000-000017050000}"/>
    <cellStyle name="Normal 8 6 2_Income Statement " xfId="1298" xr:uid="{00000000-0005-0000-0000-000018050000}"/>
    <cellStyle name="Normal 8 6 3_Income Statement " xfId="1299" xr:uid="{00000000-0005-0000-0000-000019050000}"/>
    <cellStyle name="Normal 8 6_Income Statement " xfId="1300" xr:uid="{00000000-0005-0000-0000-00001A050000}"/>
    <cellStyle name="Normal 8 7 2_Income Statement " xfId="1301" xr:uid="{00000000-0005-0000-0000-00001B050000}"/>
    <cellStyle name="Normal 8 7 3_Income Statement " xfId="1302" xr:uid="{00000000-0005-0000-0000-00001C050000}"/>
    <cellStyle name="Normal 8 7_Income Statement " xfId="1303" xr:uid="{00000000-0005-0000-0000-00001D050000}"/>
    <cellStyle name="Normal 8 8 2_Income Statement " xfId="1304" xr:uid="{00000000-0005-0000-0000-00001E050000}"/>
    <cellStyle name="Normal 8 8 3_Income Statement " xfId="1305" xr:uid="{00000000-0005-0000-0000-00001F050000}"/>
    <cellStyle name="Normal 8 8_Income Statement " xfId="1306" xr:uid="{00000000-0005-0000-0000-000020050000}"/>
    <cellStyle name="Normal 8 9 2_Income Statement " xfId="1307" xr:uid="{00000000-0005-0000-0000-000021050000}"/>
    <cellStyle name="Normal 8 9 3_Income Statement " xfId="1308" xr:uid="{00000000-0005-0000-0000-000022050000}"/>
    <cellStyle name="Normal 8 9_Income Statement " xfId="1309" xr:uid="{00000000-0005-0000-0000-000023050000}"/>
    <cellStyle name="Normal 80_Income Statement " xfId="2022" xr:uid="{DADF015A-03B6-48BE-AE1A-7EADF85325C9}"/>
    <cellStyle name="Normal 81_Income Statement " xfId="2023" xr:uid="{43B2049E-5081-4D31-AC4E-96EBAAE2EB07}"/>
    <cellStyle name="Normal 82_Income Statement " xfId="1310" xr:uid="{00000000-0005-0000-0000-000024050000}"/>
    <cellStyle name="Normal 83_Income Statement " xfId="1311" xr:uid="{00000000-0005-0000-0000-000025050000}"/>
    <cellStyle name="Normal 84_Income Statement " xfId="1312" xr:uid="{00000000-0005-0000-0000-000026050000}"/>
    <cellStyle name="Normal 85_Income Statement " xfId="1313" xr:uid="{00000000-0005-0000-0000-000027050000}"/>
    <cellStyle name="Normal 86_Income Statement " xfId="1314" xr:uid="{00000000-0005-0000-0000-000028050000}"/>
    <cellStyle name="Normal 87_Income Statement " xfId="1315" xr:uid="{00000000-0005-0000-0000-000029050000}"/>
    <cellStyle name="Normal 88 2_Income Statement " xfId="1316" xr:uid="{00000000-0005-0000-0000-00002A050000}"/>
    <cellStyle name="Normal 88 3_Income Statement " xfId="1317" xr:uid="{00000000-0005-0000-0000-00002B050000}"/>
    <cellStyle name="Normal 88_Income Statement " xfId="1318" xr:uid="{00000000-0005-0000-0000-00002C050000}"/>
    <cellStyle name="Normal 89 2_Income Statement " xfId="1319" xr:uid="{00000000-0005-0000-0000-00002D050000}"/>
    <cellStyle name="Normal 89 3_Income Statement " xfId="1320" xr:uid="{00000000-0005-0000-0000-00002E050000}"/>
    <cellStyle name="Normal 89_Income Statement " xfId="1321" xr:uid="{00000000-0005-0000-0000-00002F050000}"/>
    <cellStyle name="Normal 9 10 2_Income Statement " xfId="1322" xr:uid="{00000000-0005-0000-0000-000030050000}"/>
    <cellStyle name="Normal 9 10 3_Income Statement " xfId="1323" xr:uid="{00000000-0005-0000-0000-000031050000}"/>
    <cellStyle name="Normal 9 10_Income Statement " xfId="1324" xr:uid="{00000000-0005-0000-0000-000032050000}"/>
    <cellStyle name="Normal 9 11 2_Income Statement " xfId="1325" xr:uid="{00000000-0005-0000-0000-000033050000}"/>
    <cellStyle name="Normal 9 11 3_Income Statement " xfId="1326" xr:uid="{00000000-0005-0000-0000-000034050000}"/>
    <cellStyle name="Normal 9 11_Income Statement " xfId="1327" xr:uid="{00000000-0005-0000-0000-000035050000}"/>
    <cellStyle name="Normal 9 12 2_Income Statement " xfId="1328" xr:uid="{00000000-0005-0000-0000-000036050000}"/>
    <cellStyle name="Normal 9 12 3_Income Statement " xfId="1329" xr:uid="{00000000-0005-0000-0000-000037050000}"/>
    <cellStyle name="Normal 9 12_Income Statement " xfId="1330" xr:uid="{00000000-0005-0000-0000-000038050000}"/>
    <cellStyle name="Normal 9 13 2_Income Statement " xfId="1331" xr:uid="{00000000-0005-0000-0000-000039050000}"/>
    <cellStyle name="Normal 9 13 3_Income Statement " xfId="1332" xr:uid="{00000000-0005-0000-0000-00003A050000}"/>
    <cellStyle name="Normal 9 13_Income Statement " xfId="1333" xr:uid="{00000000-0005-0000-0000-00003B050000}"/>
    <cellStyle name="Normal 9 14 2_Income Statement " xfId="1334" xr:uid="{00000000-0005-0000-0000-00003C050000}"/>
    <cellStyle name="Normal 9 14 3_Income Statement " xfId="1335" xr:uid="{00000000-0005-0000-0000-00003D050000}"/>
    <cellStyle name="Normal 9 14_Income Statement " xfId="1336" xr:uid="{00000000-0005-0000-0000-00003E050000}"/>
    <cellStyle name="Normal 9 15 2_Income Statement " xfId="1337" xr:uid="{00000000-0005-0000-0000-00003F050000}"/>
    <cellStyle name="Normal 9 15 3_Income Statement " xfId="1338" xr:uid="{00000000-0005-0000-0000-000040050000}"/>
    <cellStyle name="Normal 9 15_Income Statement " xfId="1339" xr:uid="{00000000-0005-0000-0000-000041050000}"/>
    <cellStyle name="Normal 9 16 2_Income Statement " xfId="1340" xr:uid="{00000000-0005-0000-0000-000042050000}"/>
    <cellStyle name="Normal 9 16 3_Income Statement " xfId="1341" xr:uid="{00000000-0005-0000-0000-000043050000}"/>
    <cellStyle name="Normal 9 16_Income Statement " xfId="1342" xr:uid="{00000000-0005-0000-0000-000044050000}"/>
    <cellStyle name="Normal 9 17 2_Income Statement " xfId="1343" xr:uid="{00000000-0005-0000-0000-000045050000}"/>
    <cellStyle name="Normal 9 17 3_Income Statement " xfId="1344" xr:uid="{00000000-0005-0000-0000-000046050000}"/>
    <cellStyle name="Normal 9 17_Income Statement " xfId="1345" xr:uid="{00000000-0005-0000-0000-000047050000}"/>
    <cellStyle name="Normal 9 18 2_Income Statement " xfId="1346" xr:uid="{00000000-0005-0000-0000-000048050000}"/>
    <cellStyle name="Normal 9 18 3_Income Statement " xfId="1347" xr:uid="{00000000-0005-0000-0000-000049050000}"/>
    <cellStyle name="Normal 9 18_Income Statement " xfId="1348" xr:uid="{00000000-0005-0000-0000-00004A050000}"/>
    <cellStyle name="Normal 9 19 2_Income Statement " xfId="1349" xr:uid="{00000000-0005-0000-0000-00004B050000}"/>
    <cellStyle name="Normal 9 19 3_Income Statement " xfId="1350" xr:uid="{00000000-0005-0000-0000-00004C050000}"/>
    <cellStyle name="Normal 9 19_Income Statement " xfId="1351" xr:uid="{00000000-0005-0000-0000-00004D050000}"/>
    <cellStyle name="Normal 9 2 2_Income Statement " xfId="1352" xr:uid="{00000000-0005-0000-0000-00004E050000}"/>
    <cellStyle name="Normal 9 2_Income Statement " xfId="1353" xr:uid="{00000000-0005-0000-0000-00004F050000}"/>
    <cellStyle name="Normal 9 20_Income Statement " xfId="1354" xr:uid="{00000000-0005-0000-0000-000050050000}"/>
    <cellStyle name="Normal 9 21_Income Statement " xfId="1355" xr:uid="{00000000-0005-0000-0000-000051050000}"/>
    <cellStyle name="Normal 9 3 2_Income Statement " xfId="1356" xr:uid="{00000000-0005-0000-0000-000052050000}"/>
    <cellStyle name="Normal 9 3 3_Income Statement " xfId="1357" xr:uid="{00000000-0005-0000-0000-000053050000}"/>
    <cellStyle name="Normal 9 3_Income Statement " xfId="2024" xr:uid="{F1EA4DD5-74C1-4C14-9968-E34985FD5F6B}"/>
    <cellStyle name="Normal 9 4 2_Income Statement " xfId="1358" xr:uid="{00000000-0005-0000-0000-000054050000}"/>
    <cellStyle name="Normal 9 4 3_Income Statement " xfId="1359" xr:uid="{00000000-0005-0000-0000-000055050000}"/>
    <cellStyle name="Normal 9 4_Income Statement " xfId="2025" xr:uid="{23227F4D-499C-4EEC-9D24-E19AA4DD145E}"/>
    <cellStyle name="Normal 9 5 2_Income Statement " xfId="1360" xr:uid="{00000000-0005-0000-0000-000056050000}"/>
    <cellStyle name="Normal 9 5 3_Income Statement " xfId="1361" xr:uid="{00000000-0005-0000-0000-000057050000}"/>
    <cellStyle name="Normal 9 5_Income Statement " xfId="2026" xr:uid="{872CD5D3-A14A-44F6-86AE-FD764BBCA25C}"/>
    <cellStyle name="Normal 9 6 2_Income Statement " xfId="1362" xr:uid="{00000000-0005-0000-0000-000058050000}"/>
    <cellStyle name="Normal 9 6 3_Income Statement " xfId="1363" xr:uid="{00000000-0005-0000-0000-000059050000}"/>
    <cellStyle name="Normal 9 6_Income Statement " xfId="2027" xr:uid="{9D7AF9E9-73AC-4CE1-972A-A8FC9A96C332}"/>
    <cellStyle name="Normal 9 7 2_Income Statement " xfId="1364" xr:uid="{00000000-0005-0000-0000-00005A050000}"/>
    <cellStyle name="Normal 9 7 3_Income Statement " xfId="1365" xr:uid="{00000000-0005-0000-0000-00005B050000}"/>
    <cellStyle name="Normal 9 7_Income Statement " xfId="1366" xr:uid="{00000000-0005-0000-0000-00005C050000}"/>
    <cellStyle name="Normal 9 8 2_Income Statement " xfId="1367" xr:uid="{00000000-0005-0000-0000-00005D050000}"/>
    <cellStyle name="Normal 9 8 3_Income Statement " xfId="1368" xr:uid="{00000000-0005-0000-0000-00005E050000}"/>
    <cellStyle name="Normal 9 8_Income Statement " xfId="1369" xr:uid="{00000000-0005-0000-0000-00005F050000}"/>
    <cellStyle name="Normal 9 9 2_Income Statement " xfId="1370" xr:uid="{00000000-0005-0000-0000-000060050000}"/>
    <cellStyle name="Normal 9 9 3_Income Statement " xfId="1371" xr:uid="{00000000-0005-0000-0000-000061050000}"/>
    <cellStyle name="Normal 9 9_Income Statement " xfId="1372" xr:uid="{00000000-0005-0000-0000-000062050000}"/>
    <cellStyle name="Normal 90 2_Income Statement " xfId="1373" xr:uid="{00000000-0005-0000-0000-000063050000}"/>
    <cellStyle name="Normal 90 3_Income Statement " xfId="1374" xr:uid="{00000000-0005-0000-0000-000064050000}"/>
    <cellStyle name="Normal 90_Income Statement " xfId="1375" xr:uid="{00000000-0005-0000-0000-000065050000}"/>
    <cellStyle name="Normal 91 2_Income Statement " xfId="1376" xr:uid="{00000000-0005-0000-0000-000066050000}"/>
    <cellStyle name="Normal 91 3_Income Statement " xfId="1377" xr:uid="{00000000-0005-0000-0000-000067050000}"/>
    <cellStyle name="Normal 91_Income Statement " xfId="1378" xr:uid="{00000000-0005-0000-0000-000068050000}"/>
    <cellStyle name="Normal 92 2_Income Statement " xfId="1379" xr:uid="{00000000-0005-0000-0000-000069050000}"/>
    <cellStyle name="Normal 92 3_Income Statement " xfId="1380" xr:uid="{00000000-0005-0000-0000-00006A050000}"/>
    <cellStyle name="Normal 92_Income Statement " xfId="1381" xr:uid="{00000000-0005-0000-0000-00006B050000}"/>
    <cellStyle name="Normal 93 2_Income Statement " xfId="1382" xr:uid="{00000000-0005-0000-0000-00006C050000}"/>
    <cellStyle name="Normal 93 3_Income Statement " xfId="1383" xr:uid="{00000000-0005-0000-0000-00006D050000}"/>
    <cellStyle name="Normal 93_Income Statement " xfId="1384" xr:uid="{00000000-0005-0000-0000-00006E050000}"/>
    <cellStyle name="Normal 94 2_Income Statement " xfId="1385" xr:uid="{00000000-0005-0000-0000-00006F050000}"/>
    <cellStyle name="Normal 94 3_Income Statement " xfId="1386" xr:uid="{00000000-0005-0000-0000-000070050000}"/>
    <cellStyle name="Normal 94_Income Statement " xfId="1387" xr:uid="{00000000-0005-0000-0000-000071050000}"/>
    <cellStyle name="Normal 95 2_Income Statement " xfId="1388" xr:uid="{00000000-0005-0000-0000-000072050000}"/>
    <cellStyle name="Normal 95 3_Income Statement " xfId="1389" xr:uid="{00000000-0005-0000-0000-000073050000}"/>
    <cellStyle name="Normal 95_Income Statement " xfId="1390" xr:uid="{00000000-0005-0000-0000-000074050000}"/>
    <cellStyle name="Normal 96 2_Income Statement " xfId="1391" xr:uid="{00000000-0005-0000-0000-000075050000}"/>
    <cellStyle name="Normal 96 3_Income Statement " xfId="1392" xr:uid="{00000000-0005-0000-0000-000076050000}"/>
    <cellStyle name="Normal 96_Income Statement " xfId="1393" xr:uid="{00000000-0005-0000-0000-000077050000}"/>
    <cellStyle name="Normal 97 2_Income Statement " xfId="1394" xr:uid="{00000000-0005-0000-0000-000078050000}"/>
    <cellStyle name="Normal 97 3_Income Statement " xfId="1395" xr:uid="{00000000-0005-0000-0000-000079050000}"/>
    <cellStyle name="Normal 97_Income Statement " xfId="1396" xr:uid="{00000000-0005-0000-0000-00007A050000}"/>
    <cellStyle name="Normal 98 2_Income Statement " xfId="1397" xr:uid="{00000000-0005-0000-0000-00007B050000}"/>
    <cellStyle name="Normal 98 3_Income Statement " xfId="1398" xr:uid="{00000000-0005-0000-0000-00007C050000}"/>
    <cellStyle name="Normal 98_Income Statement " xfId="1399" xr:uid="{00000000-0005-0000-0000-00007D050000}"/>
    <cellStyle name="Normal 99 2_Income Statement " xfId="1400" xr:uid="{00000000-0005-0000-0000-00007E050000}"/>
    <cellStyle name="Normal 99 3_Income Statement " xfId="1401" xr:uid="{00000000-0005-0000-0000-00007F050000}"/>
    <cellStyle name="Normal 99_Income Statement " xfId="1402" xr:uid="{00000000-0005-0000-0000-000080050000}"/>
    <cellStyle name="Normal_Book2" xfId="1890" xr:uid="{532169C4-6E2F-4D4E-8A24-6EBA51FC6457}"/>
    <cellStyle name="Note 10 2 2_Income Statement " xfId="1403" xr:uid="{00000000-0005-0000-0000-000081050000}"/>
    <cellStyle name="Note 10 2_Income Statement " xfId="1404" xr:uid="{00000000-0005-0000-0000-000082050000}"/>
    <cellStyle name="Note 10 3 2_Income Statement " xfId="1405" xr:uid="{00000000-0005-0000-0000-000083050000}"/>
    <cellStyle name="Note 10 3_Income Statement " xfId="1406" xr:uid="{00000000-0005-0000-0000-000084050000}"/>
    <cellStyle name="Note 10 4_Income Statement " xfId="1407" xr:uid="{00000000-0005-0000-0000-000085050000}"/>
    <cellStyle name="Note 10 5_Income Statement " xfId="1408" xr:uid="{00000000-0005-0000-0000-000086050000}"/>
    <cellStyle name="Note 10_Income Statement " xfId="1409" xr:uid="{00000000-0005-0000-0000-000087050000}"/>
    <cellStyle name="Note 11 2_Income Statement " xfId="1410" xr:uid="{00000000-0005-0000-0000-000088050000}"/>
    <cellStyle name="Note 11_Income Statement " xfId="1411" xr:uid="{00000000-0005-0000-0000-000089050000}"/>
    <cellStyle name="Note 2 2 2_Income Statement " xfId="2028" xr:uid="{5EB097B0-FBDE-4D88-8E3C-35D28023A2A7}"/>
    <cellStyle name="Note 2 2_Income Statement " xfId="2029" xr:uid="{CF176EFC-1C63-43E4-B373-CAC9A8915817}"/>
    <cellStyle name="Note 2 3 2_Income Statement " xfId="1412" xr:uid="{00000000-0005-0000-0000-00008A050000}"/>
    <cellStyle name="Note 2 3_Income Statement " xfId="2030" xr:uid="{38203124-00D0-4F0E-A594-9B93C7CAF72B}"/>
    <cellStyle name="Note 2 4 2_Income Statement " xfId="1413" xr:uid="{00000000-0005-0000-0000-00008B050000}"/>
    <cellStyle name="Note 2 4_Income Statement " xfId="1414" xr:uid="{00000000-0005-0000-0000-00008C050000}"/>
    <cellStyle name="Note 2 5 2_Income Statement " xfId="1415" xr:uid="{00000000-0005-0000-0000-00008D050000}"/>
    <cellStyle name="Note 2 5_Income Statement " xfId="1416" xr:uid="{00000000-0005-0000-0000-00008E050000}"/>
    <cellStyle name="Note 2 6_Income Statement " xfId="1417" xr:uid="{00000000-0005-0000-0000-00008F050000}"/>
    <cellStyle name="Note 2 7_Income Statement " xfId="1418" xr:uid="{00000000-0005-0000-0000-000090050000}"/>
    <cellStyle name="Note 3 2 2_Income Statement " xfId="2031" xr:uid="{15900ABA-84FE-4AF5-ABB8-C952E31D9F05}"/>
    <cellStyle name="Note 3 2_Income Statement " xfId="2032" xr:uid="{0C0FC785-BC8D-4D1D-A18B-49EC8B4917F6}"/>
    <cellStyle name="Note 3 3_Income Statement " xfId="2033" xr:uid="{ACED8586-CD14-4053-8FBC-49F3E92E1D9F}"/>
    <cellStyle name="Note 3 4_Income Statement " xfId="1419" xr:uid="{00000000-0005-0000-0000-000091050000}"/>
    <cellStyle name="Note 3_Income Statement " xfId="2034" xr:uid="{DE29BAD7-CDB7-4529-A654-D0D6A9FE8795}"/>
    <cellStyle name="Note 4 2 2_Income Statement " xfId="2035" xr:uid="{D859322E-C3F6-4DA9-AE6B-4747BF7434F6}"/>
    <cellStyle name="Note 4 2_Income Statement " xfId="2036" xr:uid="{AEFFC657-2901-40FE-8E01-821166CE8255}"/>
    <cellStyle name="Note 4 3_Income Statement " xfId="2037" xr:uid="{0AF50927-3DCE-4748-BEE9-F3E73924728F}"/>
    <cellStyle name="Note 4 4_Income Statement " xfId="1420" xr:uid="{00000000-0005-0000-0000-000092050000}"/>
    <cellStyle name="Note 4_Income Statement " xfId="2038" xr:uid="{BDF51EAF-1A2D-4F6D-AADB-3BC39A96E523}"/>
    <cellStyle name="Note 5 2 2_Income Statement " xfId="2039" xr:uid="{E8F54137-186E-441D-99F2-DE69549B0B51}"/>
    <cellStyle name="Note 5 2_Income Statement " xfId="2040" xr:uid="{1A0A451C-1396-4352-B319-6F219026B952}"/>
    <cellStyle name="Note 5 3_Income Statement " xfId="2041" xr:uid="{AFADC8CF-EB5E-4188-9A18-04E0A6679735}"/>
    <cellStyle name="Note 5 4_Income Statement " xfId="1421" xr:uid="{00000000-0005-0000-0000-000093050000}"/>
    <cellStyle name="Note 5_Income Statement " xfId="2042" xr:uid="{B094F496-B22E-4061-9E7F-676E74232DCA}"/>
    <cellStyle name="Note 6 2 2_Income Statement " xfId="2043" xr:uid="{342F786A-CF1F-45B5-970F-3D06C0EBE05D}"/>
    <cellStyle name="Note 6 2_Income Statement " xfId="2044" xr:uid="{53B2D622-5AE4-466E-84EE-42481CE04BBC}"/>
    <cellStyle name="Note 6 3_Income Statement " xfId="2045" xr:uid="{63CFF81A-4541-4251-AE3A-F09367B5352D}"/>
    <cellStyle name="Note 6 4_Income Statement " xfId="1422" xr:uid="{00000000-0005-0000-0000-000094050000}"/>
    <cellStyle name="Note 6_Income Statement " xfId="2046" xr:uid="{F4F6E612-D280-417D-B667-D43245A802D9}"/>
    <cellStyle name="Note 7 2 2_Income Statement " xfId="1423" xr:uid="{00000000-0005-0000-0000-000095050000}"/>
    <cellStyle name="Note 7 2_Income Statement " xfId="1424" xr:uid="{00000000-0005-0000-0000-000096050000}"/>
    <cellStyle name="Note 7 3_Income Statement " xfId="1425" xr:uid="{00000000-0005-0000-0000-000097050000}"/>
    <cellStyle name="Note 7 4_Income Statement " xfId="1426" xr:uid="{00000000-0005-0000-0000-000098050000}"/>
    <cellStyle name="Note 7_Income Statement " xfId="2047" xr:uid="{FE7A3222-7D5C-4A56-B347-ADCDB4F9CF6D}"/>
    <cellStyle name="Note 8 2 2_Income Statement " xfId="1427" xr:uid="{00000000-0005-0000-0000-000099050000}"/>
    <cellStyle name="Note 8 2_Income Statement " xfId="1428" xr:uid="{00000000-0005-0000-0000-00009A050000}"/>
    <cellStyle name="Note 8 3_Income Statement " xfId="1429" xr:uid="{00000000-0005-0000-0000-00009B050000}"/>
    <cellStyle name="Note 8 4_Income Statement " xfId="1430" xr:uid="{00000000-0005-0000-0000-00009C050000}"/>
    <cellStyle name="Note 8_Income Statement " xfId="1431" xr:uid="{00000000-0005-0000-0000-00009D050000}"/>
    <cellStyle name="Note 9 2 2_Income Statement " xfId="1432" xr:uid="{00000000-0005-0000-0000-00009E050000}"/>
    <cellStyle name="Note 9 2_Income Statement " xfId="1433" xr:uid="{00000000-0005-0000-0000-00009F050000}"/>
    <cellStyle name="Note 9 3_Income Statement " xfId="1434" xr:uid="{00000000-0005-0000-0000-0000A0050000}"/>
    <cellStyle name="Note 9 4_Income Statement " xfId="1435" xr:uid="{00000000-0005-0000-0000-0000A1050000}"/>
    <cellStyle name="Note 9_Income Statement " xfId="2048" xr:uid="{076EA6CD-8269-4B09-9E89-5955016106C9}"/>
    <cellStyle name="Output 10 2 2_Income Statement " xfId="1436" xr:uid="{00000000-0005-0000-0000-0000A2050000}"/>
    <cellStyle name="Output 10 2_Income Statement " xfId="1437" xr:uid="{00000000-0005-0000-0000-0000A3050000}"/>
    <cellStyle name="Output 10 3_Income Statement " xfId="1438" xr:uid="{00000000-0005-0000-0000-0000A4050000}"/>
    <cellStyle name="Output 10 4_Income Statement " xfId="1439" xr:uid="{00000000-0005-0000-0000-0000A5050000}"/>
    <cellStyle name="Output 10_Cash Flow " xfId="1440" xr:uid="{00000000-0005-0000-0000-0000A6050000}"/>
    <cellStyle name="Output 11 2_Income Statement " xfId="1441" xr:uid="{00000000-0005-0000-0000-0000A7050000}"/>
    <cellStyle name="Output 11_Income Statement " xfId="1442" xr:uid="{00000000-0005-0000-0000-0000A8050000}"/>
    <cellStyle name="Output 2 2 2_Income Statement " xfId="1443" xr:uid="{00000000-0005-0000-0000-0000A9050000}"/>
    <cellStyle name="Output 2 2_Income Statement " xfId="1444" xr:uid="{00000000-0005-0000-0000-0000AA050000}"/>
    <cellStyle name="Output 2 3 2_Income Statement " xfId="1445" xr:uid="{00000000-0005-0000-0000-0000AB050000}"/>
    <cellStyle name="Output 2 3_Income Statement " xfId="1446" xr:uid="{00000000-0005-0000-0000-0000AC050000}"/>
    <cellStyle name="Output 2 4 2_Income Statement " xfId="1447" xr:uid="{00000000-0005-0000-0000-0000AD050000}"/>
    <cellStyle name="Output 2 4_Income Statement " xfId="1448" xr:uid="{00000000-0005-0000-0000-0000AE050000}"/>
    <cellStyle name="Output 2 5_Income Statement " xfId="1449" xr:uid="{00000000-0005-0000-0000-0000AF050000}"/>
    <cellStyle name="Output 2 6_Income Statement " xfId="1450" xr:uid="{00000000-0005-0000-0000-0000B0050000}"/>
    <cellStyle name="Output 3 2 2_Income Statement " xfId="1451" xr:uid="{00000000-0005-0000-0000-0000B1050000}"/>
    <cellStyle name="Output 3 2_Income Statement " xfId="1452" xr:uid="{00000000-0005-0000-0000-0000B2050000}"/>
    <cellStyle name="Output 3 3_Income Statement " xfId="1453" xr:uid="{00000000-0005-0000-0000-0000B3050000}"/>
    <cellStyle name="Output 3 4_Income Statement " xfId="1454" xr:uid="{00000000-0005-0000-0000-0000B4050000}"/>
    <cellStyle name="Output 3_Cash Flow " xfId="2049" xr:uid="{A36A5EB0-D1C6-4C18-B6CD-F933302E5269}"/>
    <cellStyle name="Output 4 2 2_Income Statement " xfId="1455" xr:uid="{00000000-0005-0000-0000-0000B5050000}"/>
    <cellStyle name="Output 4 2_Income Statement " xfId="1456" xr:uid="{00000000-0005-0000-0000-0000B6050000}"/>
    <cellStyle name="Output 4 3_Income Statement " xfId="1457" xr:uid="{00000000-0005-0000-0000-0000B7050000}"/>
    <cellStyle name="Output 4 4_Income Statement " xfId="1458" xr:uid="{00000000-0005-0000-0000-0000B8050000}"/>
    <cellStyle name="Output 4_Cash Flow " xfId="1459" xr:uid="{00000000-0005-0000-0000-0000B9050000}"/>
    <cellStyle name="Output 5 2 2_Income Statement " xfId="1460" xr:uid="{00000000-0005-0000-0000-0000BA050000}"/>
    <cellStyle name="Output 5 2_Income Statement " xfId="1461" xr:uid="{00000000-0005-0000-0000-0000BB050000}"/>
    <cellStyle name="Output 5 3_Income Statement " xfId="1462" xr:uid="{00000000-0005-0000-0000-0000BC050000}"/>
    <cellStyle name="Output 5 4_Income Statement " xfId="1463" xr:uid="{00000000-0005-0000-0000-0000BD050000}"/>
    <cellStyle name="Output 5_Cash Flow " xfId="2050" xr:uid="{601D06C6-B38C-40EB-9353-1B637D7D7095}"/>
    <cellStyle name="Output 6 2 2_Income Statement " xfId="1464" xr:uid="{00000000-0005-0000-0000-0000BE050000}"/>
    <cellStyle name="Output 6 2_Income Statement " xfId="1465" xr:uid="{00000000-0005-0000-0000-0000BF050000}"/>
    <cellStyle name="Output 6 3_Income Statement " xfId="1466" xr:uid="{00000000-0005-0000-0000-0000C0050000}"/>
    <cellStyle name="Output 6 4_Income Statement " xfId="1467" xr:uid="{00000000-0005-0000-0000-0000C1050000}"/>
    <cellStyle name="Output 6_Cash Flow " xfId="2051" xr:uid="{EE577C54-2978-4234-8999-CBA5B9E617B5}"/>
    <cellStyle name="Output 7 2 2_Income Statement " xfId="1468" xr:uid="{00000000-0005-0000-0000-0000C2050000}"/>
    <cellStyle name="Output 7 2_Income Statement " xfId="1469" xr:uid="{00000000-0005-0000-0000-0000C3050000}"/>
    <cellStyle name="Output 7 3_Income Statement " xfId="1470" xr:uid="{00000000-0005-0000-0000-0000C4050000}"/>
    <cellStyle name="Output 7 4_Income Statement " xfId="1471" xr:uid="{00000000-0005-0000-0000-0000C5050000}"/>
    <cellStyle name="Output 7_Cash Flow " xfId="1472" xr:uid="{00000000-0005-0000-0000-0000C6050000}"/>
    <cellStyle name="Output 8 2 2_Income Statement " xfId="1473" xr:uid="{00000000-0005-0000-0000-0000C7050000}"/>
    <cellStyle name="Output 8 2_Income Statement " xfId="1474" xr:uid="{00000000-0005-0000-0000-0000C8050000}"/>
    <cellStyle name="Output 8 3_Income Statement " xfId="1475" xr:uid="{00000000-0005-0000-0000-0000C9050000}"/>
    <cellStyle name="Output 8 4_Income Statement " xfId="1476" xr:uid="{00000000-0005-0000-0000-0000CA050000}"/>
    <cellStyle name="Output 8_Cash Flow " xfId="1477" xr:uid="{00000000-0005-0000-0000-0000CB050000}"/>
    <cellStyle name="Output 9 2 2_Income Statement " xfId="1478" xr:uid="{00000000-0005-0000-0000-0000CC050000}"/>
    <cellStyle name="Output 9 2_Income Statement " xfId="1479" xr:uid="{00000000-0005-0000-0000-0000CD050000}"/>
    <cellStyle name="Output 9 3_Income Statement " xfId="1480" xr:uid="{00000000-0005-0000-0000-0000CE050000}"/>
    <cellStyle name="Output 9 4_Income Statement " xfId="1481" xr:uid="{00000000-0005-0000-0000-0000CF050000}"/>
    <cellStyle name="Output 9_Cash Flow " xfId="1482" xr:uid="{00000000-0005-0000-0000-0000D0050000}"/>
    <cellStyle name="Output Column Headings 2_Income Statement " xfId="1483" xr:uid="{00000000-0005-0000-0000-0000D1050000}"/>
    <cellStyle name="Output Column Headings_Income Statement " xfId="1484" xr:uid="{00000000-0005-0000-0000-0000D2050000}"/>
    <cellStyle name="Output Line Items 2_Income Statement " xfId="1485" xr:uid="{00000000-0005-0000-0000-0000D3050000}"/>
    <cellStyle name="Output Line Items_Income Statement " xfId="2052" xr:uid="{712C1575-0B43-4684-8F39-8D9D5409ED5D}"/>
    <cellStyle name="Output Report Heading 2_Income Statement " xfId="1486" xr:uid="{00000000-0005-0000-0000-0000D4050000}"/>
    <cellStyle name="Output Report Heading_Income Statement " xfId="1487" xr:uid="{00000000-0005-0000-0000-0000D5050000}"/>
    <cellStyle name="Output Report Title 2_Income Statement " xfId="1488" xr:uid="{00000000-0005-0000-0000-0000D6050000}"/>
    <cellStyle name="Output Report Title_Income Statement " xfId="1489" xr:uid="{00000000-0005-0000-0000-0000D7050000}"/>
    <cellStyle name="Percent" xfId="1880" builtinId="5"/>
    <cellStyle name="Percent [3] 3_Income Statement " xfId="1490" xr:uid="{00000000-0005-0000-0000-0000D9050000}"/>
    <cellStyle name="Percent [3] 4_Income Statement " xfId="1491" xr:uid="{00000000-0005-0000-0000-0000DA050000}"/>
    <cellStyle name="Percent [3] 5_Income Statement " xfId="1492" xr:uid="{00000000-0005-0000-0000-0000DB050000}"/>
    <cellStyle name="Percent [3]_Income Statement " xfId="1493" xr:uid="{00000000-0005-0000-0000-0000DC050000}"/>
    <cellStyle name="Percent 15_Income Statement " xfId="1494" xr:uid="{00000000-0005-0000-0000-0000DD050000}"/>
    <cellStyle name="Percent 16 2_Income Statement " xfId="1495" xr:uid="{00000000-0005-0000-0000-0000DE050000}"/>
    <cellStyle name="Percent 16_Income Statement " xfId="1496" xr:uid="{00000000-0005-0000-0000-0000DF050000}"/>
    <cellStyle name="Percent 17_Income Statement " xfId="1497" xr:uid="{00000000-0005-0000-0000-0000E0050000}"/>
    <cellStyle name="Percent 18_Income Statement " xfId="1498" xr:uid="{00000000-0005-0000-0000-0000E1050000}"/>
    <cellStyle name="Percent 19_Income Statement " xfId="1499" xr:uid="{00000000-0005-0000-0000-0000E2050000}"/>
    <cellStyle name="Percent 2" xfId="1885" xr:uid="{00000000-0005-0000-0000-0000E3050000}"/>
    <cellStyle name="Percent 2 14_Income Statement " xfId="1500" xr:uid="{00000000-0005-0000-0000-0000E4050000}"/>
    <cellStyle name="Percent 2 15_Income Statement " xfId="1501" xr:uid="{00000000-0005-0000-0000-0000E5050000}"/>
    <cellStyle name="Percent 2 16_Income Statement " xfId="1502" xr:uid="{00000000-0005-0000-0000-0000E6050000}"/>
    <cellStyle name="Percent 2 17_Income Statement " xfId="1503" xr:uid="{00000000-0005-0000-0000-0000E7050000}"/>
    <cellStyle name="Percent 2 18_Income Statement " xfId="1504" xr:uid="{00000000-0005-0000-0000-0000E8050000}"/>
    <cellStyle name="Percent 2 19_Income Statement " xfId="1505" xr:uid="{00000000-0005-0000-0000-0000E9050000}"/>
    <cellStyle name="Percent 2 2 10_Income Statement " xfId="1506" xr:uid="{00000000-0005-0000-0000-0000EA050000}"/>
    <cellStyle name="Percent 2 2 11_Income Statement " xfId="1507" xr:uid="{00000000-0005-0000-0000-0000EB050000}"/>
    <cellStyle name="Percent 2 2 12_Income Statement " xfId="1508" xr:uid="{00000000-0005-0000-0000-0000EC050000}"/>
    <cellStyle name="Percent 2 2 2_Income Statement " xfId="1509" xr:uid="{00000000-0005-0000-0000-0000ED050000}"/>
    <cellStyle name="Percent 2 2 3_Income Statement " xfId="1510" xr:uid="{00000000-0005-0000-0000-0000EE050000}"/>
    <cellStyle name="Percent 2 2 4_Income Statement " xfId="1511" xr:uid="{00000000-0005-0000-0000-0000EF050000}"/>
    <cellStyle name="Percent 2 2 5_Income Statement " xfId="1512" xr:uid="{00000000-0005-0000-0000-0000F0050000}"/>
    <cellStyle name="Percent 2 2 6_Income Statement " xfId="1513" xr:uid="{00000000-0005-0000-0000-0000F1050000}"/>
    <cellStyle name="Percent 2 2 7_Income Statement " xfId="1514" xr:uid="{00000000-0005-0000-0000-0000F2050000}"/>
    <cellStyle name="Percent 2 2 8_Income Statement " xfId="1515" xr:uid="{00000000-0005-0000-0000-0000F3050000}"/>
    <cellStyle name="Percent 2 2 9_Income Statement " xfId="1516" xr:uid="{00000000-0005-0000-0000-0000F4050000}"/>
    <cellStyle name="Percent 2 2_Income Statement " xfId="1517" xr:uid="{00000000-0005-0000-0000-0000F5050000}"/>
    <cellStyle name="Percent 2 20_Income Statement " xfId="1518" xr:uid="{00000000-0005-0000-0000-0000F6050000}"/>
    <cellStyle name="Percent 2 21_Income Statement " xfId="1519" xr:uid="{00000000-0005-0000-0000-0000F7050000}"/>
    <cellStyle name="Percent 2 22_Income Statement " xfId="1520" xr:uid="{00000000-0005-0000-0000-0000F8050000}"/>
    <cellStyle name="Percent 2 23_Income Statement " xfId="1521" xr:uid="{00000000-0005-0000-0000-0000F9050000}"/>
    <cellStyle name="Percent 2 24_Income Statement " xfId="1522" xr:uid="{00000000-0005-0000-0000-0000FA050000}"/>
    <cellStyle name="Percent 2 25_Income Statement " xfId="1523" xr:uid="{00000000-0005-0000-0000-0000FB050000}"/>
    <cellStyle name="Percent 2 26_Income Statement " xfId="1524" xr:uid="{00000000-0005-0000-0000-0000FC050000}"/>
    <cellStyle name="Percent 2 27_Income Statement " xfId="1525" xr:uid="{00000000-0005-0000-0000-0000FD050000}"/>
    <cellStyle name="Percent 2 28_Income Statement " xfId="1526" xr:uid="{00000000-0005-0000-0000-0000FE050000}"/>
    <cellStyle name="Percent 2 29_Income Statement " xfId="1527" xr:uid="{00000000-0005-0000-0000-0000FF050000}"/>
    <cellStyle name="Percent 2 30_Income Statement " xfId="1528" xr:uid="{00000000-0005-0000-0000-000000060000}"/>
    <cellStyle name="Percent 2 31_Income Statement " xfId="1529" xr:uid="{00000000-0005-0000-0000-000001060000}"/>
    <cellStyle name="Percent 2 32_Income Statement " xfId="1530" xr:uid="{00000000-0005-0000-0000-000002060000}"/>
    <cellStyle name="Percent 2 33_Income Statement " xfId="1531" xr:uid="{00000000-0005-0000-0000-000003060000}"/>
    <cellStyle name="Percent 2 34_Income Statement " xfId="1532" xr:uid="{00000000-0005-0000-0000-000004060000}"/>
    <cellStyle name="Percent 2 35_Income Statement " xfId="1533" xr:uid="{00000000-0005-0000-0000-000005060000}"/>
    <cellStyle name="Percent 2 36_Income Statement " xfId="1534" xr:uid="{00000000-0005-0000-0000-000006060000}"/>
    <cellStyle name="Percent 2 37_Income Statement " xfId="1535" xr:uid="{00000000-0005-0000-0000-000007060000}"/>
    <cellStyle name="Percent 2 38_Income Statement " xfId="1536" xr:uid="{00000000-0005-0000-0000-000008060000}"/>
    <cellStyle name="Percent 2 39_Income Statement " xfId="1537" xr:uid="{00000000-0005-0000-0000-000009060000}"/>
    <cellStyle name="Percent 2 40_Income Statement " xfId="1538" xr:uid="{00000000-0005-0000-0000-00000A060000}"/>
    <cellStyle name="Percent 2 41_Income Statement " xfId="1539" xr:uid="{00000000-0005-0000-0000-00000B060000}"/>
    <cellStyle name="Percent 2 42_Income Statement " xfId="1540" xr:uid="{00000000-0005-0000-0000-00000C060000}"/>
    <cellStyle name="Percent 2 43_Income Statement " xfId="1541" xr:uid="{00000000-0005-0000-0000-00000D060000}"/>
    <cellStyle name="Percent 2 44_Income Statement " xfId="1542" xr:uid="{00000000-0005-0000-0000-00000E060000}"/>
    <cellStyle name="Percent 2 45_Income Statement " xfId="1543" xr:uid="{00000000-0005-0000-0000-00000F060000}"/>
    <cellStyle name="Percent 2 46_Income Statement " xfId="1544" xr:uid="{00000000-0005-0000-0000-000010060000}"/>
    <cellStyle name="Percent 2 47_Income Statement " xfId="1545" xr:uid="{00000000-0005-0000-0000-000011060000}"/>
    <cellStyle name="Percent 2 48_Income Statement " xfId="1546" xr:uid="{00000000-0005-0000-0000-000012060000}"/>
    <cellStyle name="Percent 2 49_Income Statement " xfId="1547" xr:uid="{00000000-0005-0000-0000-000013060000}"/>
    <cellStyle name="Percent 2 50_Income Statement " xfId="1548" xr:uid="{00000000-0005-0000-0000-000014060000}"/>
    <cellStyle name="Percent 2 51_Income Statement " xfId="1549" xr:uid="{00000000-0005-0000-0000-000015060000}"/>
    <cellStyle name="Percent 2 52_Income Statement " xfId="1550" xr:uid="{00000000-0005-0000-0000-000016060000}"/>
    <cellStyle name="Percent 2 53_Income Statement " xfId="1551" xr:uid="{00000000-0005-0000-0000-000017060000}"/>
    <cellStyle name="Percent 2 54_Income Statement " xfId="1552" xr:uid="{00000000-0005-0000-0000-000018060000}"/>
    <cellStyle name="Percent 2 55_Income Statement " xfId="1553" xr:uid="{00000000-0005-0000-0000-000019060000}"/>
    <cellStyle name="Percent 2 56_Income Statement " xfId="1554" xr:uid="{00000000-0005-0000-0000-00001A060000}"/>
    <cellStyle name="Percent 2 57_Income Statement " xfId="1555" xr:uid="{00000000-0005-0000-0000-00001B060000}"/>
    <cellStyle name="Percent 2 58_Income Statement " xfId="1556" xr:uid="{00000000-0005-0000-0000-00001C060000}"/>
    <cellStyle name="Percent 2 59_Income Statement " xfId="1557" xr:uid="{00000000-0005-0000-0000-00001D060000}"/>
    <cellStyle name="Percent 2 60_Income Statement " xfId="1558" xr:uid="{00000000-0005-0000-0000-00001E060000}"/>
    <cellStyle name="Percent 2 61_Income Statement " xfId="1559" xr:uid="{00000000-0005-0000-0000-00001F060000}"/>
    <cellStyle name="Percent 2 62_Income Statement " xfId="1560" xr:uid="{00000000-0005-0000-0000-000020060000}"/>
    <cellStyle name="Percent 2 63_Income Statement " xfId="1561" xr:uid="{00000000-0005-0000-0000-000021060000}"/>
    <cellStyle name="Percent 2 64_Income Statement " xfId="1562" xr:uid="{00000000-0005-0000-0000-000022060000}"/>
    <cellStyle name="Percent 2 65_Income Statement " xfId="1563" xr:uid="{00000000-0005-0000-0000-000023060000}"/>
    <cellStyle name="Percent 2 66_Income Statement " xfId="1564" xr:uid="{00000000-0005-0000-0000-000024060000}"/>
    <cellStyle name="Percent 2 67_Income Statement " xfId="1565" xr:uid="{00000000-0005-0000-0000-000025060000}"/>
    <cellStyle name="Percent 2 68_Income Statement " xfId="1566" xr:uid="{00000000-0005-0000-0000-000026060000}"/>
    <cellStyle name="Percent 2 69_Income Statement " xfId="1567" xr:uid="{00000000-0005-0000-0000-000027060000}"/>
    <cellStyle name="Percent 2 70_Income Statement " xfId="1568" xr:uid="{00000000-0005-0000-0000-000028060000}"/>
    <cellStyle name="Percent 2 71_Income Statement " xfId="1569" xr:uid="{00000000-0005-0000-0000-000029060000}"/>
    <cellStyle name="Percent 2 72_Income Statement " xfId="1570" xr:uid="{00000000-0005-0000-0000-00002A060000}"/>
    <cellStyle name="Percent 2 73_Income Statement " xfId="1571" xr:uid="{00000000-0005-0000-0000-00002B060000}"/>
    <cellStyle name="Percent 2 74_Income Statement " xfId="1572" xr:uid="{00000000-0005-0000-0000-00002C060000}"/>
    <cellStyle name="Percent 2 75_Income Statement " xfId="1573" xr:uid="{00000000-0005-0000-0000-00002D060000}"/>
    <cellStyle name="Percent 2 76_Income Statement " xfId="1574" xr:uid="{00000000-0005-0000-0000-00002E060000}"/>
    <cellStyle name="Percent 2 77_Income Statement " xfId="1575" xr:uid="{00000000-0005-0000-0000-00002F060000}"/>
    <cellStyle name="Percent 2 78_Income Statement " xfId="1576" xr:uid="{00000000-0005-0000-0000-000030060000}"/>
    <cellStyle name="Percent 2 79_Income Statement " xfId="1577" xr:uid="{00000000-0005-0000-0000-000031060000}"/>
    <cellStyle name="Percent 2 80_Income Statement " xfId="1578" xr:uid="{00000000-0005-0000-0000-000032060000}"/>
    <cellStyle name="Percent 2 81_Income Statement " xfId="1579" xr:uid="{00000000-0005-0000-0000-000033060000}"/>
    <cellStyle name="Percent 2 82_Income Statement " xfId="1580" xr:uid="{00000000-0005-0000-0000-000034060000}"/>
    <cellStyle name="Percent 2 83_Income Statement " xfId="1581" xr:uid="{00000000-0005-0000-0000-000035060000}"/>
    <cellStyle name="Percent 2 84_Income Statement " xfId="1582" xr:uid="{00000000-0005-0000-0000-000036060000}"/>
    <cellStyle name="Percent 2 85_Income Statement " xfId="1583" xr:uid="{00000000-0005-0000-0000-000037060000}"/>
    <cellStyle name="Percent 2 86_Income Statement " xfId="1584" xr:uid="{00000000-0005-0000-0000-000038060000}"/>
    <cellStyle name="Percent 2 87_Income Statement " xfId="1585" xr:uid="{00000000-0005-0000-0000-000039060000}"/>
    <cellStyle name="Percent 2_Income Statement " xfId="1586" xr:uid="{00000000-0005-0000-0000-00003A060000}"/>
    <cellStyle name="Percent 20_Income Statement " xfId="1587" xr:uid="{00000000-0005-0000-0000-00003B060000}"/>
    <cellStyle name="Percent 21_Income Statement " xfId="1588" xr:uid="{00000000-0005-0000-0000-00003C060000}"/>
    <cellStyle name="Percent 22_Income Statement " xfId="1589" xr:uid="{00000000-0005-0000-0000-00003D060000}"/>
    <cellStyle name="Percent 23_Income Statement " xfId="1590" xr:uid="{00000000-0005-0000-0000-00003E060000}"/>
    <cellStyle name="Percent 24_Income Statement " xfId="1591" xr:uid="{00000000-0005-0000-0000-00003F060000}"/>
    <cellStyle name="Percent 25_Income Statement " xfId="1592" xr:uid="{00000000-0005-0000-0000-000040060000}"/>
    <cellStyle name="Percent 26_Income Statement " xfId="1593" xr:uid="{00000000-0005-0000-0000-000041060000}"/>
    <cellStyle name="Percent 27_Income Statement " xfId="1594" xr:uid="{00000000-0005-0000-0000-000042060000}"/>
    <cellStyle name="Percent 28_Income Statement " xfId="1595" xr:uid="{00000000-0005-0000-0000-000043060000}"/>
    <cellStyle name="Percent 29_Income Statement " xfId="1596" xr:uid="{00000000-0005-0000-0000-000044060000}"/>
    <cellStyle name="Percent 3" xfId="1887" xr:uid="{00000000-0005-0000-0000-000045060000}"/>
    <cellStyle name="Percent 3 10_Income Statement " xfId="1597" xr:uid="{00000000-0005-0000-0000-000046060000}"/>
    <cellStyle name="Percent 3 11_Income Statement " xfId="1598" xr:uid="{00000000-0005-0000-0000-000047060000}"/>
    <cellStyle name="Percent 3 12_Income Statement " xfId="1599" xr:uid="{00000000-0005-0000-0000-000048060000}"/>
    <cellStyle name="Percent 3 13_Income Statement " xfId="1600" xr:uid="{00000000-0005-0000-0000-000049060000}"/>
    <cellStyle name="Percent 3 14_Income Statement " xfId="1601" xr:uid="{00000000-0005-0000-0000-00004A060000}"/>
    <cellStyle name="Percent 3 15_Income Statement " xfId="1602" xr:uid="{00000000-0005-0000-0000-00004B060000}"/>
    <cellStyle name="Percent 3 16_Income Statement " xfId="1603" xr:uid="{00000000-0005-0000-0000-00004C060000}"/>
    <cellStyle name="Percent 3 17_Income Statement " xfId="1604" xr:uid="{00000000-0005-0000-0000-00004D060000}"/>
    <cellStyle name="Percent 3 18_Income Statement " xfId="1605" xr:uid="{00000000-0005-0000-0000-00004E060000}"/>
    <cellStyle name="Percent 3 19_Income Statement " xfId="1606" xr:uid="{00000000-0005-0000-0000-00004F060000}"/>
    <cellStyle name="Percent 3 20_Income Statement " xfId="1607" xr:uid="{00000000-0005-0000-0000-000050060000}"/>
    <cellStyle name="Percent 3 21_Income Statement " xfId="1608" xr:uid="{00000000-0005-0000-0000-000051060000}"/>
    <cellStyle name="Percent 3 22_Income Statement " xfId="1609" xr:uid="{00000000-0005-0000-0000-000052060000}"/>
    <cellStyle name="Percent 3 23_Income Statement " xfId="1610" xr:uid="{00000000-0005-0000-0000-000053060000}"/>
    <cellStyle name="Percent 3 24_Income Statement " xfId="1611" xr:uid="{00000000-0005-0000-0000-000054060000}"/>
    <cellStyle name="Percent 3 25_Income Statement " xfId="1612" xr:uid="{00000000-0005-0000-0000-000055060000}"/>
    <cellStyle name="Percent 3 26_Income Statement " xfId="1613" xr:uid="{00000000-0005-0000-0000-000056060000}"/>
    <cellStyle name="Percent 3 27_Income Statement " xfId="1614" xr:uid="{00000000-0005-0000-0000-000057060000}"/>
    <cellStyle name="Percent 3 28_Income Statement " xfId="1615" xr:uid="{00000000-0005-0000-0000-000058060000}"/>
    <cellStyle name="Percent 3 29_Income Statement " xfId="1616" xr:uid="{00000000-0005-0000-0000-000059060000}"/>
    <cellStyle name="Percent 3 30_Income Statement " xfId="1617" xr:uid="{00000000-0005-0000-0000-00005A060000}"/>
    <cellStyle name="Percent 3 31_Income Statement " xfId="1618" xr:uid="{00000000-0005-0000-0000-00005B060000}"/>
    <cellStyle name="Percent 3 32_Income Statement " xfId="1619" xr:uid="{00000000-0005-0000-0000-00005C060000}"/>
    <cellStyle name="Percent 3 33_Income Statement " xfId="1620" xr:uid="{00000000-0005-0000-0000-00005D060000}"/>
    <cellStyle name="Percent 3 34_Income Statement " xfId="1621" xr:uid="{00000000-0005-0000-0000-00005E060000}"/>
    <cellStyle name="Percent 3 35_Income Statement " xfId="1622" xr:uid="{00000000-0005-0000-0000-00005F060000}"/>
    <cellStyle name="Percent 3 36_Income Statement " xfId="1623" xr:uid="{00000000-0005-0000-0000-000060060000}"/>
    <cellStyle name="Percent 3 37_Income Statement " xfId="1624" xr:uid="{00000000-0005-0000-0000-000061060000}"/>
    <cellStyle name="Percent 3 38_Income Statement " xfId="1625" xr:uid="{00000000-0005-0000-0000-000062060000}"/>
    <cellStyle name="Percent 3 39_Income Statement " xfId="1626" xr:uid="{00000000-0005-0000-0000-000063060000}"/>
    <cellStyle name="Percent 3 5_Income Statement " xfId="1627" xr:uid="{00000000-0005-0000-0000-000064060000}"/>
    <cellStyle name="Percent 3 6_Income Statement " xfId="1628" xr:uid="{00000000-0005-0000-0000-000065060000}"/>
    <cellStyle name="Percent 3 7_Income Statement " xfId="1629" xr:uid="{00000000-0005-0000-0000-000066060000}"/>
    <cellStyle name="Percent 3 8_Income Statement " xfId="1630" xr:uid="{00000000-0005-0000-0000-000067060000}"/>
    <cellStyle name="Percent 3 9_Income Statement " xfId="1631" xr:uid="{00000000-0005-0000-0000-000068060000}"/>
    <cellStyle name="Percent 3_Income Statement " xfId="1632" xr:uid="{00000000-0005-0000-0000-000069060000}"/>
    <cellStyle name="Percent 30_Income Statement " xfId="1633" xr:uid="{00000000-0005-0000-0000-00006A060000}"/>
    <cellStyle name="Percent 31_Income Statement " xfId="1634" xr:uid="{00000000-0005-0000-0000-00006B060000}"/>
    <cellStyle name="Percent 32_Income Statement " xfId="1635" xr:uid="{00000000-0005-0000-0000-00006C060000}"/>
    <cellStyle name="Percent 33_Income Statement " xfId="1636" xr:uid="{00000000-0005-0000-0000-00006D060000}"/>
    <cellStyle name="Percent 34_Income Statement " xfId="1637" xr:uid="{00000000-0005-0000-0000-00006E060000}"/>
    <cellStyle name="Percent 35_Income Statement " xfId="1638" xr:uid="{00000000-0005-0000-0000-00006F060000}"/>
    <cellStyle name="Percent 36_Income Statement " xfId="1639" xr:uid="{00000000-0005-0000-0000-000070060000}"/>
    <cellStyle name="Percent 37_Income Statement " xfId="1640" xr:uid="{00000000-0005-0000-0000-000071060000}"/>
    <cellStyle name="Percent 38_Income Statement " xfId="1641" xr:uid="{00000000-0005-0000-0000-000072060000}"/>
    <cellStyle name="Percent 4" xfId="2072" xr:uid="{532718BD-0DBF-4A75-B842-E31206DF5C64}"/>
    <cellStyle name="Percent 4 10_Income Statement " xfId="1642" xr:uid="{00000000-0005-0000-0000-000073060000}"/>
    <cellStyle name="Percent 4 11_Income Statement " xfId="1643" xr:uid="{00000000-0005-0000-0000-000074060000}"/>
    <cellStyle name="Percent 4 12_Income Statement " xfId="1644" xr:uid="{00000000-0005-0000-0000-000075060000}"/>
    <cellStyle name="Percent 4 13_Income Statement " xfId="1645" xr:uid="{00000000-0005-0000-0000-000076060000}"/>
    <cellStyle name="Percent 4 2_Income Statement " xfId="1646" xr:uid="{00000000-0005-0000-0000-000077060000}"/>
    <cellStyle name="Percent 4 3_Income Statement " xfId="1647" xr:uid="{00000000-0005-0000-0000-000078060000}"/>
    <cellStyle name="Percent 4 4_Income Statement " xfId="1648" xr:uid="{00000000-0005-0000-0000-000079060000}"/>
    <cellStyle name="Percent 4 5_Income Statement " xfId="1649" xr:uid="{00000000-0005-0000-0000-00007A060000}"/>
    <cellStyle name="Percent 4 6_Income Statement " xfId="1650" xr:uid="{00000000-0005-0000-0000-00007B060000}"/>
    <cellStyle name="Percent 4 7_Income Statement " xfId="1651" xr:uid="{00000000-0005-0000-0000-00007C060000}"/>
    <cellStyle name="Percent 4 8_Income Statement " xfId="1652" xr:uid="{00000000-0005-0000-0000-00007D060000}"/>
    <cellStyle name="Percent 4 9_Income Statement " xfId="1653" xr:uid="{00000000-0005-0000-0000-00007E060000}"/>
    <cellStyle name="Percent 4_Income Statement " xfId="1654" xr:uid="{00000000-0005-0000-0000-00007F060000}"/>
    <cellStyle name="Percent 5 10_Income Statement " xfId="1655" xr:uid="{00000000-0005-0000-0000-000080060000}"/>
    <cellStyle name="Percent 5 11_Income Statement " xfId="1656" xr:uid="{00000000-0005-0000-0000-000081060000}"/>
    <cellStyle name="Percent 5 12_Income Statement " xfId="1657" xr:uid="{00000000-0005-0000-0000-000082060000}"/>
    <cellStyle name="Percent 5 2_Income Statement " xfId="1658" xr:uid="{00000000-0005-0000-0000-000083060000}"/>
    <cellStyle name="Percent 5 3_Income Statement " xfId="1659" xr:uid="{00000000-0005-0000-0000-000084060000}"/>
    <cellStyle name="Percent 5 4_Income Statement " xfId="1660" xr:uid="{00000000-0005-0000-0000-000085060000}"/>
    <cellStyle name="Percent 5 5_Income Statement " xfId="1661" xr:uid="{00000000-0005-0000-0000-000086060000}"/>
    <cellStyle name="Percent 5 6_Income Statement " xfId="1662" xr:uid="{00000000-0005-0000-0000-000087060000}"/>
    <cellStyle name="Percent 5 7_Income Statement " xfId="1663" xr:uid="{00000000-0005-0000-0000-000088060000}"/>
    <cellStyle name="Percent 5 8_Income Statement " xfId="1664" xr:uid="{00000000-0005-0000-0000-000089060000}"/>
    <cellStyle name="Percent 5 9_Income Statement " xfId="1665" xr:uid="{00000000-0005-0000-0000-00008A060000}"/>
    <cellStyle name="Percent 5_Income Statement " xfId="1666" xr:uid="{00000000-0005-0000-0000-00008B060000}"/>
    <cellStyle name="Percent 57_Income Statement " xfId="1667" xr:uid="{00000000-0005-0000-0000-00008C060000}"/>
    <cellStyle name="Percent 6 10_Income Statement " xfId="1668" xr:uid="{00000000-0005-0000-0000-00008D060000}"/>
    <cellStyle name="Percent 6 11_Income Statement " xfId="1669" xr:uid="{00000000-0005-0000-0000-00008E060000}"/>
    <cellStyle name="Percent 6 12_Income Statement " xfId="1670" xr:uid="{00000000-0005-0000-0000-00008F060000}"/>
    <cellStyle name="Percent 6 2_Income Statement " xfId="1671" xr:uid="{00000000-0005-0000-0000-000090060000}"/>
    <cellStyle name="Percent 6 3_Income Statement " xfId="1672" xr:uid="{00000000-0005-0000-0000-000091060000}"/>
    <cellStyle name="Percent 6 4_Income Statement " xfId="1673" xr:uid="{00000000-0005-0000-0000-000092060000}"/>
    <cellStyle name="Percent 6 5_Income Statement " xfId="1674" xr:uid="{00000000-0005-0000-0000-000093060000}"/>
    <cellStyle name="Percent 6 6_Income Statement " xfId="1675" xr:uid="{00000000-0005-0000-0000-000094060000}"/>
    <cellStyle name="Percent 6 7_Income Statement " xfId="1676" xr:uid="{00000000-0005-0000-0000-000095060000}"/>
    <cellStyle name="Percent 6 8_Income Statement " xfId="1677" xr:uid="{00000000-0005-0000-0000-000096060000}"/>
    <cellStyle name="Percent 6 9_Income Statement " xfId="1678" xr:uid="{00000000-0005-0000-0000-000097060000}"/>
    <cellStyle name="Percent 6_Income Statement " xfId="1679" xr:uid="{00000000-0005-0000-0000-000098060000}"/>
    <cellStyle name="Percent 7_Income Statement " xfId="1680" xr:uid="{00000000-0005-0000-0000-000099060000}"/>
    <cellStyle name="Percent 8_Income Statement " xfId="1681" xr:uid="{00000000-0005-0000-0000-00009A060000}"/>
    <cellStyle name="Percent 9_Income Statement " xfId="1682" xr:uid="{00000000-0005-0000-0000-00009B060000}"/>
    <cellStyle name="Percent 96_Income Statement " xfId="1683" xr:uid="{00000000-0005-0000-0000-00009C060000}"/>
    <cellStyle name="PSChar 2 2 2_Income Statement " xfId="1684" xr:uid="{00000000-0005-0000-0000-00009D060000}"/>
    <cellStyle name="PSChar 2 2 3_Income Statement " xfId="1685" xr:uid="{00000000-0005-0000-0000-00009E060000}"/>
    <cellStyle name="PSChar 2 2_Income Statement " xfId="1686" xr:uid="{00000000-0005-0000-0000-00009F060000}"/>
    <cellStyle name="PSChar 2 3_Income Statement " xfId="1687" xr:uid="{00000000-0005-0000-0000-0000A0060000}"/>
    <cellStyle name="PSChar 2 4_Income Statement " xfId="1688" xr:uid="{00000000-0005-0000-0000-0000A1060000}"/>
    <cellStyle name="PSChar 2_Income Statement " xfId="1689" xr:uid="{00000000-0005-0000-0000-0000A2060000}"/>
    <cellStyle name="PSChar 3 2 2_Income Statement " xfId="1690" xr:uid="{00000000-0005-0000-0000-0000A3060000}"/>
    <cellStyle name="PSChar 3 2 3_Income Statement " xfId="1691" xr:uid="{00000000-0005-0000-0000-0000A4060000}"/>
    <cellStyle name="PSChar 3 2_Income Statement " xfId="1692" xr:uid="{00000000-0005-0000-0000-0000A5060000}"/>
    <cellStyle name="PSChar 3 3_Income Statement " xfId="1693" xr:uid="{00000000-0005-0000-0000-0000A6060000}"/>
    <cellStyle name="PSChar 3 4_Income Statement " xfId="1694" xr:uid="{00000000-0005-0000-0000-0000A7060000}"/>
    <cellStyle name="PSChar 3_Income Statement " xfId="1695" xr:uid="{00000000-0005-0000-0000-0000A8060000}"/>
    <cellStyle name="PSChar 4 2 2_Income Statement " xfId="1696" xr:uid="{00000000-0005-0000-0000-0000A9060000}"/>
    <cellStyle name="PSChar 4 2 3_Income Statement " xfId="1697" xr:uid="{00000000-0005-0000-0000-0000AA060000}"/>
    <cellStyle name="PSChar 4 2_Income Statement " xfId="1698" xr:uid="{00000000-0005-0000-0000-0000AB060000}"/>
    <cellStyle name="PSChar 4 3_Income Statement " xfId="1699" xr:uid="{00000000-0005-0000-0000-0000AC060000}"/>
    <cellStyle name="PSChar 4 4_Income Statement " xfId="1700" xr:uid="{00000000-0005-0000-0000-0000AD060000}"/>
    <cellStyle name="PSChar 4_Income Statement " xfId="1701" xr:uid="{00000000-0005-0000-0000-0000AE060000}"/>
    <cellStyle name="PSChar 5 2 2_Income Statement " xfId="1702" xr:uid="{00000000-0005-0000-0000-0000AF060000}"/>
    <cellStyle name="PSChar 5 2 3_Income Statement " xfId="1703" xr:uid="{00000000-0005-0000-0000-0000B0060000}"/>
    <cellStyle name="PSChar 5 2_Income Statement " xfId="1704" xr:uid="{00000000-0005-0000-0000-0000B1060000}"/>
    <cellStyle name="PSChar 5 3_Income Statement " xfId="1705" xr:uid="{00000000-0005-0000-0000-0000B2060000}"/>
    <cellStyle name="PSChar 5 4_Income Statement " xfId="1706" xr:uid="{00000000-0005-0000-0000-0000B3060000}"/>
    <cellStyle name="PSChar 5_Income Statement " xfId="1707" xr:uid="{00000000-0005-0000-0000-0000B4060000}"/>
    <cellStyle name="PSChar 6 2 2_Income Statement " xfId="1708" xr:uid="{00000000-0005-0000-0000-0000B5060000}"/>
    <cellStyle name="PSChar 6 2 3_Income Statement " xfId="1709" xr:uid="{00000000-0005-0000-0000-0000B6060000}"/>
    <cellStyle name="PSChar 6 2_Income Statement " xfId="1710" xr:uid="{00000000-0005-0000-0000-0000B7060000}"/>
    <cellStyle name="PSChar 6 3_Income Statement " xfId="1711" xr:uid="{00000000-0005-0000-0000-0000B8060000}"/>
    <cellStyle name="PSChar 6 4_Income Statement " xfId="1712" xr:uid="{00000000-0005-0000-0000-0000B9060000}"/>
    <cellStyle name="PSChar 6_Income Statement " xfId="1713" xr:uid="{00000000-0005-0000-0000-0000BA060000}"/>
    <cellStyle name="PSChar 7 2 2_Income Statement " xfId="1714" xr:uid="{00000000-0005-0000-0000-0000BB060000}"/>
    <cellStyle name="PSChar 7 2 3_Income Statement " xfId="1715" xr:uid="{00000000-0005-0000-0000-0000BC060000}"/>
    <cellStyle name="PSChar 7 2_Income Statement " xfId="1716" xr:uid="{00000000-0005-0000-0000-0000BD060000}"/>
    <cellStyle name="PSChar 7 3_Income Statement " xfId="1717" xr:uid="{00000000-0005-0000-0000-0000BE060000}"/>
    <cellStyle name="PSChar 7 4_Income Statement " xfId="1718" xr:uid="{00000000-0005-0000-0000-0000BF060000}"/>
    <cellStyle name="PSChar 7_Income Statement " xfId="1719" xr:uid="{00000000-0005-0000-0000-0000C0060000}"/>
    <cellStyle name="PSChar 8_Income Statement " xfId="1720" xr:uid="{00000000-0005-0000-0000-0000C1060000}"/>
    <cellStyle name="PSChar 9_Income Statement " xfId="1721" xr:uid="{00000000-0005-0000-0000-0000C2060000}"/>
    <cellStyle name="PSChar_Income Statement " xfId="1722" xr:uid="{00000000-0005-0000-0000-0000C3060000}"/>
    <cellStyle name="PSDate 2_Income Statement " xfId="1723" xr:uid="{00000000-0005-0000-0000-0000C4060000}"/>
    <cellStyle name="PSDate 3_Income Statement " xfId="1724" xr:uid="{00000000-0005-0000-0000-0000C5060000}"/>
    <cellStyle name="PSDate 4_Income Statement " xfId="1725" xr:uid="{00000000-0005-0000-0000-0000C6060000}"/>
    <cellStyle name="PSDate 5_Income Statement " xfId="1726" xr:uid="{00000000-0005-0000-0000-0000C7060000}"/>
    <cellStyle name="PSDate_Income Statement " xfId="1727" xr:uid="{00000000-0005-0000-0000-0000C8060000}"/>
    <cellStyle name="PSDec 2_Income Statement " xfId="1728" xr:uid="{00000000-0005-0000-0000-0000C9060000}"/>
    <cellStyle name="PSDec 3_Income Statement " xfId="1729" xr:uid="{00000000-0005-0000-0000-0000CA060000}"/>
    <cellStyle name="PSDec 4_Income Statement " xfId="1730" xr:uid="{00000000-0005-0000-0000-0000CB060000}"/>
    <cellStyle name="PSDec 5_Income Statement " xfId="1731" xr:uid="{00000000-0005-0000-0000-0000CC060000}"/>
    <cellStyle name="PSDec_Income Statement " xfId="1732" xr:uid="{00000000-0005-0000-0000-0000CD060000}"/>
    <cellStyle name="PSHeading 2 2 2_Income Statement " xfId="1733" xr:uid="{00000000-0005-0000-0000-0000CE060000}"/>
    <cellStyle name="PSHeading 2 2 3_Income Statement " xfId="1734" xr:uid="{00000000-0005-0000-0000-0000CF060000}"/>
    <cellStyle name="PSHeading 2 2_Income Statement " xfId="1735" xr:uid="{00000000-0005-0000-0000-0000D0060000}"/>
    <cellStyle name="PSHeading 2 3_Income Statement " xfId="1736" xr:uid="{00000000-0005-0000-0000-0000D1060000}"/>
    <cellStyle name="PSHeading 2 4_Income Statement " xfId="1737" xr:uid="{00000000-0005-0000-0000-0000D2060000}"/>
    <cellStyle name="PSHeading 3 2_Income Statement " xfId="1738" xr:uid="{00000000-0005-0000-0000-0000D3060000}"/>
    <cellStyle name="PSHeading 3 3_Income Statement " xfId="1739" xr:uid="{00000000-0005-0000-0000-0000D4060000}"/>
    <cellStyle name="PSHeading 3_Income Statement " xfId="1740" xr:uid="{00000000-0005-0000-0000-0000D5060000}"/>
    <cellStyle name="PSHeading 4_Income Statement " xfId="1741" xr:uid="{00000000-0005-0000-0000-0000D6060000}"/>
    <cellStyle name="PSHeading 5_Income Statement " xfId="1742" xr:uid="{00000000-0005-0000-0000-0000D7060000}"/>
    <cellStyle name="PSHeading 6_Income Statement " xfId="1743" xr:uid="{00000000-0005-0000-0000-0000D8060000}"/>
    <cellStyle name="PSInt 2_Income Statement " xfId="1744" xr:uid="{00000000-0005-0000-0000-0000D9060000}"/>
    <cellStyle name="PSInt 3_Income Statement " xfId="1745" xr:uid="{00000000-0005-0000-0000-0000DA060000}"/>
    <cellStyle name="PSInt 4_Income Statement " xfId="1746" xr:uid="{00000000-0005-0000-0000-0000DB060000}"/>
    <cellStyle name="PSInt 5_Income Statement " xfId="1747" xr:uid="{00000000-0005-0000-0000-0000DC060000}"/>
    <cellStyle name="PSInt_Income Statement " xfId="1748" xr:uid="{00000000-0005-0000-0000-0000DD060000}"/>
    <cellStyle name="PSSpacer 2 2_Income Statement " xfId="1749" xr:uid="{00000000-0005-0000-0000-0000DE060000}"/>
    <cellStyle name="PSSpacer 2 3_Income Statement " xfId="1750" xr:uid="{00000000-0005-0000-0000-0000DF060000}"/>
    <cellStyle name="PSSpacer 2_Income Statement " xfId="1751" xr:uid="{00000000-0005-0000-0000-0000E0060000}"/>
    <cellStyle name="PSSpacer 3_Income Statement " xfId="1752" xr:uid="{00000000-0005-0000-0000-0000E1060000}"/>
    <cellStyle name="PSSpacer 4_Income Statement " xfId="1753" xr:uid="{00000000-0005-0000-0000-0000E2060000}"/>
    <cellStyle name="PSSpacer_Income Statement " xfId="1754" xr:uid="{00000000-0005-0000-0000-0000E3060000}"/>
    <cellStyle name="RangeBelow 2_Income Statement " xfId="1755" xr:uid="{00000000-0005-0000-0000-0000E4060000}"/>
    <cellStyle name="RangeBelow_Income Statement " xfId="1756" xr:uid="{00000000-0005-0000-0000-0000E5060000}"/>
    <cellStyle name="s_HardInc " xfId="3" xr:uid="{00000000-0005-0000-0000-0000E6060000}"/>
    <cellStyle name="s_HardInc  2" xfId="2053" xr:uid="{0E5E44DC-E445-4D02-9457-6B1AD42CE99B}"/>
    <cellStyle name="Skadden Number_Income Statement " xfId="1757" xr:uid="{00000000-0005-0000-0000-0000E7060000}"/>
    <cellStyle name="Style 25 3_Income Statement " xfId="1758" xr:uid="{00000000-0005-0000-0000-0000E8060000}"/>
    <cellStyle name="Style 25 4_Income Statement " xfId="1759" xr:uid="{00000000-0005-0000-0000-0000E9060000}"/>
    <cellStyle name="Style 25 5_Income Statement " xfId="1760" xr:uid="{00000000-0005-0000-0000-0000EA060000}"/>
    <cellStyle name="Style 25_Income Statement " xfId="1761" xr:uid="{00000000-0005-0000-0000-0000EB060000}"/>
    <cellStyle name="Style 26 3_Income Statement " xfId="1762" xr:uid="{00000000-0005-0000-0000-0000EC060000}"/>
    <cellStyle name="Style 26 4_Income Statement " xfId="1763" xr:uid="{00000000-0005-0000-0000-0000ED060000}"/>
    <cellStyle name="Style 26 5_Income Statement " xfId="1764" xr:uid="{00000000-0005-0000-0000-0000EE060000}"/>
    <cellStyle name="Style 26_Income Statement " xfId="1765" xr:uid="{00000000-0005-0000-0000-0000EF060000}"/>
    <cellStyle name="Style 27 2 2_Income Statement " xfId="1766" xr:uid="{00000000-0005-0000-0000-0000F0060000}"/>
    <cellStyle name="Style 27 2_Income Statement " xfId="1767" xr:uid="{00000000-0005-0000-0000-0000F1060000}"/>
    <cellStyle name="Style 27 3 2_Income Statement " xfId="1768" xr:uid="{00000000-0005-0000-0000-0000F2060000}"/>
    <cellStyle name="Style 27 3_Income Statement " xfId="1769" xr:uid="{00000000-0005-0000-0000-0000F3060000}"/>
    <cellStyle name="Style 27 4_Income Statement " xfId="1770" xr:uid="{00000000-0005-0000-0000-0000F4060000}"/>
    <cellStyle name="Style 27 5_Income Statement " xfId="1771" xr:uid="{00000000-0005-0000-0000-0000F5060000}"/>
    <cellStyle name="Style 27 6_Income Statement " xfId="1772" xr:uid="{00000000-0005-0000-0000-0000F6060000}"/>
    <cellStyle name="Style 27_Cash Flow " xfId="1773" xr:uid="{00000000-0005-0000-0000-0000F7060000}"/>
    <cellStyle name="Style 28 2 2_Income Statement " xfId="1774" xr:uid="{00000000-0005-0000-0000-0000F8060000}"/>
    <cellStyle name="Style 28 2_Income Statement " xfId="1775" xr:uid="{00000000-0005-0000-0000-0000F9060000}"/>
    <cellStyle name="Style 28 3 2_Income Statement " xfId="1776" xr:uid="{00000000-0005-0000-0000-0000FA060000}"/>
    <cellStyle name="Style 28 3_Income Statement " xfId="1777" xr:uid="{00000000-0005-0000-0000-0000FB060000}"/>
    <cellStyle name="Style 28 4_Income Statement " xfId="1778" xr:uid="{00000000-0005-0000-0000-0000FC060000}"/>
    <cellStyle name="Style 28 5_Income Statement " xfId="1779" xr:uid="{00000000-0005-0000-0000-0000FD060000}"/>
    <cellStyle name="Style 28 6_Income Statement " xfId="1780" xr:uid="{00000000-0005-0000-0000-0000FE060000}"/>
    <cellStyle name="Style 28_Cash Flow " xfId="1781" xr:uid="{00000000-0005-0000-0000-0000FF060000}"/>
    <cellStyle name="STYLE3 2_Income Statement " xfId="1782" xr:uid="{00000000-0005-0000-0000-000000070000}"/>
    <cellStyle name="SubRoutine 2_Income Statement " xfId="1783" xr:uid="{00000000-0005-0000-0000-000001070000}"/>
    <cellStyle name="SubRoutine_Income Statement " xfId="1784" xr:uid="{00000000-0005-0000-0000-000002070000}"/>
    <cellStyle name="Subtotal 2_Income Statement " xfId="1785" xr:uid="{00000000-0005-0000-0000-000003070000}"/>
    <cellStyle name="Table Title 2_Income Statement " xfId="1786" xr:uid="{00000000-0005-0000-0000-000004070000}"/>
    <cellStyle name="Table Title_Income Statement " xfId="1787" xr:uid="{00000000-0005-0000-0000-000005070000}"/>
    <cellStyle name="Title 10 2_Income Statement " xfId="1788" xr:uid="{00000000-0005-0000-0000-000006070000}"/>
    <cellStyle name="Title 10_Income Statement " xfId="1789" xr:uid="{00000000-0005-0000-0000-000007070000}"/>
    <cellStyle name="Title 11_Income Statement " xfId="1790" xr:uid="{00000000-0005-0000-0000-000008070000}"/>
    <cellStyle name="Title 2 2_Income Statement " xfId="1791" xr:uid="{00000000-0005-0000-0000-000009070000}"/>
    <cellStyle name="Title 2 3_Income Statement " xfId="1792" xr:uid="{00000000-0005-0000-0000-00000A070000}"/>
    <cellStyle name="Title 2 4_Income Statement " xfId="1793" xr:uid="{00000000-0005-0000-0000-00000B070000}"/>
    <cellStyle name="Title 2_Income Statement " xfId="2054" xr:uid="{A1269F44-01C9-45CB-BBB4-FE416322CCA6}"/>
    <cellStyle name="Title 3 2_Income Statement " xfId="1794" xr:uid="{00000000-0005-0000-0000-00000C070000}"/>
    <cellStyle name="Title 3_Income Statement " xfId="2055" xr:uid="{6B70DD8A-6632-4E80-8120-7409990BBA3D}"/>
    <cellStyle name="Title 4 2_Income Statement " xfId="1795" xr:uid="{00000000-0005-0000-0000-00000D070000}"/>
    <cellStyle name="Title 4_Income Statement " xfId="2056" xr:uid="{A3E211A5-D89D-43F6-80E8-12C5A8950864}"/>
    <cellStyle name="Title 5 2_Income Statement " xfId="1796" xr:uid="{00000000-0005-0000-0000-00000E070000}"/>
    <cellStyle name="Title 5_Income Statement " xfId="1797" xr:uid="{00000000-0005-0000-0000-00000F070000}"/>
    <cellStyle name="Title 6 2_Income Statement " xfId="1798" xr:uid="{00000000-0005-0000-0000-000010070000}"/>
    <cellStyle name="Title 6_Income Statement " xfId="1799" xr:uid="{00000000-0005-0000-0000-000011070000}"/>
    <cellStyle name="Title 7 2_Income Statement " xfId="1800" xr:uid="{00000000-0005-0000-0000-000012070000}"/>
    <cellStyle name="Title 7_Income Statement " xfId="1801" xr:uid="{00000000-0005-0000-0000-000013070000}"/>
    <cellStyle name="Title 8 2_Income Statement " xfId="1802" xr:uid="{00000000-0005-0000-0000-000014070000}"/>
    <cellStyle name="Title 8_Income Statement " xfId="1803" xr:uid="{00000000-0005-0000-0000-000015070000}"/>
    <cellStyle name="Title 9 2_Income Statement " xfId="1804" xr:uid="{00000000-0005-0000-0000-000016070000}"/>
    <cellStyle name="Title 9_Income Statement " xfId="1805" xr:uid="{00000000-0005-0000-0000-000017070000}"/>
    <cellStyle name="Total 10 2 2_Income Statement " xfId="1806" xr:uid="{00000000-0005-0000-0000-000018070000}"/>
    <cellStyle name="Total 10 2_Income Statement " xfId="1807" xr:uid="{00000000-0005-0000-0000-000019070000}"/>
    <cellStyle name="Total 10 3_Income Statement " xfId="1808" xr:uid="{00000000-0005-0000-0000-00001A070000}"/>
    <cellStyle name="Total 10 4_Income Statement " xfId="1809" xr:uid="{00000000-0005-0000-0000-00001B070000}"/>
    <cellStyle name="Total 10_Cash Flow " xfId="1810" xr:uid="{00000000-0005-0000-0000-00001C070000}"/>
    <cellStyle name="Total 11 2_Income Statement " xfId="1811" xr:uid="{00000000-0005-0000-0000-00001D070000}"/>
    <cellStyle name="Total 11_Income Statement " xfId="1812" xr:uid="{00000000-0005-0000-0000-00001E070000}"/>
    <cellStyle name="Total 2 2 2_Income Statement " xfId="1813" xr:uid="{00000000-0005-0000-0000-00001F070000}"/>
    <cellStyle name="Total 2 2_Income Statement " xfId="1814" xr:uid="{00000000-0005-0000-0000-000020070000}"/>
    <cellStyle name="Total 2 3 2_Income Statement " xfId="1815" xr:uid="{00000000-0005-0000-0000-000021070000}"/>
    <cellStyle name="Total 2 3_Income Statement " xfId="1816" xr:uid="{00000000-0005-0000-0000-000022070000}"/>
    <cellStyle name="Total 2 4 2_Income Statement " xfId="1817" xr:uid="{00000000-0005-0000-0000-000023070000}"/>
    <cellStyle name="Total 2 4_Income Statement " xfId="1818" xr:uid="{00000000-0005-0000-0000-000024070000}"/>
    <cellStyle name="Total 2 5_Income Statement " xfId="1819" xr:uid="{00000000-0005-0000-0000-000025070000}"/>
    <cellStyle name="Total 2 6_Income Statement " xfId="1820" xr:uid="{00000000-0005-0000-0000-000026070000}"/>
    <cellStyle name="Total 3 2 2_Income Statement " xfId="1821" xr:uid="{00000000-0005-0000-0000-000027070000}"/>
    <cellStyle name="Total 3 2_Income Statement " xfId="1822" xr:uid="{00000000-0005-0000-0000-000028070000}"/>
    <cellStyle name="Total 3 3_Income Statement " xfId="1823" xr:uid="{00000000-0005-0000-0000-000029070000}"/>
    <cellStyle name="Total 3 4_Income Statement " xfId="1824" xr:uid="{00000000-0005-0000-0000-00002A070000}"/>
    <cellStyle name="Total 3_Cash Flow " xfId="2057" xr:uid="{E31A0B83-8FAD-44A7-93C2-97F2794AE18F}"/>
    <cellStyle name="Total 4 2 2_Income Statement " xfId="1825" xr:uid="{00000000-0005-0000-0000-00002B070000}"/>
    <cellStyle name="Total 4 2_Income Statement " xfId="1826" xr:uid="{00000000-0005-0000-0000-00002C070000}"/>
    <cellStyle name="Total 4 3_Income Statement " xfId="1827" xr:uid="{00000000-0005-0000-0000-00002D070000}"/>
    <cellStyle name="Total 4 4_Income Statement " xfId="1828" xr:uid="{00000000-0005-0000-0000-00002E070000}"/>
    <cellStyle name="Total 4_Cash Flow " xfId="1829" xr:uid="{00000000-0005-0000-0000-00002F070000}"/>
    <cellStyle name="Total 5 2 2_Income Statement " xfId="1830" xr:uid="{00000000-0005-0000-0000-000030070000}"/>
    <cellStyle name="Total 5 2_Income Statement " xfId="1831" xr:uid="{00000000-0005-0000-0000-000031070000}"/>
    <cellStyle name="Total 5 3_Income Statement " xfId="1832" xr:uid="{00000000-0005-0000-0000-000032070000}"/>
    <cellStyle name="Total 5 4_Income Statement " xfId="1833" xr:uid="{00000000-0005-0000-0000-000033070000}"/>
    <cellStyle name="Total 5_Cash Flow " xfId="2058" xr:uid="{6AC4C2CA-6900-4E03-AA5E-AC69FD2C12D3}"/>
    <cellStyle name="Total 6 2 2_Income Statement " xfId="1834" xr:uid="{00000000-0005-0000-0000-000034070000}"/>
    <cellStyle name="Total 6 2_Income Statement " xfId="1835" xr:uid="{00000000-0005-0000-0000-000035070000}"/>
    <cellStyle name="Total 6 3_Income Statement " xfId="1836" xr:uid="{00000000-0005-0000-0000-000036070000}"/>
    <cellStyle name="Total 6 4_Income Statement " xfId="1837" xr:uid="{00000000-0005-0000-0000-000037070000}"/>
    <cellStyle name="Total 6_Cash Flow " xfId="2059" xr:uid="{967D07C8-C8BD-4C7A-ACAF-EF3CBE4CD38B}"/>
    <cellStyle name="Total 7 2 2_Income Statement " xfId="1838" xr:uid="{00000000-0005-0000-0000-000038070000}"/>
    <cellStyle name="Total 7 2_Income Statement " xfId="1839" xr:uid="{00000000-0005-0000-0000-000039070000}"/>
    <cellStyle name="Total 7 3_Income Statement " xfId="1840" xr:uid="{00000000-0005-0000-0000-00003A070000}"/>
    <cellStyle name="Total 7 4_Income Statement " xfId="1841" xr:uid="{00000000-0005-0000-0000-00003B070000}"/>
    <cellStyle name="Total 7_Cash Flow " xfId="1842" xr:uid="{00000000-0005-0000-0000-00003C070000}"/>
    <cellStyle name="Total 8 2 2_Income Statement " xfId="1843" xr:uid="{00000000-0005-0000-0000-00003D070000}"/>
    <cellStyle name="Total 8 2_Income Statement " xfId="1844" xr:uid="{00000000-0005-0000-0000-00003E070000}"/>
    <cellStyle name="Total 8 3_Income Statement " xfId="1845" xr:uid="{00000000-0005-0000-0000-00003F070000}"/>
    <cellStyle name="Total 8 4_Income Statement " xfId="1846" xr:uid="{00000000-0005-0000-0000-000040070000}"/>
    <cellStyle name="Total 8_Cash Flow " xfId="1847" xr:uid="{00000000-0005-0000-0000-000041070000}"/>
    <cellStyle name="Total 9 2 2_Income Statement " xfId="1848" xr:uid="{00000000-0005-0000-0000-000042070000}"/>
    <cellStyle name="Total 9 2_Income Statement " xfId="1849" xr:uid="{00000000-0005-0000-0000-000043070000}"/>
    <cellStyle name="Total 9 3_Income Statement " xfId="1850" xr:uid="{00000000-0005-0000-0000-000044070000}"/>
    <cellStyle name="Total 9 4_Income Statement " xfId="1851" xr:uid="{00000000-0005-0000-0000-000045070000}"/>
    <cellStyle name="Total 9_Cash Flow " xfId="1852" xr:uid="{00000000-0005-0000-0000-000046070000}"/>
    <cellStyle name="Total Bold 2_Income Statement " xfId="1853" xr:uid="{00000000-0005-0000-0000-000047070000}"/>
    <cellStyle name="Total Bold 3 2_Income Statement " xfId="1854" xr:uid="{00000000-0005-0000-0000-000048070000}"/>
    <cellStyle name="Total Bold 3_Income Statement " xfId="1855" xr:uid="{00000000-0005-0000-0000-000049070000}"/>
    <cellStyle name="Total Bold 4_Income Statement " xfId="1856" xr:uid="{00000000-0005-0000-0000-00004A070000}"/>
    <cellStyle name="Total Bold 5_Income Statement " xfId="1857" xr:uid="{00000000-0005-0000-0000-00004B070000}"/>
    <cellStyle name="Validation 2 2_Income Statement " xfId="1858" xr:uid="{00000000-0005-0000-0000-00004C070000}"/>
    <cellStyle name="Validation 2_Income Statement " xfId="1859" xr:uid="{00000000-0005-0000-0000-00004D070000}"/>
    <cellStyle name="Validation 3_Income Statement " xfId="1860" xr:uid="{00000000-0005-0000-0000-00004E070000}"/>
    <cellStyle name="Validation_Income Statement " xfId="1861" xr:uid="{00000000-0005-0000-0000-00004F070000}"/>
    <cellStyle name="Warning Text 10 2_Income Statement " xfId="1862" xr:uid="{00000000-0005-0000-0000-000050070000}"/>
    <cellStyle name="Warning Text 10_Income Statement " xfId="1863" xr:uid="{00000000-0005-0000-0000-000051070000}"/>
    <cellStyle name="Warning Text 11_Income Statement " xfId="1864" xr:uid="{00000000-0005-0000-0000-000052070000}"/>
    <cellStyle name="Warning Text 2 2_Income Statement " xfId="1865" xr:uid="{00000000-0005-0000-0000-000053070000}"/>
    <cellStyle name="Warning Text 2 3_Income Statement " xfId="1866" xr:uid="{00000000-0005-0000-0000-000054070000}"/>
    <cellStyle name="Warning Text 2 4_Income Statement " xfId="1867" xr:uid="{00000000-0005-0000-0000-000055070000}"/>
    <cellStyle name="Warning Text 2_Income Statement " xfId="2060" xr:uid="{B1136EC9-D2F0-47F5-877E-813F41FA723C}"/>
    <cellStyle name="Warning Text 3 2_Income Statement " xfId="1868" xr:uid="{00000000-0005-0000-0000-000056070000}"/>
    <cellStyle name="Warning Text 3_Income Statement " xfId="2061" xr:uid="{9A2641A4-9D76-446E-8FD7-5FDEBD37A897}"/>
    <cellStyle name="Warning Text 4 2_Income Statement " xfId="1869" xr:uid="{00000000-0005-0000-0000-000057070000}"/>
    <cellStyle name="Warning Text 4_Income Statement " xfId="1870" xr:uid="{00000000-0005-0000-0000-000058070000}"/>
    <cellStyle name="Warning Text 5 2_Income Statement " xfId="1871" xr:uid="{00000000-0005-0000-0000-000059070000}"/>
    <cellStyle name="Warning Text 5_Income Statement " xfId="2062" xr:uid="{52A68F07-D15E-4515-94D8-7114922A64F1}"/>
    <cellStyle name="Warning Text 6 2_Income Statement " xfId="1872" xr:uid="{00000000-0005-0000-0000-00005A070000}"/>
    <cellStyle name="Warning Text 6_Income Statement " xfId="1873" xr:uid="{00000000-0005-0000-0000-00005B070000}"/>
    <cellStyle name="Warning Text 7 2_Income Statement " xfId="1874" xr:uid="{00000000-0005-0000-0000-00005C070000}"/>
    <cellStyle name="Warning Text 7_Income Statement " xfId="1875" xr:uid="{00000000-0005-0000-0000-00005D070000}"/>
    <cellStyle name="Warning Text 8 2_Income Statement " xfId="1876" xr:uid="{00000000-0005-0000-0000-00005E070000}"/>
    <cellStyle name="Warning Text 8_Income Statement " xfId="1877" xr:uid="{00000000-0005-0000-0000-00005F070000}"/>
    <cellStyle name="Warning Text 9 2_Income Statement " xfId="1878" xr:uid="{00000000-0005-0000-0000-000060070000}"/>
    <cellStyle name="Warning Text 9_Income Statement " xfId="1879" xr:uid="{00000000-0005-0000-0000-000061070000}"/>
  </cellStyles>
  <dxfs count="1">
    <dxf>
      <font>
        <color rgb="FF9C0006"/>
      </font>
      <fill>
        <patternFill>
          <bgColor rgb="FFFFC7CE"/>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a:extLst>
            <a:ext uri="{FF2B5EF4-FFF2-40B4-BE49-F238E27FC236}">
              <a16:creationId xmlns:a16="http://schemas.microsoft.com/office/drawing/2014/main" id="{00000000-0008-0000-0600-000004000000}"/>
            </a:ext>
          </a:extLst>
        </xdr:cNvPr>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3390900</xdr:colOff>
      <xdr:row>146</xdr:row>
      <xdr:rowOff>19050</xdr:rowOff>
    </xdr:from>
    <xdr:to>
      <xdr:col>1</xdr:col>
      <xdr:colOff>3819525</xdr:colOff>
      <xdr:row>146</xdr:row>
      <xdr:rowOff>180975</xdr:rowOff>
    </xdr:to>
    <xdr:sp macro="" textlink="" fLocksText="0">
      <xdr:nvSpPr>
        <xdr:cNvPr id="5" name="Rectangle 10">
          <a:extLst>
            <a:ext uri="{FF2B5EF4-FFF2-40B4-BE49-F238E27FC236}">
              <a16:creationId xmlns:a16="http://schemas.microsoft.com/office/drawing/2014/main" id="{00000000-0008-0000-0600-000005000000}"/>
            </a:ext>
          </a:extLst>
        </xdr:cNvPr>
        <xdr:cNvSpPr>
          <a:spLocks noChangeArrowheads="1"/>
        </xdr:cNvSpPr>
      </xdr:nvSpPr>
      <xdr:spPr bwMode="auto">
        <a:xfrm>
          <a:off x="3619500" y="28165425"/>
          <a:ext cx="428625" cy="161925"/>
        </a:xfrm>
        <a:prstGeom prst="rect">
          <a:avLst/>
        </a:prstGeom>
        <a:noFill/>
        <a:ln w="9525">
          <a:solidFill>
            <a:srgbClr val="000000"/>
          </a:solidFill>
          <a:miter lim="800000"/>
          <a:headEnd/>
          <a:tailEnd/>
        </a:ln>
      </xdr:spPr>
    </xdr:sp>
    <xdr:clientData fLocksWithSheet="0"/>
  </xdr:twoCellAnchor>
</xdr:wsDr>
</file>

<file path=xl/persons/person.xml><?xml version="1.0" encoding="utf-8"?>
<personList xmlns="http://schemas.microsoft.com/office/spreadsheetml/2018/threadedcomments" xmlns:x="http://schemas.openxmlformats.org/spreadsheetml/2006/main">
  <person displayName="Maira Montano" id="{2668797A-D5E0-4192-B1AB-1C37A5EA2A82}" userId="S::Maira.Montano@us.nationalgrid.com::4e389092-16b1-4e12-a1c9-06e29287f4e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4" dT="2026-04-14T21:31:01.85" personId="{2668797A-D5E0-4192-B1AB-1C37A5EA2A82}" id="{12EC65C2-D2FC-4B74-984F-9CC69BED698E}" done="1">
    <text>Rounded to align with FERC in Wdesk and since related to structures not distance.</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1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08F7A115-3954-46C6-BABD-82B0C003703C}">
  <we:reference id="a61690ae-43dd-4ca6-bca2-c5858e67d85c" version="1.0.33.0" store="EXCatalog" storeType="EXCatalog"/>
  <we:alternateReferences>
    <we:reference id="WA200005292" version="1.0.33.0" store="en-US"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78.bin"/><Relationship Id="rId1" Type="http://schemas.openxmlformats.org/officeDocument/2006/relationships/printerSettings" Target="../printerSettings/printerSettings7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pageSetUpPr fitToPage="1"/>
  </sheetPr>
  <dimension ref="A1:H70"/>
  <sheetViews>
    <sheetView view="pageBreakPreview" zoomScale="60" zoomScaleNormal="100" workbookViewId="0">
      <selection activeCell="E24" sqref="E24"/>
    </sheetView>
  </sheetViews>
  <sheetFormatPr defaultColWidth="9.69140625" defaultRowHeight="15.5"/>
  <cols>
    <col min="1" max="1" width="20.69140625" style="9" customWidth="1"/>
    <col min="2" max="2" width="10.69140625" style="9" customWidth="1"/>
    <col min="3" max="3" width="20.69140625" style="9" customWidth="1"/>
    <col min="4" max="4" width="10.69140625" style="9" customWidth="1"/>
    <col min="5" max="10" width="20.69140625" style="9" customWidth="1"/>
    <col min="11" max="11" width="11.69140625" style="9" customWidth="1"/>
    <col min="12" max="16384" width="9.69140625" style="9"/>
  </cols>
  <sheetData>
    <row r="1" spans="1:8" ht="18">
      <c r="B1" s="6"/>
      <c r="C1" s="6"/>
      <c r="D1" s="6"/>
      <c r="E1" s="6"/>
      <c r="F1" s="6"/>
      <c r="G1" s="6"/>
      <c r="H1" s="6"/>
    </row>
    <row r="2" spans="1:8" ht="18">
      <c r="A2" s="3677" t="s">
        <v>0</v>
      </c>
      <c r="B2" s="3677"/>
      <c r="C2" s="3677"/>
      <c r="D2" s="3677"/>
      <c r="E2" s="3677"/>
      <c r="F2" s="3677"/>
      <c r="G2" s="7"/>
      <c r="H2" s="7"/>
    </row>
    <row r="3" spans="1:8" ht="15" customHeight="1">
      <c r="A3" s="3678" t="s">
        <v>1</v>
      </c>
      <c r="B3" s="3678"/>
      <c r="C3" s="3678"/>
      <c r="D3" s="3678"/>
      <c r="E3" s="3678"/>
      <c r="F3" s="3678"/>
      <c r="G3" s="8"/>
      <c r="H3" s="8"/>
    </row>
    <row r="4" spans="1:8" ht="15" customHeight="1">
      <c r="A4" s="352"/>
      <c r="B4" s="7"/>
      <c r="C4" s="7"/>
      <c r="D4" s="7"/>
      <c r="E4" s="7"/>
      <c r="F4" s="7"/>
      <c r="G4" s="7"/>
      <c r="H4" s="7"/>
    </row>
    <row r="5" spans="1:8">
      <c r="A5" s="13"/>
      <c r="B5" s="7"/>
      <c r="C5" s="7"/>
      <c r="D5" s="7"/>
      <c r="E5" s="7"/>
      <c r="F5" s="7"/>
      <c r="G5" s="7"/>
      <c r="H5" s="7"/>
    </row>
    <row r="6" spans="1:8">
      <c r="A6" s="351"/>
      <c r="B6" s="7"/>
      <c r="C6" s="7"/>
      <c r="D6" s="7"/>
      <c r="E6" s="7"/>
      <c r="F6" s="7"/>
      <c r="G6" s="7"/>
      <c r="H6" s="7"/>
    </row>
    <row r="7" spans="1:8">
      <c r="A7" s="3676" t="s">
        <v>2</v>
      </c>
      <c r="B7" s="3676"/>
      <c r="C7" s="3676"/>
      <c r="D7" s="3676"/>
      <c r="E7" s="3676"/>
      <c r="F7" s="3676"/>
      <c r="G7" s="7"/>
      <c r="H7" s="7"/>
    </row>
    <row r="8" spans="1:8" ht="18.75" customHeight="1">
      <c r="B8" s="7"/>
      <c r="C8" s="7"/>
      <c r="D8" s="7"/>
      <c r="E8" s="7"/>
      <c r="F8" s="7"/>
      <c r="G8" s="7"/>
      <c r="H8" s="7"/>
    </row>
    <row r="9" spans="1:8" ht="57.75" customHeight="1">
      <c r="A9" s="3675" t="s">
        <v>3</v>
      </c>
      <c r="B9" s="3675"/>
      <c r="C9" s="3675"/>
      <c r="D9" s="3675"/>
      <c r="E9" s="3675"/>
      <c r="F9" s="3675"/>
      <c r="G9" s="7"/>
      <c r="H9" s="7"/>
    </row>
    <row r="10" spans="1:8" ht="16.5" customHeight="1">
      <c r="A10"/>
      <c r="B10" s="7"/>
      <c r="C10" s="7"/>
      <c r="D10" s="7"/>
      <c r="E10" s="7"/>
      <c r="F10" s="7"/>
      <c r="G10" s="7"/>
      <c r="H10" s="7"/>
    </row>
    <row r="11" spans="1:8" ht="48.75" customHeight="1">
      <c r="A11" s="3675" t="s">
        <v>4</v>
      </c>
      <c r="B11" s="3675"/>
      <c r="C11" s="3675"/>
      <c r="D11" s="3675"/>
      <c r="E11" s="3675"/>
      <c r="F11" s="3675"/>
      <c r="G11" s="7"/>
      <c r="H11" s="7"/>
    </row>
    <row r="12" spans="1:8">
      <c r="A12" s="7"/>
      <c r="B12" s="7"/>
      <c r="C12" s="7"/>
      <c r="D12" s="7"/>
      <c r="E12" s="7"/>
      <c r="F12" s="7"/>
      <c r="G12" s="7"/>
      <c r="H12" s="7"/>
    </row>
    <row r="13" spans="1:8" ht="46.5" customHeight="1">
      <c r="A13" s="3675" t="s">
        <v>5</v>
      </c>
      <c r="B13" s="3675"/>
      <c r="C13" s="3675"/>
      <c r="D13" s="3675"/>
      <c r="E13" s="3675"/>
      <c r="F13" s="3675"/>
      <c r="G13" s="7"/>
      <c r="H13" s="7"/>
    </row>
    <row r="14" spans="1:8" ht="15.75" customHeight="1">
      <c r="A14" s="7"/>
      <c r="B14" s="7"/>
      <c r="C14" s="7"/>
      <c r="D14" s="7"/>
      <c r="E14" s="7"/>
      <c r="F14" s="7"/>
      <c r="G14" s="7"/>
      <c r="H14" s="7"/>
    </row>
    <row r="15" spans="1:8" ht="75" customHeight="1">
      <c r="A15" s="3675" t="s">
        <v>6</v>
      </c>
      <c r="B15" s="3675"/>
      <c r="C15" s="3675"/>
      <c r="D15" s="3675"/>
      <c r="E15" s="3675"/>
      <c r="F15" s="3675"/>
      <c r="G15" s="7"/>
      <c r="H15" s="7"/>
    </row>
    <row r="16" spans="1:8" ht="21" customHeight="1">
      <c r="A16" s="7"/>
      <c r="B16" s="7"/>
      <c r="C16" s="7"/>
      <c r="D16" s="7"/>
      <c r="E16" s="7"/>
      <c r="F16" s="7"/>
      <c r="G16" s="7"/>
      <c r="H16" s="7"/>
    </row>
    <row r="17" spans="1:8" ht="48" customHeight="1">
      <c r="A17" s="3675" t="s">
        <v>7</v>
      </c>
      <c r="B17" s="3675"/>
      <c r="C17" s="3675"/>
      <c r="D17" s="3675"/>
      <c r="E17" s="3675"/>
      <c r="F17" s="3675"/>
      <c r="G17" s="7"/>
      <c r="H17" s="7"/>
    </row>
    <row r="18" spans="1:8" ht="15.75" customHeight="1">
      <c r="A18" s="7"/>
      <c r="B18" s="7"/>
      <c r="C18" s="7"/>
      <c r="D18" s="7"/>
      <c r="E18" s="7"/>
      <c r="F18" s="7"/>
      <c r="G18" s="7"/>
      <c r="H18" s="7"/>
    </row>
    <row r="19" spans="1:8" ht="21" customHeight="1">
      <c r="A19" s="3676"/>
      <c r="B19" s="3676"/>
      <c r="C19" s="3676"/>
      <c r="D19" s="3676"/>
      <c r="E19" s="3676"/>
      <c r="F19" s="3676"/>
      <c r="G19" s="7"/>
      <c r="H19" s="7"/>
    </row>
    <row r="20" spans="1:8" ht="15" customHeight="1">
      <c r="A20" s="3675"/>
      <c r="B20" s="3675"/>
      <c r="C20" s="3675"/>
      <c r="D20" s="3675"/>
      <c r="E20" s="3675"/>
      <c r="F20" s="3675"/>
      <c r="G20" s="7"/>
      <c r="H20" s="7"/>
    </row>
    <row r="21" spans="1:8">
      <c r="A21" s="7"/>
      <c r="B21" s="7"/>
      <c r="C21" s="7"/>
      <c r="D21" s="7"/>
      <c r="E21" s="7"/>
      <c r="F21" s="7"/>
      <c r="G21" s="7"/>
      <c r="H21" s="7"/>
    </row>
    <row r="22" spans="1:8">
      <c r="A22" s="3676" t="s">
        <v>8</v>
      </c>
      <c r="B22" s="3676"/>
      <c r="C22" s="3676"/>
      <c r="D22" s="3676"/>
      <c r="E22" s="3676"/>
      <c r="F22" s="3676"/>
      <c r="G22" s="7"/>
      <c r="H22" s="7"/>
    </row>
    <row r="23" spans="1:8" ht="72.75" customHeight="1">
      <c r="A23" s="3675" t="s">
        <v>9</v>
      </c>
      <c r="B23" s="3675"/>
      <c r="C23" s="3675"/>
      <c r="D23" s="3675"/>
      <c r="E23" s="3675"/>
      <c r="F23" s="3675"/>
      <c r="G23" s="7"/>
      <c r="H23" s="7"/>
    </row>
    <row r="24" spans="1:8">
      <c r="A24" s="7"/>
      <c r="B24" s="7"/>
      <c r="C24" s="7"/>
      <c r="D24" s="7"/>
      <c r="E24" s="7"/>
      <c r="F24" s="7"/>
      <c r="G24" s="7"/>
      <c r="H24" s="7"/>
    </row>
    <row r="25" spans="1:8" ht="22.5" customHeight="1">
      <c r="A25" s="3679" t="s">
        <v>10</v>
      </c>
      <c r="B25" s="3679"/>
      <c r="C25" s="3679"/>
      <c r="D25" s="3679"/>
      <c r="E25" s="3679"/>
      <c r="F25" s="356"/>
      <c r="G25" s="7"/>
      <c r="H25" s="7"/>
    </row>
    <row r="26" spans="1:8" ht="17.25" customHeight="1">
      <c r="A26" s="3675" t="s">
        <v>11</v>
      </c>
      <c r="B26" s="3675"/>
      <c r="C26" s="3675"/>
      <c r="D26" s="3675"/>
      <c r="E26" s="3675"/>
      <c r="F26" s="3675"/>
      <c r="G26" s="7"/>
      <c r="H26" s="7"/>
    </row>
    <row r="27" spans="1:8">
      <c r="A27" s="7"/>
      <c r="B27" s="7"/>
      <c r="C27" s="7"/>
      <c r="D27" s="7"/>
      <c r="E27" s="7"/>
      <c r="F27" s="7"/>
      <c r="G27" s="7"/>
      <c r="H27" s="7"/>
    </row>
    <row r="28" spans="1:8">
      <c r="A28" s="3676" t="s">
        <v>12</v>
      </c>
      <c r="B28" s="3676"/>
      <c r="C28" s="3676"/>
      <c r="D28" s="3676"/>
      <c r="E28" s="3676"/>
      <c r="F28" s="3676"/>
      <c r="G28" s="7"/>
      <c r="H28" s="7"/>
    </row>
    <row r="29" spans="1:8" ht="33" customHeight="1">
      <c r="A29" s="3675" t="s">
        <v>13</v>
      </c>
      <c r="B29" s="3675"/>
      <c r="C29" s="3675"/>
      <c r="D29" s="3675"/>
      <c r="E29" s="3675"/>
      <c r="F29" s="3675"/>
      <c r="G29" s="7"/>
      <c r="H29" s="7"/>
    </row>
    <row r="30" spans="1:8">
      <c r="A30" s="7"/>
      <c r="B30" s="7"/>
      <c r="C30" s="7"/>
      <c r="D30" s="7"/>
      <c r="E30" s="7"/>
      <c r="F30" s="7"/>
      <c r="G30" s="7"/>
      <c r="H30" s="7"/>
    </row>
    <row r="31" spans="1:8">
      <c r="A31" s="3676" t="s">
        <v>14</v>
      </c>
      <c r="B31" s="3676"/>
      <c r="C31" s="3676"/>
      <c r="D31" s="3676"/>
      <c r="E31" s="3676"/>
      <c r="F31" s="3676"/>
      <c r="G31" s="7"/>
      <c r="H31" s="7"/>
    </row>
    <row r="32" spans="1:8" ht="35.25" customHeight="1">
      <c r="A32" s="3675" t="s">
        <v>15</v>
      </c>
      <c r="B32" s="3675"/>
      <c r="C32" s="3675"/>
      <c r="D32" s="3675"/>
      <c r="E32" s="3675"/>
      <c r="F32" s="3675"/>
      <c r="G32" s="7"/>
      <c r="H32" s="7"/>
    </row>
    <row r="33" spans="1:8" ht="12.75" customHeight="1">
      <c r="A33" s="7"/>
      <c r="B33" s="7"/>
      <c r="C33" s="7"/>
      <c r="D33" s="7"/>
      <c r="E33" s="7"/>
      <c r="F33" s="7"/>
      <c r="G33" s="7"/>
      <c r="H33" s="7"/>
    </row>
    <row r="34" spans="1:8" ht="20.25" customHeight="1">
      <c r="A34" s="3676" t="s">
        <v>16</v>
      </c>
      <c r="B34" s="3676"/>
      <c r="C34" s="3676"/>
      <c r="D34" s="3676"/>
      <c r="E34" s="3676"/>
      <c r="F34" s="3676"/>
      <c r="G34" s="7"/>
      <c r="H34" s="7"/>
    </row>
    <row r="35" spans="1:8" ht="60" customHeight="1">
      <c r="A35" s="3675" t="s">
        <v>17</v>
      </c>
      <c r="B35" s="3675"/>
      <c r="C35" s="3675"/>
      <c r="D35" s="3675"/>
      <c r="E35" s="3675"/>
      <c r="F35" s="3675"/>
      <c r="G35" s="7"/>
      <c r="H35" s="7"/>
    </row>
    <row r="36" spans="1:8" ht="12.75" customHeight="1">
      <c r="A36" s="7"/>
      <c r="B36" s="7"/>
      <c r="C36" s="7"/>
      <c r="D36" s="7"/>
      <c r="E36" s="7"/>
      <c r="F36" s="7"/>
      <c r="G36" s="7"/>
      <c r="H36" s="7"/>
    </row>
    <row r="37" spans="1:8" ht="18" customHeight="1">
      <c r="A37" s="3676" t="s">
        <v>18</v>
      </c>
      <c r="B37" s="3676"/>
      <c r="C37" s="3676"/>
      <c r="D37" s="3676"/>
      <c r="E37" s="3676"/>
      <c r="F37" s="3676"/>
      <c r="G37" s="7"/>
      <c r="H37" s="7"/>
    </row>
    <row r="38" spans="1:8" ht="35.25" customHeight="1">
      <c r="A38" s="3675" t="s">
        <v>19</v>
      </c>
      <c r="B38" s="3675"/>
      <c r="C38" s="3675"/>
      <c r="D38" s="3675"/>
      <c r="E38" s="3675"/>
      <c r="F38" s="3675"/>
      <c r="G38" s="7"/>
      <c r="H38" s="7"/>
    </row>
    <row r="39" spans="1:8">
      <c r="A39" s="7"/>
      <c r="B39" s="7"/>
      <c r="C39" s="7"/>
      <c r="D39" s="7"/>
      <c r="E39" s="7"/>
      <c r="F39" s="7"/>
      <c r="G39" s="7"/>
      <c r="H39" s="7"/>
    </row>
    <row r="40" spans="1:8">
      <c r="B40" s="10"/>
      <c r="C40" s="354" t="s">
        <v>20</v>
      </c>
      <c r="D40" s="11"/>
      <c r="E40" s="354" t="s">
        <v>21</v>
      </c>
      <c r="F40" s="12"/>
      <c r="G40" s="10"/>
    </row>
    <row r="41" spans="1:8">
      <c r="A41" s="353" t="s">
        <v>22</v>
      </c>
      <c r="B41" s="12"/>
      <c r="C41" s="355" t="s">
        <v>23</v>
      </c>
      <c r="D41" s="11"/>
      <c r="E41" s="355" t="s">
        <v>23</v>
      </c>
      <c r="F41" s="11"/>
    </row>
    <row r="42" spans="1:8" ht="17.5">
      <c r="A42" s="230" t="s">
        <v>24</v>
      </c>
      <c r="C42" s="9" t="s">
        <v>25</v>
      </c>
      <c r="E42" s="9" t="s">
        <v>26</v>
      </c>
    </row>
    <row r="43" spans="1:8" ht="17.5">
      <c r="A43" s="230" t="s">
        <v>27</v>
      </c>
      <c r="C43" s="9" t="s">
        <v>28</v>
      </c>
      <c r="E43" s="9" t="s">
        <v>29</v>
      </c>
    </row>
    <row r="44" spans="1:8" ht="17.5">
      <c r="A44" s="230" t="s">
        <v>30</v>
      </c>
      <c r="C44" s="9" t="s">
        <v>31</v>
      </c>
      <c r="E44" s="9" t="s">
        <v>32</v>
      </c>
    </row>
    <row r="45" spans="1:8" ht="17.5">
      <c r="A45" s="230" t="s">
        <v>33</v>
      </c>
      <c r="C45" s="9" t="s">
        <v>34</v>
      </c>
      <c r="E45" s="9" t="s">
        <v>35</v>
      </c>
    </row>
    <row r="46" spans="1:8" ht="17.5">
      <c r="A46" s="230" t="s">
        <v>36</v>
      </c>
      <c r="C46" s="9" t="s">
        <v>37</v>
      </c>
      <c r="E46" s="9" t="s">
        <v>38</v>
      </c>
    </row>
    <row r="47" spans="1:8" ht="17.5">
      <c r="A47" s="230" t="s">
        <v>39</v>
      </c>
      <c r="C47" s="9" t="s">
        <v>40</v>
      </c>
      <c r="E47" s="9" t="s">
        <v>41</v>
      </c>
    </row>
    <row r="48" spans="1:8" ht="17.5">
      <c r="A48" s="230" t="s">
        <v>42</v>
      </c>
      <c r="C48" s="9" t="s">
        <v>43</v>
      </c>
      <c r="E48" s="9" t="s">
        <v>44</v>
      </c>
    </row>
    <row r="49" spans="1:7" ht="17.5">
      <c r="A49" s="230" t="s">
        <v>45</v>
      </c>
      <c r="C49" s="9" t="s">
        <v>46</v>
      </c>
      <c r="E49" s="9" t="s">
        <v>47</v>
      </c>
    </row>
    <row r="50" spans="1:7" ht="17.5">
      <c r="A50" s="230" t="s">
        <v>48</v>
      </c>
      <c r="C50" s="9" t="s">
        <v>49</v>
      </c>
      <c r="E50" s="9" t="s">
        <v>50</v>
      </c>
    </row>
    <row r="51" spans="1:7" ht="17.5">
      <c r="A51" s="230" t="s">
        <v>51</v>
      </c>
      <c r="C51" s="9" t="s">
        <v>52</v>
      </c>
      <c r="E51" s="9" t="s">
        <v>53</v>
      </c>
    </row>
    <row r="52" spans="1:7" ht="17.5">
      <c r="A52" s="230" t="s">
        <v>54</v>
      </c>
      <c r="C52" s="9" t="s">
        <v>55</v>
      </c>
      <c r="E52" s="9" t="s">
        <v>56</v>
      </c>
    </row>
    <row r="53" spans="1:7" ht="17.5">
      <c r="A53" s="230" t="s">
        <v>57</v>
      </c>
      <c r="C53" s="9" t="s">
        <v>58</v>
      </c>
      <c r="E53" s="9" t="s">
        <v>59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38:F38"/>
    <mergeCell ref="A32:F32"/>
    <mergeCell ref="A34:F34"/>
    <mergeCell ref="A35:F35"/>
    <mergeCell ref="A37:F37"/>
    <mergeCell ref="A28:F28"/>
    <mergeCell ref="A29:F29"/>
    <mergeCell ref="A31:F31"/>
    <mergeCell ref="A25:E25"/>
    <mergeCell ref="A20:F20"/>
    <mergeCell ref="A26:F26"/>
    <mergeCell ref="A23:F23"/>
    <mergeCell ref="A22:F22"/>
    <mergeCell ref="A17:F17"/>
    <mergeCell ref="A19:F19"/>
    <mergeCell ref="A2:F2"/>
    <mergeCell ref="A3:F3"/>
    <mergeCell ref="A7:F7"/>
    <mergeCell ref="A9:F9"/>
    <mergeCell ref="A11:F11"/>
    <mergeCell ref="A13:F13"/>
    <mergeCell ref="A15:F15"/>
  </mergeCells>
  <printOptions horizontalCentered="1" verticalCentered="1"/>
  <pageMargins left="0.5" right="0.5" top="0.5" bottom="0.5" header="0.5" footer="0.5"/>
  <pageSetup scale="59" orientation="portrait" horizontalDpi="300" verticalDpi="300" r:id="rId1"/>
  <headerFooter alignWithMargins="0"/>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abColor rgb="FF92D050"/>
  </sheetPr>
  <dimension ref="A1:G200"/>
  <sheetViews>
    <sheetView view="pageBreakPreview" zoomScale="85" zoomScaleNormal="70" zoomScaleSheetLayoutView="85" workbookViewId="0">
      <selection activeCell="G23" sqref="G23"/>
    </sheetView>
  </sheetViews>
  <sheetFormatPr defaultColWidth="9.69140625" defaultRowHeight="15.5"/>
  <cols>
    <col min="1" max="1" width="4.69140625" style="9" customWidth="1"/>
    <col min="2" max="2" width="42.3046875" style="9" customWidth="1"/>
    <col min="3" max="3" width="14.69140625" style="9" customWidth="1"/>
    <col min="4" max="5" width="15.69140625" style="9" customWidth="1"/>
    <col min="6" max="6" width="5.69140625" style="9" customWidth="1"/>
    <col min="7" max="7" width="9.07421875" style="9" customWidth="1"/>
    <col min="8" max="16384" width="9.69140625" style="9"/>
  </cols>
  <sheetData>
    <row r="1" spans="1:7">
      <c r="A1" s="1463"/>
      <c r="B1" s="1462" t="s">
        <v>156</v>
      </c>
      <c r="C1" s="1306" t="s">
        <v>353</v>
      </c>
      <c r="D1" s="1462"/>
      <c r="E1" s="1464" t="s">
        <v>158</v>
      </c>
      <c r="F1" s="2480" t="s">
        <v>159</v>
      </c>
      <c r="G1" s="2480"/>
    </row>
    <row r="2" spans="1:7">
      <c r="A2" s="1566"/>
      <c r="B2" s="40" t="str">
        <f>'Data Sheet'!$C$25</f>
        <v xml:space="preserve">Niagara Mohawk Power Corporation </v>
      </c>
      <c r="C2" s="29" t="s">
        <v>386</v>
      </c>
      <c r="D2" s="33"/>
      <c r="E2" s="17" t="s">
        <v>387</v>
      </c>
      <c r="F2" s="25"/>
      <c r="G2" s="2476"/>
    </row>
    <row r="3" spans="1:7" ht="15" customHeight="1">
      <c r="A3" s="2477"/>
      <c r="B3" s="21"/>
      <c r="C3" s="53" t="s">
        <v>388</v>
      </c>
      <c r="D3" s="52"/>
      <c r="E3" s="319" t="str">
        <f>'Data Sheet'!$C$40</f>
        <v>April 20, 2026</v>
      </c>
      <c r="F3" s="490" t="str">
        <f>'Data Sheet'!$C$38</f>
        <v>December 31, 2025</v>
      </c>
      <c r="G3" s="368"/>
    </row>
    <row r="4" spans="1:7" ht="15" customHeight="1">
      <c r="A4" s="2475" t="s">
        <v>389</v>
      </c>
      <c r="B4" s="18"/>
      <c r="C4" s="18"/>
      <c r="D4" s="18"/>
      <c r="E4" s="18"/>
      <c r="F4" s="18"/>
      <c r="G4" s="19"/>
    </row>
    <row r="5" spans="1:7">
      <c r="A5" s="1566"/>
      <c r="B5" s="17"/>
      <c r="C5" s="17"/>
      <c r="D5" s="20"/>
      <c r="E5" s="20"/>
      <c r="F5" s="20"/>
      <c r="G5" s="2476"/>
    </row>
    <row r="6" spans="1:7" ht="15" customHeight="1">
      <c r="A6" s="1566"/>
      <c r="B6" s="3706" t="s">
        <v>390</v>
      </c>
      <c r="C6" s="20"/>
      <c r="D6" s="3706" t="s">
        <v>391</v>
      </c>
      <c r="E6" s="3706"/>
      <c r="F6" s="3708"/>
      <c r="G6" s="2476"/>
    </row>
    <row r="7" spans="1:7">
      <c r="A7" s="1566"/>
      <c r="B7" s="3708"/>
      <c r="C7" s="20"/>
      <c r="D7" s="3706"/>
      <c r="E7" s="3706"/>
      <c r="F7" s="3708"/>
      <c r="G7" s="2476"/>
    </row>
    <row r="8" spans="1:7">
      <c r="A8" s="1566"/>
      <c r="B8" s="3708"/>
      <c r="C8" s="20"/>
      <c r="D8" s="3706"/>
      <c r="E8" s="3706"/>
      <c r="F8" s="3708"/>
      <c r="G8" s="2476"/>
    </row>
    <row r="9" spans="1:7">
      <c r="A9" s="1566"/>
      <c r="B9" s="3708"/>
      <c r="C9" s="20"/>
      <c r="D9" s="3706"/>
      <c r="E9" s="3706"/>
      <c r="F9" s="3708"/>
      <c r="G9" s="2476"/>
    </row>
    <row r="10" spans="1:7">
      <c r="A10" s="1566"/>
      <c r="B10" s="3708"/>
      <c r="C10" s="20"/>
      <c r="D10" s="3708"/>
      <c r="E10" s="3708"/>
      <c r="F10" s="3708"/>
      <c r="G10" s="2476"/>
    </row>
    <row r="11" spans="1:7" ht="15" customHeight="1">
      <c r="A11" s="1566"/>
      <c r="B11" s="3708"/>
      <c r="C11" s="20"/>
      <c r="D11" s="3709" t="s">
        <v>392</v>
      </c>
      <c r="E11" s="3709"/>
      <c r="F11" s="3710"/>
      <c r="G11" s="2476"/>
    </row>
    <row r="12" spans="1:7">
      <c r="A12" s="1566"/>
      <c r="B12" s="3708"/>
      <c r="D12" s="3709"/>
      <c r="E12" s="3709"/>
      <c r="F12" s="3710"/>
      <c r="G12" s="2476"/>
    </row>
    <row r="13" spans="1:7">
      <c r="A13" s="1566"/>
      <c r="D13" s="3709"/>
      <c r="E13" s="3709"/>
      <c r="F13" s="3710"/>
      <c r="G13" s="2476"/>
    </row>
    <row r="14" spans="1:7">
      <c r="A14" s="1566"/>
      <c r="D14" s="369"/>
      <c r="E14" s="369"/>
      <c r="F14" s="370"/>
      <c r="G14" s="2476"/>
    </row>
    <row r="15" spans="1:7">
      <c r="A15" s="1566"/>
      <c r="D15" s="369"/>
      <c r="E15" s="369"/>
      <c r="F15" s="369"/>
      <c r="G15" s="2476"/>
    </row>
    <row r="16" spans="1:7">
      <c r="A16" s="2475"/>
      <c r="B16" s="18"/>
      <c r="C16" s="18"/>
      <c r="D16" s="18"/>
      <c r="E16" s="18"/>
      <c r="F16" s="18"/>
      <c r="G16" s="19"/>
    </row>
    <row r="17" spans="1:7">
      <c r="A17" s="2475" t="s">
        <v>393</v>
      </c>
      <c r="B17" s="18"/>
      <c r="C17" s="18"/>
      <c r="D17" s="18"/>
      <c r="E17" s="18"/>
      <c r="F17" s="18"/>
      <c r="G17" s="19"/>
    </row>
    <row r="18" spans="1:7" ht="15" customHeight="1">
      <c r="A18" s="1566"/>
      <c r="B18" s="3711" t="s">
        <v>394</v>
      </c>
      <c r="C18" s="2388"/>
      <c r="D18" s="3712" t="s">
        <v>395</v>
      </c>
      <c r="E18" s="3693"/>
      <c r="F18" s="3693"/>
      <c r="G18" s="371"/>
    </row>
    <row r="19" spans="1:7">
      <c r="A19" s="1566"/>
      <c r="B19" s="3698"/>
      <c r="C19"/>
      <c r="D19" s="3695"/>
      <c r="E19" s="3695"/>
      <c r="F19" s="3695"/>
      <c r="G19" s="2481"/>
    </row>
    <row r="20" spans="1:7" ht="15" customHeight="1">
      <c r="A20" s="1566"/>
      <c r="B20" s="3714" t="s">
        <v>396</v>
      </c>
      <c r="C20" s="372"/>
      <c r="D20" s="3695"/>
      <c r="E20" s="3695"/>
      <c r="F20" s="3695"/>
      <c r="G20" s="2481"/>
    </row>
    <row r="21" spans="1:7">
      <c r="A21" s="1566"/>
      <c r="B21" s="3714"/>
      <c r="C21" s="372"/>
      <c r="D21" s="3695"/>
      <c r="E21" s="3695"/>
      <c r="F21" s="3695"/>
      <c r="G21" s="2481"/>
    </row>
    <row r="22" spans="1:7" ht="15" customHeight="1">
      <c r="A22" s="1566"/>
      <c r="B22" s="3714" t="s">
        <v>397</v>
      </c>
      <c r="C22"/>
      <c r="D22" s="3695"/>
      <c r="E22" s="3695"/>
      <c r="F22" s="3695"/>
      <c r="G22" s="2481"/>
    </row>
    <row r="23" spans="1:7">
      <c r="A23" s="1566"/>
      <c r="B23" s="3714"/>
      <c r="C23" s="372"/>
      <c r="D23" s="3695"/>
      <c r="E23" s="3695"/>
      <c r="F23" s="3695"/>
      <c r="G23" s="2481"/>
    </row>
    <row r="24" spans="1:7">
      <c r="A24" s="1566"/>
      <c r="B24" s="3714"/>
      <c r="C24" s="373"/>
      <c r="D24" s="3695"/>
      <c r="E24" s="3695"/>
      <c r="F24" s="3695"/>
      <c r="G24" s="2481"/>
    </row>
    <row r="25" spans="1:7" ht="15" customHeight="1">
      <c r="A25" s="1566"/>
      <c r="B25" s="3714" t="s">
        <v>398</v>
      </c>
      <c r="C25" s="373"/>
      <c r="D25" s="3695"/>
      <c r="E25" s="3695"/>
      <c r="F25" s="3695"/>
      <c r="G25" s="2481"/>
    </row>
    <row r="26" spans="1:7">
      <c r="A26" s="1566"/>
      <c r="B26" s="3715"/>
      <c r="C26" s="68"/>
      <c r="D26" s="3695"/>
      <c r="E26" s="3695"/>
      <c r="F26" s="3695"/>
      <c r="G26" s="2481"/>
    </row>
    <row r="27" spans="1:7">
      <c r="A27" s="2477"/>
      <c r="B27" s="3716"/>
      <c r="C27" s="18"/>
      <c r="D27" s="3713"/>
      <c r="E27" s="3713"/>
      <c r="F27" s="3713"/>
      <c r="G27" s="19"/>
    </row>
    <row r="28" spans="1:7">
      <c r="A28" s="2937" t="s">
        <v>399</v>
      </c>
      <c r="B28" s="20"/>
      <c r="C28" s="20"/>
      <c r="D28" s="25" t="s">
        <v>205</v>
      </c>
      <c r="E28" s="80" t="s">
        <v>400</v>
      </c>
      <c r="F28" s="2482" t="s">
        <v>401</v>
      </c>
      <c r="G28" s="2476"/>
    </row>
    <row r="29" spans="1:7">
      <c r="A29" s="2937" t="s">
        <v>402</v>
      </c>
      <c r="B29" s="20" t="s">
        <v>403</v>
      </c>
      <c r="C29" s="20"/>
      <c r="D29" s="25" t="s">
        <v>404</v>
      </c>
      <c r="E29" s="80" t="s">
        <v>405</v>
      </c>
      <c r="F29" s="25" t="s">
        <v>406</v>
      </c>
      <c r="G29" s="2476"/>
    </row>
    <row r="30" spans="1:7">
      <c r="A30" s="2483"/>
      <c r="B30" s="18" t="s">
        <v>172</v>
      </c>
      <c r="C30" s="18"/>
      <c r="D30" s="27" t="s">
        <v>173</v>
      </c>
      <c r="E30" s="74" t="s">
        <v>174</v>
      </c>
      <c r="F30" s="27" t="s">
        <v>175</v>
      </c>
      <c r="G30" s="19"/>
    </row>
    <row r="31" spans="1:7">
      <c r="A31" s="2937" t="s">
        <v>407</v>
      </c>
      <c r="B31" s="68" t="s">
        <v>408</v>
      </c>
      <c r="C31" s="68"/>
      <c r="D31" s="825">
        <v>-1</v>
      </c>
      <c r="E31" s="80">
        <v>100</v>
      </c>
      <c r="F31" s="2484"/>
      <c r="G31" s="2485"/>
    </row>
    <row r="32" spans="1:7">
      <c r="A32" s="2937" t="s">
        <v>409</v>
      </c>
      <c r="B32" s="68" t="s">
        <v>410</v>
      </c>
      <c r="C32" s="68"/>
      <c r="D32" s="374"/>
      <c r="E32" s="375"/>
      <c r="F32" s="376"/>
      <c r="G32" s="2485"/>
    </row>
    <row r="33" spans="1:7">
      <c r="A33" s="2937" t="s">
        <v>411</v>
      </c>
      <c r="B33" s="68" t="s">
        <v>412</v>
      </c>
      <c r="C33" s="68"/>
      <c r="D33" s="374"/>
      <c r="E33" s="375"/>
      <c r="F33" s="376"/>
      <c r="G33" s="2485"/>
    </row>
    <row r="34" spans="1:7">
      <c r="A34" s="2937" t="s">
        <v>413</v>
      </c>
      <c r="B34" s="68" t="s">
        <v>414</v>
      </c>
      <c r="C34" s="68"/>
      <c r="D34" s="374"/>
      <c r="E34" s="375"/>
      <c r="F34" s="376"/>
      <c r="G34" s="2485"/>
    </row>
    <row r="35" spans="1:7">
      <c r="A35" s="2937" t="s">
        <v>415</v>
      </c>
      <c r="B35" s="68" t="s">
        <v>416</v>
      </c>
      <c r="C35" s="68"/>
      <c r="D35" s="374"/>
      <c r="E35" s="375"/>
      <c r="F35" s="376"/>
      <c r="G35" s="2485"/>
    </row>
    <row r="36" spans="1:7">
      <c r="A36" s="2937" t="s">
        <v>417</v>
      </c>
      <c r="B36" s="68" t="s">
        <v>418</v>
      </c>
      <c r="C36" s="68"/>
      <c r="D36" s="374"/>
      <c r="E36" s="375"/>
      <c r="F36" s="376"/>
      <c r="G36" s="2485"/>
    </row>
    <row r="37" spans="1:7">
      <c r="A37" s="2937" t="s">
        <v>419</v>
      </c>
      <c r="B37" s="68"/>
      <c r="C37" s="68"/>
      <c r="D37" s="374"/>
      <c r="E37" s="375"/>
      <c r="F37" s="376"/>
      <c r="G37" s="2485"/>
    </row>
    <row r="38" spans="1:7">
      <c r="A38" s="2937" t="s">
        <v>420</v>
      </c>
      <c r="B38" s="68"/>
      <c r="C38" s="68"/>
      <c r="D38" s="374"/>
      <c r="E38" s="375"/>
      <c r="F38" s="376"/>
      <c r="G38" s="2485"/>
    </row>
    <row r="39" spans="1:7">
      <c r="A39" s="2937" t="s">
        <v>421</v>
      </c>
      <c r="B39" s="68"/>
      <c r="C39" s="68"/>
      <c r="D39" s="374"/>
      <c r="E39" s="375"/>
      <c r="F39" s="376"/>
      <c r="G39" s="2485"/>
    </row>
    <row r="40" spans="1:7">
      <c r="A40" s="2937" t="s">
        <v>422</v>
      </c>
      <c r="B40" s="68"/>
      <c r="C40" s="68"/>
      <c r="D40" s="374"/>
      <c r="E40" s="375"/>
      <c r="F40" s="376"/>
      <c r="G40" s="2485"/>
    </row>
    <row r="41" spans="1:7">
      <c r="A41" s="2937" t="s">
        <v>423</v>
      </c>
      <c r="B41" s="68"/>
      <c r="C41" s="68"/>
      <c r="D41" s="374"/>
      <c r="E41" s="375"/>
      <c r="F41" s="376"/>
      <c r="G41" s="2485"/>
    </row>
    <row r="42" spans="1:7">
      <c r="A42" s="2937" t="s">
        <v>424</v>
      </c>
      <c r="B42" s="68"/>
      <c r="C42" s="68"/>
      <c r="D42" s="374"/>
      <c r="E42" s="375"/>
      <c r="F42" s="376"/>
      <c r="G42" s="2485"/>
    </row>
    <row r="43" spans="1:7">
      <c r="A43" s="2937" t="s">
        <v>425</v>
      </c>
      <c r="B43" s="68"/>
      <c r="C43" s="68"/>
      <c r="D43" s="374"/>
      <c r="E43" s="375"/>
      <c r="F43" s="376"/>
      <c r="G43" s="2485"/>
    </row>
    <row r="44" spans="1:7">
      <c r="A44" s="2937" t="s">
        <v>426</v>
      </c>
      <c r="B44" s="68"/>
      <c r="C44" s="68"/>
      <c r="D44" s="374"/>
      <c r="E44" s="375"/>
      <c r="F44" s="376"/>
      <c r="G44" s="2485"/>
    </row>
    <row r="45" spans="1:7">
      <c r="A45" s="2937" t="s">
        <v>427</v>
      </c>
      <c r="B45" s="68"/>
      <c r="C45" s="68"/>
      <c r="D45" s="374"/>
      <c r="E45" s="375"/>
      <c r="F45" s="376"/>
      <c r="G45" s="2485"/>
    </row>
    <row r="46" spans="1:7">
      <c r="A46" s="2937" t="s">
        <v>428</v>
      </c>
      <c r="B46" s="68"/>
      <c r="C46" s="68"/>
      <c r="D46" s="374"/>
      <c r="E46" s="375"/>
      <c r="F46" s="376"/>
      <c r="G46" s="2485"/>
    </row>
    <row r="47" spans="1:7">
      <c r="A47" s="2937" t="s">
        <v>429</v>
      </c>
      <c r="B47" s="68"/>
      <c r="C47" s="68"/>
      <c r="D47" s="374"/>
      <c r="E47" s="375"/>
      <c r="F47" s="376"/>
      <c r="G47" s="2485"/>
    </row>
    <row r="48" spans="1:7">
      <c r="A48" s="2937" t="s">
        <v>430</v>
      </c>
      <c r="B48" s="68"/>
      <c r="C48" s="68"/>
      <c r="D48" s="374"/>
      <c r="E48" s="375"/>
      <c r="F48" s="376"/>
      <c r="G48" s="2485"/>
    </row>
    <row r="49" spans="1:7">
      <c r="A49" s="2937" t="s">
        <v>431</v>
      </c>
      <c r="B49" s="68"/>
      <c r="C49" s="68"/>
      <c r="D49" s="374"/>
      <c r="E49" s="375"/>
      <c r="F49" s="376"/>
      <c r="G49" s="2485"/>
    </row>
    <row r="50" spans="1:7">
      <c r="A50" s="2937" t="s">
        <v>432</v>
      </c>
      <c r="B50" s="68"/>
      <c r="C50" s="68"/>
      <c r="D50" s="374"/>
      <c r="E50" s="375"/>
      <c r="F50" s="376"/>
      <c r="G50" s="2485"/>
    </row>
    <row r="51" spans="1:7">
      <c r="A51" s="2937" t="s">
        <v>433</v>
      </c>
      <c r="B51" s="68"/>
      <c r="C51" s="68"/>
      <c r="D51" s="374"/>
      <c r="E51" s="375"/>
      <c r="F51" s="376"/>
      <c r="G51" s="2485"/>
    </row>
    <row r="52" spans="1:7">
      <c r="A52" s="2937" t="s">
        <v>434</v>
      </c>
      <c r="B52" s="68"/>
      <c r="C52" s="68"/>
      <c r="D52" s="374"/>
      <c r="E52" s="375"/>
      <c r="F52" s="376"/>
      <c r="G52" s="2485"/>
    </row>
    <row r="53" spans="1:7">
      <c r="A53" s="2937" t="s">
        <v>435</v>
      </c>
      <c r="B53" s="68"/>
      <c r="C53" s="68"/>
      <c r="D53" s="374"/>
      <c r="E53" s="375"/>
      <c r="F53" s="376"/>
      <c r="G53" s="2485"/>
    </row>
    <row r="54" spans="1:7">
      <c r="A54" s="2937" t="s">
        <v>436</v>
      </c>
      <c r="B54" s="68"/>
      <c r="C54" s="68"/>
      <c r="D54" s="374"/>
      <c r="E54" s="375"/>
      <c r="F54" s="376"/>
      <c r="G54" s="2485"/>
    </row>
    <row r="55" spans="1:7">
      <c r="A55" s="2937" t="s">
        <v>437</v>
      </c>
      <c r="B55" s="68"/>
      <c r="C55" s="68"/>
      <c r="D55" s="374"/>
      <c r="E55" s="375"/>
      <c r="F55" s="376"/>
      <c r="G55" s="2485"/>
    </row>
    <row r="56" spans="1:7">
      <c r="A56" s="2937" t="s">
        <v>438</v>
      </c>
      <c r="B56" s="68"/>
      <c r="C56" s="68"/>
      <c r="D56" s="374"/>
      <c r="E56" s="375"/>
      <c r="F56" s="376"/>
      <c r="G56" s="2485"/>
    </row>
    <row r="57" spans="1:7" ht="16" thickBot="1">
      <c r="A57" s="2938" t="s">
        <v>439</v>
      </c>
      <c r="B57" s="2939"/>
      <c r="C57" s="2939"/>
      <c r="D57" s="2940"/>
      <c r="E57" s="2941"/>
      <c r="F57" s="2942"/>
      <c r="G57" s="2486"/>
    </row>
    <row r="58" spans="1:7">
      <c r="A58" s="68" t="s">
        <v>440</v>
      </c>
      <c r="B58" s="68"/>
      <c r="C58" s="68"/>
      <c r="D58" s="68"/>
      <c r="E58" s="78"/>
      <c r="F58" s="377"/>
      <c r="G58" s="377"/>
    </row>
    <row r="59" spans="1:7">
      <c r="A59"/>
      <c r="B59" s="68"/>
      <c r="C59" s="68"/>
      <c r="D59" s="68"/>
      <c r="E59" s="78"/>
      <c r="F59" s="377"/>
      <c r="G59" s="377"/>
    </row>
    <row r="60" spans="1:7">
      <c r="A60" s="377" t="s">
        <v>441</v>
      </c>
      <c r="B60" s="7"/>
      <c r="C60" s="7"/>
      <c r="D60" s="377"/>
      <c r="E60" s="377"/>
      <c r="F60" s="377"/>
      <c r="G60" s="377"/>
    </row>
    <row r="61" spans="1:7" ht="16" thickBot="1">
      <c r="B61" s="13"/>
      <c r="C61" s="13"/>
      <c r="D61" s="13"/>
      <c r="E61" s="135"/>
      <c r="F61" s="7"/>
      <c r="G61" s="7"/>
    </row>
    <row r="62" spans="1:7" ht="31">
      <c r="A62" s="1463"/>
      <c r="B62" s="2487" t="s">
        <v>156</v>
      </c>
      <c r="C62" s="2488" t="s">
        <v>353</v>
      </c>
      <c r="D62" s="2489"/>
      <c r="E62" s="2490" t="s">
        <v>442</v>
      </c>
      <c r="F62" s="2491" t="s">
        <v>159</v>
      </c>
      <c r="G62" s="2491"/>
    </row>
    <row r="63" spans="1:7">
      <c r="A63" s="1566"/>
      <c r="B63" s="40" t="str">
        <f>'Data Sheet'!$C$25</f>
        <v xml:space="preserve">Niagara Mohawk Power Corporation </v>
      </c>
      <c r="C63" s="374" t="s">
        <v>386</v>
      </c>
      <c r="D63" s="378"/>
      <c r="E63" s="293" t="s">
        <v>387</v>
      </c>
      <c r="F63" s="376"/>
      <c r="G63" s="2485"/>
    </row>
    <row r="64" spans="1:7" ht="31">
      <c r="A64" s="2477"/>
      <c r="B64" s="90"/>
      <c r="C64" s="360" t="s">
        <v>388</v>
      </c>
      <c r="D64" s="379"/>
      <c r="E64" s="319" t="str">
        <f>'Data Sheet'!$C$40</f>
        <v>April 20, 2026</v>
      </c>
      <c r="F64" s="503" t="str">
        <f>'Data Sheet'!$C$38</f>
        <v>December 31, 2025</v>
      </c>
      <c r="G64" s="380"/>
    </row>
    <row r="65" spans="1:7">
      <c r="A65" s="2475" t="s">
        <v>389</v>
      </c>
      <c r="B65" s="18"/>
      <c r="C65" s="18"/>
      <c r="D65" s="18"/>
      <c r="E65" s="18"/>
      <c r="F65" s="381"/>
      <c r="G65" s="382"/>
    </row>
    <row r="66" spans="1:7">
      <c r="A66" s="2937" t="s">
        <v>399</v>
      </c>
      <c r="B66" s="68"/>
      <c r="C66" s="68"/>
      <c r="D66" s="383" t="s">
        <v>205</v>
      </c>
      <c r="E66" s="293" t="s">
        <v>400</v>
      </c>
      <c r="F66" s="2485" t="s">
        <v>401</v>
      </c>
      <c r="G66" s="2485"/>
    </row>
    <row r="67" spans="1:7">
      <c r="A67" s="2937" t="s">
        <v>402</v>
      </c>
      <c r="B67" s="75" t="s">
        <v>403</v>
      </c>
      <c r="C67" s="75"/>
      <c r="D67" s="292" t="s">
        <v>404</v>
      </c>
      <c r="E67" s="293" t="s">
        <v>405</v>
      </c>
      <c r="F67" s="2485" t="s">
        <v>406</v>
      </c>
      <c r="G67" s="2485"/>
    </row>
    <row r="68" spans="1:7">
      <c r="A68" s="2483"/>
      <c r="B68" s="90" t="s">
        <v>172</v>
      </c>
      <c r="C68" s="90"/>
      <c r="D68" s="384" t="s">
        <v>173</v>
      </c>
      <c r="E68" s="294" t="s">
        <v>174</v>
      </c>
      <c r="F68" s="382" t="s">
        <v>175</v>
      </c>
      <c r="G68" s="382"/>
    </row>
    <row r="69" spans="1:7">
      <c r="A69" s="2937" t="s">
        <v>407</v>
      </c>
      <c r="B69" s="68"/>
      <c r="C69" s="68"/>
      <c r="D69" s="383"/>
      <c r="E69" s="385"/>
      <c r="F69" s="377"/>
      <c r="G69" s="2485"/>
    </row>
    <row r="70" spans="1:7">
      <c r="A70" s="2937" t="s">
        <v>409</v>
      </c>
      <c r="B70" s="68"/>
      <c r="C70" s="68"/>
      <c r="D70" s="383"/>
      <c r="E70" s="385"/>
      <c r="F70" s="377"/>
      <c r="G70" s="2485"/>
    </row>
    <row r="71" spans="1:7" ht="31.5" customHeight="1">
      <c r="A71" s="2937" t="s">
        <v>411</v>
      </c>
      <c r="B71" s="68"/>
      <c r="C71" s="68"/>
      <c r="D71" s="2937" t="s">
        <v>413</v>
      </c>
      <c r="E71" s="385"/>
      <c r="F71" s="377"/>
      <c r="G71" s="2485"/>
    </row>
    <row r="72" spans="1:7">
      <c r="B72" s="68"/>
      <c r="C72" s="68"/>
      <c r="D72" s="383"/>
      <c r="E72" s="385"/>
      <c r="F72" s="377"/>
      <c r="G72" s="2485"/>
    </row>
    <row r="73" spans="1:7">
      <c r="A73" s="2937" t="s">
        <v>415</v>
      </c>
      <c r="B73" s="68"/>
      <c r="C73" s="68"/>
      <c r="D73" s="383"/>
      <c r="E73" s="385"/>
      <c r="F73" s="377"/>
      <c r="G73" s="2485"/>
    </row>
    <row r="74" spans="1:7">
      <c r="A74" s="2937" t="s">
        <v>417</v>
      </c>
      <c r="B74" s="68"/>
      <c r="C74" s="68"/>
      <c r="D74" s="383"/>
      <c r="E74" s="385"/>
      <c r="F74" s="377"/>
      <c r="G74" s="2485"/>
    </row>
    <row r="75" spans="1:7">
      <c r="A75" s="2937" t="s">
        <v>419</v>
      </c>
      <c r="B75" s="68"/>
      <c r="C75" s="68"/>
      <c r="D75" s="383"/>
      <c r="E75" s="385"/>
      <c r="F75" s="377"/>
      <c r="G75" s="2485"/>
    </row>
    <row r="76" spans="1:7">
      <c r="A76" s="2937" t="s">
        <v>420</v>
      </c>
      <c r="B76" s="68"/>
      <c r="C76" s="68"/>
      <c r="D76" s="383"/>
      <c r="E76" s="385"/>
      <c r="F76" s="377"/>
      <c r="G76" s="2485"/>
    </row>
    <row r="77" spans="1:7">
      <c r="A77" s="2937" t="s">
        <v>421</v>
      </c>
      <c r="B77" s="68"/>
      <c r="C77" s="68"/>
      <c r="D77" s="383"/>
      <c r="E77" s="385"/>
      <c r="F77" s="377"/>
      <c r="G77" s="2485"/>
    </row>
    <row r="78" spans="1:7">
      <c r="A78" s="2937" t="s">
        <v>422</v>
      </c>
      <c r="B78" s="68"/>
      <c r="C78" s="68"/>
      <c r="D78" s="383"/>
      <c r="E78" s="385"/>
      <c r="F78" s="377"/>
      <c r="G78" s="2485"/>
    </row>
    <row r="79" spans="1:7">
      <c r="A79" s="2937" t="s">
        <v>423</v>
      </c>
      <c r="B79" s="68"/>
      <c r="C79" s="68"/>
      <c r="D79" s="383"/>
      <c r="E79" s="385"/>
      <c r="F79" s="377"/>
      <c r="G79" s="2485"/>
    </row>
    <row r="80" spans="1:7">
      <c r="A80" s="2937" t="s">
        <v>424</v>
      </c>
      <c r="B80" s="68"/>
      <c r="C80" s="68"/>
      <c r="D80" s="383"/>
      <c r="E80" s="385"/>
      <c r="F80" s="377"/>
      <c r="G80" s="2485"/>
    </row>
    <row r="81" spans="1:7">
      <c r="A81" s="2937" t="s">
        <v>425</v>
      </c>
      <c r="B81" s="68"/>
      <c r="C81" s="68"/>
      <c r="D81" s="383"/>
      <c r="E81" s="385"/>
      <c r="F81" s="377"/>
      <c r="G81" s="2485"/>
    </row>
    <row r="82" spans="1:7">
      <c r="A82" s="2937" t="s">
        <v>426</v>
      </c>
      <c r="B82" s="68"/>
      <c r="C82" s="68"/>
      <c r="D82" s="383"/>
      <c r="E82" s="385"/>
      <c r="F82" s="377"/>
      <c r="G82" s="2485"/>
    </row>
    <row r="83" spans="1:7">
      <c r="A83" s="2937" t="s">
        <v>427</v>
      </c>
      <c r="B83" s="68"/>
      <c r="C83" s="68"/>
      <c r="D83" s="383"/>
      <c r="E83" s="385"/>
      <c r="F83" s="377"/>
      <c r="G83" s="2485"/>
    </row>
    <row r="84" spans="1:7">
      <c r="A84" s="2937" t="s">
        <v>428</v>
      </c>
      <c r="B84" s="68"/>
      <c r="C84" s="68"/>
      <c r="D84" s="383"/>
      <c r="E84" s="385"/>
      <c r="F84" s="377"/>
      <c r="G84" s="2485"/>
    </row>
    <row r="85" spans="1:7">
      <c r="A85" s="2937" t="s">
        <v>429</v>
      </c>
      <c r="B85" s="68"/>
      <c r="C85" s="68"/>
      <c r="D85" s="383"/>
      <c r="E85" s="385"/>
      <c r="F85" s="377"/>
      <c r="G85" s="2485"/>
    </row>
    <row r="86" spans="1:7">
      <c r="A86" s="2937" t="s">
        <v>430</v>
      </c>
      <c r="B86" s="68"/>
      <c r="C86" s="68"/>
      <c r="D86" s="383"/>
      <c r="E86" s="385"/>
      <c r="F86" s="377"/>
      <c r="G86" s="2485"/>
    </row>
    <row r="87" spans="1:7">
      <c r="A87" s="2937" t="s">
        <v>431</v>
      </c>
      <c r="B87" s="68"/>
      <c r="C87" s="68"/>
      <c r="D87" s="383"/>
      <c r="E87" s="385"/>
      <c r="F87" s="377"/>
      <c r="G87" s="2485"/>
    </row>
    <row r="88" spans="1:7">
      <c r="A88" s="2937" t="s">
        <v>432</v>
      </c>
      <c r="B88" s="68"/>
      <c r="C88" s="68"/>
      <c r="D88" s="383"/>
      <c r="E88" s="385"/>
      <c r="F88" s="377"/>
      <c r="G88" s="2485"/>
    </row>
    <row r="89" spans="1:7">
      <c r="A89" s="2937" t="s">
        <v>433</v>
      </c>
      <c r="B89" s="68"/>
      <c r="C89" s="68"/>
      <c r="D89" s="383"/>
      <c r="E89" s="385"/>
      <c r="F89" s="377"/>
      <c r="G89" s="2485"/>
    </row>
    <row r="90" spans="1:7">
      <c r="A90" s="2937" t="s">
        <v>434</v>
      </c>
      <c r="B90" s="68"/>
      <c r="C90" s="68"/>
      <c r="D90" s="383"/>
      <c r="E90" s="385"/>
      <c r="F90" s="377"/>
      <c r="G90" s="2485"/>
    </row>
    <row r="91" spans="1:7">
      <c r="A91" s="2937" t="s">
        <v>435</v>
      </c>
      <c r="B91" s="68"/>
      <c r="C91" s="68"/>
      <c r="D91" s="383"/>
      <c r="E91" s="385"/>
      <c r="F91" s="377"/>
      <c r="G91" s="2485"/>
    </row>
    <row r="92" spans="1:7">
      <c r="A92" s="2937" t="s">
        <v>436</v>
      </c>
      <c r="B92" s="68"/>
      <c r="C92" s="68"/>
      <c r="D92" s="383"/>
      <c r="E92" s="385"/>
      <c r="F92" s="377"/>
      <c r="G92" s="2485"/>
    </row>
    <row r="93" spans="1:7">
      <c r="A93" s="2937" t="s">
        <v>437</v>
      </c>
      <c r="B93" s="68"/>
      <c r="C93" s="68"/>
      <c r="D93" s="383"/>
      <c r="E93" s="385"/>
      <c r="F93" s="377"/>
      <c r="G93" s="2485"/>
    </row>
    <row r="94" spans="1:7">
      <c r="A94" s="2937" t="s">
        <v>438</v>
      </c>
      <c r="B94" s="68"/>
      <c r="C94" s="68"/>
      <c r="D94" s="383"/>
      <c r="E94" s="385"/>
      <c r="F94" s="377"/>
      <c r="G94" s="2485"/>
    </row>
    <row r="95" spans="1:7">
      <c r="A95" s="2937" t="s">
        <v>439</v>
      </c>
      <c r="B95" s="68"/>
      <c r="C95" s="68"/>
      <c r="D95" s="383"/>
      <c r="E95" s="385"/>
      <c r="F95" s="377"/>
      <c r="G95" s="2485"/>
    </row>
    <row r="96" spans="1:7">
      <c r="A96" s="2055" t="s">
        <v>443</v>
      </c>
      <c r="B96" s="322"/>
      <c r="C96" s="13"/>
      <c r="D96" s="386"/>
      <c r="E96" s="387"/>
      <c r="F96" s="7"/>
      <c r="G96" s="2492"/>
    </row>
    <row r="97" spans="1:7">
      <c r="A97" s="2055" t="s">
        <v>444</v>
      </c>
      <c r="B97" s="322"/>
      <c r="C97" s="13"/>
      <c r="D97" s="386"/>
      <c r="E97" s="387"/>
      <c r="F97" s="7"/>
      <c r="G97" s="2492"/>
    </row>
    <row r="98" spans="1:7">
      <c r="A98" s="2055" t="s">
        <v>445</v>
      </c>
      <c r="B98" s="322"/>
      <c r="C98" s="13"/>
      <c r="D98" s="386"/>
      <c r="E98" s="387"/>
      <c r="F98" s="7"/>
      <c r="G98" s="2492"/>
    </row>
    <row r="99" spans="1:7">
      <c r="A99" s="2055" t="s">
        <v>446</v>
      </c>
      <c r="B99" s="322"/>
      <c r="C99" s="13"/>
      <c r="D99" s="386"/>
      <c r="E99" s="387"/>
      <c r="F99" s="7"/>
      <c r="G99" s="2492"/>
    </row>
    <row r="100" spans="1:7">
      <c r="A100" s="2055" t="s">
        <v>447</v>
      </c>
      <c r="B100" s="322"/>
      <c r="C100" s="13"/>
      <c r="D100" s="386"/>
      <c r="E100" s="387"/>
      <c r="F100" s="7"/>
      <c r="G100" s="2492"/>
    </row>
    <row r="101" spans="1:7">
      <c r="A101" s="2055" t="s">
        <v>448</v>
      </c>
      <c r="B101" s="322"/>
      <c r="C101" s="13"/>
      <c r="D101" s="386"/>
      <c r="E101" s="387"/>
      <c r="F101" s="7"/>
      <c r="G101" s="2492"/>
    </row>
    <row r="102" spans="1:7">
      <c r="A102" s="2055" t="s">
        <v>449</v>
      </c>
      <c r="B102" s="322"/>
      <c r="C102" s="13"/>
      <c r="D102" s="386"/>
      <c r="E102" s="387"/>
      <c r="F102" s="7"/>
      <c r="G102" s="2492"/>
    </row>
    <row r="103" spans="1:7">
      <c r="A103" s="2055" t="s">
        <v>450</v>
      </c>
      <c r="B103" s="322"/>
      <c r="C103" s="13"/>
      <c r="D103" s="386"/>
      <c r="E103" s="387"/>
      <c r="F103" s="7"/>
      <c r="G103" s="2492"/>
    </row>
    <row r="104" spans="1:7">
      <c r="A104" s="2055" t="s">
        <v>451</v>
      </c>
      <c r="B104" s="322"/>
      <c r="C104" s="13"/>
      <c r="D104" s="386"/>
      <c r="E104" s="387"/>
      <c r="F104" s="7"/>
      <c r="G104" s="2492"/>
    </row>
    <row r="105" spans="1:7">
      <c r="A105" s="2055" t="s">
        <v>452</v>
      </c>
      <c r="B105" s="322"/>
      <c r="C105" s="13"/>
      <c r="D105" s="386"/>
      <c r="E105" s="387"/>
      <c r="F105" s="7"/>
      <c r="G105" s="2492"/>
    </row>
    <row r="106" spans="1:7">
      <c r="A106" s="2055" t="s">
        <v>453</v>
      </c>
      <c r="B106" s="322"/>
      <c r="C106" s="13"/>
      <c r="D106" s="386"/>
      <c r="E106" s="387"/>
      <c r="F106" s="7"/>
      <c r="G106" s="2492"/>
    </row>
    <row r="107" spans="1:7">
      <c r="A107" s="2055" t="s">
        <v>454</v>
      </c>
      <c r="B107" s="322"/>
      <c r="C107" s="13"/>
      <c r="D107" s="386"/>
      <c r="E107" s="387"/>
      <c r="F107" s="7"/>
      <c r="G107" s="2492"/>
    </row>
    <row r="108" spans="1:7">
      <c r="A108" s="2055" t="s">
        <v>455</v>
      </c>
      <c r="B108" s="322"/>
      <c r="C108" s="13"/>
      <c r="D108" s="386"/>
      <c r="E108" s="387"/>
      <c r="F108" s="7"/>
      <c r="G108" s="2492"/>
    </row>
    <row r="109" spans="1:7">
      <c r="A109" s="2055" t="s">
        <v>456</v>
      </c>
      <c r="B109" s="322"/>
      <c r="C109" s="13"/>
      <c r="D109" s="386"/>
      <c r="E109" s="387"/>
      <c r="F109" s="7"/>
      <c r="G109" s="2492"/>
    </row>
    <row r="110" spans="1:7">
      <c r="A110" s="2055" t="s">
        <v>457</v>
      </c>
      <c r="B110" s="322"/>
      <c r="C110" s="13"/>
      <c r="D110" s="386"/>
      <c r="E110" s="387"/>
      <c r="F110" s="7"/>
      <c r="G110" s="2492"/>
    </row>
    <row r="111" spans="1:7">
      <c r="A111" s="2055" t="s">
        <v>458</v>
      </c>
      <c r="B111" s="322"/>
      <c r="C111" s="13"/>
      <c r="D111" s="386"/>
      <c r="E111" s="387"/>
      <c r="F111" s="7"/>
      <c r="G111" s="2492"/>
    </row>
    <row r="112" spans="1:7">
      <c r="A112" s="2055" t="s">
        <v>459</v>
      </c>
      <c r="B112" s="322"/>
      <c r="C112" s="13"/>
      <c r="D112" s="386"/>
      <c r="E112" s="387"/>
      <c r="F112" s="7"/>
      <c r="G112" s="2492"/>
    </row>
    <row r="113" spans="1:7">
      <c r="A113" s="2055" t="s">
        <v>460</v>
      </c>
      <c r="B113" s="322"/>
      <c r="C113" s="13"/>
      <c r="D113" s="386"/>
      <c r="E113" s="387"/>
      <c r="F113" s="7"/>
      <c r="G113" s="2492"/>
    </row>
    <row r="114" spans="1:7">
      <c r="A114" s="2055" t="s">
        <v>461</v>
      </c>
      <c r="B114" s="322"/>
      <c r="C114" s="13"/>
      <c r="D114" s="386"/>
      <c r="E114" s="387"/>
      <c r="F114" s="7"/>
      <c r="G114" s="2492"/>
    </row>
    <row r="115" spans="1:7">
      <c r="A115" s="2055" t="s">
        <v>462</v>
      </c>
      <c r="B115" s="322"/>
      <c r="C115" s="13"/>
      <c r="D115" s="386"/>
      <c r="E115" s="387"/>
      <c r="F115" s="7"/>
      <c r="G115" s="2492"/>
    </row>
    <row r="116" spans="1:7">
      <c r="A116" s="2055" t="s">
        <v>463</v>
      </c>
      <c r="B116" s="322"/>
      <c r="C116" s="13"/>
      <c r="D116" s="386"/>
      <c r="E116" s="387"/>
      <c r="F116" s="7"/>
      <c r="G116" s="2492"/>
    </row>
    <row r="117" spans="1:7">
      <c r="A117" s="2055" t="s">
        <v>464</v>
      </c>
      <c r="B117" s="322"/>
      <c r="C117" s="13"/>
      <c r="D117" s="386"/>
      <c r="E117" s="387"/>
      <c r="F117" s="7"/>
      <c r="G117" s="2492"/>
    </row>
    <row r="118" spans="1:7" ht="16" thickBot="1">
      <c r="A118" s="2943" t="s">
        <v>465</v>
      </c>
      <c r="B118" s="2944"/>
      <c r="C118" s="2945"/>
      <c r="D118" s="2946"/>
      <c r="E118" s="2947"/>
      <c r="F118" s="2948"/>
      <c r="G118" s="2493"/>
    </row>
    <row r="119" spans="1:7">
      <c r="A119" s="68" t="s">
        <v>466</v>
      </c>
      <c r="B119" s="17"/>
      <c r="C119" s="17"/>
      <c r="D119" s="20"/>
      <c r="E119" s="20"/>
      <c r="F119" s="20"/>
      <c r="G119" s="20"/>
    </row>
    <row r="120" spans="1:7">
      <c r="A120" s="20" t="s">
        <v>467</v>
      </c>
      <c r="B120" s="20"/>
      <c r="C120" s="20"/>
      <c r="D120" s="20"/>
      <c r="E120" s="20"/>
      <c r="F120" s="20"/>
      <c r="G120" s="20"/>
    </row>
    <row r="121" spans="1:7">
      <c r="A121"/>
      <c r="B121"/>
      <c r="C121"/>
      <c r="D121"/>
      <c r="E121"/>
    </row>
    <row r="122" spans="1:7">
      <c r="A122"/>
      <c r="B122"/>
      <c r="C122"/>
      <c r="D122"/>
      <c r="E122"/>
    </row>
    <row r="123" spans="1:7">
      <c r="A123"/>
      <c r="B123"/>
      <c r="C123"/>
      <c r="D123"/>
      <c r="E123"/>
    </row>
    <row r="124" spans="1:7">
      <c r="A124"/>
      <c r="B124"/>
      <c r="C124"/>
      <c r="D124"/>
      <c r="E124"/>
    </row>
    <row r="125" spans="1:7" ht="16" thickBot="1">
      <c r="A125"/>
      <c r="B125"/>
      <c r="C125"/>
      <c r="D125"/>
      <c r="E125"/>
    </row>
    <row r="126" spans="1:7">
      <c r="A126" s="1432"/>
      <c r="B126" s="1396"/>
      <c r="C126" s="1396"/>
      <c r="D126" s="1396"/>
      <c r="E126" s="1434"/>
    </row>
    <row r="127" spans="1:7">
      <c r="A127" s="1465"/>
      <c r="B127"/>
      <c r="C127"/>
      <c r="D127"/>
      <c r="E127" s="1591"/>
    </row>
    <row r="128" spans="1:7">
      <c r="A128" s="1465"/>
      <c r="B128"/>
      <c r="C128"/>
      <c r="D128"/>
      <c r="E128" s="1591"/>
    </row>
    <row r="129" spans="1:6">
      <c r="A129" s="1465"/>
      <c r="B129"/>
      <c r="C129"/>
      <c r="D129"/>
      <c r="E129" s="1591"/>
    </row>
    <row r="130" spans="1:6">
      <c r="A130" s="1465"/>
      <c r="B130"/>
      <c r="C130"/>
      <c r="D130"/>
      <c r="E130" s="1591"/>
    </row>
    <row r="131" spans="1:6">
      <c r="A131" s="1465"/>
      <c r="B131"/>
      <c r="C131"/>
      <c r="D131"/>
      <c r="E131" s="1591"/>
    </row>
    <row r="132" spans="1:6">
      <c r="A132" s="1465"/>
      <c r="B132"/>
      <c r="C132" s="675"/>
      <c r="D132" s="675"/>
      <c r="E132" s="1591"/>
    </row>
    <row r="133" spans="1:6">
      <c r="A133" s="1465"/>
      <c r="B133"/>
      <c r="C133" s="1721"/>
      <c r="D133" s="1721"/>
      <c r="E133" s="1591"/>
    </row>
    <row r="134" spans="1:6">
      <c r="A134" s="1465"/>
      <c r="B134"/>
      <c r="C134" s="1721"/>
      <c r="D134" s="1721"/>
      <c r="E134" s="1591"/>
    </row>
    <row r="135" spans="1:6">
      <c r="A135" s="1465"/>
      <c r="B135"/>
      <c r="C135" s="1721"/>
      <c r="D135" s="1721"/>
      <c r="E135" s="1591"/>
    </row>
    <row r="136" spans="1:6">
      <c r="A136" s="1465"/>
      <c r="B136"/>
      <c r="C136" s="1721"/>
      <c r="D136" s="1721"/>
      <c r="E136" s="1591"/>
      <c r="F136" s="1586"/>
    </row>
    <row r="137" spans="1:6">
      <c r="A137" s="1465"/>
      <c r="B137"/>
      <c r="C137" s="1721"/>
      <c r="D137" s="1721"/>
      <c r="E137" s="1591"/>
      <c r="F137" s="1586"/>
    </row>
    <row r="138" spans="1:6">
      <c r="A138" s="1465"/>
      <c r="B138"/>
      <c r="C138" s="1721"/>
      <c r="D138" s="1721"/>
      <c r="E138" s="1591"/>
      <c r="F138" s="1586"/>
    </row>
    <row r="139" spans="1:6">
      <c r="A139" s="1465"/>
      <c r="B139"/>
      <c r="C139" s="1721"/>
      <c r="D139" s="1721"/>
      <c r="E139" s="1591"/>
      <c r="F139" s="1586"/>
    </row>
    <row r="140" spans="1:6">
      <c r="A140" s="1465"/>
      <c r="B140"/>
      <c r="C140" s="1721"/>
      <c r="D140" s="1721"/>
      <c r="E140" s="1591"/>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8">
    <mergeCell ref="B6:B12"/>
    <mergeCell ref="D6:F10"/>
    <mergeCell ref="D11:F13"/>
    <mergeCell ref="B18:B19"/>
    <mergeCell ref="D18:F27"/>
    <mergeCell ref="B20:B21"/>
    <mergeCell ref="B22:B24"/>
    <mergeCell ref="B25:B27"/>
  </mergeCells>
  <printOptions horizontalCentered="1" verticalCentered="1"/>
  <pageMargins left="0.5" right="0.75" top="0.5" bottom="0.5" header="0.5" footer="0.5"/>
  <pageSetup scale="61" fitToHeight="2" pageOrder="overThenDown"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abColor rgb="FF92D050"/>
  </sheetPr>
  <dimension ref="A1:AI193"/>
  <sheetViews>
    <sheetView view="pageBreakPreview" zoomScale="60" zoomScaleNormal="55" workbookViewId="0">
      <selection activeCell="B79" sqref="B79:F80"/>
    </sheetView>
  </sheetViews>
  <sheetFormatPr defaultColWidth="9.69140625" defaultRowHeight="15.5"/>
  <cols>
    <col min="1" max="1" width="5" customWidth="1"/>
    <col min="2" max="2" width="22.23046875" customWidth="1"/>
    <col min="3" max="3" width="52.84375" customWidth="1"/>
    <col min="4" max="4" width="15.69140625" customWidth="1"/>
    <col min="5" max="5" width="12.69140625" customWidth="1"/>
    <col min="6" max="6" width="14.69140625" customWidth="1"/>
    <col min="7" max="7" width="4.69140625" customWidth="1"/>
    <col min="8" max="8" width="12.69140625" customWidth="1"/>
    <col min="9" max="9" width="14.69140625" customWidth="1"/>
    <col min="10" max="10" width="10.84375" customWidth="1"/>
    <col min="11" max="11" width="7" customWidth="1"/>
    <col min="12" max="12" width="10.4609375" customWidth="1"/>
    <col min="13" max="13" width="14.69140625" customWidth="1"/>
    <col min="14" max="14" width="13.69140625" customWidth="1"/>
    <col min="15" max="15" width="5.07421875" customWidth="1"/>
    <col min="16" max="16" width="13.765625" customWidth="1"/>
    <col min="17" max="17" width="15.84375" customWidth="1"/>
    <col min="18" max="19" width="11" bestFit="1" customWidth="1"/>
    <col min="21" max="21" width="1.69140625" customWidth="1"/>
    <col min="23" max="23" width="10" bestFit="1" customWidth="1"/>
  </cols>
  <sheetData>
    <row r="1" spans="1:17" ht="18" customHeight="1" thickBot="1">
      <c r="A1" s="9" t="s">
        <v>73</v>
      </c>
      <c r="B1" s="9"/>
      <c r="C1" s="9"/>
      <c r="D1" s="320"/>
      <c r="E1" s="9"/>
      <c r="F1" s="1474" t="str">
        <f>'Data Sheet'!$C$38</f>
        <v>December 31, 2025</v>
      </c>
      <c r="G1" s="9" t="s">
        <v>73</v>
      </c>
      <c r="H1" s="9"/>
      <c r="I1" s="9"/>
      <c r="J1" s="9"/>
      <c r="K1" s="9"/>
      <c r="L1" s="9"/>
      <c r="M1" s="9"/>
      <c r="N1" s="9"/>
      <c r="O1" s="9"/>
      <c r="P1" s="9"/>
      <c r="Q1" s="2949" t="str">
        <f>'Data Sheet'!$C$38</f>
        <v>December 31, 2025</v>
      </c>
    </row>
    <row r="2" spans="1:17" ht="13.5" customHeight="1">
      <c r="A2" s="1182"/>
      <c r="B2" s="1328"/>
      <c r="C2" s="1328"/>
      <c r="D2" s="1328"/>
      <c r="E2" s="1328"/>
      <c r="F2" s="1183"/>
      <c r="G2" s="1264"/>
      <c r="H2" s="1326"/>
      <c r="I2" s="1326"/>
      <c r="J2" s="1326"/>
      <c r="K2" s="1326"/>
      <c r="L2" s="1326"/>
      <c r="M2" s="1326"/>
      <c r="N2" s="1326"/>
      <c r="O2" s="1326"/>
      <c r="P2" s="1326"/>
      <c r="Q2" s="1524"/>
    </row>
    <row r="3" spans="1:17" ht="15" customHeight="1">
      <c r="A3" s="1810" t="s">
        <v>469</v>
      </c>
      <c r="B3" s="12"/>
      <c r="C3" s="12"/>
      <c r="D3" s="12"/>
      <c r="E3" s="12"/>
      <c r="F3" s="1587"/>
      <c r="G3" s="1810" t="s">
        <v>470</v>
      </c>
      <c r="H3" s="34"/>
      <c r="I3" s="12"/>
      <c r="J3" s="12"/>
      <c r="K3" s="12"/>
      <c r="L3" s="12"/>
      <c r="M3" s="12"/>
      <c r="N3" s="12"/>
      <c r="O3" s="12"/>
      <c r="P3" s="12"/>
      <c r="Q3" s="1587"/>
    </row>
    <row r="4" spans="1:17" ht="15" customHeight="1">
      <c r="A4" s="1499"/>
      <c r="B4" s="12"/>
      <c r="C4" s="12"/>
      <c r="D4" s="12"/>
      <c r="E4" s="12"/>
      <c r="F4" s="1586"/>
      <c r="G4" s="1499"/>
      <c r="H4" s="9"/>
      <c r="I4" s="9"/>
      <c r="J4" s="9"/>
      <c r="K4" s="9"/>
      <c r="L4" s="9"/>
      <c r="M4" s="9"/>
      <c r="N4" s="9"/>
      <c r="O4" s="9"/>
      <c r="P4" s="9"/>
      <c r="Q4" s="1586"/>
    </row>
    <row r="5" spans="1:17" ht="16.5" customHeight="1">
      <c r="A5" s="1503" t="s">
        <v>472</v>
      </c>
      <c r="B5" s="3675" t="s">
        <v>473</v>
      </c>
      <c r="C5" s="3715"/>
      <c r="D5" s="3715"/>
      <c r="E5" s="3715"/>
      <c r="F5" s="3719"/>
      <c r="G5" s="1499"/>
      <c r="H5" s="3675" t="s">
        <v>474</v>
      </c>
      <c r="I5" s="3675"/>
      <c r="J5" s="3675"/>
      <c r="K5" s="3675"/>
      <c r="L5" s="3675"/>
      <c r="M5" s="3675"/>
      <c r="N5" s="3675"/>
      <c r="O5" s="351"/>
      <c r="P5" s="351"/>
      <c r="Q5" s="1586"/>
    </row>
    <row r="6" spans="1:17" ht="13.5" customHeight="1">
      <c r="A6" s="1499"/>
      <c r="B6" s="3715"/>
      <c r="C6" s="3715"/>
      <c r="D6" s="3715"/>
      <c r="E6" s="3715"/>
      <c r="F6" s="3719"/>
      <c r="G6" s="1499"/>
      <c r="H6" s="3675"/>
      <c r="I6" s="3675"/>
      <c r="J6" s="3675"/>
      <c r="K6" s="3675"/>
      <c r="L6" s="3675"/>
      <c r="M6" s="3675"/>
      <c r="N6" s="3675"/>
      <c r="O6" s="351"/>
      <c r="P6" s="351"/>
      <c r="Q6" s="1586"/>
    </row>
    <row r="7" spans="1:17" ht="13.5" customHeight="1">
      <c r="A7" s="1499"/>
      <c r="B7" s="9"/>
      <c r="C7" s="12"/>
      <c r="D7" s="12"/>
      <c r="E7" s="12"/>
      <c r="F7" s="1586"/>
      <c r="G7" s="1499"/>
      <c r="H7" s="3675"/>
      <c r="I7" s="3675"/>
      <c r="J7" s="3675"/>
      <c r="K7" s="3675"/>
      <c r="L7" s="3675"/>
      <c r="M7" s="3675"/>
      <c r="N7" s="3675"/>
      <c r="O7" s="351"/>
      <c r="P7" s="351"/>
      <c r="Q7" s="1586"/>
    </row>
    <row r="8" spans="1:17" ht="17.25" customHeight="1">
      <c r="A8" s="1503" t="s">
        <v>475</v>
      </c>
      <c r="B8" s="3691" t="s">
        <v>476</v>
      </c>
      <c r="C8" s="3708"/>
      <c r="D8" s="3708"/>
      <c r="E8" s="3708"/>
      <c r="F8" s="3720"/>
      <c r="G8" s="1499"/>
      <c r="H8" s="3675"/>
      <c r="I8" s="3675"/>
      <c r="J8" s="3675"/>
      <c r="K8" s="3675"/>
      <c r="L8" s="3675"/>
      <c r="M8" s="3675"/>
      <c r="N8" s="3675"/>
      <c r="O8" s="351"/>
      <c r="P8" s="351"/>
      <c r="Q8" s="1586"/>
    </row>
    <row r="9" spans="1:17" ht="13.5" customHeight="1">
      <c r="A9" s="1499"/>
      <c r="B9" s="3708"/>
      <c r="C9" s="3708"/>
      <c r="D9" s="3708"/>
      <c r="E9" s="3708"/>
      <c r="F9" s="3720"/>
      <c r="G9" s="1499"/>
      <c r="H9" s="9"/>
      <c r="I9" s="9"/>
      <c r="J9" s="9"/>
      <c r="K9" s="9"/>
      <c r="L9" s="9"/>
      <c r="M9" s="9"/>
      <c r="N9" s="9"/>
      <c r="O9" s="9"/>
      <c r="P9" s="9"/>
      <c r="Q9" s="1586"/>
    </row>
    <row r="10" spans="1:17" ht="13.5" customHeight="1">
      <c r="A10" s="1499"/>
      <c r="B10" s="3721"/>
      <c r="C10" s="3721"/>
      <c r="D10" s="3721"/>
      <c r="E10" s="3721"/>
      <c r="F10" s="3722"/>
      <c r="G10" s="1499"/>
      <c r="H10" s="3675" t="s">
        <v>477</v>
      </c>
      <c r="I10" s="3675"/>
      <c r="J10" s="3675"/>
      <c r="K10" s="3675"/>
      <c r="L10" s="3675"/>
      <c r="M10" s="3675"/>
      <c r="N10" s="3675"/>
      <c r="O10" s="351"/>
      <c r="P10" s="351"/>
      <c r="Q10" s="1586"/>
    </row>
    <row r="11" spans="1:17" ht="13.5" customHeight="1">
      <c r="A11" s="1503" t="s">
        <v>478</v>
      </c>
      <c r="B11" s="3715" t="s">
        <v>479</v>
      </c>
      <c r="C11" s="3715"/>
      <c r="D11" s="3715"/>
      <c r="E11" s="3715"/>
      <c r="F11" s="3719"/>
      <c r="G11" s="1499"/>
      <c r="H11" s="3675"/>
      <c r="I11" s="3675"/>
      <c r="J11" s="3675"/>
      <c r="K11" s="3675"/>
      <c r="L11" s="3675"/>
      <c r="M11" s="3675"/>
      <c r="N11" s="3675"/>
      <c r="O11" s="351"/>
      <c r="P11" s="351"/>
      <c r="Q11" s="1586"/>
    </row>
    <row r="12" spans="1:17" ht="13.5" customHeight="1">
      <c r="A12" s="1499"/>
      <c r="B12" s="3715"/>
      <c r="C12" s="3715"/>
      <c r="D12" s="3715"/>
      <c r="E12" s="3715"/>
      <c r="F12" s="3719"/>
      <c r="G12" s="1499"/>
      <c r="H12" s="9"/>
      <c r="I12" s="9"/>
      <c r="J12" s="9"/>
      <c r="K12" s="9"/>
      <c r="L12" s="9"/>
      <c r="M12" s="9"/>
      <c r="N12" s="9"/>
      <c r="O12" s="9"/>
      <c r="P12" s="9"/>
      <c r="Q12" s="1586"/>
    </row>
    <row r="13" spans="1:17" ht="13.5" customHeight="1">
      <c r="A13" s="1667"/>
      <c r="B13" s="971"/>
      <c r="C13" s="971"/>
      <c r="D13" s="971"/>
      <c r="E13" s="971"/>
      <c r="F13" s="1184"/>
      <c r="G13" s="1667"/>
      <c r="H13" s="37"/>
      <c r="I13" s="37"/>
      <c r="J13" s="37"/>
      <c r="K13" s="37"/>
      <c r="L13" s="37"/>
      <c r="M13" s="37"/>
      <c r="N13" s="37"/>
      <c r="O13" s="37"/>
      <c r="P13" s="37"/>
      <c r="Q13" s="1217"/>
    </row>
    <row r="14" spans="1:17" ht="13.5" customHeight="1">
      <c r="A14" s="1499"/>
      <c r="B14" s="38"/>
      <c r="C14" s="12" t="s">
        <v>480</v>
      </c>
      <c r="D14" s="39" t="s">
        <v>481</v>
      </c>
      <c r="E14" s="39" t="s">
        <v>482</v>
      </c>
      <c r="F14" s="1587"/>
      <c r="G14" s="2950"/>
      <c r="H14" s="40"/>
      <c r="I14" s="2162"/>
      <c r="J14" s="40"/>
      <c r="K14" s="2162"/>
      <c r="L14" s="40"/>
      <c r="M14" s="2162"/>
      <c r="N14" s="9"/>
      <c r="O14" s="42"/>
      <c r="P14" s="2494" t="s">
        <v>483</v>
      </c>
      <c r="Q14" s="1517" t="s">
        <v>484</v>
      </c>
    </row>
    <row r="15" spans="1:17" ht="13.5" customHeight="1">
      <c r="A15" s="1503" t="s">
        <v>399</v>
      </c>
      <c r="B15" s="38"/>
      <c r="C15" s="12" t="s">
        <v>485</v>
      </c>
      <c r="D15" s="39" t="s">
        <v>486</v>
      </c>
      <c r="E15" s="290" t="s">
        <v>487</v>
      </c>
      <c r="F15" s="1185" t="s">
        <v>488</v>
      </c>
      <c r="G15" s="2951" t="s">
        <v>489</v>
      </c>
      <c r="H15" s="144" t="s">
        <v>490</v>
      </c>
      <c r="I15" s="144" t="s">
        <v>491</v>
      </c>
      <c r="J15" s="144" t="s">
        <v>492</v>
      </c>
      <c r="K15" s="144" t="s">
        <v>493</v>
      </c>
      <c r="L15" s="144" t="s">
        <v>494</v>
      </c>
      <c r="M15" s="144" t="s">
        <v>495</v>
      </c>
      <c r="N15" s="143" t="s">
        <v>496</v>
      </c>
      <c r="O15" s="291" t="s">
        <v>399</v>
      </c>
      <c r="P15" s="601" t="s">
        <v>497</v>
      </c>
      <c r="Q15" s="1518" t="s">
        <v>498</v>
      </c>
    </row>
    <row r="16" spans="1:17" ht="13.5" customHeight="1">
      <c r="A16" s="1503" t="s">
        <v>402</v>
      </c>
      <c r="B16" s="291" t="s">
        <v>499</v>
      </c>
      <c r="C16" s="12" t="s">
        <v>500</v>
      </c>
      <c r="D16" s="39" t="s">
        <v>501</v>
      </c>
      <c r="E16" s="291" t="s">
        <v>502</v>
      </c>
      <c r="F16" s="1651" t="s">
        <v>503</v>
      </c>
      <c r="G16" s="2951" t="s">
        <v>504</v>
      </c>
      <c r="H16" s="144" t="s">
        <v>498</v>
      </c>
      <c r="I16" s="144" t="s">
        <v>505</v>
      </c>
      <c r="J16" s="144" t="s">
        <v>506</v>
      </c>
      <c r="K16" s="144" t="s">
        <v>507</v>
      </c>
      <c r="L16" s="144" t="s">
        <v>508</v>
      </c>
      <c r="M16" s="144" t="s">
        <v>509</v>
      </c>
      <c r="N16" s="143" t="s">
        <v>510</v>
      </c>
      <c r="O16" s="291" t="s">
        <v>402</v>
      </c>
      <c r="P16" s="601" t="s">
        <v>7420</v>
      </c>
      <c r="Q16" s="1518" t="s">
        <v>511</v>
      </c>
    </row>
    <row r="17" spans="1:35" ht="13.5" customHeight="1">
      <c r="A17" s="1499"/>
      <c r="B17" s="291" t="s">
        <v>172</v>
      </c>
      <c r="C17" s="12" t="s">
        <v>173</v>
      </c>
      <c r="D17" s="39" t="s">
        <v>512</v>
      </c>
      <c r="E17" s="291" t="s">
        <v>175</v>
      </c>
      <c r="F17" s="1651" t="s">
        <v>513</v>
      </c>
      <c r="G17" s="2951" t="s">
        <v>406</v>
      </c>
      <c r="H17" s="144" t="s">
        <v>514</v>
      </c>
      <c r="I17" s="144" t="s">
        <v>515</v>
      </c>
      <c r="J17" s="144" t="s">
        <v>516</v>
      </c>
      <c r="K17" s="144" t="s">
        <v>517</v>
      </c>
      <c r="L17" s="144" t="s">
        <v>518</v>
      </c>
      <c r="M17" s="144" t="s">
        <v>519</v>
      </c>
      <c r="N17" s="143" t="s">
        <v>520</v>
      </c>
      <c r="O17" s="38"/>
      <c r="P17" s="601" t="s">
        <v>7421</v>
      </c>
      <c r="Q17" s="1518"/>
    </row>
    <row r="18" spans="1:35" ht="13.5" customHeight="1">
      <c r="A18" s="1499"/>
      <c r="B18" s="38"/>
      <c r="C18" s="9"/>
      <c r="D18" s="39" t="s">
        <v>174</v>
      </c>
      <c r="E18" s="44"/>
      <c r="F18" s="1586"/>
      <c r="G18" s="2950"/>
      <c r="H18" s="40"/>
      <c r="I18" s="40"/>
      <c r="J18" s="40"/>
      <c r="K18" s="40"/>
      <c r="L18" s="40"/>
      <c r="M18" s="40"/>
      <c r="N18" s="9"/>
      <c r="O18" s="38"/>
      <c r="P18" s="1519"/>
      <c r="Q18" s="1520"/>
    </row>
    <row r="19" spans="1:35" ht="13.5" customHeight="1">
      <c r="A19" s="1186" t="s">
        <v>407</v>
      </c>
      <c r="B19" s="852" t="s">
        <v>521</v>
      </c>
      <c r="C19" s="2182" t="s">
        <v>522</v>
      </c>
      <c r="D19" s="2147"/>
      <c r="E19" s="3252">
        <v>738525</v>
      </c>
      <c r="F19" s="3253">
        <v>712763</v>
      </c>
      <c r="G19" s="3254"/>
      <c r="H19" s="3255">
        <v>0</v>
      </c>
      <c r="I19" s="3256">
        <v>335887</v>
      </c>
      <c r="J19" s="3257">
        <v>31500</v>
      </c>
      <c r="K19" s="3258"/>
      <c r="L19" s="3252">
        <v>1409</v>
      </c>
      <c r="M19" s="3256">
        <v>3009</v>
      </c>
      <c r="N19" s="3259">
        <v>1084568</v>
      </c>
      <c r="O19" s="2495">
        <v>1</v>
      </c>
      <c r="P19" s="3260">
        <v>603562</v>
      </c>
      <c r="Q19" s="3261">
        <v>416585.78060400003</v>
      </c>
      <c r="R19" s="1013"/>
      <c r="S19" s="1013"/>
      <c r="T19" s="1013"/>
      <c r="U19" s="462"/>
      <c r="V19" s="1013"/>
      <c r="W19" s="1013"/>
      <c r="X19" s="462"/>
      <c r="Y19" s="462"/>
      <c r="Z19" s="462"/>
      <c r="AA19" s="462"/>
      <c r="AB19" s="462"/>
      <c r="AC19" s="462"/>
      <c r="AD19" s="462"/>
      <c r="AE19" s="462"/>
      <c r="AF19" s="462"/>
      <c r="AG19" s="462"/>
      <c r="AH19" s="462"/>
      <c r="AI19" s="462"/>
    </row>
    <row r="20" spans="1:35" ht="13.5" customHeight="1">
      <c r="A20" s="1503" t="s">
        <v>409</v>
      </c>
      <c r="B20" s="819" t="s">
        <v>523</v>
      </c>
      <c r="C20" s="9" t="s">
        <v>524</v>
      </c>
      <c r="D20" s="2148"/>
      <c r="E20" s="1178">
        <v>355000</v>
      </c>
      <c r="F20" s="2496">
        <v>350654</v>
      </c>
      <c r="G20" s="2952"/>
      <c r="H20" s="1179">
        <v>150299</v>
      </c>
      <c r="I20" s="1180">
        <v>368490</v>
      </c>
      <c r="J20" s="1561">
        <v>8109</v>
      </c>
      <c r="K20" s="1178"/>
      <c r="L20" s="1178">
        <v>1116</v>
      </c>
      <c r="M20" s="1180">
        <v>6853</v>
      </c>
      <c r="N20" s="1181">
        <v>885521</v>
      </c>
      <c r="O20" s="1565">
        <v>2</v>
      </c>
      <c r="P20" s="1521">
        <v>885522</v>
      </c>
      <c r="Q20" s="1522">
        <v>631945.17000000016</v>
      </c>
      <c r="R20" s="1013"/>
      <c r="S20" s="1013"/>
      <c r="T20" s="1013"/>
      <c r="U20" s="462"/>
      <c r="V20" s="1013"/>
      <c r="W20" s="1013"/>
      <c r="X20" s="462"/>
      <c r="Y20" s="462"/>
      <c r="Z20" s="462"/>
      <c r="AA20" s="462"/>
      <c r="AB20" s="462"/>
      <c r="AC20" s="462"/>
      <c r="AD20" s="462"/>
      <c r="AE20" s="462"/>
      <c r="AF20" s="462"/>
      <c r="AG20" s="462"/>
      <c r="AH20" s="462"/>
      <c r="AI20" s="462"/>
    </row>
    <row r="21" spans="1:35" ht="13.5" customHeight="1">
      <c r="A21" s="1503" t="s">
        <v>411</v>
      </c>
      <c r="B21" s="819" t="s">
        <v>525</v>
      </c>
      <c r="C21" s="9" t="s">
        <v>526</v>
      </c>
      <c r="D21" s="2148"/>
      <c r="E21" s="1178">
        <v>389944</v>
      </c>
      <c r="F21" s="2496">
        <v>382445</v>
      </c>
      <c r="G21" s="2952"/>
      <c r="H21" s="1179">
        <v>265746</v>
      </c>
      <c r="I21" s="1180">
        <v>522071</v>
      </c>
      <c r="J21" s="1561">
        <v>0</v>
      </c>
      <c r="K21" s="1178"/>
      <c r="L21" s="1178">
        <v>1226</v>
      </c>
      <c r="M21" s="1180">
        <v>9812</v>
      </c>
      <c r="N21" s="1181">
        <v>1181300</v>
      </c>
      <c r="O21" s="1565">
        <v>3</v>
      </c>
      <c r="P21" s="1521">
        <v>210389</v>
      </c>
      <c r="Q21" s="1522">
        <v>117400.25546689445</v>
      </c>
      <c r="R21" s="1013"/>
      <c r="S21" s="1013"/>
      <c r="T21" s="1013"/>
      <c r="U21" s="462"/>
      <c r="V21" s="1013"/>
      <c r="W21" s="1013"/>
      <c r="X21" s="462"/>
      <c r="Y21" s="462"/>
      <c r="Z21" s="462"/>
      <c r="AA21" s="462"/>
      <c r="AB21" s="462"/>
      <c r="AC21" s="462"/>
      <c r="AD21" s="462"/>
      <c r="AE21" s="462"/>
      <c r="AF21" s="462"/>
      <c r="AG21" s="462"/>
      <c r="AH21" s="462"/>
      <c r="AI21" s="462"/>
    </row>
    <row r="22" spans="1:35" ht="13.5" customHeight="1">
      <c r="A22" s="1503" t="s">
        <v>413</v>
      </c>
      <c r="B22" s="819" t="s">
        <v>527</v>
      </c>
      <c r="C22" s="9" t="s">
        <v>528</v>
      </c>
      <c r="D22" s="2149"/>
      <c r="E22" s="1178">
        <v>351624</v>
      </c>
      <c r="F22" s="2496">
        <v>343252</v>
      </c>
      <c r="G22" s="2952"/>
      <c r="H22" s="1179">
        <v>41582</v>
      </c>
      <c r="I22" s="1180">
        <v>535130</v>
      </c>
      <c r="J22" s="1561">
        <v>11750</v>
      </c>
      <c r="K22" s="1178"/>
      <c r="L22" s="1178">
        <v>1106</v>
      </c>
      <c r="M22" s="1180">
        <v>1819</v>
      </c>
      <c r="N22" s="1181">
        <v>934639</v>
      </c>
      <c r="O22" s="1565">
        <v>4</v>
      </c>
      <c r="P22" s="1521">
        <v>522650</v>
      </c>
      <c r="Q22" s="1522">
        <v>283993.63368422398</v>
      </c>
      <c r="R22" s="1013"/>
      <c r="S22" s="1013"/>
      <c r="T22" s="1013"/>
      <c r="U22" s="462"/>
      <c r="V22" s="1013"/>
      <c r="W22" s="1013"/>
      <c r="X22" s="462"/>
      <c r="Y22" s="462"/>
      <c r="Z22" s="462"/>
      <c r="AA22" s="462"/>
      <c r="AB22" s="462"/>
      <c r="AC22" s="462"/>
      <c r="AD22" s="462"/>
      <c r="AE22" s="462"/>
      <c r="AF22" s="462"/>
      <c r="AG22" s="462"/>
      <c r="AH22" s="462"/>
      <c r="AI22" s="462"/>
    </row>
    <row r="23" spans="1:35" ht="13.5" customHeight="1">
      <c r="A23" s="1503" t="s">
        <v>415</v>
      </c>
      <c r="B23" s="819" t="s">
        <v>529</v>
      </c>
      <c r="C23" s="9" t="s">
        <v>530</v>
      </c>
      <c r="D23" s="2148"/>
      <c r="E23" s="1178">
        <v>670800</v>
      </c>
      <c r="F23" s="2496">
        <v>592110</v>
      </c>
      <c r="G23" s="2952"/>
      <c r="H23" s="1179">
        <v>65790</v>
      </c>
      <c r="I23" s="1180">
        <v>2252845</v>
      </c>
      <c r="J23" s="1561">
        <v>35000</v>
      </c>
      <c r="K23" s="1178"/>
      <c r="L23" s="1178">
        <v>1280</v>
      </c>
      <c r="M23" s="1180">
        <v>15334</v>
      </c>
      <c r="N23" s="1181">
        <v>2962359</v>
      </c>
      <c r="O23" s="144">
        <v>5</v>
      </c>
      <c r="P23" s="1521">
        <v>477828</v>
      </c>
      <c r="Q23" s="1522">
        <v>114436.58513799998</v>
      </c>
      <c r="R23" s="1013"/>
      <c r="S23" s="1013"/>
      <c r="T23" s="1013"/>
      <c r="U23" s="462"/>
      <c r="V23" s="1013"/>
      <c r="W23" s="1013"/>
      <c r="X23" s="462"/>
      <c r="Y23" s="462"/>
      <c r="Z23" s="462"/>
      <c r="AA23" s="462"/>
      <c r="AB23" s="462"/>
      <c r="AC23" s="462"/>
      <c r="AD23" s="462"/>
      <c r="AE23" s="462"/>
      <c r="AF23" s="462"/>
      <c r="AG23" s="462"/>
      <c r="AH23" s="462"/>
      <c r="AI23" s="462"/>
    </row>
    <row r="24" spans="1:35" ht="13.5" customHeight="1">
      <c r="A24" s="1503" t="s">
        <v>417</v>
      </c>
      <c r="B24" s="819" t="s">
        <v>531</v>
      </c>
      <c r="C24" s="9" t="s">
        <v>532</v>
      </c>
      <c r="D24" s="2148"/>
      <c r="E24" s="1178">
        <v>400400</v>
      </c>
      <c r="F24" s="2496">
        <v>392700</v>
      </c>
      <c r="G24" s="2952"/>
      <c r="H24" s="1179">
        <v>151297</v>
      </c>
      <c r="I24" s="1180">
        <v>660979</v>
      </c>
      <c r="J24" s="1561">
        <v>10454</v>
      </c>
      <c r="K24" s="1178"/>
      <c r="L24" s="1178">
        <v>1259</v>
      </c>
      <c r="M24" s="1180">
        <v>1888</v>
      </c>
      <c r="N24" s="1181">
        <v>1218577</v>
      </c>
      <c r="O24" s="144">
        <v>6</v>
      </c>
      <c r="P24" s="1521">
        <v>428695</v>
      </c>
      <c r="Q24" s="1522">
        <v>239988.56693999999</v>
      </c>
      <c r="U24" s="462"/>
      <c r="X24" s="462"/>
      <c r="Y24" s="462"/>
      <c r="Z24" s="462"/>
      <c r="AA24" s="462"/>
      <c r="AB24" s="462"/>
      <c r="AC24" s="462"/>
      <c r="AD24" s="462"/>
      <c r="AE24" s="462"/>
      <c r="AF24" s="462"/>
      <c r="AG24" s="462"/>
      <c r="AH24" s="462"/>
      <c r="AI24" s="462"/>
    </row>
    <row r="25" spans="1:35" ht="13.5" customHeight="1">
      <c r="A25" s="1503" t="s">
        <v>419</v>
      </c>
      <c r="B25" s="819" t="s">
        <v>533</v>
      </c>
      <c r="C25" s="9" t="s">
        <v>534</v>
      </c>
      <c r="D25" s="3152"/>
      <c r="E25" s="1178">
        <v>396000</v>
      </c>
      <c r="F25" s="2496">
        <v>0</v>
      </c>
      <c r="G25" s="2952"/>
      <c r="H25" s="1179">
        <v>342712</v>
      </c>
      <c r="I25" s="1180">
        <v>354084</v>
      </c>
      <c r="J25" s="1561">
        <v>3466</v>
      </c>
      <c r="K25" s="1178"/>
      <c r="L25" s="1178">
        <v>1245</v>
      </c>
      <c r="M25" s="1180">
        <v>-1785</v>
      </c>
      <c r="N25" s="1181">
        <v>699722</v>
      </c>
      <c r="O25" s="144">
        <v>7</v>
      </c>
      <c r="P25" s="1521">
        <v>0</v>
      </c>
      <c r="Q25" s="1522">
        <v>0</v>
      </c>
      <c r="U25" s="462"/>
      <c r="X25" s="462"/>
      <c r="Y25" s="462"/>
      <c r="Z25" s="462"/>
      <c r="AA25" s="462"/>
      <c r="AB25" s="462"/>
      <c r="AC25" s="462"/>
      <c r="AD25" s="462"/>
      <c r="AE25" s="462"/>
      <c r="AF25" s="462"/>
      <c r="AG25" s="462"/>
      <c r="AH25" s="462"/>
      <c r="AI25" s="462"/>
    </row>
    <row r="26" spans="1:35" ht="13.5" customHeight="1">
      <c r="A26" s="1503" t="s">
        <v>420</v>
      </c>
      <c r="B26" s="819" t="s">
        <v>535</v>
      </c>
      <c r="C26" s="9" t="s">
        <v>536</v>
      </c>
      <c r="D26" s="3153">
        <v>45990</v>
      </c>
      <c r="E26" s="1178">
        <v>449994</v>
      </c>
      <c r="F26" s="2496">
        <v>412495</v>
      </c>
      <c r="G26" s="2952"/>
      <c r="H26" s="1179">
        <v>-808354</v>
      </c>
      <c r="I26" s="1180">
        <v>723854</v>
      </c>
      <c r="J26" s="1561">
        <v>6000</v>
      </c>
      <c r="K26" s="1178"/>
      <c r="L26" s="1178">
        <v>1415</v>
      </c>
      <c r="M26" s="1180">
        <v>51144</v>
      </c>
      <c r="N26" s="1181">
        <v>386554</v>
      </c>
      <c r="O26" s="144">
        <v>8</v>
      </c>
      <c r="P26" s="1521">
        <v>117860</v>
      </c>
      <c r="Q26" s="1522">
        <v>-102843.02272063351</v>
      </c>
      <c r="U26" s="462"/>
      <c r="X26" s="462"/>
      <c r="Y26" s="462"/>
      <c r="Z26" s="462"/>
      <c r="AA26" s="462"/>
      <c r="AB26" s="462"/>
      <c r="AC26" s="462"/>
      <c r="AD26" s="462"/>
      <c r="AE26" s="462"/>
      <c r="AF26" s="462"/>
      <c r="AG26" s="462"/>
      <c r="AH26" s="462"/>
      <c r="AI26" s="462"/>
    </row>
    <row r="27" spans="1:35" ht="13.5" customHeight="1">
      <c r="A27" s="1503" t="s">
        <v>421</v>
      </c>
      <c r="B27" s="819" t="s">
        <v>537</v>
      </c>
      <c r="C27" s="9" t="s">
        <v>538</v>
      </c>
      <c r="D27" s="3152"/>
      <c r="E27" s="1178">
        <v>296400</v>
      </c>
      <c r="F27" s="2496">
        <v>290700</v>
      </c>
      <c r="G27" s="2952"/>
      <c r="H27" s="1179">
        <v>124720</v>
      </c>
      <c r="I27" s="1180">
        <v>302186</v>
      </c>
      <c r="J27" s="1561">
        <v>5700</v>
      </c>
      <c r="K27" s="1178"/>
      <c r="L27" s="1178">
        <v>566</v>
      </c>
      <c r="M27" s="1180">
        <v>76761</v>
      </c>
      <c r="N27" s="1181">
        <v>800633</v>
      </c>
      <c r="O27" s="144">
        <v>9</v>
      </c>
      <c r="P27" s="1521">
        <v>459163</v>
      </c>
      <c r="Q27" s="1522">
        <v>338754.60722500004</v>
      </c>
      <c r="U27" s="462"/>
      <c r="X27" s="462"/>
      <c r="Y27" s="462"/>
      <c r="Z27" s="462"/>
      <c r="AA27" s="462"/>
      <c r="AB27" s="462"/>
      <c r="AC27" s="462"/>
      <c r="AD27" s="462"/>
      <c r="AE27" s="462"/>
      <c r="AF27" s="462"/>
      <c r="AG27" s="462"/>
      <c r="AH27" s="462"/>
      <c r="AI27" s="462"/>
    </row>
    <row r="28" spans="1:35" ht="13.5" customHeight="1">
      <c r="A28" s="1503" t="s">
        <v>422</v>
      </c>
      <c r="B28" s="819" t="s">
        <v>539</v>
      </c>
      <c r="C28" s="9" t="s">
        <v>540</v>
      </c>
      <c r="D28" s="3154"/>
      <c r="E28" s="1178">
        <v>325196</v>
      </c>
      <c r="F28" s="2496">
        <v>328692</v>
      </c>
      <c r="G28" s="2952"/>
      <c r="H28" s="1179">
        <v>34259</v>
      </c>
      <c r="I28" s="1180">
        <v>425650</v>
      </c>
      <c r="J28" s="1561">
        <v>14000</v>
      </c>
      <c r="K28" s="1178"/>
      <c r="L28" s="1178">
        <v>1022</v>
      </c>
      <c r="M28" s="1180">
        <v>2540</v>
      </c>
      <c r="N28" s="1181">
        <v>806163</v>
      </c>
      <c r="O28" s="144">
        <v>10</v>
      </c>
      <c r="P28" s="1521">
        <v>431942</v>
      </c>
      <c r="Q28" s="1522">
        <v>258090.20747285755</v>
      </c>
      <c r="R28" s="1013"/>
      <c r="S28" s="1013"/>
      <c r="T28" s="1013"/>
      <c r="U28" s="462"/>
      <c r="V28" s="1013"/>
      <c r="W28" s="1013"/>
      <c r="X28" s="462"/>
      <c r="Y28" s="462"/>
      <c r="Z28" s="462"/>
      <c r="AA28" s="462"/>
      <c r="AB28" s="462"/>
      <c r="AC28" s="462"/>
      <c r="AD28" s="462"/>
      <c r="AE28" s="462"/>
      <c r="AF28" s="462"/>
      <c r="AG28" s="462"/>
      <c r="AH28" s="462"/>
      <c r="AI28" s="462"/>
    </row>
    <row r="29" spans="1:35" ht="13.5" customHeight="1">
      <c r="A29" s="1503" t="s">
        <v>423</v>
      </c>
      <c r="B29" s="819" t="s">
        <v>541</v>
      </c>
      <c r="C29" s="9" t="s">
        <v>542</v>
      </c>
      <c r="D29" s="3152"/>
      <c r="E29" s="1178">
        <v>400400</v>
      </c>
      <c r="F29" s="2496">
        <v>392700</v>
      </c>
      <c r="G29" s="2952"/>
      <c r="H29" s="1179">
        <v>86908</v>
      </c>
      <c r="I29" s="1180">
        <v>494040</v>
      </c>
      <c r="J29" s="1561">
        <v>13039</v>
      </c>
      <c r="K29" s="1178"/>
      <c r="L29" s="1178">
        <v>1259</v>
      </c>
      <c r="M29" s="1180">
        <v>3674</v>
      </c>
      <c r="N29" s="1181">
        <v>991620</v>
      </c>
      <c r="O29" s="144">
        <v>11</v>
      </c>
      <c r="P29" s="1521">
        <v>290049</v>
      </c>
      <c r="Q29" s="1522">
        <v>181980.574425</v>
      </c>
      <c r="R29" s="1013"/>
      <c r="S29" s="1013"/>
      <c r="T29" s="1013"/>
      <c r="U29" s="462"/>
      <c r="V29" s="1013"/>
      <c r="W29" s="1013"/>
      <c r="X29" s="462"/>
      <c r="Y29" s="462"/>
      <c r="Z29" s="462"/>
      <c r="AA29" s="462"/>
      <c r="AB29" s="462"/>
      <c r="AC29" s="462"/>
      <c r="AD29" s="462"/>
      <c r="AE29" s="462"/>
      <c r="AF29" s="462"/>
      <c r="AG29" s="462"/>
      <c r="AH29" s="462"/>
      <c r="AI29" s="462"/>
    </row>
    <row r="30" spans="1:35" ht="13.5" customHeight="1">
      <c r="A30" s="1503" t="s">
        <v>424</v>
      </c>
      <c r="B30" s="819" t="s">
        <v>543</v>
      </c>
      <c r="C30" s="9" t="s">
        <v>544</v>
      </c>
      <c r="D30" s="3152"/>
      <c r="E30" s="1178">
        <v>295000</v>
      </c>
      <c r="F30" s="2496">
        <v>282917</v>
      </c>
      <c r="G30" s="2952"/>
      <c r="H30" s="1179">
        <v>1691</v>
      </c>
      <c r="I30" s="1180">
        <v>309610</v>
      </c>
      <c r="J30" s="1561">
        <v>30404</v>
      </c>
      <c r="K30" s="1178"/>
      <c r="L30" s="1178">
        <v>927</v>
      </c>
      <c r="M30" s="1180">
        <v>2287</v>
      </c>
      <c r="N30" s="1181">
        <v>627836</v>
      </c>
      <c r="O30" s="144">
        <v>12</v>
      </c>
      <c r="P30" s="1521">
        <v>91664</v>
      </c>
      <c r="Q30" s="1522">
        <v>59018.863924000019</v>
      </c>
      <c r="R30" s="1013"/>
      <c r="S30" s="1013"/>
      <c r="T30" s="1013"/>
      <c r="U30" s="462"/>
      <c r="V30" s="1013"/>
      <c r="W30" s="1013"/>
      <c r="X30" s="462"/>
      <c r="Y30" s="462"/>
      <c r="Z30" s="462"/>
      <c r="AA30" s="462"/>
      <c r="AB30" s="462"/>
      <c r="AC30" s="462"/>
      <c r="AD30" s="462"/>
      <c r="AE30" s="462"/>
      <c r="AF30" s="462"/>
      <c r="AG30" s="462"/>
      <c r="AH30" s="462"/>
      <c r="AI30" s="462"/>
    </row>
    <row r="31" spans="1:35" ht="13.5" customHeight="1">
      <c r="A31" s="1503" t="s">
        <v>425</v>
      </c>
      <c r="B31" s="819" t="s">
        <v>545</v>
      </c>
      <c r="C31" s="9" t="s">
        <v>546</v>
      </c>
      <c r="D31" s="3154"/>
      <c r="E31" s="1178">
        <v>332800</v>
      </c>
      <c r="F31" s="2496">
        <v>326400</v>
      </c>
      <c r="G31" s="2952"/>
      <c r="H31" s="1179">
        <v>438288</v>
      </c>
      <c r="I31" s="1180">
        <v>406861</v>
      </c>
      <c r="J31" s="1561">
        <v>8160</v>
      </c>
      <c r="K31" s="1178"/>
      <c r="L31" s="1178">
        <v>1046</v>
      </c>
      <c r="M31" s="1180">
        <v>3384</v>
      </c>
      <c r="N31" s="1181">
        <v>1184139</v>
      </c>
      <c r="O31" s="144">
        <v>13</v>
      </c>
      <c r="P31" s="1521">
        <v>4855</v>
      </c>
      <c r="Q31" s="1522">
        <v>3611.3707740000004</v>
      </c>
      <c r="R31" s="1013"/>
      <c r="S31" s="1013"/>
      <c r="T31" s="1013"/>
      <c r="U31" s="462"/>
      <c r="V31" s="1013"/>
      <c r="W31" s="1013"/>
      <c r="X31" s="462"/>
      <c r="Y31" s="462"/>
      <c r="Z31" s="462"/>
      <c r="AA31" s="462"/>
      <c r="AB31" s="462"/>
      <c r="AC31" s="462"/>
      <c r="AD31" s="462"/>
      <c r="AE31" s="462"/>
      <c r="AF31" s="462"/>
      <c r="AG31" s="462"/>
      <c r="AH31" s="462"/>
      <c r="AI31" s="462"/>
    </row>
    <row r="32" spans="1:35" ht="13.5" customHeight="1">
      <c r="A32" s="1503" t="s">
        <v>426</v>
      </c>
      <c r="B32" s="819" t="s">
        <v>547</v>
      </c>
      <c r="C32" s="9" t="s">
        <v>548</v>
      </c>
      <c r="D32" s="3153">
        <v>45717</v>
      </c>
      <c r="E32" s="1178">
        <v>385366</v>
      </c>
      <c r="F32" s="2496">
        <v>349374</v>
      </c>
      <c r="G32" s="2952"/>
      <c r="H32" s="1179">
        <v>38803</v>
      </c>
      <c r="I32" s="1180">
        <v>614064</v>
      </c>
      <c r="J32" s="1561">
        <v>34901</v>
      </c>
      <c r="K32" s="1178"/>
      <c r="L32" s="1178">
        <v>1212</v>
      </c>
      <c r="M32" s="1180">
        <v>7540</v>
      </c>
      <c r="N32" s="1181">
        <v>1045894</v>
      </c>
      <c r="O32" s="144">
        <v>14</v>
      </c>
      <c r="P32" s="1521">
        <v>6798</v>
      </c>
      <c r="Q32" s="1522">
        <v>3593.8716960119991</v>
      </c>
      <c r="U32" s="462"/>
      <c r="X32" s="462"/>
      <c r="Y32" s="462"/>
      <c r="Z32" s="462"/>
      <c r="AA32" s="462"/>
      <c r="AB32" s="462"/>
      <c r="AC32" s="462"/>
      <c r="AD32" s="462"/>
      <c r="AE32" s="462"/>
      <c r="AF32" s="462"/>
      <c r="AG32" s="462"/>
      <c r="AH32" s="462"/>
      <c r="AI32" s="462"/>
    </row>
    <row r="33" spans="1:35" ht="13.5" customHeight="1">
      <c r="A33" s="1503" t="s">
        <v>427</v>
      </c>
      <c r="B33" s="819" t="s">
        <v>549</v>
      </c>
      <c r="C33" s="9" t="s">
        <v>550</v>
      </c>
      <c r="D33" s="3152"/>
      <c r="E33" s="1178">
        <v>316189</v>
      </c>
      <c r="F33" s="2496">
        <v>294854</v>
      </c>
      <c r="G33" s="2952"/>
      <c r="H33" s="1179">
        <v>122231</v>
      </c>
      <c r="I33" s="1180">
        <v>162515</v>
      </c>
      <c r="J33" s="1561">
        <v>7672</v>
      </c>
      <c r="K33" s="1178"/>
      <c r="L33" s="1178">
        <v>603</v>
      </c>
      <c r="M33" s="1180">
        <v>8300</v>
      </c>
      <c r="N33" s="1181">
        <v>596175</v>
      </c>
      <c r="O33" s="144">
        <v>15</v>
      </c>
      <c r="P33" s="1521">
        <v>96342</v>
      </c>
      <c r="Q33" s="1522">
        <v>84374.344777856008</v>
      </c>
      <c r="U33" s="462"/>
      <c r="X33" s="462"/>
      <c r="Y33" s="462"/>
      <c r="Z33" s="462"/>
      <c r="AA33" s="462"/>
      <c r="AB33" s="462"/>
      <c r="AC33" s="462"/>
      <c r="AD33" s="462"/>
      <c r="AE33" s="462"/>
      <c r="AF33" s="462"/>
      <c r="AG33" s="462"/>
      <c r="AH33" s="462"/>
      <c r="AI33" s="462"/>
    </row>
    <row r="34" spans="1:35" ht="13.5" customHeight="1">
      <c r="A34" s="1503" t="s">
        <v>428</v>
      </c>
      <c r="B34" s="819" t="s">
        <v>551</v>
      </c>
      <c r="C34" s="9" t="s">
        <v>552</v>
      </c>
      <c r="D34" s="2148"/>
      <c r="E34" s="1178">
        <v>360000</v>
      </c>
      <c r="F34" s="2496">
        <v>353077</v>
      </c>
      <c r="G34" s="2952"/>
      <c r="H34" s="1179">
        <v>6222</v>
      </c>
      <c r="I34" s="1180">
        <v>397886</v>
      </c>
      <c r="J34" s="1561">
        <v>34885</v>
      </c>
      <c r="K34" s="1178"/>
      <c r="L34" s="1178">
        <v>687</v>
      </c>
      <c r="M34" s="1180">
        <v>17169</v>
      </c>
      <c r="N34" s="1181">
        <v>809926</v>
      </c>
      <c r="O34" s="144">
        <v>16</v>
      </c>
      <c r="P34" s="1521">
        <v>440276</v>
      </c>
      <c r="Q34" s="1522">
        <v>284881.06082315522</v>
      </c>
      <c r="U34" s="462"/>
      <c r="X34" s="462"/>
      <c r="Y34" s="462"/>
      <c r="Z34" s="462"/>
      <c r="AA34" s="462"/>
      <c r="AB34" s="462"/>
      <c r="AC34" s="462"/>
      <c r="AD34" s="462"/>
      <c r="AE34" s="462"/>
      <c r="AF34" s="462"/>
      <c r="AG34" s="462"/>
      <c r="AH34" s="462"/>
      <c r="AI34" s="462"/>
    </row>
    <row r="35" spans="1:35" ht="13.5" customHeight="1">
      <c r="A35" s="1503" t="s">
        <v>429</v>
      </c>
      <c r="B35" s="819" t="s">
        <v>553</v>
      </c>
      <c r="C35" s="9" t="s">
        <v>554</v>
      </c>
      <c r="D35" s="2149"/>
      <c r="E35" s="1178">
        <v>310000</v>
      </c>
      <c r="F35" s="2496">
        <v>274952</v>
      </c>
      <c r="G35" s="2952"/>
      <c r="H35" s="1179">
        <v>0</v>
      </c>
      <c r="I35" s="1180">
        <v>269198</v>
      </c>
      <c r="J35" s="1561">
        <v>22626</v>
      </c>
      <c r="K35" s="1178"/>
      <c r="L35" s="1178">
        <v>591</v>
      </c>
      <c r="M35" s="1180">
        <v>1709</v>
      </c>
      <c r="N35" s="1181">
        <v>569076</v>
      </c>
      <c r="O35" s="144">
        <v>17</v>
      </c>
      <c r="P35" s="1521">
        <v>96003</v>
      </c>
      <c r="Q35" s="1522">
        <v>67506.765732717526</v>
      </c>
      <c r="U35" s="462"/>
      <c r="X35" s="462"/>
      <c r="Y35" s="462"/>
      <c r="Z35" s="462"/>
      <c r="AA35" s="462"/>
      <c r="AB35" s="462"/>
      <c r="AC35" s="462"/>
      <c r="AD35" s="462"/>
      <c r="AE35" s="462"/>
      <c r="AF35" s="462"/>
      <c r="AG35" s="462"/>
      <c r="AH35" s="462"/>
      <c r="AI35" s="462"/>
    </row>
    <row r="36" spans="1:35" ht="13.5" customHeight="1">
      <c r="A36" s="1503" t="s">
        <v>430</v>
      </c>
      <c r="B36" s="819" t="s">
        <v>555</v>
      </c>
      <c r="C36" s="9" t="s">
        <v>556</v>
      </c>
      <c r="D36" s="2148"/>
      <c r="E36" s="1178">
        <v>285532</v>
      </c>
      <c r="F36" s="2496">
        <v>280041</v>
      </c>
      <c r="G36" s="2952"/>
      <c r="H36" s="1179">
        <v>665152</v>
      </c>
      <c r="I36" s="1180">
        <v>165891</v>
      </c>
      <c r="J36" s="1561">
        <v>11592</v>
      </c>
      <c r="K36" s="1178"/>
      <c r="L36" s="1178">
        <v>545</v>
      </c>
      <c r="M36" s="1180">
        <v>3033</v>
      </c>
      <c r="N36" s="1181">
        <v>1126254</v>
      </c>
      <c r="O36" s="144">
        <v>18</v>
      </c>
      <c r="P36" s="1521">
        <v>396216</v>
      </c>
      <c r="Q36" s="1522">
        <v>369113.22360151995</v>
      </c>
      <c r="U36" s="462"/>
      <c r="X36" s="462"/>
      <c r="Y36" s="462"/>
      <c r="Z36" s="462"/>
      <c r="AA36" s="462"/>
      <c r="AB36" s="462"/>
      <c r="AC36" s="462"/>
      <c r="AD36" s="462"/>
      <c r="AE36" s="462"/>
      <c r="AF36" s="462"/>
      <c r="AG36" s="462"/>
      <c r="AH36" s="462"/>
      <c r="AI36" s="462"/>
    </row>
    <row r="37" spans="1:35" ht="13.5" customHeight="1">
      <c r="A37" s="1503" t="s">
        <v>431</v>
      </c>
      <c r="B37" s="819" t="s">
        <v>557</v>
      </c>
      <c r="C37" s="9" t="s">
        <v>558</v>
      </c>
      <c r="D37" s="2148"/>
      <c r="E37" s="972">
        <v>321621</v>
      </c>
      <c r="F37" s="2497">
        <v>310488</v>
      </c>
      <c r="G37" s="2953"/>
      <c r="H37" s="1179">
        <v>5323</v>
      </c>
      <c r="I37" s="1123">
        <v>428936</v>
      </c>
      <c r="J37" s="1562">
        <v>32389</v>
      </c>
      <c r="K37" s="1525"/>
      <c r="L37" s="1525">
        <v>1011</v>
      </c>
      <c r="M37" s="1123">
        <v>8205</v>
      </c>
      <c r="N37" s="1181">
        <v>786352</v>
      </c>
      <c r="O37" s="144">
        <v>19</v>
      </c>
      <c r="P37" s="1521">
        <v>439728</v>
      </c>
      <c r="Q37" s="1522">
        <v>255823.48918956489</v>
      </c>
      <c r="R37" s="1013"/>
      <c r="S37" s="1013"/>
      <c r="T37" s="1013"/>
      <c r="U37" s="462"/>
      <c r="V37" s="1013"/>
      <c r="W37" s="1013"/>
      <c r="X37" s="462"/>
      <c r="Y37" s="462"/>
      <c r="Z37" s="462"/>
      <c r="AA37" s="462"/>
      <c r="AB37" s="462"/>
      <c r="AC37" s="462"/>
      <c r="AD37" s="462"/>
      <c r="AE37" s="462"/>
      <c r="AF37" s="462"/>
      <c r="AG37" s="462"/>
      <c r="AH37" s="462"/>
      <c r="AI37" s="462"/>
    </row>
    <row r="38" spans="1:35" ht="13.5" customHeight="1">
      <c r="A38" s="1503" t="s">
        <v>432</v>
      </c>
      <c r="B38" s="819" t="s">
        <v>362</v>
      </c>
      <c r="C38" s="9" t="s">
        <v>559</v>
      </c>
      <c r="D38" s="2148"/>
      <c r="E38" s="972">
        <v>307850</v>
      </c>
      <c r="F38" s="2497">
        <v>301930</v>
      </c>
      <c r="G38" s="2953"/>
      <c r="H38" s="1525">
        <v>1458</v>
      </c>
      <c r="I38" s="1123">
        <v>331292</v>
      </c>
      <c r="J38" s="1562">
        <v>29250</v>
      </c>
      <c r="K38" s="1525"/>
      <c r="L38" s="1525">
        <v>587</v>
      </c>
      <c r="M38" s="1123">
        <v>7277</v>
      </c>
      <c r="N38" s="1181">
        <v>671794</v>
      </c>
      <c r="O38" s="144">
        <v>20</v>
      </c>
      <c r="P38" s="1521">
        <v>362365</v>
      </c>
      <c r="Q38" s="1522">
        <v>235338.95461075203</v>
      </c>
      <c r="R38" s="1013"/>
      <c r="S38" s="1013"/>
      <c r="T38" s="1013"/>
      <c r="V38" s="1013"/>
      <c r="W38" s="1013"/>
    </row>
    <row r="39" spans="1:35" ht="13.5" customHeight="1">
      <c r="A39" s="1503" t="s">
        <v>433</v>
      </c>
      <c r="B39" s="819" t="s">
        <v>560</v>
      </c>
      <c r="C39" s="9" t="s">
        <v>561</v>
      </c>
      <c r="D39" s="2149"/>
      <c r="E39" s="1178">
        <v>301289</v>
      </c>
      <c r="F39" s="2496">
        <v>295495</v>
      </c>
      <c r="G39" s="2952"/>
      <c r="H39" s="1179">
        <v>3730</v>
      </c>
      <c r="I39" s="1180">
        <v>391874</v>
      </c>
      <c r="J39" s="1561">
        <v>35000</v>
      </c>
      <c r="K39" s="1178"/>
      <c r="L39" s="1178">
        <v>575</v>
      </c>
      <c r="M39" s="1180">
        <v>3104</v>
      </c>
      <c r="N39" s="1181">
        <v>729778</v>
      </c>
      <c r="O39" s="144">
        <v>21</v>
      </c>
      <c r="P39" s="1521">
        <v>397364</v>
      </c>
      <c r="Q39" s="1522">
        <v>235038.03866175606</v>
      </c>
    </row>
    <row r="40" spans="1:35" ht="13.5" customHeight="1">
      <c r="A40" s="1503" t="s">
        <v>434</v>
      </c>
      <c r="B40" s="819" t="s">
        <v>562</v>
      </c>
      <c r="C40" s="9" t="s">
        <v>563</v>
      </c>
      <c r="D40" s="2148"/>
      <c r="E40" s="1178">
        <v>270400</v>
      </c>
      <c r="F40" s="2496">
        <v>265200</v>
      </c>
      <c r="G40" s="2952"/>
      <c r="H40" s="1179">
        <v>1075</v>
      </c>
      <c r="I40" s="1180">
        <v>122385</v>
      </c>
      <c r="J40" s="1561">
        <v>31797</v>
      </c>
      <c r="K40" s="1178"/>
      <c r="L40" s="1178">
        <v>516</v>
      </c>
      <c r="M40" s="1180">
        <v>1636</v>
      </c>
      <c r="N40" s="1181">
        <v>422609</v>
      </c>
      <c r="O40" s="144">
        <v>22</v>
      </c>
      <c r="P40" s="1521">
        <v>110808</v>
      </c>
      <c r="Q40" s="1522">
        <v>100780.85434799999</v>
      </c>
    </row>
    <row r="41" spans="1:35" ht="13.5" customHeight="1">
      <c r="A41" s="1503" t="s">
        <v>435</v>
      </c>
      <c r="B41" s="819" t="s">
        <v>564</v>
      </c>
      <c r="C41" s="9" t="s">
        <v>565</v>
      </c>
      <c r="D41" s="2150"/>
      <c r="E41" s="1178">
        <v>285630</v>
      </c>
      <c r="F41" s="2496">
        <v>259038</v>
      </c>
      <c r="G41" s="2952"/>
      <c r="H41" s="1179">
        <v>-207630</v>
      </c>
      <c r="I41" s="1180">
        <v>270670</v>
      </c>
      <c r="J41" s="1561">
        <v>9519</v>
      </c>
      <c r="K41" s="1178"/>
      <c r="L41" s="1178">
        <v>545</v>
      </c>
      <c r="M41" s="1180">
        <v>3357</v>
      </c>
      <c r="N41" s="1181">
        <v>335499</v>
      </c>
      <c r="O41" s="144">
        <v>23</v>
      </c>
      <c r="P41" s="1521">
        <v>335499</v>
      </c>
      <c r="Q41" s="1522">
        <v>146571.77376000004</v>
      </c>
    </row>
    <row r="42" spans="1:35" ht="13.5" customHeight="1">
      <c r="A42" s="1503" t="s">
        <v>436</v>
      </c>
      <c r="B42" s="819" t="s">
        <v>566</v>
      </c>
      <c r="C42" s="9" t="s">
        <v>567</v>
      </c>
      <c r="D42" s="2149"/>
      <c r="E42" s="972">
        <v>440000</v>
      </c>
      <c r="F42" s="2497">
        <v>36667</v>
      </c>
      <c r="G42" s="2953"/>
      <c r="H42" s="1178">
        <v>0</v>
      </c>
      <c r="I42" s="1527">
        <v>0</v>
      </c>
      <c r="J42" s="1563">
        <v>0</v>
      </c>
      <c r="K42" s="1526"/>
      <c r="L42" s="1526">
        <v>70</v>
      </c>
      <c r="M42" s="1527">
        <v>0</v>
      </c>
      <c r="N42" s="1181">
        <v>36737</v>
      </c>
      <c r="O42" s="144">
        <v>24</v>
      </c>
      <c r="P42" s="1521">
        <v>1484</v>
      </c>
      <c r="Q42" s="1522">
        <v>1484.1614679999998</v>
      </c>
    </row>
    <row r="43" spans="1:35" ht="13.5" customHeight="1">
      <c r="A43" s="1503" t="s">
        <v>437</v>
      </c>
      <c r="B43" s="819"/>
      <c r="C43" s="9"/>
      <c r="D43" s="1546"/>
      <c r="E43" s="972"/>
      <c r="F43" s="2497"/>
      <c r="G43" s="2953"/>
      <c r="H43" s="1526"/>
      <c r="I43" s="1527"/>
      <c r="J43" s="1563"/>
      <c r="K43" s="1526"/>
      <c r="L43" s="1526"/>
      <c r="M43" s="1527"/>
      <c r="N43" s="1181"/>
      <c r="O43" s="144">
        <v>25</v>
      </c>
      <c r="P43" s="1521"/>
      <c r="Q43" s="1522"/>
    </row>
    <row r="44" spans="1:35" ht="13.5" customHeight="1">
      <c r="A44" s="1585">
        <v>26</v>
      </c>
      <c r="B44" s="850"/>
      <c r="C44" s="37"/>
      <c r="D44" s="1547"/>
      <c r="E44" s="844"/>
      <c r="F44" s="1263"/>
      <c r="G44" s="2498"/>
      <c r="H44" s="844"/>
      <c r="I44" s="869"/>
      <c r="J44" s="1564"/>
      <c r="K44" s="844"/>
      <c r="L44" s="844"/>
      <c r="M44" s="869"/>
      <c r="N44" s="1262"/>
      <c r="O44" s="198">
        <v>26</v>
      </c>
      <c r="P44" s="296"/>
      <c r="Q44" s="1331"/>
    </row>
    <row r="45" spans="1:35" ht="13.5" customHeight="1">
      <c r="A45" s="1499" t="s">
        <v>568</v>
      </c>
      <c r="B45" s="9"/>
      <c r="C45" s="9"/>
      <c r="D45" s="9"/>
      <c r="E45" s="9"/>
      <c r="F45" s="1586"/>
      <c r="G45" s="1499"/>
      <c r="H45" s="9" t="s">
        <v>569</v>
      </c>
      <c r="I45" s="9"/>
      <c r="J45" s="9"/>
      <c r="K45" s="9"/>
      <c r="L45" s="9"/>
      <c r="M45" s="9"/>
      <c r="N45" s="9"/>
      <c r="O45" s="9"/>
      <c r="P45" s="9"/>
      <c r="Q45" s="1579"/>
    </row>
    <row r="46" spans="1:35" ht="13.5" customHeight="1">
      <c r="A46" s="1499"/>
      <c r="B46" s="9"/>
      <c r="C46" s="9"/>
      <c r="D46" s="9"/>
      <c r="E46" s="9"/>
      <c r="F46" s="1586"/>
      <c r="G46" s="1499"/>
      <c r="H46" s="9"/>
      <c r="I46" s="9"/>
      <c r="J46" s="9"/>
      <c r="K46" s="9"/>
      <c r="L46" s="9"/>
      <c r="M46" s="9"/>
      <c r="N46" s="9"/>
      <c r="O46" s="9"/>
      <c r="P46" s="9"/>
      <c r="Q46" s="1579"/>
    </row>
    <row r="47" spans="1:35" ht="13.5" customHeight="1">
      <c r="A47" s="1499"/>
      <c r="B47" s="1187" t="s">
        <v>570</v>
      </c>
      <c r="C47" s="9"/>
      <c r="D47" s="9"/>
      <c r="E47" s="9"/>
      <c r="F47" s="1586"/>
      <c r="G47" s="1499"/>
      <c r="H47" s="9"/>
      <c r="I47" s="9"/>
      <c r="J47" s="9"/>
      <c r="K47" s="9"/>
      <c r="L47" s="9"/>
      <c r="M47" s="9"/>
      <c r="N47" s="9"/>
      <c r="O47" s="9"/>
      <c r="P47" s="9"/>
      <c r="Q47" s="1579"/>
    </row>
    <row r="48" spans="1:35" ht="13.5" customHeight="1">
      <c r="A48" s="1499"/>
      <c r="B48" s="1188"/>
      <c r="C48" s="9"/>
      <c r="D48" s="9"/>
      <c r="E48" s="9"/>
      <c r="F48" s="1586"/>
      <c r="G48" s="1499"/>
      <c r="H48" s="9"/>
      <c r="I48" s="9"/>
      <c r="J48" s="9"/>
      <c r="K48" s="9"/>
      <c r="L48" s="9"/>
      <c r="M48" s="9"/>
      <c r="N48" s="9"/>
      <c r="O48" s="9"/>
      <c r="P48" s="9"/>
      <c r="Q48" s="1579"/>
    </row>
    <row r="49" spans="1:17" ht="13.5" customHeight="1">
      <c r="A49" s="1499"/>
      <c r="B49" s="3717"/>
      <c r="C49" s="3717"/>
      <c r="D49" s="3717"/>
      <c r="E49" s="3717"/>
      <c r="F49" s="3718"/>
      <c r="G49" s="1499" t="s">
        <v>571</v>
      </c>
      <c r="H49" s="3691" t="s">
        <v>572</v>
      </c>
      <c r="I49" s="3691"/>
      <c r="J49" s="3691"/>
      <c r="K49" s="3691"/>
      <c r="L49" s="3691"/>
      <c r="M49" s="3691"/>
      <c r="N49" s="3691"/>
      <c r="O49" s="3691"/>
      <c r="P49" s="3691"/>
      <c r="Q49" s="3723"/>
    </row>
    <row r="50" spans="1:17" ht="10.5" customHeight="1">
      <c r="A50" s="1499"/>
      <c r="B50" s="3717"/>
      <c r="C50" s="3717"/>
      <c r="D50" s="3717"/>
      <c r="E50" s="3717"/>
      <c r="F50" s="3718"/>
      <c r="G50" s="2954"/>
      <c r="H50" s="3691"/>
      <c r="I50" s="3691"/>
      <c r="J50" s="3691"/>
      <c r="K50" s="3691"/>
      <c r="L50" s="3691"/>
      <c r="M50" s="3691"/>
      <c r="N50" s="3691"/>
      <c r="O50" s="3691"/>
      <c r="P50" s="3691"/>
      <c r="Q50" s="3723"/>
    </row>
    <row r="51" spans="1:17" ht="13.5" customHeight="1">
      <c r="A51" s="1499"/>
      <c r="B51" s="3717"/>
      <c r="C51" s="3717"/>
      <c r="D51" s="3717"/>
      <c r="E51" s="3717"/>
      <c r="F51" s="3718"/>
      <c r="G51" s="1499"/>
      <c r="H51" s="3691"/>
      <c r="I51" s="3691"/>
      <c r="J51" s="3691"/>
      <c r="K51" s="3691"/>
      <c r="L51" s="3691"/>
      <c r="M51" s="3691"/>
      <c r="N51" s="3691"/>
      <c r="O51" s="3691"/>
      <c r="P51" s="3691"/>
      <c r="Q51" s="3723"/>
    </row>
    <row r="52" spans="1:17" ht="10.5" customHeight="1">
      <c r="A52" s="1499"/>
      <c r="B52" s="3717"/>
      <c r="C52" s="3717"/>
      <c r="D52" s="3717"/>
      <c r="E52" s="3717"/>
      <c r="F52" s="3718"/>
      <c r="G52" s="2954"/>
      <c r="H52" s="3691"/>
      <c r="I52" s="3691"/>
      <c r="J52" s="3691"/>
      <c r="K52" s="3691"/>
      <c r="L52" s="3691"/>
      <c r="M52" s="3691"/>
      <c r="N52" s="3691"/>
      <c r="O52" s="3691"/>
      <c r="P52" s="3691"/>
      <c r="Q52" s="3723"/>
    </row>
    <row r="53" spans="1:17" ht="13.5" customHeight="1">
      <c r="A53" s="1499"/>
      <c r="B53" s="3717"/>
      <c r="C53" s="3717"/>
      <c r="D53" s="3717"/>
      <c r="E53" s="3717"/>
      <c r="F53" s="3718"/>
      <c r="G53" s="1499"/>
      <c r="H53" s="3691"/>
      <c r="I53" s="3691"/>
      <c r="J53" s="3691"/>
      <c r="K53" s="3691"/>
      <c r="L53" s="3691"/>
      <c r="M53" s="3691"/>
      <c r="N53" s="3691"/>
      <c r="O53" s="3691"/>
      <c r="P53" s="3691"/>
      <c r="Q53" s="3723"/>
    </row>
    <row r="54" spans="1:17" ht="10.5" customHeight="1">
      <c r="A54" s="1499"/>
      <c r="B54" s="3717"/>
      <c r="C54" s="3717"/>
      <c r="D54" s="3717"/>
      <c r="E54" s="3717"/>
      <c r="F54" s="3718"/>
      <c r="G54" s="2954"/>
      <c r="H54" s="3691"/>
      <c r="I54" s="3691"/>
      <c r="J54" s="3691"/>
      <c r="K54" s="3691"/>
      <c r="L54" s="3691"/>
      <c r="M54" s="3691"/>
      <c r="N54" s="3691"/>
      <c r="O54" s="3691"/>
      <c r="P54" s="3691"/>
      <c r="Q54" s="3723"/>
    </row>
    <row r="55" spans="1:17" ht="13.5" customHeight="1">
      <c r="A55" s="1499"/>
      <c r="B55" s="3717"/>
      <c r="C55" s="3717"/>
      <c r="D55" s="3717"/>
      <c r="E55" s="3717"/>
      <c r="F55" s="3718"/>
      <c r="G55" s="1499"/>
      <c r="H55" s="3691"/>
      <c r="I55" s="3691"/>
      <c r="J55" s="3691"/>
      <c r="K55" s="3691"/>
      <c r="L55" s="3691"/>
      <c r="M55" s="3691"/>
      <c r="N55" s="3691"/>
      <c r="O55" s="3691"/>
      <c r="P55" s="3691"/>
      <c r="Q55" s="3723"/>
    </row>
    <row r="56" spans="1:17" ht="10.5" customHeight="1">
      <c r="A56" s="1499"/>
      <c r="B56" s="3717"/>
      <c r="C56" s="3717"/>
      <c r="D56" s="3717"/>
      <c r="E56" s="3717"/>
      <c r="F56" s="3718"/>
      <c r="G56" s="2954"/>
      <c r="H56" s="3691"/>
      <c r="I56" s="3691"/>
      <c r="J56" s="3691"/>
      <c r="K56" s="3691"/>
      <c r="L56" s="3691"/>
      <c r="M56" s="3691"/>
      <c r="N56" s="3691"/>
      <c r="O56" s="3691"/>
      <c r="P56" s="3691"/>
      <c r="Q56" s="3723"/>
    </row>
    <row r="57" spans="1:17" ht="13.5" customHeight="1">
      <c r="A57" s="1499"/>
      <c r="B57" s="3717"/>
      <c r="C57" s="3717"/>
      <c r="D57" s="3717"/>
      <c r="E57" s="3717"/>
      <c r="F57" s="3718"/>
      <c r="G57" s="1499"/>
      <c r="H57" s="3691"/>
      <c r="I57" s="3691"/>
      <c r="J57" s="3691"/>
      <c r="K57" s="3691"/>
      <c r="L57" s="3691"/>
      <c r="M57" s="3691"/>
      <c r="N57" s="3691"/>
      <c r="O57" s="3691"/>
      <c r="P57" s="3691"/>
      <c r="Q57" s="3723"/>
    </row>
    <row r="58" spans="1:17" ht="10.5" customHeight="1">
      <c r="A58" s="1499"/>
      <c r="B58" s="3717"/>
      <c r="C58" s="3717"/>
      <c r="D58" s="3717"/>
      <c r="E58" s="3717"/>
      <c r="F58" s="3718"/>
      <c r="G58" s="2954"/>
      <c r="H58" s="3691"/>
      <c r="I58" s="3691"/>
      <c r="J58" s="3691"/>
      <c r="K58" s="3691"/>
      <c r="L58" s="3691"/>
      <c r="M58" s="3691"/>
      <c r="N58" s="3691"/>
      <c r="O58" s="3691"/>
      <c r="P58" s="3691"/>
      <c r="Q58" s="3723"/>
    </row>
    <row r="59" spans="1:17" ht="13.5" customHeight="1">
      <c r="A59" s="1499"/>
      <c r="B59" s="3717"/>
      <c r="C59" s="3717"/>
      <c r="D59" s="3717"/>
      <c r="E59" s="3717"/>
      <c r="F59" s="3718"/>
      <c r="G59" s="1499"/>
      <c r="H59" s="3691"/>
      <c r="I59" s="3691"/>
      <c r="J59" s="3691"/>
      <c r="K59" s="3691"/>
      <c r="L59" s="3691"/>
      <c r="M59" s="3691"/>
      <c r="N59" s="3691"/>
      <c r="O59" s="3691"/>
      <c r="P59" s="3691"/>
      <c r="Q59" s="3723"/>
    </row>
    <row r="60" spans="1:17" ht="10.5" customHeight="1">
      <c r="A60" s="1499"/>
      <c r="B60" s="3717"/>
      <c r="C60" s="3717"/>
      <c r="D60" s="3717"/>
      <c r="E60" s="3717"/>
      <c r="F60" s="3718"/>
      <c r="G60" s="2954"/>
      <c r="H60" s="3691"/>
      <c r="I60" s="3691"/>
      <c r="J60" s="3691"/>
      <c r="K60" s="3691"/>
      <c r="L60" s="3691"/>
      <c r="M60" s="3691"/>
      <c r="N60" s="3691"/>
      <c r="O60" s="3691"/>
      <c r="P60" s="3691"/>
      <c r="Q60" s="3723"/>
    </row>
    <row r="61" spans="1:17" ht="13.5" customHeight="1">
      <c r="A61" s="1499"/>
      <c r="B61" s="3717"/>
      <c r="C61" s="3717"/>
      <c r="D61" s="3717"/>
      <c r="E61" s="3717"/>
      <c r="F61" s="3718"/>
      <c r="G61" s="1499"/>
      <c r="H61" s="3691"/>
      <c r="I61" s="3691"/>
      <c r="J61" s="3691"/>
      <c r="K61" s="3691"/>
      <c r="L61" s="3691"/>
      <c r="M61" s="3691"/>
      <c r="N61" s="3691"/>
      <c r="O61" s="3691"/>
      <c r="P61" s="3691"/>
      <c r="Q61" s="3723"/>
    </row>
    <row r="62" spans="1:17" ht="10.5" customHeight="1">
      <c r="A62" s="1499"/>
      <c r="B62" s="3717"/>
      <c r="C62" s="3717"/>
      <c r="D62" s="3717"/>
      <c r="E62" s="3717"/>
      <c r="F62" s="3718"/>
      <c r="G62" s="2954"/>
      <c r="H62" s="3691"/>
      <c r="I62" s="3691"/>
      <c r="J62" s="3691"/>
      <c r="K62" s="3691"/>
      <c r="L62" s="3691"/>
      <c r="M62" s="3691"/>
      <c r="N62" s="3691"/>
      <c r="O62" s="3691"/>
      <c r="P62" s="3691"/>
      <c r="Q62" s="3723"/>
    </row>
    <row r="63" spans="1:17" ht="13.5" customHeight="1">
      <c r="A63" s="1499"/>
      <c r="B63" s="3717"/>
      <c r="C63" s="3717"/>
      <c r="D63" s="3717"/>
      <c r="E63" s="3717"/>
      <c r="F63" s="3718"/>
      <c r="G63" s="1499"/>
      <c r="H63" s="3691"/>
      <c r="I63" s="3691"/>
      <c r="J63" s="3691"/>
      <c r="K63" s="3691"/>
      <c r="L63" s="3691"/>
      <c r="M63" s="3691"/>
      <c r="N63" s="3691"/>
      <c r="O63" s="3691"/>
      <c r="P63" s="3691"/>
      <c r="Q63" s="3723"/>
    </row>
    <row r="64" spans="1:17" ht="10.5" customHeight="1">
      <c r="A64" s="1499"/>
      <c r="B64" s="3717"/>
      <c r="C64" s="3717"/>
      <c r="D64" s="3717"/>
      <c r="E64" s="3717"/>
      <c r="F64" s="3718"/>
      <c r="G64" s="2954"/>
      <c r="H64" s="3691"/>
      <c r="I64" s="3691"/>
      <c r="J64" s="3691"/>
      <c r="K64" s="3691"/>
      <c r="L64" s="3691"/>
      <c r="M64" s="3691"/>
      <c r="N64" s="3691"/>
      <c r="O64" s="3691"/>
      <c r="P64" s="3691"/>
      <c r="Q64" s="3723"/>
    </row>
    <row r="65" spans="1:17" ht="13.5" customHeight="1">
      <c r="A65" s="1499"/>
      <c r="B65" s="3717"/>
      <c r="C65" s="3717"/>
      <c r="D65" s="3717"/>
      <c r="E65" s="3717"/>
      <c r="F65" s="3718"/>
      <c r="G65" s="1499"/>
      <c r="H65" s="3691"/>
      <c r="I65" s="3691"/>
      <c r="J65" s="3691"/>
      <c r="K65" s="3691"/>
      <c r="L65" s="3691"/>
      <c r="M65" s="3691"/>
      <c r="N65" s="3691"/>
      <c r="O65" s="3691"/>
      <c r="P65" s="3691"/>
      <c r="Q65" s="3723"/>
    </row>
    <row r="66" spans="1:17" ht="10.5" customHeight="1">
      <c r="A66" s="1499"/>
      <c r="B66" s="3717"/>
      <c r="C66" s="3717"/>
      <c r="D66" s="3717"/>
      <c r="E66" s="3717"/>
      <c r="F66" s="3718"/>
      <c r="G66" s="2954"/>
      <c r="H66" s="3691"/>
      <c r="I66" s="3691"/>
      <c r="J66" s="3691"/>
      <c r="K66" s="3691"/>
      <c r="L66" s="3691"/>
      <c r="M66" s="3691"/>
      <c r="N66" s="3691"/>
      <c r="O66" s="3691"/>
      <c r="P66" s="3691"/>
      <c r="Q66" s="3723"/>
    </row>
    <row r="67" spans="1:17" ht="13.5" customHeight="1">
      <c r="A67" s="1499"/>
      <c r="B67" s="3717"/>
      <c r="C67" s="3717"/>
      <c r="D67" s="3717"/>
      <c r="E67" s="3717"/>
      <c r="F67" s="3718"/>
      <c r="G67" s="1499"/>
      <c r="H67" s="3691"/>
      <c r="I67" s="3691"/>
      <c r="J67" s="3691"/>
      <c r="K67" s="3691"/>
      <c r="L67" s="3691"/>
      <c r="M67" s="3691"/>
      <c r="N67" s="3691"/>
      <c r="O67" s="3691"/>
      <c r="P67" s="3691"/>
      <c r="Q67" s="3723"/>
    </row>
    <row r="68" spans="1:17" ht="10.5" customHeight="1">
      <c r="A68" s="1499"/>
      <c r="B68" s="3717"/>
      <c r="C68" s="3717"/>
      <c r="D68" s="3717"/>
      <c r="E68" s="3717"/>
      <c r="F68" s="3718"/>
      <c r="G68" s="2954"/>
      <c r="H68" s="3691"/>
      <c r="I68" s="3691"/>
      <c r="J68" s="3691"/>
      <c r="K68" s="3691"/>
      <c r="L68" s="3691"/>
      <c r="M68" s="3691"/>
      <c r="N68" s="3691"/>
      <c r="O68" s="3691"/>
      <c r="P68" s="3691"/>
      <c r="Q68" s="3723"/>
    </row>
    <row r="69" spans="1:17" ht="13.5" customHeight="1">
      <c r="A69" s="1499"/>
      <c r="B69" s="3717"/>
      <c r="C69" s="3717"/>
      <c r="D69" s="3717"/>
      <c r="E69" s="3717"/>
      <c r="F69" s="3718"/>
      <c r="G69" s="1499"/>
      <c r="H69" s="3691"/>
      <c r="I69" s="3691"/>
      <c r="J69" s="3691"/>
      <c r="K69" s="3691"/>
      <c r="L69" s="3691"/>
      <c r="M69" s="3691"/>
      <c r="N69" s="3691"/>
      <c r="O69" s="3691"/>
      <c r="P69" s="3691"/>
      <c r="Q69" s="3723"/>
    </row>
    <row r="70" spans="1:17" ht="10.5" customHeight="1">
      <c r="A70" s="1499"/>
      <c r="B70" s="3717"/>
      <c r="C70" s="3717"/>
      <c r="D70" s="3717"/>
      <c r="E70" s="3717"/>
      <c r="F70" s="3718"/>
      <c r="G70" s="2954"/>
      <c r="H70" s="3691"/>
      <c r="I70" s="3691"/>
      <c r="J70" s="3691"/>
      <c r="K70" s="3691"/>
      <c r="L70" s="3691"/>
      <c r="M70" s="3691"/>
      <c r="N70" s="3691"/>
      <c r="O70" s="3691"/>
      <c r="P70" s="3691"/>
      <c r="Q70" s="3723"/>
    </row>
    <row r="71" spans="1:17" ht="31.5" customHeight="1">
      <c r="A71" s="1499"/>
      <c r="B71" s="1064"/>
      <c r="C71" s="1064"/>
      <c r="D71" s="1064"/>
      <c r="E71" s="1064"/>
      <c r="F71" s="3172"/>
      <c r="G71" s="1499"/>
      <c r="H71" s="3691"/>
      <c r="I71" s="3691"/>
      <c r="J71" s="3691"/>
      <c r="K71" s="3691"/>
      <c r="L71" s="3691"/>
      <c r="M71" s="3691"/>
      <c r="N71" s="3691"/>
      <c r="O71" s="3691"/>
      <c r="P71" s="3691"/>
      <c r="Q71" s="3723"/>
    </row>
    <row r="72" spans="1:17" ht="10.5" customHeight="1">
      <c r="A72" s="1499"/>
      <c r="B72" s="1064"/>
      <c r="C72" s="1064"/>
      <c r="D72" s="1064"/>
      <c r="E72" s="1064"/>
      <c r="F72" s="3172"/>
      <c r="G72" s="2954"/>
      <c r="H72" s="3691"/>
      <c r="I72" s="3691"/>
      <c r="J72" s="3691"/>
      <c r="K72" s="3691"/>
      <c r="L72" s="3691"/>
      <c r="M72" s="3691"/>
      <c r="N72" s="3691"/>
      <c r="O72" s="3691"/>
      <c r="P72" s="3691"/>
      <c r="Q72" s="3723"/>
    </row>
    <row r="73" spans="1:17" ht="13.5" customHeight="1">
      <c r="A73" s="1499"/>
      <c r="B73" s="3717"/>
      <c r="C73" s="3717"/>
      <c r="D73" s="3717"/>
      <c r="E73" s="3717"/>
      <c r="F73" s="3718"/>
      <c r="G73" s="1499"/>
      <c r="H73" s="3691"/>
      <c r="I73" s="3691"/>
      <c r="J73" s="3691"/>
      <c r="K73" s="3691"/>
      <c r="L73" s="3691"/>
      <c r="M73" s="3691"/>
      <c r="N73" s="3691"/>
      <c r="O73" s="3691"/>
      <c r="P73" s="3691"/>
      <c r="Q73" s="3723"/>
    </row>
    <row r="74" spans="1:17" ht="10.5" customHeight="1">
      <c r="A74" s="1499"/>
      <c r="B74" s="3717"/>
      <c r="C74" s="3717"/>
      <c r="D74" s="3717"/>
      <c r="E74" s="3717"/>
      <c r="F74" s="3718"/>
      <c r="G74" s="2954"/>
      <c r="H74" s="3691"/>
      <c r="I74" s="3691"/>
      <c r="J74" s="3691"/>
      <c r="K74" s="3691"/>
      <c r="L74" s="3691"/>
      <c r="M74" s="3691"/>
      <c r="N74" s="3691"/>
      <c r="O74" s="3691"/>
      <c r="P74" s="3691"/>
      <c r="Q74" s="3723"/>
    </row>
    <row r="75" spans="1:17" ht="13.5" customHeight="1">
      <c r="A75" s="1499"/>
      <c r="B75" s="3717"/>
      <c r="C75" s="3717"/>
      <c r="D75" s="3717"/>
      <c r="E75" s="3717"/>
      <c r="F75" s="3718"/>
      <c r="G75" s="1499"/>
      <c r="H75" s="3691"/>
      <c r="I75" s="3691"/>
      <c r="J75" s="3691"/>
      <c r="K75" s="3691"/>
      <c r="L75" s="3691"/>
      <c r="M75" s="3691"/>
      <c r="N75" s="3691"/>
      <c r="O75" s="3691"/>
      <c r="P75" s="3691"/>
      <c r="Q75" s="3723"/>
    </row>
    <row r="76" spans="1:17" ht="10.5" customHeight="1">
      <c r="A76" s="1499"/>
      <c r="B76" s="3717"/>
      <c r="C76" s="3717"/>
      <c r="D76" s="3717"/>
      <c r="E76" s="3717"/>
      <c r="F76" s="3718"/>
      <c r="G76" s="2954"/>
      <c r="H76" s="3691"/>
      <c r="I76" s="3691"/>
      <c r="J76" s="3691"/>
      <c r="K76" s="3691"/>
      <c r="L76" s="3691"/>
      <c r="M76" s="3691"/>
      <c r="N76" s="3691"/>
      <c r="O76" s="3691"/>
      <c r="P76" s="3691"/>
      <c r="Q76" s="3723"/>
    </row>
    <row r="77" spans="1:17" ht="13.5" customHeight="1">
      <c r="A77" s="1499"/>
      <c r="B77" s="3717"/>
      <c r="C77" s="3717"/>
      <c r="D77" s="3717"/>
      <c r="E77" s="3717"/>
      <c r="F77" s="3718"/>
      <c r="G77" s="1499"/>
      <c r="H77" s="3691"/>
      <c r="I77" s="3691"/>
      <c r="J77" s="3691"/>
      <c r="K77" s="3691"/>
      <c r="L77" s="3691"/>
      <c r="M77" s="3691"/>
      <c r="N77" s="3691"/>
      <c r="O77" s="3691"/>
      <c r="P77" s="3691"/>
      <c r="Q77" s="3723"/>
    </row>
    <row r="78" spans="1:17" ht="10.5" customHeight="1">
      <c r="A78" s="1499"/>
      <c r="B78" s="3717"/>
      <c r="C78" s="3717"/>
      <c r="D78" s="3717"/>
      <c r="E78" s="3717"/>
      <c r="F78" s="3718"/>
      <c r="G78" s="2954"/>
      <c r="H78" s="3691"/>
      <c r="I78" s="3691"/>
      <c r="J78" s="3691"/>
      <c r="K78" s="3691"/>
      <c r="L78" s="3691"/>
      <c r="M78" s="3691"/>
      <c r="N78" s="3691"/>
      <c r="O78" s="3691"/>
      <c r="P78" s="3691"/>
      <c r="Q78" s="3723"/>
    </row>
    <row r="79" spans="1:17" ht="13.5" customHeight="1">
      <c r="A79" s="1499"/>
      <c r="B79" s="3717"/>
      <c r="C79" s="3717"/>
      <c r="D79" s="3717"/>
      <c r="E79" s="3717"/>
      <c r="F79" s="3718"/>
      <c r="G79" s="1499"/>
      <c r="H79" s="3691"/>
      <c r="I79" s="3691"/>
      <c r="J79" s="3691"/>
      <c r="K79" s="3691"/>
      <c r="L79" s="3691"/>
      <c r="M79" s="3691"/>
      <c r="N79" s="3691"/>
      <c r="O79" s="3691"/>
      <c r="P79" s="3691"/>
      <c r="Q79" s="3723"/>
    </row>
    <row r="80" spans="1:17" ht="10.5" customHeight="1">
      <c r="A80" s="1499"/>
      <c r="B80" s="3717"/>
      <c r="C80" s="3717"/>
      <c r="D80" s="3717"/>
      <c r="E80" s="3717"/>
      <c r="F80" s="3718"/>
      <c r="G80" s="2954"/>
      <c r="H80" s="3691"/>
      <c r="I80" s="3691"/>
      <c r="J80" s="3691"/>
      <c r="K80" s="3691"/>
      <c r="L80" s="3691"/>
      <c r="M80" s="3691"/>
      <c r="N80" s="3691"/>
      <c r="O80" s="3691"/>
      <c r="P80" s="3691"/>
      <c r="Q80" s="3723"/>
    </row>
    <row r="81" spans="1:17" ht="13.5" customHeight="1">
      <c r="A81" s="1499"/>
      <c r="B81" s="3717"/>
      <c r="C81" s="3717"/>
      <c r="D81" s="3717"/>
      <c r="E81" s="3717"/>
      <c r="F81" s="3718"/>
      <c r="G81" s="1499"/>
      <c r="H81" s="3691"/>
      <c r="I81" s="3691"/>
      <c r="J81" s="3691"/>
      <c r="K81" s="3691"/>
      <c r="L81" s="3691"/>
      <c r="M81" s="3691"/>
      <c r="N81" s="3691"/>
      <c r="O81" s="3691"/>
      <c r="P81" s="3691"/>
      <c r="Q81" s="3723"/>
    </row>
    <row r="82" spans="1:17" ht="18" customHeight="1" thickBot="1">
      <c r="A82" s="1499"/>
      <c r="B82" s="3717"/>
      <c r="C82" s="3717"/>
      <c r="D82" s="3717"/>
      <c r="E82" s="3717"/>
      <c r="F82" s="3718"/>
      <c r="G82" s="1265"/>
      <c r="H82" s="3724"/>
      <c r="I82" s="3724"/>
      <c r="J82" s="3724"/>
      <c r="K82" s="3724"/>
      <c r="L82" s="3724"/>
      <c r="M82" s="3724"/>
      <c r="N82" s="3724"/>
      <c r="O82" s="3724"/>
      <c r="P82" s="3724"/>
      <c r="Q82" s="3725"/>
    </row>
    <row r="83" spans="1:17" ht="19.5" customHeight="1">
      <c r="A83" s="2499" t="s">
        <v>155</v>
      </c>
      <c r="B83" s="2500"/>
      <c r="C83" s="2500"/>
      <c r="D83" s="2500"/>
      <c r="E83" s="2500"/>
      <c r="F83" s="2500"/>
      <c r="G83" s="2500"/>
      <c r="H83" s="2500"/>
      <c r="I83" s="2500"/>
      <c r="J83" s="2500"/>
      <c r="K83" s="2500"/>
      <c r="L83" s="2500"/>
      <c r="M83" s="2500"/>
      <c r="N83" s="1523"/>
      <c r="O83" s="1523"/>
      <c r="P83" s="1523"/>
      <c r="Q83" s="2501" t="s">
        <v>155</v>
      </c>
    </row>
    <row r="84" spans="1:17" ht="13.5" customHeight="1">
      <c r="A84" s="12" t="s">
        <v>573</v>
      </c>
      <c r="B84" s="12"/>
      <c r="C84" s="12"/>
      <c r="D84" s="12"/>
      <c r="E84" s="12"/>
      <c r="F84" s="12"/>
      <c r="G84" s="12" t="s">
        <v>574</v>
      </c>
      <c r="H84" s="12"/>
      <c r="I84" s="12"/>
      <c r="J84" s="12"/>
      <c r="K84" s="12"/>
      <c r="L84" s="12"/>
      <c r="M84" s="12"/>
      <c r="N84" s="12"/>
      <c r="O84" s="12"/>
      <c r="P84" s="12"/>
      <c r="Q84" s="12"/>
    </row>
    <row r="87" spans="1:17">
      <c r="B87" t="s">
        <v>575</v>
      </c>
    </row>
    <row r="118" spans="1:5" ht="16" thickBot="1"/>
    <row r="119" spans="1:5">
      <c r="A119" s="1432"/>
      <c r="B119" s="1523"/>
      <c r="C119" s="1523"/>
      <c r="D119" s="1523"/>
      <c r="E119" s="1434"/>
    </row>
    <row r="120" spans="1:5">
      <c r="A120" s="1465"/>
      <c r="E120" s="1591"/>
    </row>
    <row r="121" spans="1:5">
      <c r="A121" s="1465"/>
      <c r="E121" s="1591"/>
    </row>
    <row r="122" spans="1:5">
      <c r="A122" s="1465"/>
      <c r="E122" s="1591"/>
    </row>
    <row r="123" spans="1:5">
      <c r="A123" s="1465"/>
      <c r="E123" s="1591"/>
    </row>
    <row r="124" spans="1:5">
      <c r="A124" s="1465"/>
      <c r="E124" s="1591"/>
    </row>
    <row r="125" spans="1:5">
      <c r="A125" s="1465"/>
      <c r="C125" s="675"/>
      <c r="D125" s="675"/>
      <c r="E125" s="1591"/>
    </row>
    <row r="126" spans="1:5">
      <c r="A126" s="1465"/>
      <c r="C126" s="1721"/>
      <c r="D126" s="1721"/>
      <c r="E126" s="1591"/>
    </row>
    <row r="127" spans="1:5">
      <c r="A127" s="1465"/>
      <c r="C127" s="1721"/>
      <c r="D127" s="1721"/>
      <c r="E127" s="1591"/>
    </row>
    <row r="128" spans="1:5">
      <c r="A128" s="1465"/>
      <c r="C128" s="1721"/>
      <c r="D128" s="1721"/>
      <c r="E128" s="1591"/>
    </row>
    <row r="129" spans="1:6">
      <c r="A129" s="1465"/>
      <c r="C129" s="1721"/>
      <c r="D129" s="1721"/>
      <c r="E129" s="1591"/>
      <c r="F129" s="1591"/>
    </row>
    <row r="130" spans="1:6">
      <c r="A130" s="1465"/>
      <c r="C130" s="1721"/>
      <c r="D130" s="1721"/>
      <c r="E130" s="1591"/>
      <c r="F130" s="1591"/>
    </row>
    <row r="131" spans="1:6">
      <c r="A131" s="1465"/>
      <c r="C131" s="1721"/>
      <c r="D131" s="1721"/>
      <c r="E131" s="1591"/>
      <c r="F131" s="1591"/>
    </row>
    <row r="132" spans="1:6">
      <c r="A132" s="1465"/>
      <c r="C132" s="1721"/>
      <c r="D132" s="1721"/>
      <c r="E132" s="1591"/>
      <c r="F132" s="1591"/>
    </row>
    <row r="133" spans="1:6">
      <c r="A133" s="1465"/>
      <c r="C133" s="1721"/>
      <c r="D133" s="1721"/>
      <c r="E133" s="1591"/>
      <c r="F133" s="1591"/>
    </row>
    <row r="134" spans="1:6">
      <c r="A134" s="1465"/>
      <c r="C134" s="1721"/>
      <c r="D134" s="1721"/>
      <c r="E134" s="1591"/>
      <c r="F134" s="1591"/>
    </row>
    <row r="135" spans="1:6">
      <c r="A135" s="1465"/>
      <c r="C135" s="1721"/>
      <c r="D135" s="1721"/>
      <c r="E135" s="1591"/>
      <c r="F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150"/>
      <c r="D172" s="1150"/>
      <c r="E172" s="1591"/>
      <c r="F172" s="1591"/>
    </row>
    <row r="173" spans="1:6">
      <c r="A173" s="1465"/>
      <c r="E173" s="1591"/>
      <c r="F173" s="1591"/>
    </row>
    <row r="174" spans="1:6" ht="16" thickBot="1">
      <c r="A174" s="1592"/>
      <c r="B174" s="1593"/>
      <c r="C174" s="1593"/>
      <c r="D174" s="1593"/>
      <c r="E174" s="1594"/>
      <c r="F174" s="1591"/>
    </row>
    <row r="175" spans="1:6">
      <c r="A175" s="1465"/>
      <c r="F175" s="1591"/>
    </row>
    <row r="176" spans="1:6">
      <c r="A176" s="1465"/>
      <c r="F176" s="1591"/>
    </row>
    <row r="177" spans="1:6">
      <c r="A177" s="1465"/>
      <c r="F177" s="1591"/>
    </row>
    <row r="178" spans="1:6">
      <c r="A178" s="1465"/>
      <c r="F178" s="1591"/>
    </row>
    <row r="179" spans="1:6">
      <c r="A179" s="1465"/>
      <c r="F179" s="1591"/>
    </row>
    <row r="180" spans="1:6">
      <c r="A180" s="1465"/>
      <c r="F180" s="1591"/>
    </row>
    <row r="181" spans="1:6">
      <c r="A181" s="1465"/>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ht="16" thickBot="1">
      <c r="A193" s="1592"/>
      <c r="B193" s="1593"/>
      <c r="C193" s="1593"/>
      <c r="D193" s="1593"/>
      <c r="E193" s="1593"/>
      <c r="F193" s="1594"/>
    </row>
  </sheetData>
  <mergeCells count="22">
    <mergeCell ref="B5:F6"/>
    <mergeCell ref="H5:N8"/>
    <mergeCell ref="B8:F10"/>
    <mergeCell ref="B51:F52"/>
    <mergeCell ref="B63:F64"/>
    <mergeCell ref="B53:F54"/>
    <mergeCell ref="B57:F58"/>
    <mergeCell ref="B59:F60"/>
    <mergeCell ref="B55:F56"/>
    <mergeCell ref="B61:F62"/>
    <mergeCell ref="H49:Q82"/>
    <mergeCell ref="H10:N11"/>
    <mergeCell ref="B11:F12"/>
    <mergeCell ref="B79:F80"/>
    <mergeCell ref="B49:F50"/>
    <mergeCell ref="B81:F82"/>
    <mergeCell ref="B65:F66"/>
    <mergeCell ref="B77:F78"/>
    <mergeCell ref="B75:F76"/>
    <mergeCell ref="B73:F74"/>
    <mergeCell ref="B69:F70"/>
    <mergeCell ref="B67:F68"/>
  </mergeCells>
  <phoneticPr fontId="40" type="noConversion"/>
  <printOptions horizontalCentered="1" verticalCentered="1"/>
  <pageMargins left="0.5" right="0.75" top="0.5" bottom="0.5" header="0.5" footer="0.5"/>
  <pageSetup scale="61" fitToWidth="2" pageOrder="overThenDown" orientation="portrait" r:id="rId1"/>
  <headerFooter alignWithMargins="0"/>
  <colBreaks count="1" manualBreakCount="1">
    <brk id="6" max="1048575"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abColor rgb="FF92D050"/>
  </sheetPr>
  <dimension ref="A1:G200"/>
  <sheetViews>
    <sheetView view="pageBreakPreview" topLeftCell="A16" zoomScale="60" zoomScaleNormal="80" workbookViewId="0">
      <selection activeCell="D82" sqref="D82"/>
    </sheetView>
  </sheetViews>
  <sheetFormatPr defaultColWidth="9.69140625" defaultRowHeight="15.5"/>
  <cols>
    <col min="1" max="1" width="4.69140625" style="9" customWidth="1"/>
    <col min="2" max="2" width="42.3046875" style="9" customWidth="1"/>
    <col min="3" max="3" width="14.84375" style="9" customWidth="1"/>
    <col min="4" max="4" width="32.4609375" style="9" customWidth="1"/>
    <col min="5" max="5" width="12.84375" style="9" customWidth="1"/>
    <col min="6" max="6" width="17.3046875" style="9" customWidth="1"/>
    <col min="7" max="7" width="9.07421875" style="9" customWidth="1"/>
    <col min="8" max="16384" width="9.69140625" style="9"/>
  </cols>
  <sheetData>
    <row r="1" spans="1:7">
      <c r="A1" s="1463"/>
      <c r="B1" s="1462" t="s">
        <v>156</v>
      </c>
      <c r="C1" s="1306" t="s">
        <v>353</v>
      </c>
      <c r="D1" s="1462"/>
      <c r="E1" s="1464" t="s">
        <v>442</v>
      </c>
      <c r="F1" s="2502" t="s">
        <v>594</v>
      </c>
    </row>
    <row r="2" spans="1:7">
      <c r="A2" s="1566"/>
      <c r="B2" s="40" t="str">
        <f>'Data Sheet'!$C$25</f>
        <v xml:space="preserve">Niagara Mohawk Power Corporation </v>
      </c>
      <c r="C2" s="29" t="s">
        <v>386</v>
      </c>
      <c r="D2" s="40"/>
      <c r="E2" s="17" t="s">
        <v>387</v>
      </c>
      <c r="F2" s="23"/>
    </row>
    <row r="3" spans="1:7" ht="15" customHeight="1">
      <c r="A3" s="2477"/>
      <c r="B3" s="52"/>
      <c r="C3" s="53" t="s">
        <v>388</v>
      </c>
      <c r="D3" s="54"/>
      <c r="E3" s="319" t="str">
        <f>'Data Sheet'!$C$40</f>
        <v>April 20, 2026</v>
      </c>
      <c r="F3" s="50" t="str">
        <f>'Data Sheet'!$C$38</f>
        <v>December 31, 2025</v>
      </c>
    </row>
    <row r="4" spans="1:7" ht="15" customHeight="1">
      <c r="A4" s="2475" t="s">
        <v>617</v>
      </c>
      <c r="B4" s="18"/>
      <c r="C4" s="18"/>
      <c r="D4" s="18"/>
      <c r="E4" s="18"/>
      <c r="F4" s="19"/>
    </row>
    <row r="5" spans="1:7">
      <c r="A5" s="2503"/>
      <c r="B5" s="20"/>
      <c r="C5" s="20"/>
      <c r="D5" s="20"/>
      <c r="E5" s="20"/>
      <c r="F5" s="2476"/>
    </row>
    <row r="6" spans="1:7">
      <c r="A6" s="1566"/>
      <c r="B6" s="55" t="s">
        <v>618</v>
      </c>
      <c r="C6" s="56"/>
      <c r="D6" s="57" t="s">
        <v>619</v>
      </c>
      <c r="E6" s="56"/>
      <c r="F6" s="2504"/>
    </row>
    <row r="7" spans="1:7">
      <c r="A7" s="1566"/>
      <c r="B7" s="55" t="s">
        <v>620</v>
      </c>
      <c r="C7" s="57"/>
      <c r="D7" s="57" t="s">
        <v>621</v>
      </c>
      <c r="E7" s="56"/>
      <c r="F7" s="2504"/>
    </row>
    <row r="8" spans="1:7">
      <c r="A8" s="1566"/>
      <c r="B8" s="55" t="s">
        <v>622</v>
      </c>
      <c r="C8" s="57"/>
      <c r="D8" s="57" t="s">
        <v>623</v>
      </c>
      <c r="E8" s="56"/>
      <c r="F8" s="2504"/>
    </row>
    <row r="9" spans="1:7">
      <c r="A9" s="1566"/>
      <c r="B9" s="55" t="s">
        <v>624</v>
      </c>
      <c r="C9" s="57"/>
      <c r="D9" s="57" t="s">
        <v>625</v>
      </c>
      <c r="E9" s="56"/>
      <c r="F9" s="2504"/>
    </row>
    <row r="10" spans="1:7">
      <c r="A10" s="1566"/>
      <c r="B10" s="55" t="s">
        <v>626</v>
      </c>
      <c r="C10" s="57"/>
      <c r="D10" s="57" t="s">
        <v>627</v>
      </c>
      <c r="E10" s="56"/>
      <c r="F10" s="2504"/>
    </row>
    <row r="11" spans="1:7">
      <c r="A11" s="1566"/>
      <c r="B11" s="55" t="s">
        <v>628</v>
      </c>
      <c r="C11" s="57"/>
      <c r="D11" s="57" t="s">
        <v>629</v>
      </c>
      <c r="E11" s="56"/>
      <c r="F11" s="2504"/>
    </row>
    <row r="12" spans="1:7">
      <c r="A12" s="1566"/>
      <c r="B12" s="55" t="s">
        <v>630</v>
      </c>
      <c r="C12" s="57"/>
      <c r="D12" s="57" t="s">
        <v>631</v>
      </c>
      <c r="E12" s="56"/>
      <c r="F12" s="2504"/>
    </row>
    <row r="13" spans="1:7">
      <c r="A13" s="1566"/>
      <c r="B13" s="55" t="s">
        <v>632</v>
      </c>
      <c r="C13" s="57"/>
      <c r="D13" s="57" t="s">
        <v>633</v>
      </c>
      <c r="E13" s="56"/>
      <c r="F13" s="2504"/>
    </row>
    <row r="14" spans="1:7">
      <c r="A14" s="1566"/>
      <c r="B14" s="55" t="s">
        <v>634</v>
      </c>
      <c r="C14" s="57"/>
      <c r="D14" s="57" t="s">
        <v>635</v>
      </c>
      <c r="E14" s="56"/>
      <c r="F14" s="2504"/>
    </row>
    <row r="15" spans="1:7">
      <c r="A15" s="1566"/>
      <c r="B15" s="55" t="s">
        <v>636</v>
      </c>
      <c r="C15" s="57"/>
      <c r="D15" s="57" t="s">
        <v>637</v>
      </c>
      <c r="E15" s="56"/>
      <c r="F15" s="2504"/>
    </row>
    <row r="16" spans="1:7">
      <c r="A16" s="1566"/>
      <c r="B16" s="55" t="s">
        <v>638</v>
      </c>
      <c r="C16" s="57"/>
      <c r="D16" s="57" t="s">
        <v>639</v>
      </c>
      <c r="E16" s="56"/>
      <c r="F16" s="2504"/>
      <c r="G16" s="57"/>
    </row>
    <row r="17" spans="1:7">
      <c r="A17" s="2503"/>
      <c r="B17" s="55" t="s">
        <v>640</v>
      </c>
      <c r="C17" s="57"/>
      <c r="D17" s="57" t="s">
        <v>641</v>
      </c>
      <c r="E17" s="56"/>
      <c r="F17" s="2504"/>
      <c r="G17" s="57"/>
    </row>
    <row r="18" spans="1:7">
      <c r="A18" s="2503"/>
      <c r="B18" s="57" t="s">
        <v>642</v>
      </c>
      <c r="C18" s="57"/>
      <c r="D18" s="57" t="s">
        <v>643</v>
      </c>
      <c r="E18" s="56"/>
      <c r="F18" s="2504"/>
      <c r="G18" s="57"/>
    </row>
    <row r="19" spans="1:7">
      <c r="A19" s="2503"/>
      <c r="B19" s="57" t="s">
        <v>644</v>
      </c>
      <c r="C19" s="57"/>
      <c r="D19" s="57" t="s">
        <v>645</v>
      </c>
      <c r="E19" s="56"/>
      <c r="F19" s="2504"/>
      <c r="G19" s="57"/>
    </row>
    <row r="20" spans="1:7">
      <c r="A20" s="1566"/>
      <c r="B20" s="55" t="s">
        <v>646</v>
      </c>
      <c r="C20" s="57"/>
      <c r="D20" s="57" t="s">
        <v>647</v>
      </c>
      <c r="E20" s="56"/>
      <c r="F20" s="2504"/>
      <c r="G20" s="57"/>
    </row>
    <row r="21" spans="1:7">
      <c r="A21" s="1566"/>
      <c r="B21" s="55" t="s">
        <v>648</v>
      </c>
      <c r="C21" s="57"/>
      <c r="D21" s="57" t="s">
        <v>649</v>
      </c>
      <c r="E21" s="56"/>
      <c r="F21" s="2504"/>
      <c r="G21" s="57"/>
    </row>
    <row r="22" spans="1:7">
      <c r="A22" s="1566"/>
      <c r="B22" s="57" t="s">
        <v>650</v>
      </c>
      <c r="C22" s="57"/>
      <c r="D22" s="57" t="s">
        <v>651</v>
      </c>
      <c r="E22" s="56"/>
      <c r="F22" s="2504"/>
      <c r="G22" s="57"/>
    </row>
    <row r="23" spans="1:7">
      <c r="A23" s="1566"/>
      <c r="B23" s="57" t="s">
        <v>652</v>
      </c>
      <c r="C23" s="57"/>
      <c r="D23" s="57" t="s">
        <v>653</v>
      </c>
      <c r="E23" s="56"/>
      <c r="F23" s="2504"/>
      <c r="G23" s="57"/>
    </row>
    <row r="24" spans="1:7">
      <c r="A24" s="1566"/>
      <c r="B24" s="57" t="s">
        <v>654</v>
      </c>
      <c r="C24" s="57"/>
      <c r="D24" s="57" t="s">
        <v>655</v>
      </c>
      <c r="E24" s="56"/>
      <c r="F24" s="2504"/>
      <c r="G24" s="57"/>
    </row>
    <row r="25" spans="1:7">
      <c r="A25" s="1566"/>
      <c r="B25" s="57" t="s">
        <v>656</v>
      </c>
      <c r="C25" s="57"/>
      <c r="D25" s="57" t="s">
        <v>657</v>
      </c>
      <c r="E25" s="56"/>
      <c r="F25" s="2504"/>
      <c r="G25" s="57"/>
    </row>
    <row r="26" spans="1:7">
      <c r="A26" s="1566"/>
      <c r="B26" s="55" t="s">
        <v>658</v>
      </c>
      <c r="C26" s="57"/>
      <c r="D26" s="57" t="s">
        <v>659</v>
      </c>
      <c r="E26" s="56"/>
      <c r="F26" s="2504"/>
      <c r="G26" s="57"/>
    </row>
    <row r="27" spans="1:7">
      <c r="A27" s="2477"/>
      <c r="B27" s="58"/>
      <c r="C27" s="59"/>
      <c r="D27" s="60"/>
      <c r="E27" s="60"/>
      <c r="F27" s="61"/>
      <c r="G27" s="57"/>
    </row>
    <row r="28" spans="1:7">
      <c r="A28" s="1566"/>
      <c r="B28" s="56" t="s">
        <v>660</v>
      </c>
      <c r="C28" s="62"/>
      <c r="D28" s="57" t="s">
        <v>661</v>
      </c>
      <c r="E28" s="63"/>
      <c r="F28" s="2504" t="s">
        <v>662</v>
      </c>
      <c r="G28" s="57"/>
    </row>
    <row r="29" spans="1:7">
      <c r="A29" s="1566"/>
      <c r="B29" s="56" t="s">
        <v>663</v>
      </c>
      <c r="C29" s="62"/>
      <c r="D29" s="57" t="s">
        <v>664</v>
      </c>
      <c r="E29" s="63"/>
      <c r="F29" s="2504" t="s">
        <v>665</v>
      </c>
      <c r="G29" s="57"/>
    </row>
    <row r="30" spans="1:7">
      <c r="A30" s="1566"/>
      <c r="B30" s="56"/>
      <c r="C30" s="62"/>
      <c r="D30" s="57" t="s">
        <v>666</v>
      </c>
      <c r="E30" s="63"/>
      <c r="F30" s="2504"/>
      <c r="G30" s="57"/>
    </row>
    <row r="31" spans="1:7">
      <c r="A31" s="1566"/>
      <c r="B31" s="56"/>
      <c r="C31" s="62"/>
      <c r="D31" s="57" t="s">
        <v>667</v>
      </c>
      <c r="E31" s="63"/>
      <c r="F31" s="2504"/>
      <c r="G31" s="57"/>
    </row>
    <row r="32" spans="1:7">
      <c r="A32" s="1566"/>
      <c r="B32" s="56"/>
      <c r="C32" s="62"/>
      <c r="D32" s="57" t="s">
        <v>668</v>
      </c>
      <c r="E32" s="62"/>
      <c r="F32" s="2505"/>
      <c r="G32" s="57"/>
    </row>
    <row r="33" spans="1:7">
      <c r="A33" s="1566"/>
      <c r="B33" s="56"/>
      <c r="C33" s="62"/>
      <c r="D33" s="57" t="s">
        <v>669</v>
      </c>
      <c r="E33" s="62"/>
      <c r="F33" s="2505"/>
      <c r="G33" s="57"/>
    </row>
    <row r="34" spans="1:7">
      <c r="A34" s="2477"/>
      <c r="B34" s="60"/>
      <c r="C34" s="64"/>
      <c r="D34" s="59" t="s">
        <v>670</v>
      </c>
      <c r="E34" s="64"/>
      <c r="F34" s="65"/>
      <c r="G34" s="57"/>
    </row>
    <row r="35" spans="1:7">
      <c r="A35" s="2955"/>
      <c r="B35" s="20"/>
      <c r="C35" s="25" t="s">
        <v>671</v>
      </c>
      <c r="D35" s="20"/>
      <c r="E35" s="20"/>
      <c r="F35" s="2476"/>
      <c r="G35" s="57"/>
    </row>
    <row r="36" spans="1:7">
      <c r="A36" s="2937" t="s">
        <v>399</v>
      </c>
      <c r="B36" s="20"/>
      <c r="C36" s="53" t="s">
        <v>672</v>
      </c>
      <c r="D36" s="21"/>
      <c r="E36" s="21"/>
      <c r="F36" s="66"/>
      <c r="G36" s="57"/>
    </row>
    <row r="37" spans="1:7">
      <c r="A37" s="2937" t="s">
        <v>402</v>
      </c>
      <c r="B37" s="75" t="s">
        <v>673</v>
      </c>
      <c r="C37" s="292" t="s">
        <v>496</v>
      </c>
      <c r="D37" s="293" t="s">
        <v>674</v>
      </c>
      <c r="E37" s="75" t="s">
        <v>675</v>
      </c>
      <c r="F37" s="23"/>
      <c r="G37" s="57"/>
    </row>
    <row r="38" spans="1:7">
      <c r="A38" s="2955"/>
      <c r="B38" s="75" t="s">
        <v>676</v>
      </c>
      <c r="C38" s="292" t="s">
        <v>677</v>
      </c>
      <c r="D38" s="293" t="s">
        <v>493</v>
      </c>
      <c r="E38" s="75" t="s">
        <v>493</v>
      </c>
      <c r="F38" s="81" t="s">
        <v>495</v>
      </c>
      <c r="G38" s="57"/>
    </row>
    <row r="39" spans="1:7">
      <c r="A39" s="2483"/>
      <c r="B39" s="18" t="s">
        <v>678</v>
      </c>
      <c r="C39" s="31" t="s">
        <v>173</v>
      </c>
      <c r="D39" s="32" t="s">
        <v>174</v>
      </c>
      <c r="E39" s="18" t="s">
        <v>175</v>
      </c>
      <c r="F39" s="28" t="s">
        <v>513</v>
      </c>
      <c r="G39" s="57"/>
    </row>
    <row r="40" spans="1:7">
      <c r="A40" s="2506" t="s">
        <v>413</v>
      </c>
      <c r="B40" s="21" t="s">
        <v>679</v>
      </c>
      <c r="C40" s="826">
        <f>SUM(D40:F40)</f>
        <v>187364863</v>
      </c>
      <c r="D40" s="826">
        <v>187364863</v>
      </c>
      <c r="E40" s="21"/>
      <c r="F40" s="67"/>
      <c r="G40" s="1050">
        <f>D40-'110113'!H139</f>
        <v>0</v>
      </c>
    </row>
    <row r="41" spans="1:7">
      <c r="A41" s="2506" t="s">
        <v>415</v>
      </c>
      <c r="B41" s="21" t="s">
        <v>680</v>
      </c>
      <c r="C41" s="826">
        <f>SUM(D41:F41)</f>
        <v>1</v>
      </c>
      <c r="D41" s="826">
        <v>1</v>
      </c>
      <c r="E41" s="826"/>
      <c r="F41" s="67"/>
      <c r="G41" s="57"/>
    </row>
    <row r="42" spans="1:7">
      <c r="A42" s="2937" t="s">
        <v>417</v>
      </c>
      <c r="B42" s="17" t="s">
        <v>681</v>
      </c>
      <c r="C42" s="826"/>
      <c r="D42" s="826"/>
      <c r="E42" s="826"/>
      <c r="F42" s="67"/>
      <c r="G42" s="57"/>
    </row>
    <row r="43" spans="1:7">
      <c r="A43" s="2507"/>
      <c r="B43" s="21" t="s">
        <v>682</v>
      </c>
      <c r="C43" s="826">
        <f>SUM(C66:C75)</f>
        <v>187364863</v>
      </c>
      <c r="D43" s="826">
        <f>SUM(D66:D75)</f>
        <v>187364863</v>
      </c>
      <c r="E43" s="826"/>
      <c r="F43" s="67"/>
      <c r="G43" s="57"/>
    </row>
    <row r="44" spans="1:7">
      <c r="A44" s="2937" t="s">
        <v>419</v>
      </c>
      <c r="B44" s="2228" t="s">
        <v>683</v>
      </c>
      <c r="C44" s="2228"/>
      <c r="D44" s="2228"/>
      <c r="E44" s="2228"/>
      <c r="F44" s="665"/>
      <c r="G44" s="57"/>
    </row>
    <row r="45" spans="1:7">
      <c r="A45" s="2508" t="s">
        <v>420</v>
      </c>
      <c r="B45" s="966"/>
      <c r="C45" s="17"/>
      <c r="D45" s="17"/>
      <c r="E45" s="17"/>
      <c r="F45" s="1584"/>
      <c r="G45" s="57"/>
    </row>
    <row r="46" spans="1:7" ht="21" customHeight="1">
      <c r="A46" s="2937" t="s">
        <v>421</v>
      </c>
      <c r="B46" s="3726" t="s">
        <v>684</v>
      </c>
      <c r="C46" s="3691"/>
      <c r="D46" s="3691"/>
      <c r="E46" s="3691"/>
      <c r="F46" s="2509"/>
      <c r="G46" s="57"/>
    </row>
    <row r="47" spans="1:7" ht="19.5" customHeight="1">
      <c r="A47" s="2937" t="s">
        <v>422</v>
      </c>
      <c r="B47" s="3726"/>
      <c r="C47" s="3691"/>
      <c r="D47" s="3691"/>
      <c r="E47" s="3691"/>
      <c r="F47" s="2509"/>
    </row>
    <row r="48" spans="1:7" ht="20.25" customHeight="1">
      <c r="A48" s="2937" t="s">
        <v>423</v>
      </c>
      <c r="B48" s="3726"/>
      <c r="C48" s="3691"/>
      <c r="D48" s="3691"/>
      <c r="E48" s="3691"/>
      <c r="F48" s="2509"/>
    </row>
    <row r="49" spans="1:6" ht="18" customHeight="1">
      <c r="A49" s="2937" t="s">
        <v>424</v>
      </c>
      <c r="B49" s="3726"/>
      <c r="C49" s="3691"/>
      <c r="D49" s="3691"/>
      <c r="E49" s="3691"/>
      <c r="F49" s="2509"/>
    </row>
    <row r="50" spans="1:6" ht="18.75" customHeight="1">
      <c r="A50" s="2937" t="s">
        <v>425</v>
      </c>
      <c r="B50" s="1065"/>
      <c r="C50" s="1064"/>
      <c r="D50" s="1064"/>
      <c r="E50" s="1064"/>
      <c r="F50" s="1584"/>
    </row>
    <row r="51" spans="1:6" ht="15.75" customHeight="1">
      <c r="A51" s="2937" t="s">
        <v>426</v>
      </c>
      <c r="B51" s="1067" t="s">
        <v>685</v>
      </c>
      <c r="C51" s="1068"/>
      <c r="D51" s="1068"/>
      <c r="E51" s="1068"/>
      <c r="F51" s="1584"/>
    </row>
    <row r="52" spans="1:6" ht="15.75" customHeight="1">
      <c r="A52" s="2937" t="s">
        <v>427</v>
      </c>
      <c r="B52" s="1069" t="s">
        <v>686</v>
      </c>
      <c r="C52" s="780"/>
      <c r="D52" s="780"/>
      <c r="E52" s="780"/>
      <c r="F52" s="1584"/>
    </row>
    <row r="53" spans="1:6" ht="15.75" customHeight="1">
      <c r="A53" s="2937" t="s">
        <v>428</v>
      </c>
      <c r="B53" s="1069" t="s">
        <v>687</v>
      </c>
      <c r="C53" s="780"/>
      <c r="D53" s="780"/>
      <c r="E53" s="780"/>
      <c r="F53" s="1584"/>
    </row>
    <row r="54" spans="1:6" ht="15.75" customHeight="1">
      <c r="A54" s="2937" t="s">
        <v>429</v>
      </c>
      <c r="B54" s="1069" t="s">
        <v>688</v>
      </c>
      <c r="C54" s="780"/>
      <c r="D54" s="780"/>
      <c r="E54" s="780"/>
      <c r="F54" s="1584"/>
    </row>
    <row r="55" spans="1:6" ht="15.75" customHeight="1" thickBot="1">
      <c r="A55" s="2938" t="s">
        <v>430</v>
      </c>
      <c r="B55" s="2956" t="s">
        <v>689</v>
      </c>
      <c r="C55" s="2957"/>
      <c r="D55" s="2957"/>
      <c r="E55" s="2957"/>
      <c r="F55" s="2510"/>
    </row>
    <row r="56" spans="1:6">
      <c r="B56" s="68"/>
      <c r="C56" s="17"/>
      <c r="D56" s="17"/>
      <c r="E56" s="17"/>
      <c r="F56" s="17"/>
    </row>
    <row r="57" spans="1:6">
      <c r="A57" s="9" t="s">
        <v>384</v>
      </c>
      <c r="B57" s="68"/>
      <c r="C57" s="17"/>
      <c r="D57" s="17"/>
      <c r="E57" s="17"/>
      <c r="F57" s="17"/>
    </row>
    <row r="58" spans="1:6" ht="16" thickBot="1">
      <c r="A58" s="20" t="s">
        <v>690</v>
      </c>
      <c r="B58" s="20"/>
      <c r="C58" s="20"/>
      <c r="D58" s="20"/>
      <c r="E58" s="20"/>
      <c r="F58" s="20"/>
    </row>
    <row r="59" spans="1:6">
      <c r="A59" s="1463"/>
      <c r="B59" s="1462" t="s">
        <v>156</v>
      </c>
      <c r="C59" s="1306" t="s">
        <v>353</v>
      </c>
      <c r="D59" s="1462"/>
      <c r="E59" s="1464" t="s">
        <v>442</v>
      </c>
      <c r="F59" s="2502" t="s">
        <v>594</v>
      </c>
    </row>
    <row r="60" spans="1:6">
      <c r="A60" s="1566"/>
      <c r="B60" s="40" t="str">
        <f>'Data Sheet'!$C$25</f>
        <v xml:space="preserve">Niagara Mohawk Power Corporation </v>
      </c>
      <c r="C60" s="29" t="s">
        <v>386</v>
      </c>
      <c r="D60" s="33"/>
      <c r="E60" s="17" t="s">
        <v>387</v>
      </c>
      <c r="F60" s="23"/>
    </row>
    <row r="61" spans="1:6">
      <c r="A61" s="2477"/>
      <c r="B61" s="52"/>
      <c r="C61" s="53" t="s">
        <v>388</v>
      </c>
      <c r="D61" s="52"/>
      <c r="E61" s="319" t="str">
        <f>'Data Sheet'!$C$40</f>
        <v>April 20, 2026</v>
      </c>
      <c r="F61" s="50" t="str">
        <f>'Data Sheet'!$C$38</f>
        <v>December 31, 2025</v>
      </c>
    </row>
    <row r="62" spans="1:6">
      <c r="A62" s="2475" t="s">
        <v>691</v>
      </c>
      <c r="B62" s="18"/>
      <c r="C62" s="18"/>
      <c r="D62" s="18"/>
      <c r="E62" s="18"/>
      <c r="F62" s="28"/>
    </row>
    <row r="63" spans="1:6">
      <c r="A63" s="2937" t="s">
        <v>399</v>
      </c>
      <c r="B63" s="17" t="s">
        <v>673</v>
      </c>
      <c r="C63" s="292" t="s">
        <v>496</v>
      </c>
      <c r="D63" s="293" t="s">
        <v>674</v>
      </c>
      <c r="E63" s="75" t="s">
        <v>675</v>
      </c>
      <c r="F63" s="23"/>
    </row>
    <row r="64" spans="1:6">
      <c r="A64" s="2937" t="s">
        <v>402</v>
      </c>
      <c r="B64" s="75" t="s">
        <v>676</v>
      </c>
      <c r="C64" s="292" t="s">
        <v>677</v>
      </c>
      <c r="D64" s="293" t="s">
        <v>493</v>
      </c>
      <c r="E64" s="75" t="s">
        <v>493</v>
      </c>
      <c r="F64" s="81" t="s">
        <v>495</v>
      </c>
    </row>
    <row r="65" spans="1:6">
      <c r="A65" s="2483"/>
      <c r="B65" s="18" t="s">
        <v>678</v>
      </c>
      <c r="C65" s="31" t="s">
        <v>173</v>
      </c>
      <c r="D65" s="32" t="s">
        <v>174</v>
      </c>
      <c r="E65" s="18" t="s">
        <v>175</v>
      </c>
      <c r="F65" s="28" t="s">
        <v>513</v>
      </c>
    </row>
    <row r="66" spans="1:6" ht="15" customHeight="1">
      <c r="A66" s="2937" t="s">
        <v>431</v>
      </c>
      <c r="B66" s="2511" t="s">
        <v>692</v>
      </c>
      <c r="C66" s="973"/>
      <c r="D66" s="1053"/>
      <c r="E66" s="1052"/>
      <c r="F66" s="26"/>
    </row>
    <row r="67" spans="1:6">
      <c r="A67" s="2937" t="s">
        <v>432</v>
      </c>
      <c r="B67" s="1069" t="s">
        <v>693</v>
      </c>
      <c r="C67" s="973"/>
      <c r="D67" s="1053"/>
      <c r="E67" s="1052"/>
      <c r="F67" s="26"/>
    </row>
    <row r="68" spans="1:6">
      <c r="A68" s="2937" t="s">
        <v>433</v>
      </c>
      <c r="B68" s="1069"/>
      <c r="C68" s="973"/>
      <c r="D68" s="1053"/>
      <c r="E68" s="1052"/>
      <c r="F68" s="26"/>
    </row>
    <row r="69" spans="1:6">
      <c r="A69" s="2937" t="s">
        <v>434</v>
      </c>
      <c r="B69" s="1066"/>
      <c r="C69" s="973"/>
      <c r="D69" s="1053"/>
      <c r="E69" s="1052"/>
      <c r="F69" s="26"/>
    </row>
    <row r="70" spans="1:6">
      <c r="A70" s="2937" t="s">
        <v>435</v>
      </c>
      <c r="B70" s="1066"/>
      <c r="C70" s="973"/>
      <c r="D70" s="1053"/>
      <c r="E70" s="1052"/>
      <c r="F70" s="26"/>
    </row>
    <row r="71" spans="1:6" ht="17.5" customHeight="1">
      <c r="A71" s="2937" t="s">
        <v>436</v>
      </c>
      <c r="B71" s="1066"/>
      <c r="C71" s="973"/>
      <c r="D71" s="1053"/>
      <c r="E71" s="1052"/>
      <c r="F71" s="26"/>
    </row>
    <row r="72" spans="1:6" ht="18.649999999999999" customHeight="1">
      <c r="A72" s="2937">
        <v>25</v>
      </c>
      <c r="B72" s="1066"/>
      <c r="C72" s="973"/>
      <c r="D72" s="1053"/>
      <c r="E72" s="1052"/>
      <c r="F72" s="26"/>
    </row>
    <row r="73" spans="1:6">
      <c r="A73" s="2937" t="s">
        <v>438</v>
      </c>
      <c r="B73" s="1066"/>
      <c r="C73" s="973"/>
      <c r="D73" s="1053"/>
      <c r="E73" s="1052"/>
      <c r="F73" s="26"/>
    </row>
    <row r="74" spans="1:6">
      <c r="A74" s="2937" t="s">
        <v>439</v>
      </c>
      <c r="B74" s="1051"/>
      <c r="C74" s="973"/>
      <c r="D74" s="1053"/>
      <c r="E74" s="1052"/>
      <c r="F74" s="26"/>
    </row>
    <row r="75" spans="1:6">
      <c r="A75" s="2937" t="s">
        <v>443</v>
      </c>
      <c r="B75" s="17" t="s">
        <v>694</v>
      </c>
      <c r="C75" s="973">
        <v>187364863</v>
      </c>
      <c r="D75" s="1053">
        <v>187364863</v>
      </c>
      <c r="E75" s="1052"/>
      <c r="F75" s="23"/>
    </row>
    <row r="76" spans="1:6">
      <c r="A76" s="2937" t="s">
        <v>444</v>
      </c>
      <c r="B76" s="17" t="s">
        <v>695</v>
      </c>
      <c r="C76" s="22"/>
      <c r="D76" s="33"/>
      <c r="E76" s="17"/>
      <c r="F76" s="23"/>
    </row>
    <row r="77" spans="1:6">
      <c r="A77" s="2937" t="s">
        <v>445</v>
      </c>
      <c r="B77" s="17" t="s">
        <v>368</v>
      </c>
      <c r="C77" s="22"/>
      <c r="D77" s="33"/>
      <c r="E77" s="17"/>
      <c r="F77" s="23"/>
    </row>
    <row r="78" spans="1:6">
      <c r="A78" s="2937" t="s">
        <v>446</v>
      </c>
      <c r="B78" s="17"/>
      <c r="C78" s="22"/>
      <c r="D78" s="33"/>
      <c r="E78" s="17"/>
      <c r="F78" s="23"/>
    </row>
    <row r="79" spans="1:6">
      <c r="A79" s="2937" t="s">
        <v>447</v>
      </c>
      <c r="B79" s="17"/>
      <c r="C79" s="22"/>
      <c r="D79" s="33"/>
      <c r="E79" s="17"/>
      <c r="F79" s="23"/>
    </row>
    <row r="80" spans="1:6">
      <c r="A80" s="2937" t="s">
        <v>448</v>
      </c>
      <c r="B80" s="17"/>
      <c r="C80" s="22"/>
      <c r="D80" s="33"/>
      <c r="E80" s="17"/>
      <c r="F80" s="23"/>
    </row>
    <row r="81" spans="1:6">
      <c r="A81" s="2937" t="s">
        <v>449</v>
      </c>
      <c r="B81" s="17"/>
      <c r="C81" s="22"/>
      <c r="D81" s="33"/>
      <c r="E81" s="17"/>
      <c r="F81" s="23"/>
    </row>
    <row r="82" spans="1:6">
      <c r="A82" s="2937" t="s">
        <v>450</v>
      </c>
      <c r="B82" s="17"/>
      <c r="C82" s="22"/>
      <c r="D82" s="33"/>
      <c r="E82" s="17"/>
      <c r="F82" s="23"/>
    </row>
    <row r="83" spans="1:6">
      <c r="A83" s="2937" t="s">
        <v>451</v>
      </c>
      <c r="B83" s="17"/>
      <c r="C83" s="22"/>
      <c r="D83" s="33"/>
      <c r="E83" s="17"/>
      <c r="F83" s="23"/>
    </row>
    <row r="84" spans="1:6">
      <c r="A84" s="2937" t="s">
        <v>452</v>
      </c>
      <c r="B84" s="17"/>
      <c r="C84" s="22"/>
      <c r="D84" s="33"/>
      <c r="E84" s="17"/>
      <c r="F84" s="23"/>
    </row>
    <row r="85" spans="1:6">
      <c r="A85" s="2937" t="s">
        <v>453</v>
      </c>
      <c r="B85" s="17"/>
      <c r="C85" s="22"/>
      <c r="D85" s="33"/>
      <c r="E85" s="17"/>
      <c r="F85" s="23"/>
    </row>
    <row r="86" spans="1:6">
      <c r="A86" s="2937" t="s">
        <v>454</v>
      </c>
      <c r="B86" s="17"/>
      <c r="C86" s="22"/>
      <c r="D86" s="33"/>
      <c r="E86" s="17"/>
      <c r="F86" s="23"/>
    </row>
    <row r="87" spans="1:6">
      <c r="A87" s="2937" t="s">
        <v>455</v>
      </c>
      <c r="B87" s="17"/>
      <c r="C87" s="22"/>
      <c r="D87" s="33"/>
      <c r="E87" s="17"/>
      <c r="F87" s="23"/>
    </row>
    <row r="88" spans="1:6">
      <c r="A88" s="2937" t="s">
        <v>456</v>
      </c>
      <c r="B88" s="17"/>
      <c r="C88" s="22"/>
      <c r="D88" s="33"/>
      <c r="E88" s="17"/>
      <c r="F88" s="23"/>
    </row>
    <row r="89" spans="1:6">
      <c r="A89" s="2937" t="s">
        <v>457</v>
      </c>
      <c r="B89" s="17"/>
      <c r="C89" s="22"/>
      <c r="D89" s="33"/>
      <c r="E89" s="17"/>
      <c r="F89" s="23"/>
    </row>
    <row r="90" spans="1:6">
      <c r="A90" s="2937" t="s">
        <v>458</v>
      </c>
      <c r="B90" s="17"/>
      <c r="C90" s="22"/>
      <c r="D90" s="33"/>
      <c r="E90" s="17"/>
      <c r="F90" s="23"/>
    </row>
    <row r="91" spans="1:6">
      <c r="A91" s="2937" t="s">
        <v>459</v>
      </c>
      <c r="B91" s="17"/>
      <c r="C91" s="22"/>
      <c r="D91" s="33"/>
      <c r="E91" s="17"/>
      <c r="F91" s="23"/>
    </row>
    <row r="92" spans="1:6">
      <c r="A92" s="2937" t="s">
        <v>460</v>
      </c>
      <c r="B92" s="17"/>
      <c r="C92" s="22"/>
      <c r="D92" s="33"/>
      <c r="E92" s="17"/>
      <c r="F92" s="23"/>
    </row>
    <row r="93" spans="1:6">
      <c r="A93" s="2937" t="s">
        <v>461</v>
      </c>
      <c r="B93" s="17"/>
      <c r="C93" s="22"/>
      <c r="D93" s="33"/>
      <c r="E93" s="17"/>
      <c r="F93" s="23"/>
    </row>
    <row r="94" spans="1:6">
      <c r="A94" s="2937" t="s">
        <v>462</v>
      </c>
      <c r="B94" s="17"/>
      <c r="C94" s="22"/>
      <c r="D94" s="33"/>
      <c r="E94" s="17"/>
      <c r="F94" s="23"/>
    </row>
    <row r="95" spans="1:6">
      <c r="A95" s="2937" t="s">
        <v>463</v>
      </c>
      <c r="B95" s="17"/>
      <c r="C95" s="22"/>
      <c r="D95" s="33"/>
      <c r="E95" s="17"/>
      <c r="F95" s="23"/>
    </row>
    <row r="96" spans="1:6">
      <c r="A96" s="2937" t="s">
        <v>464</v>
      </c>
      <c r="B96" s="17"/>
      <c r="C96" s="22"/>
      <c r="D96" s="33"/>
      <c r="E96" s="17"/>
      <c r="F96" s="23"/>
    </row>
    <row r="97" spans="1:6">
      <c r="A97" s="2937" t="s">
        <v>465</v>
      </c>
      <c r="B97" s="17"/>
      <c r="C97" s="22"/>
      <c r="D97" s="33"/>
      <c r="E97" s="17"/>
      <c r="F97" s="23"/>
    </row>
    <row r="98" spans="1:6">
      <c r="A98" s="2937" t="s">
        <v>696</v>
      </c>
      <c r="B98" s="17"/>
      <c r="C98" s="22"/>
      <c r="D98" s="33"/>
      <c r="E98" s="17"/>
      <c r="F98" s="23"/>
    </row>
    <row r="99" spans="1:6">
      <c r="A99" s="2937" t="s">
        <v>697</v>
      </c>
      <c r="B99" s="17"/>
      <c r="C99" s="22"/>
      <c r="D99" s="33"/>
      <c r="E99" s="17"/>
      <c r="F99" s="23"/>
    </row>
    <row r="100" spans="1:6">
      <c r="A100" s="2506" t="s">
        <v>698</v>
      </c>
      <c r="B100" s="21"/>
      <c r="C100" s="24"/>
      <c r="D100" s="52"/>
      <c r="E100" s="21"/>
      <c r="F100" s="67"/>
    </row>
    <row r="101" spans="1:6">
      <c r="A101" s="2429"/>
      <c r="F101" s="1579"/>
    </row>
    <row r="102" spans="1:6">
      <c r="A102" s="2429"/>
      <c r="F102" s="1579"/>
    </row>
    <row r="103" spans="1:6">
      <c r="A103" s="2429"/>
      <c r="F103" s="1579"/>
    </row>
    <row r="104" spans="1:6">
      <c r="A104" s="2429"/>
      <c r="F104" s="1579"/>
    </row>
    <row r="105" spans="1:6">
      <c r="A105" s="2429"/>
      <c r="F105" s="1579"/>
    </row>
    <row r="106" spans="1:6">
      <c r="A106" s="2429"/>
      <c r="F106" s="1579"/>
    </row>
    <row r="107" spans="1:6">
      <c r="A107" s="2429"/>
      <c r="F107" s="1579"/>
    </row>
    <row r="108" spans="1:6">
      <c r="A108" s="2429"/>
      <c r="F108" s="1579"/>
    </row>
    <row r="109" spans="1:6">
      <c r="A109" s="2429"/>
      <c r="F109" s="1579"/>
    </row>
    <row r="110" spans="1:6">
      <c r="A110" s="2429"/>
      <c r="F110" s="1579"/>
    </row>
    <row r="111" spans="1:6">
      <c r="A111" s="2429"/>
      <c r="F111" s="1579"/>
    </row>
    <row r="112" spans="1:6" ht="16" thickBot="1">
      <c r="A112" s="2932"/>
      <c r="B112" s="2921"/>
      <c r="C112" s="2921"/>
      <c r="D112" s="2921"/>
      <c r="E112" s="2921"/>
      <c r="F112" s="2510"/>
    </row>
    <row r="114" spans="1:6">
      <c r="A114" s="9" t="s">
        <v>699</v>
      </c>
    </row>
    <row r="115" spans="1:6">
      <c r="A115" s="12" t="s">
        <v>700</v>
      </c>
      <c r="B115" s="12"/>
      <c r="C115" s="12"/>
      <c r="D115" s="12"/>
      <c r="E115" s="12"/>
      <c r="F115" s="12"/>
    </row>
    <row r="116" spans="1:6">
      <c r="C116" s="17"/>
      <c r="D116" s="17"/>
      <c r="E116" s="17"/>
      <c r="F116" s="17"/>
    </row>
    <row r="117" spans="1:6">
      <c r="A117" s="72" t="s">
        <v>701</v>
      </c>
      <c r="C117" s="17"/>
      <c r="D117" s="17"/>
      <c r="E117" s="17"/>
      <c r="F117" s="17"/>
    </row>
    <row r="118" spans="1:6">
      <c r="C118" s="17"/>
      <c r="D118" s="17"/>
      <c r="E118" s="17"/>
      <c r="F118" s="17"/>
    </row>
    <row r="119" spans="1:6">
      <c r="A119" s="17"/>
      <c r="B119" s="68"/>
      <c r="C119" s="17"/>
      <c r="D119" s="17"/>
      <c r="E119" s="17"/>
      <c r="F119" s="17"/>
    </row>
    <row r="120" spans="1:6" ht="16" thickBot="1">
      <c r="A120" s="17"/>
      <c r="B120" s="9" t="str">
        <f>'Data Sheet'!$C$25</f>
        <v xml:space="preserve">Niagara Mohawk Power Corporation </v>
      </c>
      <c r="C120" s="17"/>
      <c r="D120" s="17"/>
      <c r="E120" s="319" t="str">
        <f>'Data Sheet'!$C$40</f>
        <v>April 20, 2026</v>
      </c>
      <c r="F120" s="9" t="str">
        <f>'Data Sheet'!$C$38</f>
        <v>December 31, 2025</v>
      </c>
    </row>
    <row r="121" spans="1:6">
      <c r="A121" s="1463"/>
      <c r="B121" s="1464"/>
      <c r="C121" s="1464"/>
      <c r="D121" s="1464"/>
      <c r="E121" s="1464"/>
      <c r="F121" s="1470"/>
    </row>
    <row r="122" spans="1:6">
      <c r="A122" s="2512" t="s">
        <v>185</v>
      </c>
      <c r="B122" s="69"/>
      <c r="C122" s="69"/>
      <c r="D122" s="69"/>
      <c r="E122" s="69"/>
      <c r="F122" s="2513"/>
    </row>
    <row r="123" spans="1:6">
      <c r="A123" s="2512" t="s">
        <v>702</v>
      </c>
      <c r="B123" s="69"/>
      <c r="C123" s="69"/>
      <c r="D123" s="69"/>
      <c r="E123" s="69"/>
      <c r="F123" s="2513"/>
    </row>
    <row r="124" spans="1:6">
      <c r="A124" s="2475"/>
      <c r="B124" s="18"/>
      <c r="C124" s="18"/>
      <c r="D124" s="18"/>
      <c r="E124" s="18"/>
      <c r="F124" s="19"/>
    </row>
    <row r="125" spans="1:6" ht="16" thickBot="1">
      <c r="A125" s="1566"/>
      <c r="B125" s="17"/>
      <c r="C125" s="17"/>
      <c r="D125" s="17"/>
      <c r="E125" s="17"/>
      <c r="F125" s="1584"/>
    </row>
    <row r="126" spans="1:6">
      <c r="A126" s="1195"/>
      <c r="B126" s="1286"/>
      <c r="C126" s="1286"/>
      <c r="D126" s="1286"/>
      <c r="E126" s="1268"/>
      <c r="F126" s="1584"/>
    </row>
    <row r="127" spans="1:6">
      <c r="A127" s="1469"/>
      <c r="B127" s="20"/>
      <c r="C127" s="20"/>
      <c r="D127" s="20"/>
      <c r="E127" s="1682"/>
      <c r="F127" s="2476"/>
    </row>
    <row r="128" spans="1:6">
      <c r="A128" s="1469"/>
      <c r="B128" s="17"/>
      <c r="C128" s="17"/>
      <c r="D128" s="17"/>
      <c r="E128" s="1551"/>
      <c r="F128" s="1584"/>
    </row>
    <row r="129" spans="1:6">
      <c r="A129" s="1469"/>
      <c r="B129" s="17"/>
      <c r="C129" s="17"/>
      <c r="D129" s="17"/>
      <c r="E129" s="1551"/>
      <c r="F129" s="1584"/>
    </row>
    <row r="130" spans="1:6">
      <c r="A130" s="1469"/>
      <c r="B130" s="17"/>
      <c r="C130" s="17"/>
      <c r="D130" s="17"/>
      <c r="E130" s="1551"/>
      <c r="F130" s="1584"/>
    </row>
    <row r="131" spans="1:6">
      <c r="A131" s="1469"/>
      <c r="B131" s="17"/>
      <c r="C131" s="17"/>
      <c r="D131" s="17"/>
      <c r="E131" s="1551"/>
      <c r="F131" s="1584"/>
    </row>
    <row r="132" spans="1:6">
      <c r="A132" s="1469"/>
      <c r="B132" s="17"/>
      <c r="C132" s="1759"/>
      <c r="D132" s="1759"/>
      <c r="E132" s="1551"/>
      <c r="F132" s="1584"/>
    </row>
    <row r="133" spans="1:6">
      <c r="A133" s="1469"/>
      <c r="B133" s="17"/>
      <c r="C133" s="1742"/>
      <c r="D133" s="1742"/>
      <c r="E133" s="1551"/>
      <c r="F133" s="1584"/>
    </row>
    <row r="134" spans="1:6">
      <c r="A134" s="1469"/>
      <c r="B134" s="17"/>
      <c r="C134" s="1742"/>
      <c r="D134" s="1742"/>
      <c r="E134" s="1551"/>
      <c r="F134" s="1584"/>
    </row>
    <row r="135" spans="1:6">
      <c r="A135" s="1469"/>
      <c r="B135" s="17"/>
      <c r="C135" s="1742"/>
      <c r="D135" s="1742"/>
      <c r="E135" s="1551"/>
      <c r="F135" s="17"/>
    </row>
    <row r="136" spans="1:6">
      <c r="A136" s="1469"/>
      <c r="B136" s="17"/>
      <c r="C136" s="1758"/>
      <c r="D136" s="1758"/>
      <c r="E136" s="1682"/>
      <c r="F136" s="1682"/>
    </row>
    <row r="137" spans="1:6">
      <c r="A137" s="1469"/>
      <c r="B137" s="17"/>
      <c r="C137" s="1742"/>
      <c r="D137" s="1742"/>
      <c r="E137" s="1551"/>
      <c r="F137" s="1551"/>
    </row>
    <row r="138" spans="1:6">
      <c r="A138" s="1469"/>
      <c r="B138" s="17"/>
      <c r="C138" s="1742"/>
      <c r="D138" s="1742"/>
      <c r="E138" s="1551"/>
      <c r="F138" s="1551"/>
    </row>
    <row r="139" spans="1:6">
      <c r="A139" s="1469"/>
      <c r="B139" s="17"/>
      <c r="C139" s="1742"/>
      <c r="D139" s="1742"/>
      <c r="E139" s="1551"/>
      <c r="F139" s="1551"/>
    </row>
    <row r="140" spans="1:6">
      <c r="A140" s="1469"/>
      <c r="B140" s="17"/>
      <c r="C140" s="1742"/>
      <c r="D140" s="1742"/>
      <c r="E140" s="1551"/>
      <c r="F140" s="1551"/>
    </row>
    <row r="141" spans="1:6">
      <c r="A141" s="1469"/>
      <c r="B141" s="17"/>
      <c r="C141" s="1742"/>
      <c r="D141" s="1742"/>
      <c r="E141" s="1551"/>
      <c r="F141" s="1551"/>
    </row>
    <row r="142" spans="1:6">
      <c r="A142" s="1469"/>
      <c r="B142" s="17"/>
      <c r="C142" s="1742"/>
      <c r="D142" s="1742"/>
      <c r="E142" s="1551"/>
      <c r="F142" s="1551"/>
    </row>
    <row r="143" spans="1:6">
      <c r="A143" s="1469"/>
      <c r="B143" s="17"/>
      <c r="C143" s="1742"/>
      <c r="D143" s="1742"/>
      <c r="E143" s="1551"/>
      <c r="F143" s="1551"/>
    </row>
    <row r="144" spans="1:6">
      <c r="A144" s="1469"/>
      <c r="B144" s="17"/>
      <c r="C144" s="1742"/>
      <c r="D144" s="1742"/>
      <c r="E144" s="1551"/>
      <c r="F144" s="1551"/>
    </row>
    <row r="145" spans="1:6">
      <c r="A145" s="1469"/>
      <c r="B145" s="17"/>
      <c r="C145" s="1742"/>
      <c r="D145" s="1742"/>
      <c r="E145" s="1551"/>
      <c r="F145" s="1551"/>
    </row>
    <row r="146" spans="1:6">
      <c r="A146" s="1469"/>
      <c r="B146" s="17"/>
      <c r="C146" s="1742"/>
      <c r="D146" s="1742"/>
      <c r="E146" s="1551"/>
      <c r="F146" s="1551"/>
    </row>
    <row r="147" spans="1:6">
      <c r="A147" s="1469"/>
      <c r="B147" s="17"/>
      <c r="C147" s="1742"/>
      <c r="D147" s="1742"/>
      <c r="E147" s="1551"/>
      <c r="F147" s="1551"/>
    </row>
    <row r="148" spans="1:6">
      <c r="A148" s="1469"/>
      <c r="B148" s="17"/>
      <c r="C148" s="1742"/>
      <c r="D148" s="1742"/>
      <c r="E148" s="1551"/>
      <c r="F148" s="1551"/>
    </row>
    <row r="149" spans="1:6">
      <c r="A149" s="1469"/>
      <c r="B149" s="17"/>
      <c r="C149" s="1742"/>
      <c r="D149" s="1742"/>
      <c r="E149" s="1551"/>
      <c r="F149" s="1551"/>
    </row>
    <row r="150" spans="1:6">
      <c r="A150" s="1469"/>
      <c r="B150" s="17"/>
      <c r="C150" s="1742"/>
      <c r="D150" s="1742"/>
      <c r="E150" s="1551"/>
      <c r="F150" s="1551"/>
    </row>
    <row r="151" spans="1:6">
      <c r="A151" s="1469"/>
      <c r="B151" s="17"/>
      <c r="C151" s="1742"/>
      <c r="D151" s="1742"/>
      <c r="E151" s="1551"/>
      <c r="F151" s="1551"/>
    </row>
    <row r="152" spans="1:6">
      <c r="A152" s="1469"/>
      <c r="B152" s="17"/>
      <c r="C152" s="1742"/>
      <c r="D152" s="1742"/>
      <c r="E152" s="1551"/>
      <c r="F152" s="1551"/>
    </row>
    <row r="153" spans="1:6">
      <c r="A153" s="1469"/>
      <c r="B153" s="17"/>
      <c r="C153" s="1742"/>
      <c r="D153" s="1742"/>
      <c r="E153" s="1551"/>
      <c r="F153" s="1551"/>
    </row>
    <row r="154" spans="1:6">
      <c r="A154" s="1469"/>
      <c r="B154" s="17"/>
      <c r="C154" s="1742"/>
      <c r="D154" s="1742"/>
      <c r="E154" s="1551"/>
      <c r="F154" s="1551"/>
    </row>
    <row r="155" spans="1:6">
      <c r="A155" s="1469"/>
      <c r="B155" s="17"/>
      <c r="C155" s="1742"/>
      <c r="D155" s="1742"/>
      <c r="E155" s="1551"/>
      <c r="F155" s="1551"/>
    </row>
    <row r="156" spans="1:6">
      <c r="A156" s="1469"/>
      <c r="B156" s="17"/>
      <c r="C156" s="1742"/>
      <c r="D156" s="1742"/>
      <c r="E156" s="1551"/>
      <c r="F156" s="1551"/>
    </row>
    <row r="157" spans="1:6">
      <c r="A157" s="1469"/>
      <c r="B157" s="17"/>
      <c r="C157" s="1742"/>
      <c r="D157" s="1742"/>
      <c r="E157" s="1551"/>
      <c r="F157" s="1551"/>
    </row>
    <row r="158" spans="1:6">
      <c r="A158" s="1469"/>
      <c r="B158" s="17"/>
      <c r="C158" s="1742"/>
      <c r="D158" s="1742"/>
      <c r="E158" s="1551"/>
      <c r="F158" s="1551"/>
    </row>
    <row r="159" spans="1:6">
      <c r="A159" s="1469"/>
      <c r="B159" s="17"/>
      <c r="C159" s="1742"/>
      <c r="D159" s="1742"/>
      <c r="E159" s="1551"/>
      <c r="F159" s="1551"/>
    </row>
    <row r="160" spans="1:6">
      <c r="A160" s="1469"/>
      <c r="B160" s="17"/>
      <c r="C160" s="1742"/>
      <c r="D160" s="1742"/>
      <c r="E160" s="1551"/>
      <c r="F160" s="1551"/>
    </row>
    <row r="161" spans="1:6">
      <c r="A161" s="1469"/>
      <c r="B161" s="17"/>
      <c r="C161" s="1742"/>
      <c r="D161" s="1742"/>
      <c r="E161" s="1551"/>
      <c r="F161" s="1551"/>
    </row>
    <row r="162" spans="1:6">
      <c r="A162" s="1469"/>
      <c r="B162" s="17"/>
      <c r="C162" s="1742"/>
      <c r="D162" s="1742"/>
      <c r="E162" s="1551"/>
      <c r="F162" s="1551"/>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ht="16" thickBot="1">
      <c r="A172" s="2958"/>
      <c r="B172" s="2921"/>
      <c r="C172" s="1760"/>
      <c r="D172" s="1760"/>
      <c r="E172" s="1670"/>
      <c r="F172" s="1670"/>
    </row>
    <row r="173" spans="1:6">
      <c r="A173" s="1499"/>
      <c r="C173" s="617"/>
      <c r="D173" s="617"/>
      <c r="E173" s="1586"/>
      <c r="F173" s="1586"/>
    </row>
    <row r="174" spans="1:6">
      <c r="A174" s="1499" t="s">
        <v>378</v>
      </c>
      <c r="C174" s="617"/>
      <c r="D174" s="617"/>
      <c r="E174" s="1586"/>
      <c r="F174" s="1586"/>
    </row>
    <row r="175" spans="1:6">
      <c r="A175" s="1531" t="s">
        <v>703</v>
      </c>
      <c r="B175" s="12"/>
      <c r="C175" s="1749"/>
      <c r="D175" s="1749"/>
      <c r="E175" s="1587"/>
      <c r="F175" s="1587"/>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
    <mergeCell ref="B46:E49"/>
  </mergeCells>
  <printOptions horizontalCentered="1" verticalCentered="1"/>
  <pageMargins left="0.5" right="0.75" top="0.5" bottom="0.5" header="0.5" footer="0.5"/>
  <pageSetup scale="61" fitToHeight="3" pageOrder="overThenDown" orientation="portrait" r:id="rId1"/>
  <headerFooter alignWithMargins="0"/>
  <rowBreaks count="1" manualBreakCount="1">
    <brk id="58" max="16383"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86C6-D86F-42A2-9F17-0F1F4F77EDA3}">
  <sheetPr transitionEvaluation="1">
    <tabColor rgb="FF92D050"/>
  </sheetPr>
  <dimension ref="A1:K212"/>
  <sheetViews>
    <sheetView view="pageBreakPreview" topLeftCell="A65" zoomScale="80" zoomScaleNormal="80" zoomScaleSheetLayoutView="80" workbookViewId="0">
      <selection activeCell="B72" sqref="B72"/>
    </sheetView>
  </sheetViews>
  <sheetFormatPr defaultColWidth="9.69140625" defaultRowHeight="15.5"/>
  <cols>
    <col min="1" max="1" width="5.07421875" style="1071" customWidth="1"/>
    <col min="2" max="2" width="32.07421875" style="1071" customWidth="1"/>
    <col min="3" max="3" width="14.69140625" style="1071" customWidth="1"/>
    <col min="4" max="4" width="3.69140625" style="1071" customWidth="1"/>
    <col min="5" max="5" width="1.69140625" style="1071" customWidth="1"/>
    <col min="6" max="6" width="14.84375" style="1071" customWidth="1"/>
    <col min="7" max="7" width="15" style="1071" customWidth="1"/>
    <col min="8" max="8" width="36" style="1071" customWidth="1"/>
    <col min="9" max="16384" width="9.69140625" style="1071"/>
  </cols>
  <sheetData>
    <row r="1" spans="1:11">
      <c r="A1" s="2289"/>
      <c r="B1" s="2290" t="s">
        <v>156</v>
      </c>
      <c r="C1" s="2291" t="s">
        <v>353</v>
      </c>
      <c r="D1" s="2292"/>
      <c r="E1" s="2292"/>
      <c r="F1" s="2290"/>
      <c r="G1" s="2293" t="s">
        <v>442</v>
      </c>
      <c r="H1" s="2294" t="s">
        <v>159</v>
      </c>
    </row>
    <row r="2" spans="1:11">
      <c r="A2" s="2295"/>
      <c r="B2" s="2296" t="str">
        <f>'Data Sheet'!$C$25</f>
        <v xml:space="preserve">Niagara Mohawk Power Corporation </v>
      </c>
      <c r="C2" s="2297" t="s">
        <v>354</v>
      </c>
      <c r="D2" s="2298" t="s">
        <v>355</v>
      </c>
      <c r="F2" s="2299" t="s">
        <v>356</v>
      </c>
      <c r="G2" s="2300" t="s">
        <v>387</v>
      </c>
      <c r="H2" s="2301"/>
    </row>
    <row r="3" spans="1:11" ht="15" customHeight="1">
      <c r="A3" s="2302"/>
      <c r="B3" s="2303"/>
      <c r="C3" s="2304" t="s">
        <v>357</v>
      </c>
      <c r="D3" s="2303" t="s">
        <v>358</v>
      </c>
      <c r="E3" s="1079"/>
      <c r="F3" s="2305" t="s">
        <v>359</v>
      </c>
      <c r="G3" s="2306" t="str">
        <f>'Data Sheet'!$C$40</f>
        <v>April 20, 2026</v>
      </c>
      <c r="H3" s="2307" t="str">
        <f>'Data Sheet'!$C$38</f>
        <v>December 31, 2025</v>
      </c>
    </row>
    <row r="4" spans="1:11" ht="15" customHeight="1">
      <c r="A4" s="2308" t="s">
        <v>576</v>
      </c>
      <c r="B4" s="2309"/>
      <c r="C4" s="2309"/>
      <c r="D4" s="2309"/>
      <c r="E4" s="2309"/>
      <c r="F4" s="2309"/>
      <c r="G4" s="2309"/>
      <c r="H4" s="2310"/>
    </row>
    <row r="5" spans="1:11">
      <c r="A5" s="2295"/>
      <c r="B5" s="3748" t="s">
        <v>577</v>
      </c>
      <c r="C5" s="3749"/>
      <c r="D5" s="2311" t="s">
        <v>578</v>
      </c>
      <c r="E5" s="3750" t="s">
        <v>579</v>
      </c>
      <c r="F5" s="3750"/>
      <c r="G5" s="3750"/>
      <c r="H5" s="3751"/>
    </row>
    <row r="6" spans="1:11">
      <c r="A6" s="2295"/>
      <c r="B6" s="3740"/>
      <c r="C6" s="3740"/>
      <c r="D6" s="2311"/>
      <c r="E6" s="3741"/>
      <c r="F6" s="3741"/>
      <c r="G6" s="3741"/>
      <c r="H6" s="3742"/>
    </row>
    <row r="7" spans="1:11">
      <c r="A7" s="2295"/>
      <c r="B7" s="3740"/>
      <c r="C7" s="3740"/>
      <c r="D7" s="2311"/>
      <c r="E7" s="3741"/>
      <c r="F7" s="3741"/>
      <c r="G7" s="3741"/>
      <c r="H7" s="3742"/>
    </row>
    <row r="8" spans="1:11">
      <c r="A8" s="2295"/>
      <c r="B8" s="3740"/>
      <c r="C8" s="3740"/>
      <c r="D8" s="2311"/>
      <c r="E8" s="3752" t="s">
        <v>580</v>
      </c>
      <c r="F8" s="3752"/>
      <c r="G8" s="3752"/>
      <c r="H8" s="3753"/>
    </row>
    <row r="9" spans="1:11">
      <c r="A9" s="2295"/>
      <c r="B9" s="3740"/>
      <c r="C9" s="3740"/>
      <c r="D9" s="2311"/>
      <c r="E9" s="3752"/>
      <c r="F9" s="3752"/>
      <c r="G9" s="3752"/>
      <c r="H9" s="3753"/>
    </row>
    <row r="10" spans="1:11">
      <c r="A10" s="2295"/>
      <c r="B10" s="3740"/>
      <c r="C10" s="3740"/>
      <c r="D10" s="2311"/>
      <c r="E10" s="3752"/>
      <c r="F10" s="3752"/>
      <c r="G10" s="3752"/>
      <c r="H10" s="3753"/>
    </row>
    <row r="11" spans="1:11">
      <c r="A11" s="2295"/>
      <c r="B11" s="2313"/>
      <c r="C11" s="2313"/>
      <c r="D11" s="2311"/>
      <c r="E11" s="3752"/>
      <c r="F11" s="3752"/>
      <c r="G11" s="3752"/>
      <c r="H11" s="3753"/>
    </row>
    <row r="12" spans="1:11">
      <c r="A12" s="2295"/>
      <c r="B12" s="3741" t="s">
        <v>581</v>
      </c>
      <c r="C12" s="3743"/>
      <c r="D12" s="2311"/>
      <c r="E12" s="3752"/>
      <c r="F12" s="3752"/>
      <c r="G12" s="3752"/>
      <c r="H12" s="3753"/>
    </row>
    <row r="13" spans="1:11">
      <c r="A13" s="2295"/>
      <c r="B13" s="3743"/>
      <c r="C13" s="3743"/>
      <c r="D13" s="2311"/>
      <c r="E13" s="2315"/>
      <c r="F13" s="2316" t="s">
        <v>85</v>
      </c>
      <c r="G13" s="2317"/>
      <c r="H13" s="2318"/>
    </row>
    <row r="14" spans="1:11" ht="21" customHeight="1">
      <c r="A14" s="2295"/>
      <c r="B14" s="3743"/>
      <c r="C14" s="3743"/>
      <c r="D14" s="2311"/>
      <c r="E14" s="3754" t="s">
        <v>582</v>
      </c>
      <c r="F14" s="3755"/>
      <c r="G14" s="3755"/>
      <c r="H14" s="3756"/>
    </row>
    <row r="15" spans="1:11" ht="21" customHeight="1">
      <c r="A15" s="2295"/>
      <c r="B15" s="2313" t="s">
        <v>85</v>
      </c>
      <c r="C15" s="2319"/>
      <c r="D15" s="2311"/>
      <c r="E15" s="3755"/>
      <c r="F15" s="3755"/>
      <c r="G15" s="3755"/>
      <c r="H15" s="3756"/>
      <c r="K15" s="2320"/>
    </row>
    <row r="16" spans="1:11">
      <c r="A16" s="2295"/>
      <c r="B16" s="3739" t="s">
        <v>583</v>
      </c>
      <c r="C16" s="3740"/>
      <c r="D16" s="2311"/>
      <c r="E16" s="2316"/>
      <c r="F16" s="2316" t="s">
        <v>85</v>
      </c>
      <c r="G16" s="2316"/>
      <c r="H16" s="2318"/>
    </row>
    <row r="17" spans="1:8">
      <c r="A17" s="2295"/>
      <c r="B17" s="3740"/>
      <c r="C17" s="3740"/>
      <c r="D17" s="2311"/>
      <c r="E17" s="2317"/>
      <c r="F17" s="2317"/>
      <c r="G17" s="2317"/>
      <c r="H17" s="2318"/>
    </row>
    <row r="18" spans="1:8">
      <c r="A18" s="2295"/>
      <c r="B18" s="3740"/>
      <c r="C18" s="3740"/>
      <c r="D18" s="2311"/>
      <c r="E18" s="3741" t="s">
        <v>584</v>
      </c>
      <c r="F18" s="3741"/>
      <c r="G18" s="3741"/>
      <c r="H18" s="3742"/>
    </row>
    <row r="19" spans="1:8" ht="35.25" customHeight="1">
      <c r="A19" s="2295"/>
      <c r="B19" s="3740"/>
      <c r="C19" s="3740"/>
      <c r="D19" s="2311"/>
      <c r="E19" s="3741"/>
      <c r="F19" s="3741"/>
      <c r="G19" s="3741"/>
      <c r="H19" s="3742"/>
    </row>
    <row r="20" spans="1:8">
      <c r="A20" s="2295"/>
      <c r="B20" s="2313" t="s">
        <v>85</v>
      </c>
      <c r="C20" s="2311"/>
      <c r="D20" s="2311"/>
      <c r="E20" s="2317"/>
      <c r="H20" s="1629"/>
    </row>
    <row r="21" spans="1:8">
      <c r="A21" s="2295"/>
      <c r="B21" s="2313"/>
      <c r="C21" s="2311"/>
      <c r="D21" s="2311"/>
      <c r="E21" s="2317"/>
      <c r="H21" s="1629"/>
    </row>
    <row r="22" spans="1:8">
      <c r="A22" s="2295"/>
      <c r="B22" s="3739" t="s">
        <v>585</v>
      </c>
      <c r="C22" s="3740"/>
      <c r="D22" s="2311"/>
      <c r="E22" s="3741" t="s">
        <v>586</v>
      </c>
      <c r="F22" s="3741"/>
      <c r="G22" s="3741"/>
      <c r="H22" s="3742"/>
    </row>
    <row r="23" spans="1:8">
      <c r="A23" s="2295"/>
      <c r="B23" s="3740"/>
      <c r="C23" s="3740"/>
      <c r="D23" s="2311"/>
      <c r="E23" s="3741"/>
      <c r="F23" s="3741"/>
      <c r="G23" s="3741"/>
      <c r="H23" s="3742"/>
    </row>
    <row r="24" spans="1:8">
      <c r="A24" s="2295"/>
      <c r="B24" s="3740"/>
      <c r="C24" s="3740"/>
      <c r="D24" s="2311"/>
      <c r="E24" s="3741"/>
      <c r="F24" s="3741"/>
      <c r="G24" s="3741"/>
      <c r="H24" s="3742"/>
    </row>
    <row r="25" spans="1:8" ht="33.75" customHeight="1">
      <c r="A25" s="2295"/>
      <c r="B25" s="3740"/>
      <c r="C25" s="3740"/>
      <c r="D25" s="2311"/>
      <c r="H25" s="2318"/>
    </row>
    <row r="26" spans="1:8">
      <c r="A26" s="2295"/>
      <c r="B26" s="2313" t="s">
        <v>85</v>
      </c>
      <c r="C26" s="2312"/>
      <c r="D26" s="2311"/>
      <c r="E26" s="3739" t="s">
        <v>587</v>
      </c>
      <c r="F26" s="3739"/>
      <c r="G26" s="3739"/>
      <c r="H26" s="3745"/>
    </row>
    <row r="27" spans="1:8">
      <c r="A27" s="2295"/>
      <c r="B27" s="3739" t="s">
        <v>588</v>
      </c>
      <c r="C27" s="3739"/>
      <c r="D27" s="2311"/>
      <c r="E27" s="3739"/>
      <c r="F27" s="3739"/>
      <c r="G27" s="3739"/>
      <c r="H27" s="3745"/>
    </row>
    <row r="28" spans="1:8">
      <c r="A28" s="2295"/>
      <c r="B28" s="3739"/>
      <c r="C28" s="3739"/>
      <c r="D28" s="2311"/>
      <c r="E28" s="3739"/>
      <c r="F28" s="3739"/>
      <c r="G28" s="3739"/>
      <c r="H28" s="3745"/>
    </row>
    <row r="29" spans="1:8">
      <c r="A29" s="2295"/>
      <c r="B29" s="3739"/>
      <c r="C29" s="3739"/>
      <c r="D29" s="2311"/>
      <c r="E29" s="3739"/>
      <c r="F29" s="3739"/>
      <c r="G29" s="3739"/>
      <c r="H29" s="3745"/>
    </row>
    <row r="30" spans="1:8" ht="39" customHeight="1">
      <c r="A30" s="2295"/>
      <c r="B30" s="3739"/>
      <c r="C30" s="3739"/>
      <c r="D30" s="2311"/>
      <c r="E30" s="3739"/>
      <c r="F30" s="3739"/>
      <c r="G30" s="3739"/>
      <c r="H30" s="3745"/>
    </row>
    <row r="31" spans="1:8">
      <c r="A31" s="2295"/>
      <c r="B31" s="2313" t="s">
        <v>85</v>
      </c>
      <c r="C31" s="2313"/>
      <c r="D31" s="2311"/>
      <c r="F31" s="2314"/>
      <c r="G31" s="2314"/>
      <c r="H31" s="2321"/>
    </row>
    <row r="32" spans="1:8">
      <c r="A32" s="2295"/>
      <c r="B32" s="3739" t="s">
        <v>589</v>
      </c>
      <c r="C32" s="3746"/>
      <c r="D32" s="2311"/>
      <c r="E32" s="2322" t="s">
        <v>590</v>
      </c>
      <c r="F32" s="2314"/>
      <c r="G32" s="2314"/>
      <c r="H32" s="2321"/>
    </row>
    <row r="33" spans="1:8">
      <c r="A33" s="2295"/>
      <c r="B33" s="3746"/>
      <c r="C33" s="3746"/>
      <c r="D33" s="2311"/>
      <c r="E33" s="2323"/>
      <c r="F33" s="2317"/>
      <c r="G33" s="2317"/>
      <c r="H33" s="2318"/>
    </row>
    <row r="34" spans="1:8">
      <c r="A34" s="2295"/>
      <c r="B34" s="3746"/>
      <c r="C34" s="3746"/>
      <c r="D34" s="2311"/>
      <c r="E34" s="3727" t="s">
        <v>591</v>
      </c>
      <c r="F34" s="3728"/>
      <c r="G34" s="3728"/>
      <c r="H34" s="3729"/>
    </row>
    <row r="35" spans="1:8">
      <c r="A35" s="2295"/>
      <c r="B35" s="3746"/>
      <c r="C35" s="3746"/>
      <c r="D35" s="2311"/>
      <c r="E35" s="3728"/>
      <c r="F35" s="3728"/>
      <c r="G35" s="3728"/>
      <c r="H35" s="3729"/>
    </row>
    <row r="36" spans="1:8">
      <c r="A36" s="2295"/>
      <c r="B36" s="3746"/>
      <c r="C36" s="3746"/>
      <c r="D36" s="2311"/>
      <c r="E36" s="3728"/>
      <c r="F36" s="3728"/>
      <c r="G36" s="3728"/>
      <c r="H36" s="3729"/>
    </row>
    <row r="37" spans="1:8">
      <c r="A37" s="2295"/>
      <c r="B37" s="3746"/>
      <c r="C37" s="3746"/>
      <c r="D37" s="2311"/>
      <c r="E37" s="3728"/>
      <c r="F37" s="3728"/>
      <c r="G37" s="3728"/>
      <c r="H37" s="3729"/>
    </row>
    <row r="38" spans="1:8">
      <c r="A38" s="2302"/>
      <c r="B38" s="3747"/>
      <c r="C38" s="3747"/>
      <c r="D38" s="2324"/>
      <c r="E38" s="3730"/>
      <c r="F38" s="3730"/>
      <c r="G38" s="3730"/>
      <c r="H38" s="3731"/>
    </row>
    <row r="39" spans="1:8">
      <c r="A39" s="2295"/>
      <c r="B39" s="2325"/>
      <c r="C39" s="2325"/>
      <c r="D39" s="2325"/>
      <c r="E39" s="2325"/>
      <c r="F39" s="2298"/>
      <c r="G39" s="2326"/>
      <c r="H39" s="2327"/>
    </row>
    <row r="40" spans="1:8">
      <c r="A40" s="2295"/>
      <c r="B40" s="2325"/>
      <c r="C40" s="2325"/>
      <c r="D40" s="2325"/>
      <c r="E40" s="2325"/>
      <c r="F40" s="2298"/>
      <c r="G40" s="2326"/>
      <c r="H40" s="2327"/>
    </row>
    <row r="41" spans="1:8">
      <c r="A41" s="2295"/>
      <c r="B41" s="2325"/>
      <c r="C41" s="2325"/>
      <c r="D41" s="2325"/>
      <c r="E41" s="2325"/>
      <c r="F41" s="2298"/>
      <c r="G41" s="2326"/>
      <c r="H41" s="2327"/>
    </row>
    <row r="42" spans="1:8">
      <c r="A42" s="2295"/>
      <c r="B42" s="2325"/>
      <c r="C42" s="2325"/>
      <c r="D42" s="2325"/>
      <c r="E42" s="2325"/>
      <c r="F42" s="2298"/>
      <c r="G42" s="2326"/>
      <c r="H42" s="2327"/>
    </row>
    <row r="43" spans="1:8">
      <c r="A43" s="2295"/>
      <c r="B43" s="2325"/>
      <c r="C43" s="2325"/>
      <c r="D43" s="2325"/>
      <c r="E43" s="2325"/>
      <c r="F43" s="2298"/>
      <c r="G43" s="2326"/>
      <c r="H43" s="2327"/>
    </row>
    <row r="44" spans="1:8">
      <c r="A44" s="2295"/>
      <c r="B44" s="2325"/>
      <c r="C44" s="2325"/>
      <c r="D44" s="2325"/>
      <c r="E44" s="2325"/>
      <c r="F44" s="2298"/>
      <c r="G44" s="2326"/>
      <c r="H44" s="2327"/>
    </row>
    <row r="45" spans="1:8">
      <c r="A45" s="2295"/>
      <c r="B45" s="2298"/>
      <c r="C45" s="2325"/>
      <c r="D45" s="2325"/>
      <c r="E45" s="2325"/>
      <c r="F45" s="2298"/>
      <c r="G45" s="2326"/>
      <c r="H45" s="2327"/>
    </row>
    <row r="46" spans="1:8">
      <c r="A46" s="2295"/>
      <c r="B46" s="2298"/>
      <c r="C46" s="2325"/>
      <c r="D46" s="2325"/>
      <c r="E46" s="2325"/>
      <c r="F46" s="2298"/>
      <c r="G46" s="2326"/>
      <c r="H46" s="2327"/>
    </row>
    <row r="47" spans="1:8">
      <c r="A47" s="2295"/>
      <c r="B47" s="2298"/>
      <c r="C47" s="2325"/>
      <c r="D47" s="2325"/>
      <c r="E47" s="2325"/>
      <c r="F47" s="2298"/>
      <c r="G47" s="2326"/>
      <c r="H47" s="2327"/>
    </row>
    <row r="48" spans="1:8">
      <c r="A48" s="2295"/>
      <c r="B48" s="2298"/>
      <c r="C48" s="2325"/>
      <c r="D48" s="2325"/>
      <c r="E48" s="2325"/>
      <c r="F48" s="2298"/>
      <c r="G48" s="2326"/>
      <c r="H48" s="2327"/>
    </row>
    <row r="49" spans="1:8">
      <c r="A49" s="2295"/>
      <c r="B49" s="2298"/>
      <c r="C49" s="2325"/>
      <c r="D49" s="2325"/>
      <c r="E49" s="2325"/>
      <c r="F49" s="2298"/>
      <c r="G49" s="2326"/>
      <c r="H49" s="2327"/>
    </row>
    <row r="50" spans="1:8">
      <c r="A50" s="2295"/>
      <c r="B50" s="2298"/>
      <c r="C50" s="2325"/>
      <c r="D50" s="2325"/>
      <c r="E50" s="2325"/>
      <c r="F50" s="2298"/>
      <c r="G50" s="2326"/>
      <c r="H50" s="2327"/>
    </row>
    <row r="51" spans="1:8" ht="16" thickBot="1">
      <c r="A51" s="2959"/>
      <c r="B51" s="2960"/>
      <c r="C51" s="2961"/>
      <c r="D51" s="2961"/>
      <c r="E51" s="2961"/>
      <c r="F51" s="2960"/>
      <c r="G51" s="2962"/>
      <c r="H51" s="2328"/>
    </row>
    <row r="52" spans="1:8">
      <c r="A52" s="2298" t="s">
        <v>592</v>
      </c>
      <c r="B52" s="2298"/>
      <c r="C52" s="2325"/>
      <c r="D52" s="2325"/>
      <c r="E52" s="2325"/>
      <c r="F52" s="2298"/>
      <c r="G52" s="2326"/>
      <c r="H52" s="2326"/>
    </row>
    <row r="53" spans="1:8" ht="16" thickBot="1">
      <c r="A53" s="2325" t="s">
        <v>593</v>
      </c>
      <c r="B53" s="2325"/>
      <c r="C53" s="2325"/>
      <c r="D53" s="1072"/>
      <c r="E53" s="2325"/>
      <c r="F53" s="2329"/>
      <c r="G53" s="1072"/>
      <c r="H53" s="2329"/>
    </row>
    <row r="54" spans="1:8">
      <c r="A54" s="2330"/>
      <c r="B54" s="2290" t="s">
        <v>156</v>
      </c>
      <c r="C54" s="2291" t="s">
        <v>353</v>
      </c>
      <c r="D54" s="2292"/>
      <c r="E54" s="2292"/>
      <c r="F54" s="2290"/>
      <c r="G54" s="2290" t="s">
        <v>442</v>
      </c>
      <c r="H54" s="2294" t="s">
        <v>594</v>
      </c>
    </row>
    <row r="55" spans="1:8">
      <c r="A55" s="1577"/>
      <c r="B55" s="2296" t="str">
        <f>'Data Sheet'!$C$25</f>
        <v xml:space="preserve">Niagara Mohawk Power Corporation </v>
      </c>
      <c r="C55" s="2297" t="s">
        <v>354</v>
      </c>
      <c r="D55" s="2298" t="s">
        <v>355</v>
      </c>
      <c r="F55" s="2299" t="s">
        <v>356</v>
      </c>
      <c r="G55" s="2299" t="s">
        <v>387</v>
      </c>
      <c r="H55" s="2301"/>
    </row>
    <row r="56" spans="1:8">
      <c r="A56" s="2331"/>
      <c r="B56" s="2303"/>
      <c r="C56" s="2304" t="s">
        <v>357</v>
      </c>
      <c r="D56" s="2303" t="s">
        <v>358</v>
      </c>
      <c r="E56" s="2309"/>
      <c r="F56" s="2305" t="s">
        <v>359</v>
      </c>
      <c r="G56" s="2306" t="str">
        <f>'Data Sheet'!$C$40</f>
        <v>April 20, 2026</v>
      </c>
      <c r="H56" s="2307" t="str">
        <f>'Data Sheet'!$C$38</f>
        <v>December 31, 2025</v>
      </c>
    </row>
    <row r="57" spans="1:8">
      <c r="A57" s="2332" t="s">
        <v>595</v>
      </c>
      <c r="B57" s="2309"/>
      <c r="C57" s="2309"/>
      <c r="D57" s="2309"/>
      <c r="E57" s="2309"/>
      <c r="F57" s="2309"/>
      <c r="G57" s="2309"/>
      <c r="H57" s="2310"/>
    </row>
    <row r="58" spans="1:8">
      <c r="A58" s="1577"/>
      <c r="B58" s="1072"/>
      <c r="C58" s="1072"/>
      <c r="D58" s="1072"/>
      <c r="E58" s="1072"/>
      <c r="F58" s="1072"/>
      <c r="G58" s="1072"/>
      <c r="H58" s="2333"/>
    </row>
    <row r="59" spans="1:8">
      <c r="A59" s="1577" t="s">
        <v>596</v>
      </c>
      <c r="B59" s="2334"/>
      <c r="C59" s="1072"/>
      <c r="D59" s="1072"/>
      <c r="E59" s="1072"/>
      <c r="F59" s="1072"/>
      <c r="G59" s="1072"/>
      <c r="H59" s="2333"/>
    </row>
    <row r="60" spans="1:8">
      <c r="A60" s="1577"/>
      <c r="B60" s="2334"/>
      <c r="C60" s="1072"/>
      <c r="D60" s="1072"/>
      <c r="E60" s="1072"/>
      <c r="F60" s="1072"/>
      <c r="G60" s="1072"/>
      <c r="H60" s="2333"/>
    </row>
    <row r="61" spans="1:8">
      <c r="A61" s="1577"/>
      <c r="B61" s="2334"/>
      <c r="C61" s="1072"/>
      <c r="D61" s="1072"/>
      <c r="E61" s="1072"/>
      <c r="F61" s="1072"/>
      <c r="G61" s="1072"/>
      <c r="H61" s="2333"/>
    </row>
    <row r="62" spans="1:8">
      <c r="A62" s="1577" t="s">
        <v>597</v>
      </c>
      <c r="B62" s="2334"/>
      <c r="C62" s="1072"/>
      <c r="D62" s="1072"/>
      <c r="E62" s="1072"/>
      <c r="F62" s="1072"/>
      <c r="G62" s="1072"/>
      <c r="H62" s="2333"/>
    </row>
    <row r="63" spans="1:8">
      <c r="A63" s="1577"/>
      <c r="B63" s="2334"/>
      <c r="C63" s="1072"/>
      <c r="D63" s="1072"/>
      <c r="E63" s="1072"/>
      <c r="F63" s="1072"/>
      <c r="G63" s="1072"/>
      <c r="H63" s="2333"/>
    </row>
    <row r="64" spans="1:8">
      <c r="A64" s="1577"/>
      <c r="B64" s="2334"/>
      <c r="C64" s="1072"/>
      <c r="D64" s="1072"/>
      <c r="E64" s="1072"/>
      <c r="F64" s="1072"/>
      <c r="G64" s="1072"/>
      <c r="H64" s="2333"/>
    </row>
    <row r="65" spans="1:8">
      <c r="A65" s="1577" t="s">
        <v>598</v>
      </c>
      <c r="B65" s="2334"/>
      <c r="C65" s="1072"/>
      <c r="D65" s="1072"/>
      <c r="E65" s="1072"/>
      <c r="F65" s="1072"/>
      <c r="G65" s="1072"/>
      <c r="H65" s="2333"/>
    </row>
    <row r="66" spans="1:8">
      <c r="A66" s="1577"/>
      <c r="B66" s="2334"/>
      <c r="C66" s="1072"/>
      <c r="D66" s="1072"/>
      <c r="E66" s="1072"/>
      <c r="F66" s="1072"/>
      <c r="G66" s="1072"/>
      <c r="H66" s="2333"/>
    </row>
    <row r="67" spans="1:8">
      <c r="A67" s="1577"/>
      <c r="B67" s="2334"/>
      <c r="C67" s="1072"/>
      <c r="D67" s="1072"/>
      <c r="E67" s="1072"/>
      <c r="F67" s="1072"/>
      <c r="G67" s="1072"/>
      <c r="H67" s="2333"/>
    </row>
    <row r="68" spans="1:8">
      <c r="A68" s="1577" t="s">
        <v>599</v>
      </c>
      <c r="B68" s="2334"/>
      <c r="C68" s="1072"/>
      <c r="D68" s="1072"/>
      <c r="E68" s="1072"/>
      <c r="F68" s="1072"/>
      <c r="G68" s="1072"/>
      <c r="H68" s="2333"/>
    </row>
    <row r="69" spans="1:8">
      <c r="A69" s="1577"/>
      <c r="B69" s="2334"/>
      <c r="C69" s="1072"/>
      <c r="D69" s="1072"/>
      <c r="E69" s="1072"/>
      <c r="F69" s="1072"/>
      <c r="G69" s="1072"/>
      <c r="H69" s="2333"/>
    </row>
    <row r="70" spans="1:8">
      <c r="A70" s="1577"/>
      <c r="B70" s="2334"/>
      <c r="C70" s="1072"/>
      <c r="D70" s="1072"/>
      <c r="E70" s="1072"/>
      <c r="F70" s="1072"/>
      <c r="G70" s="1072"/>
      <c r="H70" s="2333"/>
    </row>
    <row r="71" spans="1:8" ht="31.5" customHeight="1">
      <c r="A71" s="1577" t="s">
        <v>600</v>
      </c>
      <c r="B71" s="2334"/>
      <c r="C71" s="1072"/>
      <c r="D71" s="1072"/>
      <c r="E71" s="1072"/>
      <c r="F71" s="1072"/>
      <c r="G71" s="1072"/>
      <c r="H71" s="2333"/>
    </row>
    <row r="72" spans="1:8">
      <c r="A72" s="1577"/>
      <c r="B72" s="2334"/>
      <c r="C72" s="1072"/>
      <c r="D72" s="1072"/>
      <c r="E72" s="1072"/>
      <c r="F72" s="1072"/>
      <c r="G72" s="1072"/>
      <c r="H72" s="2333"/>
    </row>
    <row r="73" spans="1:8">
      <c r="A73" s="1577"/>
      <c r="B73" s="2334"/>
      <c r="C73" s="1072"/>
      <c r="D73" s="1072"/>
      <c r="E73" s="1072"/>
      <c r="F73" s="1072"/>
      <c r="G73" s="1072"/>
      <c r="H73" s="2333"/>
    </row>
    <row r="74" spans="1:8">
      <c r="A74" s="1577" t="s">
        <v>7422</v>
      </c>
      <c r="B74" s="2334"/>
      <c r="C74" s="1072"/>
      <c r="D74" s="1072"/>
      <c r="E74" s="1072"/>
      <c r="F74" s="1072"/>
      <c r="G74" s="1072"/>
      <c r="H74" s="2333"/>
    </row>
    <row r="75" spans="1:8">
      <c r="A75" s="1577"/>
      <c r="B75" s="3743" t="s">
        <v>601</v>
      </c>
      <c r="C75" s="3743"/>
      <c r="D75" s="3743"/>
      <c r="E75" s="3743"/>
      <c r="F75" s="3743"/>
      <c r="G75" s="3743"/>
      <c r="H75" s="3744"/>
    </row>
    <row r="76" spans="1:8">
      <c r="A76" s="1577"/>
      <c r="B76" s="3743"/>
      <c r="C76" s="3743"/>
      <c r="D76" s="3743"/>
      <c r="E76" s="3743"/>
      <c r="F76" s="3743"/>
      <c r="G76" s="3743"/>
      <c r="H76" s="3744"/>
    </row>
    <row r="77" spans="1:8" ht="60.75" customHeight="1">
      <c r="A77" s="1577"/>
      <c r="B77" s="3743"/>
      <c r="C77" s="3743"/>
      <c r="D77" s="3743"/>
      <c r="E77" s="3743"/>
      <c r="F77" s="3743"/>
      <c r="G77" s="3743"/>
      <c r="H77" s="3744"/>
    </row>
    <row r="78" spans="1:8" ht="131.5" customHeight="1">
      <c r="A78" s="1577"/>
      <c r="B78" s="3732" t="s">
        <v>602</v>
      </c>
      <c r="C78" s="3732"/>
      <c r="D78" s="3732"/>
      <c r="E78" s="3732"/>
      <c r="F78" s="3732"/>
      <c r="G78" s="3732"/>
      <c r="H78" s="3733"/>
    </row>
    <row r="79" spans="1:8">
      <c r="A79" s="1577"/>
      <c r="B79" s="3743" t="s">
        <v>603</v>
      </c>
      <c r="C79" s="3743"/>
      <c r="D79" s="3743"/>
      <c r="E79" s="3743"/>
      <c r="F79" s="3743"/>
      <c r="G79" s="3743"/>
      <c r="H79" s="3744"/>
    </row>
    <row r="80" spans="1:8">
      <c r="A80" s="1577"/>
      <c r="B80" s="3743"/>
      <c r="C80" s="3743"/>
      <c r="D80" s="3743"/>
      <c r="E80" s="3743"/>
      <c r="F80" s="3743"/>
      <c r="G80" s="3743"/>
      <c r="H80" s="3744"/>
    </row>
    <row r="81" spans="1:8">
      <c r="A81" s="1577"/>
      <c r="B81" s="3743"/>
      <c r="C81" s="3743"/>
      <c r="D81" s="3743"/>
      <c r="E81" s="3743"/>
      <c r="F81" s="3743"/>
      <c r="G81" s="3743"/>
      <c r="H81" s="3744"/>
    </row>
    <row r="82" spans="1:8">
      <c r="A82" s="1577"/>
      <c r="B82" s="3743"/>
      <c r="C82" s="3743"/>
      <c r="D82" s="3743"/>
      <c r="E82" s="3743"/>
      <c r="F82" s="3743"/>
      <c r="G82" s="3743"/>
      <c r="H82" s="3744"/>
    </row>
    <row r="83" spans="1:8">
      <c r="A83" s="1577"/>
      <c r="B83" s="3743"/>
      <c r="C83" s="3743"/>
      <c r="D83" s="3743"/>
      <c r="E83" s="3743"/>
      <c r="F83" s="3743"/>
      <c r="G83" s="3743"/>
      <c r="H83" s="3744"/>
    </row>
    <row r="84" spans="1:8">
      <c r="A84" s="1577"/>
      <c r="B84" s="3743"/>
      <c r="C84" s="3743"/>
      <c r="D84" s="3743"/>
      <c r="E84" s="3743"/>
      <c r="F84" s="3743"/>
      <c r="G84" s="3743"/>
      <c r="H84" s="3744"/>
    </row>
    <row r="85" spans="1:8">
      <c r="A85" s="1577"/>
      <c r="B85" s="2334"/>
      <c r="C85" s="1072"/>
      <c r="D85" s="1072"/>
      <c r="E85" s="1072"/>
      <c r="F85" s="1072"/>
      <c r="G85" s="1072"/>
      <c r="H85" s="2333"/>
    </row>
    <row r="86" spans="1:8">
      <c r="A86" s="1577" t="s">
        <v>604</v>
      </c>
      <c r="B86" s="2334"/>
      <c r="C86" s="1072"/>
      <c r="D86" s="1072"/>
      <c r="E86" s="1072"/>
      <c r="F86" s="1072"/>
      <c r="G86" s="1072"/>
      <c r="H86" s="2333"/>
    </row>
    <row r="87" spans="1:8">
      <c r="A87" s="1577"/>
      <c r="B87" s="2334"/>
      <c r="C87" s="1072"/>
      <c r="D87" s="1072"/>
      <c r="E87" s="1072"/>
      <c r="F87" s="1072"/>
      <c r="G87" s="1072"/>
      <c r="H87" s="2333"/>
    </row>
    <row r="88" spans="1:8">
      <c r="A88" s="1577"/>
      <c r="B88" s="2334"/>
      <c r="C88" s="1072"/>
      <c r="D88" s="1072"/>
      <c r="E88" s="1072"/>
      <c r="F88" s="1072"/>
      <c r="G88" s="1072"/>
      <c r="H88" s="2333"/>
    </row>
    <row r="89" spans="1:8">
      <c r="A89" s="1577" t="s">
        <v>605</v>
      </c>
      <c r="B89" s="2334"/>
      <c r="C89" s="1072"/>
      <c r="D89" s="1072"/>
      <c r="E89" s="1072"/>
      <c r="F89" s="1072"/>
      <c r="G89" s="1072"/>
      <c r="H89" s="2333"/>
    </row>
    <row r="90" spans="1:8">
      <c r="A90" s="1577"/>
      <c r="B90" s="2334" t="s">
        <v>606</v>
      </c>
      <c r="C90" s="2317"/>
      <c r="D90" s="1716"/>
      <c r="E90" s="1716"/>
      <c r="F90" s="1072"/>
      <c r="G90" s="1072"/>
      <c r="H90" s="2333"/>
    </row>
    <row r="91" spans="1:8" ht="16" thickBot="1">
      <c r="A91" s="2336"/>
      <c r="B91" s="2337" t="s">
        <v>607</v>
      </c>
      <c r="C91" s="2338"/>
      <c r="D91" s="2339"/>
      <c r="E91" s="2339"/>
      <c r="F91" s="2340"/>
      <c r="G91" s="2340"/>
      <c r="H91" s="2341"/>
    </row>
    <row r="92" spans="1:8">
      <c r="A92" s="2342" t="s">
        <v>592</v>
      </c>
      <c r="C92" s="1072"/>
      <c r="D92" s="1072"/>
      <c r="E92" s="1072"/>
      <c r="F92" s="1072"/>
      <c r="G92" s="1072"/>
      <c r="H92" s="1072"/>
    </row>
    <row r="93" spans="1:8">
      <c r="A93" s="1072" t="s">
        <v>608</v>
      </c>
      <c r="B93" s="1072"/>
      <c r="C93" s="1072"/>
      <c r="D93" s="1072"/>
      <c r="E93" s="1072"/>
      <c r="F93" s="1072"/>
      <c r="G93" s="1072"/>
      <c r="H93" s="1072"/>
    </row>
    <row r="94" spans="1:8">
      <c r="A94" s="2343" t="s">
        <v>609</v>
      </c>
      <c r="B94" s="2325"/>
      <c r="C94" s="2325"/>
      <c r="D94" s="2325"/>
      <c r="E94" s="2325"/>
      <c r="F94" s="2325"/>
      <c r="G94" s="2325"/>
      <c r="H94" s="2325"/>
    </row>
    <row r="95" spans="1:8">
      <c r="A95" s="2344"/>
      <c r="B95" s="2345" t="s">
        <v>156</v>
      </c>
      <c r="C95" s="2346" t="s">
        <v>353</v>
      </c>
      <c r="D95" s="2347"/>
      <c r="E95" s="2347"/>
      <c r="F95" s="2345"/>
      <c r="G95" s="2348" t="s">
        <v>442</v>
      </c>
      <c r="H95" s="2349" t="s">
        <v>159</v>
      </c>
    </row>
    <row r="96" spans="1:8">
      <c r="A96" s="2350"/>
      <c r="B96" s="2296" t="str">
        <f>'Data Sheet'!$C$25</f>
        <v xml:space="preserve">Niagara Mohawk Power Corporation </v>
      </c>
      <c r="C96" s="2297" t="s">
        <v>354</v>
      </c>
      <c r="D96" s="2298" t="s">
        <v>355</v>
      </c>
      <c r="F96" s="2299" t="s">
        <v>356</v>
      </c>
      <c r="G96" s="2300" t="s">
        <v>387</v>
      </c>
      <c r="H96" s="2351"/>
    </row>
    <row r="97" spans="1:8">
      <c r="A97" s="2352"/>
      <c r="B97" s="2303"/>
      <c r="C97" s="2304" t="s">
        <v>357</v>
      </c>
      <c r="D97" s="2303" t="s">
        <v>358</v>
      </c>
      <c r="E97" s="1079"/>
      <c r="F97" s="2305" t="s">
        <v>359</v>
      </c>
      <c r="G97" s="2306" t="str">
        <f>'Data Sheet'!$C$40</f>
        <v>April 20, 2026</v>
      </c>
      <c r="H97" s="2353" t="str">
        <f>'Data Sheet'!$C$38</f>
        <v>December 31, 2025</v>
      </c>
    </row>
    <row r="98" spans="1:8">
      <c r="A98" s="2354" t="s">
        <v>576</v>
      </c>
      <c r="B98" s="2309"/>
      <c r="C98" s="2309"/>
      <c r="D98" s="2309"/>
      <c r="E98" s="2309"/>
      <c r="F98" s="2309"/>
      <c r="G98" s="2309"/>
      <c r="H98" s="2355"/>
    </row>
    <row r="99" spans="1:8">
      <c r="A99" s="2356"/>
      <c r="B99" s="2325"/>
      <c r="C99" s="2325"/>
      <c r="D99" s="2325"/>
      <c r="E99" s="2325"/>
      <c r="F99" s="2325"/>
      <c r="G99" s="2325"/>
      <c r="H99" s="2357"/>
    </row>
    <row r="100" spans="1:8" ht="225.65" customHeight="1">
      <c r="A100" s="3734" t="s">
        <v>610</v>
      </c>
      <c r="B100" s="3732"/>
      <c r="C100" s="3732"/>
      <c r="D100" s="3732"/>
      <c r="E100" s="3732"/>
      <c r="F100" s="3732"/>
      <c r="G100" s="3732"/>
      <c r="H100" s="3735"/>
    </row>
    <row r="101" spans="1:8">
      <c r="A101" s="1946"/>
      <c r="B101" s="3174"/>
      <c r="C101" s="3174"/>
      <c r="D101" s="3174"/>
      <c r="E101" s="3174"/>
      <c r="F101" s="3174"/>
      <c r="G101" s="3174"/>
      <c r="H101" s="3175"/>
    </row>
    <row r="102" spans="1:8">
      <c r="A102" s="3736"/>
      <c r="B102" s="3737"/>
      <c r="C102" s="3737"/>
      <c r="D102" s="3737"/>
      <c r="E102" s="3737"/>
      <c r="F102" s="3737"/>
      <c r="G102" s="3737"/>
      <c r="H102" s="3738"/>
    </row>
    <row r="103" spans="1:8">
      <c r="A103" s="1946" t="s">
        <v>611</v>
      </c>
      <c r="B103" s="2334"/>
      <c r="C103" s="1072"/>
      <c r="D103" s="1072"/>
      <c r="E103" s="1072"/>
      <c r="F103" s="1072"/>
      <c r="G103" s="1072"/>
      <c r="H103" s="2358"/>
    </row>
    <row r="104" spans="1:8">
      <c r="A104" s="1946"/>
      <c r="B104" s="2334"/>
      <c r="C104" s="1072"/>
      <c r="D104" s="1072"/>
      <c r="E104" s="1072"/>
      <c r="F104" s="1072"/>
      <c r="G104" s="1072"/>
      <c r="H104" s="2358"/>
    </row>
    <row r="105" spans="1:8">
      <c r="A105" s="2359"/>
      <c r="B105" s="2360"/>
      <c r="C105" s="2361"/>
      <c r="D105" s="2361"/>
      <c r="E105" s="2361"/>
      <c r="F105" s="2360"/>
      <c r="G105" s="2362"/>
      <c r="H105" s="2363"/>
    </row>
    <row r="106" spans="1:8">
      <c r="A106" s="2342" t="str">
        <f>A52</f>
        <v>FERC FORM NO.1 (ED. 12-96) NYPSC Modified-96</v>
      </c>
      <c r="C106" s="1072"/>
      <c r="D106" s="1072"/>
      <c r="E106" s="1072"/>
      <c r="F106" s="1072"/>
      <c r="G106" s="1072"/>
      <c r="H106" s="1072"/>
    </row>
    <row r="107" spans="1:8">
      <c r="A107" s="1072" t="s">
        <v>612</v>
      </c>
      <c r="B107" s="1072"/>
      <c r="C107" s="1072"/>
      <c r="D107" s="1072"/>
      <c r="E107" s="1072"/>
      <c r="F107" s="1072"/>
      <c r="G107" s="1072"/>
      <c r="H107" s="1072"/>
    </row>
    <row r="108" spans="1:8">
      <c r="A108" s="2343" t="s">
        <v>609</v>
      </c>
      <c r="B108" s="2325"/>
      <c r="C108" s="2325"/>
      <c r="D108" s="2325"/>
      <c r="E108" s="2325"/>
      <c r="F108" s="2325"/>
      <c r="G108" s="2325"/>
      <c r="H108" s="2325"/>
    </row>
    <row r="109" spans="1:8" ht="16" thickBot="1">
      <c r="A109" s="2298"/>
      <c r="B109" s="2298"/>
      <c r="C109" s="2298"/>
      <c r="D109" s="2298"/>
      <c r="E109" s="2298"/>
      <c r="F109" s="2298"/>
      <c r="G109" s="2298"/>
      <c r="H109" s="2298"/>
    </row>
    <row r="110" spans="1:8">
      <c r="A110" s="2330"/>
      <c r="B110" s="2290" t="s">
        <v>156</v>
      </c>
      <c r="C110" s="2291" t="s">
        <v>353</v>
      </c>
      <c r="D110" s="2292"/>
      <c r="E110" s="2292"/>
      <c r="F110" s="2290"/>
      <c r="G110" s="2290" t="s">
        <v>442</v>
      </c>
      <c r="H110" s="2294" t="s">
        <v>594</v>
      </c>
    </row>
    <row r="111" spans="1:8">
      <c r="A111" s="1577"/>
      <c r="B111" s="2296" t="str">
        <f>'Data Sheet'!$C$25</f>
        <v xml:space="preserve">Niagara Mohawk Power Corporation </v>
      </c>
      <c r="C111" s="2364">
        <v>-1</v>
      </c>
      <c r="D111" s="2298" t="s">
        <v>355</v>
      </c>
      <c r="F111" s="2299" t="s">
        <v>356</v>
      </c>
      <c r="G111" s="2299" t="s">
        <v>387</v>
      </c>
      <c r="H111" s="2301"/>
    </row>
    <row r="112" spans="1:8">
      <c r="A112" s="2331"/>
      <c r="B112" s="2303"/>
      <c r="C112" s="2365">
        <v>-2</v>
      </c>
      <c r="D112" s="2303" t="s">
        <v>358</v>
      </c>
      <c r="E112" s="2309"/>
      <c r="F112" s="2305" t="s">
        <v>359</v>
      </c>
      <c r="G112" s="2306" t="str">
        <f>'Data Sheet'!$C$40</f>
        <v>April 20, 2026</v>
      </c>
      <c r="H112" s="2366" t="str">
        <f>'Data Sheet'!$C$38</f>
        <v>December 31, 2025</v>
      </c>
    </row>
    <row r="113" spans="1:8" ht="16" thickBot="1">
      <c r="A113" s="2367" t="s">
        <v>595</v>
      </c>
      <c r="B113" s="2325"/>
      <c r="C113" s="2325"/>
      <c r="D113" s="2325"/>
      <c r="E113" s="2325"/>
      <c r="F113" s="2325"/>
      <c r="G113" s="2325"/>
      <c r="H113" s="2368"/>
    </row>
    <row r="114" spans="1:8">
      <c r="A114" s="1637"/>
      <c r="B114" s="2369"/>
      <c r="C114" s="2369"/>
      <c r="D114" s="2369"/>
      <c r="E114" s="2369"/>
      <c r="F114" s="2369"/>
      <c r="G114" s="2369"/>
      <c r="H114" s="2370"/>
    </row>
    <row r="115" spans="1:8">
      <c r="A115" s="1628" t="s">
        <v>613</v>
      </c>
      <c r="B115" s="2334"/>
      <c r="C115" s="1072"/>
      <c r="D115" s="1072"/>
      <c r="E115" s="1072"/>
      <c r="F115" s="1072"/>
      <c r="G115" s="1072"/>
      <c r="H115" s="1631"/>
    </row>
    <row r="116" spans="1:8">
      <c r="A116" s="2371"/>
      <c r="B116" s="2334"/>
      <c r="C116" s="1072"/>
      <c r="D116" s="1072"/>
      <c r="E116" s="1072"/>
      <c r="F116" s="1072"/>
      <c r="G116" s="1072"/>
      <c r="H116" s="1631"/>
    </row>
    <row r="117" spans="1:8">
      <c r="A117" s="2371"/>
      <c r="B117" s="2334"/>
      <c r="C117" s="1072"/>
      <c r="D117" s="1072"/>
      <c r="E117" s="1072"/>
      <c r="F117" s="1072"/>
      <c r="G117" s="1072"/>
      <c r="H117" s="1631"/>
    </row>
    <row r="118" spans="1:8" ht="15.75" customHeight="1">
      <c r="A118" s="3176" t="s">
        <v>614</v>
      </c>
      <c r="B118" s="370"/>
      <c r="C118" s="1064"/>
      <c r="D118" s="1064"/>
      <c r="E118" s="1064"/>
      <c r="F118" s="1064"/>
      <c r="G118" s="1064"/>
      <c r="H118" s="3172"/>
    </row>
    <row r="119" spans="1:8">
      <c r="A119" s="1628"/>
      <c r="B119" s="1064"/>
      <c r="C119" s="1064"/>
      <c r="D119" s="1064"/>
      <c r="E119" s="1064"/>
      <c r="F119" s="1064"/>
      <c r="G119" s="1064"/>
      <c r="H119" s="3172"/>
    </row>
    <row r="120" spans="1:8">
      <c r="A120" s="1628"/>
      <c r="B120" s="1064"/>
      <c r="C120" s="1064"/>
      <c r="D120" s="1064"/>
      <c r="E120" s="1064"/>
      <c r="F120" s="1064"/>
      <c r="G120" s="1064"/>
      <c r="H120" s="3172"/>
    </row>
    <row r="121" spans="1:8">
      <c r="A121" s="1628"/>
      <c r="B121" s="1064"/>
      <c r="C121" s="1064"/>
      <c r="D121" s="1064"/>
      <c r="E121" s="1064"/>
      <c r="F121" s="1064"/>
      <c r="G121" s="1064"/>
      <c r="H121" s="3172"/>
    </row>
    <row r="122" spans="1:8">
      <c r="A122" s="1628"/>
      <c r="B122" s="1064"/>
      <c r="C122" s="1064"/>
      <c r="D122" s="1064"/>
      <c r="E122" s="1064"/>
      <c r="F122" s="1064"/>
      <c r="G122" s="1064"/>
      <c r="H122" s="3172"/>
    </row>
    <row r="123" spans="1:8" ht="69.75" customHeight="1">
      <c r="A123" s="1628"/>
      <c r="B123" s="1064"/>
      <c r="C123" s="1064"/>
      <c r="D123" s="1064"/>
      <c r="E123" s="1064"/>
      <c r="F123" s="1064"/>
      <c r="G123" s="1064"/>
      <c r="H123" s="3172"/>
    </row>
    <row r="124" spans="1:8">
      <c r="A124" s="1628"/>
      <c r="B124" s="1064"/>
      <c r="C124" s="1064"/>
      <c r="D124" s="1064"/>
      <c r="E124" s="1064"/>
      <c r="F124" s="1064"/>
      <c r="G124" s="1064"/>
      <c r="H124" s="3172"/>
    </row>
    <row r="125" spans="1:8">
      <c r="A125" s="1628"/>
      <c r="B125" s="1064"/>
      <c r="C125" s="1064"/>
      <c r="D125" s="1064"/>
      <c r="E125" s="1064"/>
      <c r="F125" s="1064"/>
      <c r="G125" s="1064"/>
      <c r="H125" s="3172"/>
    </row>
    <row r="126" spans="1:8">
      <c r="A126" s="1628"/>
      <c r="B126" s="1064"/>
      <c r="C126" s="1064"/>
      <c r="D126" s="1064"/>
      <c r="E126" s="1064"/>
      <c r="F126" s="1064"/>
      <c r="G126" s="1064"/>
      <c r="H126" s="3172"/>
    </row>
    <row r="127" spans="1:8">
      <c r="A127" s="1628"/>
      <c r="B127" s="1064"/>
      <c r="C127" s="1064"/>
      <c r="D127" s="1064"/>
      <c r="E127" s="1064"/>
      <c r="F127" s="1064"/>
      <c r="G127" s="1064"/>
      <c r="H127" s="3172"/>
    </row>
    <row r="128" spans="1:8">
      <c r="A128" s="1628"/>
      <c r="B128" s="1064"/>
      <c r="C128" s="1064"/>
      <c r="D128" s="1064"/>
      <c r="E128" s="1064"/>
      <c r="F128" s="1064"/>
      <c r="G128" s="1064"/>
      <c r="H128" s="3172"/>
    </row>
    <row r="129" spans="1:8">
      <c r="A129" s="1628"/>
      <c r="B129" s="1064"/>
      <c r="C129" s="1064"/>
      <c r="D129" s="1064"/>
      <c r="E129" s="1064"/>
      <c r="F129" s="1064"/>
      <c r="G129" s="1064"/>
      <c r="H129" s="3172"/>
    </row>
    <row r="130" spans="1:8">
      <c r="A130" s="1628"/>
      <c r="B130" s="1064"/>
      <c r="C130" s="1064"/>
      <c r="D130" s="1064"/>
      <c r="E130" s="1064"/>
      <c r="F130" s="1064"/>
      <c r="G130" s="1064"/>
      <c r="H130" s="3172"/>
    </row>
    <row r="131" spans="1:8">
      <c r="A131" s="1628"/>
      <c r="B131" s="1064"/>
      <c r="C131" s="1064"/>
      <c r="D131" s="1064"/>
      <c r="E131" s="1064"/>
      <c r="F131" s="1064"/>
      <c r="G131" s="1064"/>
      <c r="H131" s="3172"/>
    </row>
    <row r="132" spans="1:8">
      <c r="A132" s="1628"/>
      <c r="B132" s="1064"/>
      <c r="C132" s="1064"/>
      <c r="D132" s="1064"/>
      <c r="E132" s="1064"/>
      <c r="F132" s="1064"/>
      <c r="G132" s="1064"/>
      <c r="H132" s="3172"/>
    </row>
    <row r="133" spans="1:8">
      <c r="A133" s="1628"/>
      <c r="B133" s="1064"/>
      <c r="C133" s="1064"/>
      <c r="D133" s="1064"/>
      <c r="E133" s="1064"/>
      <c r="F133" s="1064"/>
      <c r="G133" s="1064"/>
      <c r="H133" s="3172"/>
    </row>
    <row r="134" spans="1:8">
      <c r="A134" s="1628"/>
      <c r="B134" s="1064"/>
      <c r="C134" s="1064"/>
      <c r="D134" s="1064"/>
      <c r="E134" s="1064"/>
      <c r="F134" s="1064"/>
      <c r="G134" s="1064"/>
      <c r="H134" s="3172"/>
    </row>
    <row r="135" spans="1:8">
      <c r="A135" s="1628"/>
      <c r="B135" s="1064"/>
      <c r="C135" s="1064"/>
      <c r="D135" s="1064"/>
      <c r="E135" s="1064"/>
      <c r="F135" s="1064"/>
      <c r="G135" s="1064"/>
      <c r="H135" s="3172"/>
    </row>
    <row r="136" spans="1:8">
      <c r="A136" s="1628"/>
      <c r="B136" s="1064"/>
      <c r="C136" s="1064"/>
      <c r="D136" s="1064"/>
      <c r="E136" s="1064"/>
      <c r="F136" s="1064"/>
      <c r="G136" s="1064"/>
      <c r="H136" s="3172"/>
    </row>
    <row r="137" spans="1:8">
      <c r="A137" s="1628"/>
      <c r="B137" s="1064"/>
      <c r="C137" s="1064"/>
      <c r="D137" s="1064"/>
      <c r="E137" s="1064"/>
      <c r="F137" s="1064"/>
      <c r="G137" s="1064"/>
      <c r="H137" s="3172"/>
    </row>
    <row r="138" spans="1:8">
      <c r="A138" s="1628"/>
      <c r="B138" s="1064"/>
      <c r="C138" s="1064"/>
      <c r="D138" s="1064"/>
      <c r="E138" s="1064"/>
      <c r="F138" s="1064"/>
      <c r="G138" s="1064"/>
      <c r="H138" s="3172"/>
    </row>
    <row r="139" spans="1:8">
      <c r="A139" s="1628"/>
      <c r="B139" s="1064"/>
      <c r="C139" s="1064"/>
      <c r="D139" s="1064"/>
      <c r="E139" s="1064"/>
      <c r="F139" s="1064"/>
      <c r="G139" s="1064"/>
      <c r="H139" s="3172"/>
    </row>
    <row r="140" spans="1:8">
      <c r="A140" s="1628"/>
      <c r="B140" s="1064"/>
      <c r="C140" s="1064"/>
      <c r="D140" s="1064"/>
      <c r="E140" s="1064"/>
      <c r="F140" s="1064"/>
      <c r="G140" s="1064"/>
      <c r="H140" s="3172"/>
    </row>
    <row r="141" spans="1:8">
      <c r="A141" s="1628"/>
      <c r="B141" s="1064"/>
      <c r="C141" s="1064"/>
      <c r="D141" s="1064"/>
      <c r="E141" s="1064"/>
      <c r="F141" s="1064"/>
      <c r="G141" s="1064"/>
      <c r="H141" s="3172"/>
    </row>
    <row r="142" spans="1:8">
      <c r="A142" s="1628"/>
      <c r="B142" s="1064"/>
      <c r="C142" s="1064"/>
      <c r="D142" s="1064"/>
      <c r="E142" s="1064"/>
      <c r="F142" s="1064"/>
      <c r="G142" s="1064"/>
      <c r="H142" s="3172"/>
    </row>
    <row r="143" spans="1:8">
      <c r="A143" s="1628"/>
      <c r="B143" s="1064"/>
      <c r="C143" s="1064"/>
      <c r="D143" s="1064"/>
      <c r="E143" s="1064"/>
      <c r="F143" s="1064"/>
      <c r="G143" s="1064"/>
      <c r="H143" s="3172"/>
    </row>
    <row r="144" spans="1:8">
      <c r="A144" s="1628"/>
      <c r="B144" s="1064"/>
      <c r="C144" s="1064"/>
      <c r="D144" s="1064"/>
      <c r="E144" s="1064"/>
      <c r="F144" s="1064"/>
      <c r="G144" s="1064"/>
      <c r="H144" s="3172"/>
    </row>
    <row r="145" spans="1:8">
      <c r="A145" s="1628"/>
      <c r="B145" s="1064"/>
      <c r="C145" s="1064"/>
      <c r="D145" s="1064"/>
      <c r="E145" s="1064"/>
      <c r="F145" s="1064"/>
      <c r="G145" s="1064"/>
      <c r="H145" s="3172"/>
    </row>
    <row r="146" spans="1:8">
      <c r="A146" s="1628"/>
      <c r="B146" s="1064"/>
      <c r="C146" s="1064"/>
      <c r="D146" s="1064"/>
      <c r="E146" s="1064"/>
      <c r="F146" s="1064"/>
      <c r="G146" s="1064"/>
      <c r="H146" s="3172"/>
    </row>
    <row r="147" spans="1:8">
      <c r="A147" s="1628"/>
      <c r="B147" s="1064"/>
      <c r="C147" s="1064"/>
      <c r="D147" s="1064"/>
      <c r="E147" s="1064"/>
      <c r="F147" s="1064"/>
      <c r="G147" s="1064"/>
      <c r="H147" s="3172"/>
    </row>
    <row r="148" spans="1:8">
      <c r="A148" s="1628"/>
      <c r="B148" s="1064"/>
      <c r="C148" s="1064"/>
      <c r="D148" s="1064"/>
      <c r="E148" s="1064"/>
      <c r="F148" s="1064"/>
      <c r="G148" s="1064"/>
      <c r="H148" s="3172"/>
    </row>
    <row r="149" spans="1:8">
      <c r="A149" s="1628"/>
      <c r="B149" s="1064"/>
      <c r="C149" s="1064"/>
      <c r="D149" s="1064"/>
      <c r="E149" s="1064"/>
      <c r="F149" s="1064"/>
      <c r="G149" s="1064"/>
      <c r="H149" s="3172"/>
    </row>
    <row r="150" spans="1:8">
      <c r="A150" s="1628"/>
      <c r="G150" s="1072"/>
      <c r="H150" s="1631"/>
    </row>
    <row r="151" spans="1:8">
      <c r="A151" s="1628"/>
      <c r="G151" s="1072"/>
      <c r="H151" s="1631"/>
    </row>
    <row r="152" spans="1:8">
      <c r="A152" s="1628"/>
      <c r="G152" s="1072"/>
      <c r="H152" s="1631"/>
    </row>
    <row r="153" spans="1:8">
      <c r="A153" s="1628"/>
      <c r="G153" s="1072"/>
      <c r="H153" s="1631"/>
    </row>
    <row r="154" spans="1:8">
      <c r="A154" s="1628"/>
      <c r="G154" s="1072"/>
      <c r="H154" s="1631"/>
    </row>
    <row r="155" spans="1:8">
      <c r="A155" s="1628"/>
      <c r="G155" s="1072"/>
      <c r="H155" s="1631"/>
    </row>
    <row r="156" spans="1:8">
      <c r="A156" s="1628"/>
      <c r="G156" s="1072"/>
      <c r="H156" s="1631"/>
    </row>
    <row r="157" spans="1:8">
      <c r="A157" s="1628"/>
      <c r="G157" s="1072"/>
      <c r="H157" s="1631"/>
    </row>
    <row r="158" spans="1:8" ht="16" thickBot="1">
      <c r="A158" s="1632"/>
      <c r="B158" s="2372"/>
      <c r="C158" s="2340"/>
      <c r="D158" s="2340"/>
      <c r="E158" s="2340"/>
      <c r="F158" s="2340"/>
      <c r="G158" s="2340"/>
      <c r="H158" s="2373"/>
    </row>
    <row r="159" spans="1:8">
      <c r="A159" s="2374" t="str">
        <f>A52</f>
        <v>FERC FORM NO.1 (ED. 12-96) NYPSC Modified-96</v>
      </c>
      <c r="C159" s="1072"/>
      <c r="D159" s="1072"/>
      <c r="E159" s="1072"/>
      <c r="F159" s="1072"/>
      <c r="G159" s="1072"/>
      <c r="H159" s="1631"/>
    </row>
    <row r="160" spans="1:8" ht="16" thickBot="1">
      <c r="A160" s="2375" t="s">
        <v>615</v>
      </c>
      <c r="B160" s="2340"/>
      <c r="C160" s="2376"/>
      <c r="D160" s="2376"/>
      <c r="E160" s="2373"/>
      <c r="F160" s="2373"/>
      <c r="G160" s="2340"/>
      <c r="H160" s="2373"/>
    </row>
    <row r="161" spans="1:8">
      <c r="A161" s="1628"/>
      <c r="B161" s="2298" t="s">
        <v>156</v>
      </c>
      <c r="C161" s="2377" t="s">
        <v>353</v>
      </c>
      <c r="D161" s="2377"/>
      <c r="E161" s="2378"/>
      <c r="F161" s="2378"/>
      <c r="G161" s="2299" t="s">
        <v>442</v>
      </c>
      <c r="H161" s="2301" t="s">
        <v>594</v>
      </c>
    </row>
    <row r="162" spans="1:8">
      <c r="A162" s="1628"/>
      <c r="B162" s="1071" t="str">
        <f>'Data Sheet'!$C$25</f>
        <v xml:space="preserve">Niagara Mohawk Power Corporation </v>
      </c>
      <c r="C162" s="2377">
        <v>-1</v>
      </c>
      <c r="D162" s="2377" t="s">
        <v>355</v>
      </c>
      <c r="E162" s="1629"/>
      <c r="F162" s="2378" t="s">
        <v>356</v>
      </c>
      <c r="G162" s="2299" t="s">
        <v>387</v>
      </c>
      <c r="H162" s="2301"/>
    </row>
    <row r="163" spans="1:8">
      <c r="A163" s="2379"/>
      <c r="B163" s="2303"/>
      <c r="C163" s="2380">
        <v>-2</v>
      </c>
      <c r="D163" s="2380" t="s">
        <v>358</v>
      </c>
      <c r="E163" s="2381"/>
      <c r="F163" s="2382" t="s">
        <v>359</v>
      </c>
      <c r="G163" s="2306" t="str">
        <f>'Data Sheet'!$C$40</f>
        <v>April 20, 2026</v>
      </c>
      <c r="H163" s="2383" t="str">
        <f>'Data Sheet'!$C$38</f>
        <v>December 31, 2025</v>
      </c>
    </row>
    <row r="164" spans="1:8">
      <c r="A164" s="2384" t="s">
        <v>595</v>
      </c>
      <c r="B164" s="2309"/>
      <c r="C164" s="2385"/>
      <c r="D164" s="2385"/>
      <c r="E164" s="2381"/>
      <c r="F164" s="2381"/>
      <c r="G164" s="2309"/>
      <c r="H164" s="2310"/>
    </row>
    <row r="165" spans="1:8">
      <c r="A165" s="1628"/>
      <c r="B165" s="1072"/>
      <c r="C165" s="1733"/>
      <c r="D165" s="1733"/>
      <c r="E165" s="1631"/>
      <c r="F165" s="1631"/>
      <c r="G165" s="1072"/>
      <c r="H165" s="2333"/>
    </row>
    <row r="166" spans="1:8">
      <c r="A166" s="1628"/>
      <c r="B166" s="1072"/>
      <c r="C166" s="1733"/>
      <c r="D166" s="1733"/>
      <c r="E166" s="1631"/>
      <c r="F166" s="1631"/>
      <c r="G166" s="1072"/>
      <c r="H166" s="2333"/>
    </row>
    <row r="167" spans="1:8">
      <c r="A167" s="1628"/>
      <c r="B167" s="1072"/>
      <c r="C167" s="1733"/>
      <c r="D167" s="1733"/>
      <c r="E167" s="1631"/>
      <c r="F167" s="1631"/>
      <c r="G167" s="1072"/>
      <c r="H167" s="2333"/>
    </row>
    <row r="168" spans="1:8">
      <c r="A168" s="1628"/>
      <c r="B168" s="1072"/>
      <c r="C168" s="2386"/>
      <c r="D168" s="2386"/>
      <c r="E168" s="1631"/>
      <c r="F168" s="1631"/>
      <c r="G168" s="1072"/>
      <c r="H168" s="2333"/>
    </row>
    <row r="169" spans="1:8">
      <c r="A169" s="1628"/>
      <c r="B169" s="1072"/>
      <c r="C169" s="1072"/>
      <c r="D169" s="1072"/>
      <c r="E169" s="1631"/>
      <c r="F169" s="1631"/>
      <c r="G169" s="1072"/>
      <c r="H169" s="2333"/>
    </row>
    <row r="170" spans="1:8" ht="16" thickBot="1">
      <c r="A170" s="1632"/>
      <c r="B170" s="2340"/>
      <c r="C170" s="2340"/>
      <c r="D170" s="2340"/>
      <c r="E170" s="2373"/>
      <c r="F170" s="1631"/>
      <c r="G170" s="1072"/>
      <c r="H170" s="2333"/>
    </row>
    <row r="171" spans="1:8">
      <c r="A171" s="1628"/>
      <c r="B171" s="1072"/>
      <c r="C171" s="1072"/>
      <c r="D171" s="1072"/>
      <c r="E171" s="1072"/>
      <c r="F171" s="1631"/>
      <c r="G171" s="1072"/>
      <c r="H171" s="2333"/>
    </row>
    <row r="172" spans="1:8">
      <c r="A172" s="1628"/>
      <c r="B172" s="1072"/>
      <c r="C172" s="1072"/>
      <c r="D172" s="1072"/>
      <c r="E172" s="1072"/>
      <c r="F172" s="1631"/>
      <c r="G172" s="1072"/>
      <c r="H172" s="2333"/>
    </row>
    <row r="173" spans="1:8">
      <c r="A173" s="1628"/>
      <c r="B173" s="1072"/>
      <c r="C173" s="1072"/>
      <c r="D173" s="1072"/>
      <c r="E173" s="1072"/>
      <c r="F173" s="1631"/>
      <c r="G173" s="1072"/>
      <c r="H173" s="2333"/>
    </row>
    <row r="174" spans="1:8">
      <c r="A174" s="1628"/>
      <c r="B174" s="1072"/>
      <c r="C174" s="1072"/>
      <c r="D174" s="1072"/>
      <c r="E174" s="1072"/>
      <c r="F174" s="1631"/>
      <c r="G174" s="1072"/>
      <c r="H174" s="2333"/>
    </row>
    <row r="175" spans="1:8">
      <c r="A175" s="1628"/>
      <c r="B175" s="1072"/>
      <c r="C175" s="1072"/>
      <c r="D175" s="1072"/>
      <c r="E175" s="1072"/>
      <c r="F175" s="1631"/>
      <c r="G175" s="1072"/>
      <c r="H175" s="2333"/>
    </row>
    <row r="176" spans="1:8">
      <c r="A176" s="1628"/>
      <c r="B176" s="1072"/>
      <c r="C176" s="1072"/>
      <c r="D176" s="1072"/>
      <c r="E176" s="1072"/>
      <c r="F176" s="1631"/>
      <c r="G176" s="1072"/>
      <c r="H176" s="2333"/>
    </row>
    <row r="177" spans="1:8">
      <c r="A177" s="1628"/>
      <c r="B177" s="1072"/>
      <c r="C177" s="1072"/>
      <c r="D177" s="1072"/>
      <c r="E177" s="1072"/>
      <c r="F177" s="1631"/>
      <c r="G177" s="1072"/>
      <c r="H177" s="2333"/>
    </row>
    <row r="178" spans="1:8">
      <c r="A178" s="1628"/>
      <c r="B178" s="1072"/>
      <c r="C178" s="1072"/>
      <c r="D178" s="1072"/>
      <c r="E178" s="1072"/>
      <c r="F178" s="1631"/>
      <c r="G178" s="1072"/>
      <c r="H178" s="2333"/>
    </row>
    <row r="179" spans="1:8">
      <c r="A179" s="1628"/>
      <c r="B179" s="1072"/>
      <c r="C179" s="1072"/>
      <c r="D179" s="1072"/>
      <c r="E179" s="1072"/>
      <c r="F179" s="1631"/>
      <c r="G179" s="1072"/>
      <c r="H179" s="2333"/>
    </row>
    <row r="180" spans="1:8">
      <c r="A180" s="1628"/>
      <c r="B180" s="1072"/>
      <c r="C180" s="1072"/>
      <c r="D180" s="1072"/>
      <c r="E180" s="1072"/>
      <c r="F180" s="1631"/>
      <c r="G180" s="1072"/>
      <c r="H180" s="2333"/>
    </row>
    <row r="181" spans="1:8">
      <c r="A181" s="1628"/>
      <c r="B181" s="1072"/>
      <c r="C181" s="1072"/>
      <c r="D181" s="1072"/>
      <c r="E181" s="1072"/>
      <c r="F181" s="1631"/>
      <c r="G181" s="1072"/>
      <c r="H181" s="2333"/>
    </row>
    <row r="182" spans="1:8">
      <c r="A182" s="1628"/>
      <c r="B182" s="1072"/>
      <c r="C182" s="1072"/>
      <c r="D182" s="1072"/>
      <c r="E182" s="1072"/>
      <c r="F182" s="1631"/>
      <c r="G182" s="1072"/>
      <c r="H182" s="2333"/>
    </row>
    <row r="183" spans="1:8">
      <c r="A183" s="1628"/>
      <c r="B183" s="1072"/>
      <c r="C183" s="1072"/>
      <c r="D183" s="1072"/>
      <c r="E183" s="1072"/>
      <c r="F183" s="1631"/>
      <c r="G183" s="1072"/>
      <c r="H183" s="2333"/>
    </row>
    <row r="184" spans="1:8">
      <c r="A184" s="1628"/>
      <c r="B184" s="1072"/>
      <c r="C184" s="1072"/>
      <c r="D184" s="1072"/>
      <c r="E184" s="1072"/>
      <c r="F184" s="1631"/>
      <c r="G184" s="1072"/>
      <c r="H184" s="2333"/>
    </row>
    <row r="185" spans="1:8">
      <c r="A185" s="1628"/>
      <c r="B185" s="1072"/>
      <c r="C185" s="1072"/>
      <c r="D185" s="1072"/>
      <c r="E185" s="1072"/>
      <c r="F185" s="1631"/>
      <c r="G185" s="1072"/>
      <c r="H185" s="2333"/>
    </row>
    <row r="186" spans="1:8">
      <c r="A186" s="1628"/>
      <c r="B186" s="1072"/>
      <c r="C186" s="1072"/>
      <c r="D186" s="1072"/>
      <c r="E186" s="1072"/>
      <c r="F186" s="1631"/>
      <c r="G186" s="1072"/>
      <c r="H186" s="2333"/>
    </row>
    <row r="187" spans="1:8">
      <c r="A187" s="1628"/>
      <c r="B187" s="1072"/>
      <c r="C187" s="1072"/>
      <c r="D187" s="1072"/>
      <c r="E187" s="1072"/>
      <c r="F187" s="1631"/>
      <c r="G187" s="1072"/>
      <c r="H187" s="2333"/>
    </row>
    <row r="188" spans="1:8">
      <c r="A188" s="1628"/>
      <c r="B188" s="1072"/>
      <c r="C188" s="1072"/>
      <c r="D188" s="1072"/>
      <c r="E188" s="1072"/>
      <c r="F188" s="1631"/>
      <c r="G188" s="1072"/>
      <c r="H188" s="2333"/>
    </row>
    <row r="189" spans="1:8" ht="16" thickBot="1">
      <c r="A189" s="1632"/>
      <c r="B189" s="2340"/>
      <c r="C189" s="2340"/>
      <c r="D189" s="2340"/>
      <c r="E189" s="2340"/>
      <c r="F189" s="2373"/>
      <c r="G189" s="1072"/>
      <c r="H189" s="2333"/>
    </row>
    <row r="190" spans="1:8">
      <c r="A190" s="1577"/>
      <c r="B190" s="1072"/>
      <c r="C190" s="1072"/>
      <c r="D190" s="1072"/>
      <c r="E190" s="1072"/>
      <c r="F190" s="1072"/>
      <c r="G190" s="1072"/>
      <c r="H190" s="2333"/>
    </row>
    <row r="191" spans="1:8">
      <c r="A191" s="1577"/>
      <c r="B191" s="1072"/>
      <c r="C191" s="1072"/>
      <c r="D191" s="1072"/>
      <c r="E191" s="1072"/>
      <c r="F191" s="1072"/>
      <c r="G191" s="1072"/>
      <c r="H191" s="2333"/>
    </row>
    <row r="192" spans="1:8">
      <c r="A192" s="1577"/>
      <c r="B192" s="1072"/>
      <c r="C192" s="1072"/>
      <c r="D192" s="1072"/>
      <c r="E192" s="1072"/>
      <c r="F192" s="1072"/>
      <c r="G192" s="1072"/>
      <c r="H192" s="2333"/>
    </row>
    <row r="193" spans="1:8">
      <c r="A193" s="1577"/>
      <c r="B193" s="1072"/>
      <c r="C193" s="1072"/>
      <c r="D193" s="1072"/>
      <c r="E193" s="1072"/>
      <c r="F193" s="1072"/>
      <c r="G193" s="1072"/>
      <c r="H193" s="2333"/>
    </row>
    <row r="194" spans="1:8">
      <c r="A194" s="1577"/>
      <c r="B194" s="1072"/>
      <c r="C194" s="1072"/>
      <c r="D194" s="1072"/>
      <c r="E194" s="1072"/>
      <c r="F194" s="1072"/>
      <c r="G194" s="1072"/>
      <c r="H194" s="2333"/>
    </row>
    <row r="195" spans="1:8">
      <c r="A195" s="1577"/>
      <c r="B195" s="1072"/>
      <c r="C195" s="1072"/>
      <c r="D195" s="1072"/>
      <c r="E195" s="1072"/>
      <c r="F195" s="1072"/>
      <c r="G195" s="1072"/>
      <c r="H195" s="2333"/>
    </row>
    <row r="196" spans="1:8">
      <c r="A196" s="1577"/>
      <c r="B196" s="1072"/>
      <c r="C196" s="1072"/>
      <c r="D196" s="1072"/>
      <c r="E196" s="1072"/>
      <c r="F196" s="1072"/>
      <c r="G196" s="1072"/>
      <c r="H196" s="2333"/>
    </row>
    <row r="197" spans="1:8">
      <c r="A197" s="1577"/>
      <c r="B197" s="1072"/>
      <c r="C197" s="1072"/>
      <c r="D197" s="1072"/>
      <c r="E197" s="1072"/>
      <c r="F197" s="1072"/>
      <c r="G197" s="1072"/>
      <c r="H197" s="2333"/>
    </row>
    <row r="198" spans="1:8">
      <c r="A198" s="1577"/>
      <c r="B198" s="1072"/>
      <c r="C198" s="1072"/>
      <c r="D198" s="1072"/>
      <c r="E198" s="1072"/>
      <c r="F198" s="1072"/>
      <c r="G198" s="1072"/>
      <c r="H198" s="2333"/>
    </row>
    <row r="199" spans="1:8">
      <c r="A199" s="1577"/>
      <c r="B199" s="1072"/>
      <c r="C199" s="1072"/>
      <c r="D199" s="1072"/>
      <c r="E199" s="1072"/>
      <c r="F199" s="1072"/>
      <c r="G199" s="1072"/>
      <c r="H199" s="2333"/>
    </row>
    <row r="200" spans="1:8">
      <c r="A200" s="1577"/>
      <c r="B200" s="1072"/>
      <c r="C200" s="1072"/>
      <c r="D200" s="1072"/>
      <c r="E200" s="1072"/>
      <c r="F200" s="1072"/>
      <c r="G200" s="1072"/>
      <c r="H200" s="2333"/>
    </row>
    <row r="201" spans="1:8">
      <c r="A201" s="1577"/>
      <c r="B201" s="1072"/>
      <c r="C201" s="1072"/>
      <c r="D201" s="1072"/>
      <c r="E201" s="1072"/>
      <c r="F201" s="1072"/>
      <c r="G201" s="1072"/>
      <c r="H201" s="2333"/>
    </row>
    <row r="202" spans="1:8">
      <c r="A202" s="1577"/>
      <c r="B202" s="1072"/>
      <c r="C202" s="1072"/>
      <c r="D202" s="1072"/>
      <c r="E202" s="1072"/>
      <c r="F202" s="1072"/>
      <c r="G202" s="1072"/>
      <c r="H202" s="2333"/>
    </row>
    <row r="203" spans="1:8">
      <c r="A203" s="1577"/>
      <c r="B203" s="1072"/>
      <c r="C203" s="1072"/>
      <c r="D203" s="1072"/>
      <c r="E203" s="1072"/>
      <c r="F203" s="1072"/>
      <c r="G203" s="1072"/>
      <c r="H203" s="2333"/>
    </row>
    <row r="204" spans="1:8">
      <c r="A204" s="1577"/>
      <c r="B204" s="1072"/>
      <c r="C204" s="1072"/>
      <c r="D204" s="1072"/>
      <c r="E204" s="1072"/>
      <c r="F204" s="1072"/>
      <c r="G204" s="1072"/>
      <c r="H204" s="2333"/>
    </row>
    <row r="205" spans="1:8">
      <c r="A205" s="1577"/>
      <c r="B205" s="1072"/>
      <c r="C205" s="1072"/>
      <c r="D205" s="1072"/>
      <c r="E205" s="1072"/>
      <c r="F205" s="1072"/>
      <c r="G205" s="1072"/>
      <c r="H205" s="2333"/>
    </row>
    <row r="206" spans="1:8">
      <c r="A206" s="1577"/>
      <c r="B206" s="1072"/>
      <c r="C206" s="1072"/>
      <c r="D206" s="1072"/>
      <c r="E206" s="1072"/>
      <c r="F206" s="1072"/>
      <c r="G206" s="1072"/>
      <c r="H206" s="2333"/>
    </row>
    <row r="207" spans="1:8">
      <c r="A207" s="1577"/>
      <c r="B207" s="1072"/>
      <c r="C207" s="1072"/>
      <c r="D207" s="1072"/>
      <c r="E207" s="1072"/>
      <c r="F207" s="1072"/>
      <c r="G207" s="1072"/>
      <c r="H207" s="2333"/>
    </row>
    <row r="208" spans="1:8">
      <c r="A208" s="1577"/>
      <c r="B208" s="1072"/>
      <c r="C208" s="1072"/>
      <c r="D208" s="1072"/>
      <c r="E208" s="1072"/>
      <c r="F208" s="1072"/>
      <c r="G208" s="1072"/>
      <c r="H208" s="2333"/>
    </row>
    <row r="209" spans="1:8">
      <c r="A209" s="1577"/>
      <c r="C209" s="1072"/>
      <c r="D209" s="1072"/>
      <c r="E209" s="1072"/>
      <c r="F209" s="1072"/>
      <c r="G209" s="1072"/>
      <c r="H209" s="2333"/>
    </row>
    <row r="210" spans="1:8" ht="16" thickBot="1">
      <c r="A210" s="2963"/>
      <c r="B210" s="2964"/>
      <c r="C210" s="2965"/>
      <c r="D210" s="2965"/>
      <c r="E210" s="2965"/>
      <c r="F210" s="2965"/>
      <c r="G210" s="2965"/>
      <c r="H210" s="2387"/>
    </row>
    <row r="211" spans="1:8">
      <c r="A211" s="2342" t="str">
        <f>A52</f>
        <v>FERC FORM NO.1 (ED. 12-96) NYPSC Modified-96</v>
      </c>
      <c r="C211" s="1072"/>
      <c r="D211" s="1072"/>
      <c r="E211" s="1072"/>
      <c r="F211" s="1072"/>
      <c r="G211" s="1072"/>
      <c r="H211" s="1072"/>
    </row>
    <row r="212" spans="1:8">
      <c r="A212" s="1072" t="s">
        <v>615</v>
      </c>
      <c r="B212" s="1072"/>
      <c r="C212" s="1072"/>
      <c r="D212" s="1072"/>
      <c r="E212" s="1072"/>
      <c r="F212" s="1072"/>
      <c r="G212" s="1072"/>
      <c r="H212" s="1072"/>
    </row>
  </sheetData>
  <mergeCells count="18">
    <mergeCell ref="B5:C10"/>
    <mergeCell ref="E5:H7"/>
    <mergeCell ref="E8:H12"/>
    <mergeCell ref="B12:C14"/>
    <mergeCell ref="E14:H15"/>
    <mergeCell ref="E34:H38"/>
    <mergeCell ref="B78:H78"/>
    <mergeCell ref="A100:H100"/>
    <mergeCell ref="A102:H102"/>
    <mergeCell ref="B16:C19"/>
    <mergeCell ref="E18:H19"/>
    <mergeCell ref="B75:H77"/>
    <mergeCell ref="B79:H84"/>
    <mergeCell ref="B22:C25"/>
    <mergeCell ref="E22:H24"/>
    <mergeCell ref="E26:H30"/>
    <mergeCell ref="B27:C30"/>
    <mergeCell ref="B32:C38"/>
  </mergeCells>
  <printOptions horizontalCentered="1" verticalCentered="1"/>
  <pageMargins left="0.5" right="0.75" top="0.5" bottom="0.5" header="0.5" footer="0.5"/>
  <pageSetup scale="61" fitToHeight="0" pageOrder="overThenDown" orientation="portrait" r:id="rId1"/>
  <headerFooter alignWithMargins="0"/>
  <rowBreaks count="4" manualBreakCount="4">
    <brk id="53" max="16383" man="1"/>
    <brk id="94" max="7" man="1"/>
    <brk id="108" max="16383" man="1"/>
    <brk id="16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abColor rgb="FF92D050"/>
  </sheetPr>
  <dimension ref="A1:J253"/>
  <sheetViews>
    <sheetView view="pageBreakPreview" topLeftCell="A183" zoomScale="80" zoomScaleNormal="70" zoomScaleSheetLayoutView="80" workbookViewId="0">
      <selection activeCell="A197" sqref="A197:H197"/>
    </sheetView>
  </sheetViews>
  <sheetFormatPr defaultColWidth="9.69140625" defaultRowHeight="15.5"/>
  <cols>
    <col min="1" max="1" width="4.69140625" customWidth="1"/>
    <col min="2" max="2" width="42.3046875" customWidth="1"/>
    <col min="3" max="3" width="13" customWidth="1"/>
    <col min="4" max="4" width="9.765625" customWidth="1"/>
    <col min="5" max="5" width="3.23046875" customWidth="1"/>
    <col min="6" max="6" width="14.3046875" customWidth="1"/>
    <col min="7" max="7" width="18.84375" customWidth="1"/>
    <col min="8" max="8" width="21" style="896" customWidth="1"/>
    <col min="9" max="9" width="16.53515625" style="917" bestFit="1" customWidth="1"/>
    <col min="10" max="10" width="16.69140625" bestFit="1" customWidth="1"/>
  </cols>
  <sheetData>
    <row r="1" spans="1:10">
      <c r="A1" s="2151"/>
      <c r="B1" s="1196" t="s">
        <v>156</v>
      </c>
      <c r="C1" s="1197" t="s">
        <v>353</v>
      </c>
      <c r="D1" s="1286"/>
      <c r="E1" s="1286"/>
      <c r="F1" s="1196"/>
      <c r="G1" s="1267" t="s">
        <v>442</v>
      </c>
      <c r="H1" s="1287" t="s">
        <v>594</v>
      </c>
      <c r="I1" s="1109"/>
      <c r="J1" s="1141"/>
    </row>
    <row r="2" spans="1:10">
      <c r="A2" s="1580"/>
      <c r="B2" s="40" t="str">
        <f>'Data Sheet'!$C$25</f>
        <v xml:space="preserve">Niagara Mohawk Power Corporation </v>
      </c>
      <c r="C2" s="80" t="s">
        <v>354</v>
      </c>
      <c r="D2" s="17" t="s">
        <v>355</v>
      </c>
      <c r="E2" s="17"/>
      <c r="F2" s="9" t="s">
        <v>356</v>
      </c>
      <c r="G2" s="22" t="s">
        <v>387</v>
      </c>
      <c r="H2" s="1849"/>
      <c r="I2" s="1110"/>
    </row>
    <row r="3" spans="1:10" ht="15" customHeight="1">
      <c r="A3" s="1687"/>
      <c r="B3" s="52"/>
      <c r="C3" s="74" t="s">
        <v>357</v>
      </c>
      <c r="D3" s="21" t="s">
        <v>358</v>
      </c>
      <c r="E3" s="21"/>
      <c r="F3" s="37" t="s">
        <v>359</v>
      </c>
      <c r="G3" s="323" t="str">
        <f>'Data Sheet'!$C$40</f>
        <v>April 20, 2026</v>
      </c>
      <c r="H3" s="1288" t="str">
        <f>'Data Sheet'!$C$38</f>
        <v>December 31, 2025</v>
      </c>
      <c r="I3" s="1109"/>
    </row>
    <row r="4" spans="1:10" ht="15" customHeight="1">
      <c r="A4" s="3758" t="s">
        <v>704</v>
      </c>
      <c r="B4" s="3759"/>
      <c r="C4" s="3759"/>
      <c r="D4" s="3759"/>
      <c r="E4" s="3759"/>
      <c r="F4" s="3759"/>
      <c r="G4" s="3759"/>
      <c r="H4" s="3760"/>
      <c r="I4" s="1111"/>
    </row>
    <row r="5" spans="1:10">
      <c r="A5" s="3208"/>
      <c r="B5" s="3457"/>
      <c r="C5" s="20"/>
      <c r="D5" s="20"/>
      <c r="E5" s="20"/>
      <c r="F5" s="25" t="s">
        <v>406</v>
      </c>
      <c r="G5" s="25" t="s">
        <v>705</v>
      </c>
      <c r="H5" s="1289" t="s">
        <v>705</v>
      </c>
      <c r="I5" s="1111"/>
    </row>
    <row r="6" spans="1:10">
      <c r="A6" s="3208" t="s">
        <v>399</v>
      </c>
      <c r="B6" s="3458" t="s">
        <v>706</v>
      </c>
      <c r="C6" s="20"/>
      <c r="D6" s="20"/>
      <c r="E6" s="20"/>
      <c r="F6" s="25" t="s">
        <v>170</v>
      </c>
      <c r="G6" s="25" t="s">
        <v>707</v>
      </c>
      <c r="H6" s="1289" t="s">
        <v>708</v>
      </c>
      <c r="I6" s="1111"/>
    </row>
    <row r="7" spans="1:10">
      <c r="A7" s="2152" t="s">
        <v>402</v>
      </c>
      <c r="B7" s="3459" t="s">
        <v>172</v>
      </c>
      <c r="C7" s="18"/>
      <c r="D7" s="18"/>
      <c r="E7" s="18"/>
      <c r="F7" s="27" t="s">
        <v>173</v>
      </c>
      <c r="G7" s="27" t="s">
        <v>174</v>
      </c>
      <c r="H7" s="1290" t="s">
        <v>175</v>
      </c>
      <c r="I7" s="1111"/>
    </row>
    <row r="8" spans="1:10">
      <c r="A8" s="1687" t="s">
        <v>709</v>
      </c>
      <c r="B8" s="3460" t="s">
        <v>710</v>
      </c>
      <c r="C8" s="18"/>
      <c r="D8" s="18"/>
      <c r="E8" s="18"/>
      <c r="F8" s="1156"/>
      <c r="G8" s="657"/>
      <c r="H8" s="1291"/>
      <c r="I8" s="1108"/>
    </row>
    <row r="9" spans="1:10">
      <c r="A9" s="1687" t="s">
        <v>711</v>
      </c>
      <c r="B9" s="3461" t="s">
        <v>712</v>
      </c>
      <c r="C9" s="18"/>
      <c r="D9" s="18"/>
      <c r="E9" s="18"/>
      <c r="F9" s="658" t="s">
        <v>209</v>
      </c>
      <c r="G9" s="3262">
        <v>17712539634.610001</v>
      </c>
      <c r="H9" s="3263">
        <v>19322919904</v>
      </c>
      <c r="I9" s="1095"/>
    </row>
    <row r="10" spans="1:10">
      <c r="A10" s="1687" t="s">
        <v>713</v>
      </c>
      <c r="B10" s="3461" t="s">
        <v>714</v>
      </c>
      <c r="C10" s="18"/>
      <c r="D10" s="18"/>
      <c r="E10" s="18"/>
      <c r="F10" s="658" t="s">
        <v>209</v>
      </c>
      <c r="G10" s="1285">
        <v>1899254617</v>
      </c>
      <c r="H10" s="1498">
        <v>2001656048</v>
      </c>
      <c r="I10" s="1095"/>
    </row>
    <row r="11" spans="1:10">
      <c r="A11" s="1687" t="s">
        <v>715</v>
      </c>
      <c r="B11" s="3461" t="s">
        <v>716</v>
      </c>
      <c r="C11" s="18"/>
      <c r="D11" s="18"/>
      <c r="E11" s="18"/>
      <c r="F11" s="658"/>
      <c r="G11" s="1285">
        <f>SUM(G9:G10)</f>
        <v>19611794251.610001</v>
      </c>
      <c r="H11" s="1498">
        <f>SUM(H9:H10)</f>
        <v>21324575952</v>
      </c>
      <c r="I11" s="1095"/>
    </row>
    <row r="12" spans="1:10">
      <c r="A12" s="1687" t="s">
        <v>717</v>
      </c>
      <c r="B12" s="3461" t="s">
        <v>718</v>
      </c>
      <c r="C12" s="18"/>
      <c r="D12" s="18"/>
      <c r="E12" s="18"/>
      <c r="F12" s="658" t="s">
        <v>209</v>
      </c>
      <c r="G12" s="1532">
        <v>5159280226</v>
      </c>
      <c r="H12" s="1533">
        <v>5353557079</v>
      </c>
      <c r="I12" s="1105"/>
    </row>
    <row r="13" spans="1:10">
      <c r="A13" s="1687" t="s">
        <v>719</v>
      </c>
      <c r="B13" s="3461" t="s">
        <v>720</v>
      </c>
      <c r="C13" s="18"/>
      <c r="D13" s="18"/>
      <c r="E13" s="18"/>
      <c r="F13" s="658" t="s">
        <v>721</v>
      </c>
      <c r="G13" s="1534">
        <f>G11-G12</f>
        <v>14452514025.610001</v>
      </c>
      <c r="H13" s="1535">
        <f>H11-H12</f>
        <v>15971018873</v>
      </c>
      <c r="I13" s="1105"/>
    </row>
    <row r="14" spans="1:10">
      <c r="A14" s="1687" t="s">
        <v>722</v>
      </c>
      <c r="B14" s="3461" t="s">
        <v>723</v>
      </c>
      <c r="C14" s="18"/>
      <c r="D14" s="18"/>
      <c r="E14" s="18"/>
      <c r="F14" s="658" t="s">
        <v>212</v>
      </c>
      <c r="G14" s="1536"/>
      <c r="H14" s="1537"/>
      <c r="I14" s="1105"/>
    </row>
    <row r="15" spans="1:10">
      <c r="A15" s="1687" t="s">
        <v>724</v>
      </c>
      <c r="B15" s="3461" t="s">
        <v>725</v>
      </c>
      <c r="C15" s="18"/>
      <c r="D15" s="18"/>
      <c r="E15" s="18"/>
      <c r="F15" s="658" t="s">
        <v>212</v>
      </c>
      <c r="G15" s="1532"/>
      <c r="H15" s="1533"/>
      <c r="I15" s="1106"/>
    </row>
    <row r="16" spans="1:10">
      <c r="A16" s="1687" t="s">
        <v>726</v>
      </c>
      <c r="B16" s="3461" t="s">
        <v>727</v>
      </c>
      <c r="C16" s="18"/>
      <c r="D16" s="18"/>
      <c r="E16" s="18"/>
      <c r="F16" s="658" t="s">
        <v>721</v>
      </c>
      <c r="G16" s="1532"/>
      <c r="H16" s="1533"/>
      <c r="I16" s="1106"/>
    </row>
    <row r="17" spans="1:9">
      <c r="A17" s="1687" t="s">
        <v>728</v>
      </c>
      <c r="B17" s="3461" t="s">
        <v>729</v>
      </c>
      <c r="C17" s="18"/>
      <c r="D17" s="18"/>
      <c r="E17" s="18"/>
      <c r="F17" s="658" t="s">
        <v>721</v>
      </c>
      <c r="G17" s="1532">
        <f>G13+G16</f>
        <v>14452514025.610001</v>
      </c>
      <c r="H17" s="1533">
        <f>H13+H16</f>
        <v>15971018873</v>
      </c>
      <c r="I17" s="1106"/>
    </row>
    <row r="18" spans="1:9">
      <c r="A18" s="1687" t="s">
        <v>730</v>
      </c>
      <c r="B18" s="3461" t="s">
        <v>731</v>
      </c>
      <c r="C18" s="18"/>
      <c r="D18" s="18"/>
      <c r="E18" s="18"/>
      <c r="F18" s="782" t="s">
        <v>732</v>
      </c>
      <c r="G18" s="1532"/>
      <c r="H18" s="1533"/>
      <c r="I18" s="1106"/>
    </row>
    <row r="19" spans="1:9">
      <c r="A19" s="1687" t="s">
        <v>733</v>
      </c>
      <c r="B19" s="3461" t="s">
        <v>734</v>
      </c>
      <c r="C19" s="18"/>
      <c r="D19" s="18"/>
      <c r="E19" s="18"/>
      <c r="F19" s="658" t="s">
        <v>721</v>
      </c>
      <c r="G19" s="1532"/>
      <c r="H19" s="1533"/>
      <c r="I19" s="1106"/>
    </row>
    <row r="20" spans="1:9">
      <c r="A20" s="1687" t="s">
        <v>735</v>
      </c>
      <c r="B20" s="3460" t="s">
        <v>736</v>
      </c>
      <c r="C20" s="18"/>
      <c r="D20" s="18"/>
      <c r="E20" s="18"/>
      <c r="F20" s="658"/>
      <c r="G20" s="1538"/>
      <c r="H20" s="1539"/>
      <c r="I20" s="1108"/>
    </row>
    <row r="21" spans="1:9">
      <c r="A21" s="1687" t="s">
        <v>737</v>
      </c>
      <c r="B21" s="3461" t="s">
        <v>738</v>
      </c>
      <c r="C21" s="18"/>
      <c r="D21" s="18"/>
      <c r="E21" s="18"/>
      <c r="F21" s="658">
        <v>221</v>
      </c>
      <c r="G21" s="1532">
        <v>11436913</v>
      </c>
      <c r="H21" s="1533">
        <v>11432825</v>
      </c>
      <c r="I21" s="1106"/>
    </row>
    <row r="22" spans="1:9">
      <c r="A22" s="1687" t="s">
        <v>739</v>
      </c>
      <c r="B22" s="3461" t="s">
        <v>740</v>
      </c>
      <c r="C22" s="18"/>
      <c r="D22" s="18"/>
      <c r="E22" s="18"/>
      <c r="F22" s="658" t="s">
        <v>721</v>
      </c>
      <c r="G22" s="1532">
        <v>13828</v>
      </c>
      <c r="H22" s="1533">
        <v>9740</v>
      </c>
      <c r="I22" s="1106"/>
    </row>
    <row r="23" spans="1:9">
      <c r="A23" s="1687" t="s">
        <v>741</v>
      </c>
      <c r="B23" s="3461" t="s">
        <v>742</v>
      </c>
      <c r="C23" s="18"/>
      <c r="D23" s="18"/>
      <c r="E23" s="18"/>
      <c r="F23" s="658" t="s">
        <v>721</v>
      </c>
      <c r="G23" s="1532"/>
      <c r="H23" s="1533"/>
      <c r="I23" s="1106"/>
    </row>
    <row r="24" spans="1:9">
      <c r="A24" s="1687" t="s">
        <v>743</v>
      </c>
      <c r="B24" s="3461" t="s">
        <v>744</v>
      </c>
      <c r="C24" s="18"/>
      <c r="D24" s="18"/>
      <c r="E24" s="18"/>
      <c r="F24" s="658" t="s">
        <v>226</v>
      </c>
      <c r="G24" s="1532">
        <v>776123</v>
      </c>
      <c r="H24" s="1533">
        <v>776123</v>
      </c>
      <c r="I24" s="1106"/>
    </row>
    <row r="25" spans="1:9">
      <c r="A25" s="1687" t="s">
        <v>745</v>
      </c>
      <c r="B25" s="3461" t="s">
        <v>746</v>
      </c>
      <c r="C25" s="18"/>
      <c r="D25" s="18"/>
      <c r="E25" s="18"/>
      <c r="F25" s="658" t="s">
        <v>721</v>
      </c>
      <c r="G25" s="1538"/>
      <c r="H25" s="1539"/>
      <c r="I25" s="1108"/>
    </row>
    <row r="26" spans="1:9">
      <c r="A26" s="1687" t="s">
        <v>747</v>
      </c>
      <c r="B26" s="3461" t="s">
        <v>748</v>
      </c>
      <c r="C26" s="18"/>
      <c r="D26" s="18"/>
      <c r="E26" s="18"/>
      <c r="F26" s="658" t="s">
        <v>721</v>
      </c>
      <c r="G26" s="1540"/>
      <c r="H26" s="1541"/>
      <c r="I26" s="1106"/>
    </row>
    <row r="27" spans="1:9">
      <c r="A27" s="1687" t="s">
        <v>749</v>
      </c>
      <c r="B27" s="3461" t="s">
        <v>750</v>
      </c>
      <c r="C27" s="18"/>
      <c r="D27" s="18"/>
      <c r="E27" s="18"/>
      <c r="F27" s="658"/>
      <c r="G27" s="1532">
        <v>10516187</v>
      </c>
      <c r="H27" s="1533">
        <v>10919197</v>
      </c>
      <c r="I27" s="1106"/>
    </row>
    <row r="28" spans="1:9">
      <c r="A28" s="1687" t="s">
        <v>751</v>
      </c>
      <c r="B28" s="3461" t="s">
        <v>752</v>
      </c>
      <c r="C28" s="18"/>
      <c r="D28" s="18"/>
      <c r="E28" s="18"/>
      <c r="F28" s="658" t="s">
        <v>721</v>
      </c>
      <c r="G28" s="1532">
        <v>776272748</v>
      </c>
      <c r="H28" s="1533">
        <v>916189679</v>
      </c>
      <c r="I28" s="1106"/>
    </row>
    <row r="29" spans="1:9">
      <c r="A29" s="1687" t="s">
        <v>753</v>
      </c>
      <c r="B29" s="3461" t="s">
        <v>754</v>
      </c>
      <c r="C29" s="18"/>
      <c r="D29" s="18"/>
      <c r="E29" s="18"/>
      <c r="F29" s="658"/>
      <c r="G29" s="1532">
        <v>18461680</v>
      </c>
      <c r="H29" s="1533">
        <v>64383024</v>
      </c>
      <c r="I29" s="1106"/>
    </row>
    <row r="30" spans="1:9">
      <c r="A30" s="1687" t="s">
        <v>755</v>
      </c>
      <c r="B30" s="3461" t="s">
        <v>756</v>
      </c>
      <c r="C30" s="18"/>
      <c r="D30" s="18"/>
      <c r="E30" s="18"/>
      <c r="F30" s="658"/>
      <c r="G30" s="1532"/>
      <c r="H30" s="1533"/>
      <c r="I30" s="1106"/>
    </row>
    <row r="31" spans="1:9">
      <c r="A31" s="1687" t="s">
        <v>757</v>
      </c>
      <c r="B31" s="3461" t="s">
        <v>758</v>
      </c>
      <c r="C31" s="18"/>
      <c r="D31" s="18"/>
      <c r="E31" s="18"/>
      <c r="F31" s="658"/>
      <c r="G31" s="1540">
        <f>G21-G22+G23+G24+SUM(G26:G30)</f>
        <v>817449823</v>
      </c>
      <c r="H31" s="1541">
        <f>H21-H22+H23+H24+SUM(H26:H30)</f>
        <v>1003691108</v>
      </c>
      <c r="I31" s="1106"/>
    </row>
    <row r="32" spans="1:9">
      <c r="A32" s="1687" t="s">
        <v>759</v>
      </c>
      <c r="B32" s="3460" t="s">
        <v>760</v>
      </c>
      <c r="C32" s="18"/>
      <c r="D32" s="18"/>
      <c r="E32" s="18"/>
      <c r="F32" s="658"/>
      <c r="G32" s="1538"/>
      <c r="H32" s="1539"/>
      <c r="I32" s="1108"/>
    </row>
    <row r="33" spans="1:9">
      <c r="A33" s="1687" t="s">
        <v>761</v>
      </c>
      <c r="B33" s="3461" t="s">
        <v>762</v>
      </c>
      <c r="C33" s="18"/>
      <c r="D33" s="18"/>
      <c r="E33" s="18"/>
      <c r="F33" s="658" t="s">
        <v>721</v>
      </c>
      <c r="G33" s="1532">
        <v>20267017</v>
      </c>
      <c r="H33" s="1533">
        <v>19062550</v>
      </c>
      <c r="I33" s="1106"/>
    </row>
    <row r="34" spans="1:9">
      <c r="A34" s="1687" t="s">
        <v>763</v>
      </c>
      <c r="B34" s="3461" t="s">
        <v>764</v>
      </c>
      <c r="C34" s="18"/>
      <c r="D34" s="18"/>
      <c r="E34" s="18"/>
      <c r="F34" s="658" t="s">
        <v>721</v>
      </c>
      <c r="G34" s="1532">
        <v>1000</v>
      </c>
      <c r="H34" s="1533">
        <v>1000</v>
      </c>
      <c r="I34" s="1106"/>
    </row>
    <row r="35" spans="1:9">
      <c r="A35" s="1687" t="s">
        <v>765</v>
      </c>
      <c r="B35" s="3461" t="s">
        <v>766</v>
      </c>
      <c r="C35" s="18"/>
      <c r="D35" s="18"/>
      <c r="E35" s="18"/>
      <c r="F35" s="658" t="s">
        <v>721</v>
      </c>
      <c r="G35" s="1532"/>
      <c r="H35" s="1533"/>
      <c r="I35" s="1106"/>
    </row>
    <row r="36" spans="1:9">
      <c r="A36" s="1687" t="s">
        <v>767</v>
      </c>
      <c r="B36" s="3461" t="s">
        <v>768</v>
      </c>
      <c r="C36" s="18"/>
      <c r="D36" s="18"/>
      <c r="E36" s="18"/>
      <c r="F36" s="658" t="s">
        <v>721</v>
      </c>
      <c r="G36" s="1532"/>
      <c r="H36" s="1533"/>
      <c r="I36" s="1106"/>
    </row>
    <row r="37" spans="1:9">
      <c r="A37" s="1687" t="s">
        <v>769</v>
      </c>
      <c r="B37" s="3461" t="s">
        <v>770</v>
      </c>
      <c r="C37" s="18"/>
      <c r="D37" s="18"/>
      <c r="E37" s="18"/>
      <c r="F37" s="658"/>
      <c r="G37" s="1532"/>
      <c r="H37" s="1533"/>
      <c r="I37" s="1106"/>
    </row>
    <row r="38" spans="1:9">
      <c r="A38" s="1687" t="s">
        <v>771</v>
      </c>
      <c r="B38" s="3461" t="s">
        <v>772</v>
      </c>
      <c r="C38" s="18"/>
      <c r="D38" s="18"/>
      <c r="E38" s="18"/>
      <c r="F38" s="658" t="s">
        <v>721</v>
      </c>
      <c r="G38" s="1532">
        <v>683982787</v>
      </c>
      <c r="H38" s="1533">
        <v>772204317</v>
      </c>
      <c r="I38" s="1106"/>
    </row>
    <row r="39" spans="1:9">
      <c r="A39" s="1687" t="s">
        <v>773</v>
      </c>
      <c r="B39" s="3461" t="s">
        <v>774</v>
      </c>
      <c r="C39" s="18"/>
      <c r="D39" s="18"/>
      <c r="E39" s="18"/>
      <c r="F39" s="658" t="s">
        <v>721</v>
      </c>
      <c r="G39" s="1532">
        <v>79881829</v>
      </c>
      <c r="H39" s="1533">
        <v>101163484</v>
      </c>
      <c r="I39" s="1106"/>
    </row>
    <row r="40" spans="1:9">
      <c r="A40" s="1687" t="s">
        <v>775</v>
      </c>
      <c r="B40" s="3461" t="s">
        <v>776</v>
      </c>
      <c r="C40" s="18"/>
      <c r="D40" s="18"/>
      <c r="E40" s="18"/>
      <c r="F40" s="658" t="s">
        <v>721</v>
      </c>
      <c r="G40" s="1532">
        <v>238662426</v>
      </c>
      <c r="H40" s="1533">
        <v>247468121</v>
      </c>
      <c r="I40" s="1106"/>
    </row>
    <row r="41" spans="1:9">
      <c r="A41" s="1687" t="s">
        <v>777</v>
      </c>
      <c r="B41" s="3461" t="s">
        <v>778</v>
      </c>
      <c r="C41" s="18"/>
      <c r="D41" s="18"/>
      <c r="E41" s="18"/>
      <c r="F41" s="658" t="s">
        <v>721</v>
      </c>
      <c r="G41" s="1532">
        <v>0</v>
      </c>
      <c r="H41" s="1533">
        <v>0</v>
      </c>
      <c r="I41" s="1106"/>
    </row>
    <row r="42" spans="1:9">
      <c r="A42" s="1687" t="s">
        <v>779</v>
      </c>
      <c r="B42" s="3461" t="s">
        <v>780</v>
      </c>
      <c r="C42" s="18"/>
      <c r="D42" s="18"/>
      <c r="E42" s="18"/>
      <c r="F42" s="658" t="s">
        <v>721</v>
      </c>
      <c r="G42" s="1532">
        <v>14642933</v>
      </c>
      <c r="H42" s="1533">
        <v>19668040</v>
      </c>
      <c r="I42" s="1106"/>
    </row>
    <row r="43" spans="1:9">
      <c r="A43" s="1687" t="s">
        <v>781</v>
      </c>
      <c r="B43" s="3461" t="s">
        <v>782</v>
      </c>
      <c r="C43" s="18"/>
      <c r="D43" s="18"/>
      <c r="E43" s="18"/>
      <c r="F43" s="658">
        <v>227</v>
      </c>
      <c r="G43" s="1532"/>
      <c r="H43" s="1533"/>
      <c r="I43" s="1106"/>
    </row>
    <row r="44" spans="1:9">
      <c r="A44" s="1687" t="s">
        <v>783</v>
      </c>
      <c r="B44" s="3461" t="s">
        <v>784</v>
      </c>
      <c r="C44" s="18"/>
      <c r="D44" s="18"/>
      <c r="E44" s="18"/>
      <c r="F44" s="658">
        <v>227</v>
      </c>
      <c r="G44" s="1532"/>
      <c r="H44" s="1533"/>
      <c r="I44" s="1106"/>
    </row>
    <row r="45" spans="1:9">
      <c r="A45" s="1687" t="s">
        <v>785</v>
      </c>
      <c r="B45" s="3461" t="s">
        <v>786</v>
      </c>
      <c r="C45" s="18"/>
      <c r="D45" s="18"/>
      <c r="E45" s="18"/>
      <c r="F45" s="658">
        <v>227</v>
      </c>
      <c r="G45" s="1532"/>
      <c r="H45" s="1533"/>
      <c r="I45" s="1106"/>
    </row>
    <row r="46" spans="1:9">
      <c r="A46" s="1687" t="s">
        <v>787</v>
      </c>
      <c r="B46" s="3461" t="s">
        <v>788</v>
      </c>
      <c r="C46" s="18"/>
      <c r="D46" s="18"/>
      <c r="E46" s="18"/>
      <c r="F46" s="658">
        <v>227</v>
      </c>
      <c r="G46" s="1532">
        <v>139470169</v>
      </c>
      <c r="H46" s="1533">
        <v>133138705</v>
      </c>
      <c r="I46" s="1106"/>
    </row>
    <row r="47" spans="1:9">
      <c r="A47" s="1687" t="s">
        <v>789</v>
      </c>
      <c r="B47" s="3461" t="s">
        <v>790</v>
      </c>
      <c r="C47" s="18"/>
      <c r="D47" s="18"/>
      <c r="E47" s="18"/>
      <c r="F47" s="658">
        <v>227</v>
      </c>
      <c r="G47" s="1532"/>
      <c r="H47" s="1533"/>
      <c r="I47" s="1106"/>
    </row>
    <row r="48" spans="1:9">
      <c r="A48" s="1687" t="s">
        <v>791</v>
      </c>
      <c r="B48" s="3461" t="s">
        <v>792</v>
      </c>
      <c r="C48" s="18"/>
      <c r="D48" s="18"/>
      <c r="E48" s="18"/>
      <c r="F48" s="658">
        <v>227</v>
      </c>
      <c r="G48" s="1532"/>
      <c r="H48" s="1533"/>
      <c r="I48" s="1106"/>
    </row>
    <row r="49" spans="1:9">
      <c r="A49" s="1687" t="s">
        <v>793</v>
      </c>
      <c r="B49" s="3461" t="s">
        <v>794</v>
      </c>
      <c r="C49" s="18"/>
      <c r="D49" s="18"/>
      <c r="E49" s="18"/>
      <c r="F49" s="658" t="s">
        <v>795</v>
      </c>
      <c r="G49" s="1532"/>
      <c r="H49" s="1533"/>
      <c r="I49" s="1106"/>
    </row>
    <row r="50" spans="1:9">
      <c r="A50" s="1687" t="s">
        <v>796</v>
      </c>
      <c r="B50" s="3461" t="s">
        <v>797</v>
      </c>
      <c r="C50" s="18"/>
      <c r="D50" s="18"/>
      <c r="E50" s="18"/>
      <c r="F50" s="658" t="s">
        <v>229</v>
      </c>
      <c r="G50" s="1532">
        <v>0</v>
      </c>
      <c r="H50" s="1533">
        <v>0</v>
      </c>
      <c r="I50" s="1106"/>
    </row>
    <row r="51" spans="1:9">
      <c r="A51" s="1687" t="s">
        <v>798</v>
      </c>
      <c r="B51" s="3461" t="s">
        <v>799</v>
      </c>
      <c r="C51" s="18"/>
      <c r="D51" s="18"/>
      <c r="E51" s="18"/>
      <c r="F51" s="658" t="s">
        <v>229</v>
      </c>
      <c r="G51" s="1532"/>
      <c r="H51" s="1533"/>
      <c r="I51" s="1106"/>
    </row>
    <row r="52" spans="1:9">
      <c r="A52" s="1687" t="s">
        <v>800</v>
      </c>
      <c r="B52" s="3461" t="s">
        <v>801</v>
      </c>
      <c r="C52" s="18"/>
      <c r="D52" s="18"/>
      <c r="E52" s="18"/>
      <c r="F52" s="658">
        <v>227</v>
      </c>
      <c r="G52" s="1532">
        <v>-33006</v>
      </c>
      <c r="H52" s="1533">
        <v>-377580</v>
      </c>
      <c r="I52" s="1106"/>
    </row>
    <row r="53" spans="1:9">
      <c r="A53" s="1687" t="s">
        <v>802</v>
      </c>
      <c r="B53" s="3461" t="s">
        <v>803</v>
      </c>
      <c r="C53" s="18"/>
      <c r="D53" s="18"/>
      <c r="E53" s="18"/>
      <c r="F53" s="658" t="s">
        <v>721</v>
      </c>
      <c r="G53" s="1532">
        <v>31266068</v>
      </c>
      <c r="H53" s="1533">
        <v>35015186</v>
      </c>
      <c r="I53" s="1106"/>
    </row>
    <row r="54" spans="1:9">
      <c r="A54" s="1687" t="s">
        <v>804</v>
      </c>
      <c r="B54" s="3461" t="s">
        <v>805</v>
      </c>
      <c r="C54" s="18"/>
      <c r="D54" s="18"/>
      <c r="E54" s="18"/>
      <c r="F54" s="658" t="s">
        <v>721</v>
      </c>
      <c r="G54" s="1532"/>
      <c r="H54" s="1533"/>
      <c r="I54" s="1106"/>
    </row>
    <row r="55" spans="1:9" ht="14.25" customHeight="1">
      <c r="A55" s="1687" t="s">
        <v>806</v>
      </c>
      <c r="B55" s="3461" t="s">
        <v>807</v>
      </c>
      <c r="C55" s="18"/>
      <c r="D55" s="18"/>
      <c r="E55" s="18"/>
      <c r="F55" s="658" t="s">
        <v>721</v>
      </c>
      <c r="G55" s="1532">
        <v>52001374</v>
      </c>
      <c r="H55" s="1533">
        <v>46490458</v>
      </c>
      <c r="I55" s="1106"/>
    </row>
    <row r="56" spans="1:9">
      <c r="A56" s="1687" t="s">
        <v>808</v>
      </c>
      <c r="B56" s="3461" t="s">
        <v>809</v>
      </c>
      <c r="C56" s="18"/>
      <c r="D56" s="18"/>
      <c r="E56" s="18"/>
      <c r="F56" s="658" t="s">
        <v>721</v>
      </c>
      <c r="G56" s="1532"/>
      <c r="H56" s="1533"/>
      <c r="I56" s="1106"/>
    </row>
    <row r="57" spans="1:9">
      <c r="A57" s="1687" t="s">
        <v>810</v>
      </c>
      <c r="B57" s="3461" t="s">
        <v>811</v>
      </c>
      <c r="C57" s="18"/>
      <c r="D57" s="18"/>
      <c r="E57" s="18"/>
      <c r="F57" s="658" t="s">
        <v>721</v>
      </c>
      <c r="G57" s="1532"/>
      <c r="H57" s="1533"/>
      <c r="I57" s="1106"/>
    </row>
    <row r="58" spans="1:9">
      <c r="A58" s="1687" t="s">
        <v>812</v>
      </c>
      <c r="B58" s="3461" t="s">
        <v>813</v>
      </c>
      <c r="C58" s="18"/>
      <c r="D58" s="18"/>
      <c r="E58" s="18"/>
      <c r="F58" s="658" t="s">
        <v>721</v>
      </c>
      <c r="G58" s="1532">
        <v>12999325</v>
      </c>
      <c r="H58" s="1533">
        <v>16222776</v>
      </c>
      <c r="I58" s="1106"/>
    </row>
    <row r="59" spans="1:9">
      <c r="A59" s="1687" t="s">
        <v>814</v>
      </c>
      <c r="B59" s="3461" t="s">
        <v>815</v>
      </c>
      <c r="C59" s="18"/>
      <c r="D59" s="18"/>
      <c r="E59" s="18"/>
      <c r="F59" s="658" t="s">
        <v>721</v>
      </c>
      <c r="G59" s="1532">
        <v>226672830</v>
      </c>
      <c r="H59" s="1533">
        <v>283325964</v>
      </c>
      <c r="I59" s="1106"/>
    </row>
    <row r="60" spans="1:9">
      <c r="A60" s="1687" t="s">
        <v>816</v>
      </c>
      <c r="B60" s="3461" t="s">
        <v>817</v>
      </c>
      <c r="C60" s="18"/>
      <c r="D60" s="18"/>
      <c r="E60" s="18"/>
      <c r="F60" s="658"/>
      <c r="G60" s="1532">
        <v>3987890</v>
      </c>
      <c r="H60" s="1533">
        <v>0</v>
      </c>
      <c r="I60" s="1106"/>
    </row>
    <row r="61" spans="1:9">
      <c r="A61" s="1687" t="s">
        <v>818</v>
      </c>
      <c r="B61" s="3461" t="s">
        <v>819</v>
      </c>
      <c r="C61" s="18"/>
      <c r="D61" s="18"/>
      <c r="E61" s="18"/>
      <c r="F61" s="658"/>
      <c r="G61" s="1532">
        <v>64795130</v>
      </c>
      <c r="H61" s="1533">
        <v>189226977</v>
      </c>
      <c r="I61" s="1106"/>
    </row>
    <row r="62" spans="1:9">
      <c r="A62" s="1687" t="s">
        <v>820</v>
      </c>
      <c r="B62" s="3461" t="s">
        <v>821</v>
      </c>
      <c r="C62" s="18"/>
      <c r="D62" s="18"/>
      <c r="E62" s="18"/>
      <c r="F62" s="658"/>
      <c r="G62" s="1532">
        <v>18461680</v>
      </c>
      <c r="H62" s="1533">
        <v>64383024</v>
      </c>
      <c r="I62" s="1106"/>
    </row>
    <row r="63" spans="1:9">
      <c r="A63" s="1687" t="s">
        <v>822</v>
      </c>
      <c r="B63" s="3461" t="s">
        <v>823</v>
      </c>
      <c r="C63" s="18"/>
      <c r="D63" s="18"/>
      <c r="E63" s="18"/>
      <c r="F63" s="658"/>
      <c r="G63" s="1532">
        <v>0</v>
      </c>
      <c r="H63" s="1533">
        <v>0</v>
      </c>
      <c r="I63" s="1106"/>
    </row>
    <row r="64" spans="1:9">
      <c r="A64" s="1687" t="s">
        <v>824</v>
      </c>
      <c r="B64" s="3461" t="s">
        <v>825</v>
      </c>
      <c r="C64" s="18"/>
      <c r="D64" s="18"/>
      <c r="E64" s="18"/>
      <c r="F64" s="658"/>
      <c r="G64" s="1532"/>
      <c r="H64" s="1533"/>
      <c r="I64" s="1106"/>
    </row>
    <row r="65" spans="1:9" ht="16" thickBot="1">
      <c r="A65" s="1853" t="s">
        <v>826</v>
      </c>
      <c r="B65" s="3462" t="s">
        <v>827</v>
      </c>
      <c r="C65" s="1685"/>
      <c r="D65" s="1685"/>
      <c r="E65" s="1685"/>
      <c r="F65" s="1295"/>
      <c r="G65" s="1542">
        <f>SUM(G33:G39)-G40+SUM(G41:G50)-G51+SUM(G52:G61)-G62+G63-G64</f>
        <v>1072811240</v>
      </c>
      <c r="H65" s="1543">
        <f>SUM(H33:H39)-H40+SUM(H41:H50)-H51+SUM(H52:H61)-H62+H63-H64</f>
        <v>1303290732</v>
      </c>
      <c r="I65" s="1107"/>
    </row>
    <row r="66" spans="1:9">
      <c r="A66" s="17"/>
      <c r="B66" s="68"/>
      <c r="C66" s="20"/>
      <c r="D66" s="20"/>
      <c r="E66" s="20"/>
      <c r="F66" s="377"/>
      <c r="G66" s="1003"/>
      <c r="H66" s="1003"/>
      <c r="I66" s="1102"/>
    </row>
    <row r="67" spans="1:9">
      <c r="A67" s="68" t="s">
        <v>828</v>
      </c>
      <c r="B67" s="17"/>
      <c r="C67" s="20"/>
      <c r="D67" s="20"/>
      <c r="E67" s="20"/>
      <c r="F67" s="20"/>
      <c r="G67" s="1004"/>
      <c r="H67" s="1004"/>
      <c r="I67" s="1103"/>
    </row>
    <row r="68" spans="1:9">
      <c r="A68" s="20" t="s">
        <v>829</v>
      </c>
      <c r="B68" s="20"/>
      <c r="C68" s="20"/>
      <c r="D68" s="12"/>
      <c r="E68" s="20"/>
      <c r="F68" s="20"/>
      <c r="G68" s="1004"/>
      <c r="H68" s="1004"/>
      <c r="I68" s="1103"/>
    </row>
    <row r="69" spans="1:9">
      <c r="A69" s="20"/>
      <c r="B69" s="20"/>
      <c r="C69" s="20"/>
      <c r="D69" s="12"/>
      <c r="E69" s="20"/>
      <c r="F69" s="20"/>
      <c r="G69" s="1004"/>
      <c r="H69" s="1004"/>
      <c r="I69" s="1103"/>
    </row>
    <row r="70" spans="1:9" ht="16" thickBot="1">
      <c r="A70" s="17"/>
      <c r="B70" s="17"/>
      <c r="C70" s="17"/>
      <c r="D70" s="17"/>
      <c r="E70" s="17"/>
      <c r="F70" s="17"/>
      <c r="G70" s="975"/>
      <c r="H70" s="975"/>
      <c r="I70" s="1104"/>
    </row>
    <row r="71" spans="1:9" ht="31.5" customHeight="1">
      <c r="A71" s="1195"/>
      <c r="B71" s="1196" t="s">
        <v>156</v>
      </c>
      <c r="C71" s="1197" t="s">
        <v>353</v>
      </c>
      <c r="D71" s="1286"/>
      <c r="E71" s="1286"/>
      <c r="F71" s="1196"/>
      <c r="G71" s="1296" t="s">
        <v>442</v>
      </c>
      <c r="H71" s="1297" t="s">
        <v>594</v>
      </c>
      <c r="I71" s="1110"/>
    </row>
    <row r="72" spans="1:9">
      <c r="A72" s="1590"/>
      <c r="B72" s="40" t="str">
        <f>'Data Sheet'!$C$25</f>
        <v xml:space="preserve">Niagara Mohawk Power Corporation </v>
      </c>
      <c r="C72" s="80" t="s">
        <v>354</v>
      </c>
      <c r="D72" s="17" t="s">
        <v>355</v>
      </c>
      <c r="E72" s="17"/>
      <c r="F72" s="33" t="s">
        <v>356</v>
      </c>
      <c r="G72" s="1039" t="s">
        <v>387</v>
      </c>
      <c r="H72" s="1849"/>
      <c r="I72" s="1110"/>
    </row>
    <row r="73" spans="1:9">
      <c r="A73" s="1687"/>
      <c r="B73" s="21"/>
      <c r="C73" s="74" t="s">
        <v>357</v>
      </c>
      <c r="D73" s="21" t="s">
        <v>358</v>
      </c>
      <c r="E73" s="21"/>
      <c r="F73" s="52" t="s">
        <v>359</v>
      </c>
      <c r="G73" s="900" t="str">
        <f>'Data Sheet'!$C$40</f>
        <v>April 20, 2026</v>
      </c>
      <c r="H73" s="1298" t="str">
        <f>'Data Sheet'!$C$38</f>
        <v>December 31, 2025</v>
      </c>
      <c r="I73" s="1112"/>
    </row>
    <row r="74" spans="1:9">
      <c r="A74" s="3758" t="s">
        <v>830</v>
      </c>
      <c r="B74" s="3759"/>
      <c r="C74" s="3759"/>
      <c r="D74" s="3759"/>
      <c r="E74" s="3759"/>
      <c r="F74" s="3759"/>
      <c r="G74" s="3759"/>
      <c r="H74" s="3760"/>
      <c r="I74" s="1111"/>
    </row>
    <row r="75" spans="1:9">
      <c r="A75" s="2966"/>
      <c r="B75" s="20"/>
      <c r="C75" s="20"/>
      <c r="D75" s="20"/>
      <c r="E75" s="20"/>
      <c r="F75" s="25" t="s">
        <v>406</v>
      </c>
      <c r="G75" s="1041" t="s">
        <v>705</v>
      </c>
      <c r="H75" s="1289" t="s">
        <v>705</v>
      </c>
      <c r="I75" s="1111"/>
    </row>
    <row r="76" spans="1:9">
      <c r="A76" s="2966" t="s">
        <v>399</v>
      </c>
      <c r="B76" s="20" t="s">
        <v>706</v>
      </c>
      <c r="C76" s="20"/>
      <c r="D76" s="20"/>
      <c r="E76" s="20"/>
      <c r="F76" s="25" t="s">
        <v>170</v>
      </c>
      <c r="G76" s="1041" t="s">
        <v>707</v>
      </c>
      <c r="H76" s="1289" t="s">
        <v>708</v>
      </c>
      <c r="I76" s="1111"/>
    </row>
    <row r="77" spans="1:9">
      <c r="A77" s="1684" t="s">
        <v>402</v>
      </c>
      <c r="B77" s="18" t="s">
        <v>172</v>
      </c>
      <c r="C77" s="18"/>
      <c r="D77" s="18"/>
      <c r="E77" s="18"/>
      <c r="F77" s="27" t="s">
        <v>173</v>
      </c>
      <c r="G77" s="1042" t="s">
        <v>174</v>
      </c>
      <c r="H77" s="1290" t="s">
        <v>175</v>
      </c>
      <c r="I77" s="1111"/>
    </row>
    <row r="78" spans="1:9">
      <c r="A78" s="1684" t="s">
        <v>831</v>
      </c>
      <c r="B78" s="656" t="s">
        <v>832</v>
      </c>
      <c r="C78" s="18"/>
      <c r="D78" s="18"/>
      <c r="E78" s="18"/>
      <c r="F78" s="53"/>
      <c r="G78" s="1043"/>
      <c r="H78" s="1299"/>
      <c r="I78" s="1108"/>
    </row>
    <row r="79" spans="1:9">
      <c r="A79" s="1684" t="s">
        <v>833</v>
      </c>
      <c r="B79" s="359" t="s">
        <v>834</v>
      </c>
      <c r="C79" s="18"/>
      <c r="D79" s="18"/>
      <c r="E79" s="18"/>
      <c r="F79" s="74" t="s">
        <v>732</v>
      </c>
      <c r="G79" s="3264">
        <v>24637536</v>
      </c>
      <c r="H79" s="3265">
        <v>28608100</v>
      </c>
      <c r="I79" s="1106"/>
    </row>
    <row r="80" spans="1:9">
      <c r="A80" s="1684" t="s">
        <v>835</v>
      </c>
      <c r="B80" s="359" t="s">
        <v>836</v>
      </c>
      <c r="C80" s="18"/>
      <c r="D80" s="18"/>
      <c r="E80" s="18"/>
      <c r="F80" s="74">
        <v>230</v>
      </c>
      <c r="G80" s="1544"/>
      <c r="H80" s="1292"/>
      <c r="I80" s="1106"/>
    </row>
    <row r="81" spans="1:9">
      <c r="A81" s="1684" t="s">
        <v>837</v>
      </c>
      <c r="B81" s="359" t="s">
        <v>838</v>
      </c>
      <c r="C81" s="18"/>
      <c r="D81" s="18"/>
      <c r="E81" s="18"/>
      <c r="F81" s="74">
        <v>230</v>
      </c>
      <c r="G81" s="1544">
        <v>4622215</v>
      </c>
      <c r="H81" s="1292">
        <v>4622215</v>
      </c>
      <c r="I81" s="1106">
        <f>G81-H81</f>
        <v>0</v>
      </c>
    </row>
    <row r="82" spans="1:9">
      <c r="A82" s="1684" t="s">
        <v>839</v>
      </c>
      <c r="B82" s="359" t="s">
        <v>840</v>
      </c>
      <c r="C82" s="18"/>
      <c r="D82" s="18"/>
      <c r="E82" s="18"/>
      <c r="F82" s="74">
        <v>232</v>
      </c>
      <c r="G82" s="1544">
        <v>1514790790</v>
      </c>
      <c r="H82" s="1292">
        <v>1409497106</v>
      </c>
      <c r="I82" s="1106"/>
    </row>
    <row r="83" spans="1:9">
      <c r="A83" s="1684" t="s">
        <v>841</v>
      </c>
      <c r="B83" s="359" t="s">
        <v>842</v>
      </c>
      <c r="C83" s="18"/>
      <c r="D83" s="18"/>
      <c r="E83" s="18"/>
      <c r="F83" s="74" t="s">
        <v>732</v>
      </c>
      <c r="G83" s="1544">
        <v>36549895</v>
      </c>
      <c r="H83" s="1292">
        <v>25180654</v>
      </c>
      <c r="I83" s="1106"/>
    </row>
    <row r="84" spans="1:9">
      <c r="A84" s="1684" t="s">
        <v>843</v>
      </c>
      <c r="B84" s="359" t="s">
        <v>844</v>
      </c>
      <c r="C84" s="18"/>
      <c r="D84" s="18"/>
      <c r="E84" s="18"/>
      <c r="F84" s="74" t="s">
        <v>732</v>
      </c>
      <c r="G84" s="1544"/>
      <c r="H84" s="1292"/>
      <c r="I84" s="1106"/>
    </row>
    <row r="85" spans="1:9">
      <c r="A85" s="1684" t="s">
        <v>845</v>
      </c>
      <c r="B85" s="359" t="s">
        <v>846</v>
      </c>
      <c r="C85" s="18"/>
      <c r="D85" s="18"/>
      <c r="E85" s="18"/>
      <c r="F85" s="74" t="s">
        <v>732</v>
      </c>
      <c r="G85" s="1544">
        <v>268522</v>
      </c>
      <c r="H85" s="1292">
        <v>-14106</v>
      </c>
      <c r="I85" s="1106"/>
    </row>
    <row r="86" spans="1:9">
      <c r="A86" s="1684" t="s">
        <v>847</v>
      </c>
      <c r="B86" s="359" t="s">
        <v>848</v>
      </c>
      <c r="C86" s="18"/>
      <c r="D86" s="18"/>
      <c r="E86" s="18"/>
      <c r="F86" s="74" t="s">
        <v>732</v>
      </c>
      <c r="G86" s="1544"/>
      <c r="H86" s="1292"/>
      <c r="I86" s="1106"/>
    </row>
    <row r="87" spans="1:9">
      <c r="A87" s="1684" t="s">
        <v>849</v>
      </c>
      <c r="B87" s="359" t="s">
        <v>850</v>
      </c>
      <c r="C87" s="18"/>
      <c r="D87" s="18"/>
      <c r="E87" s="18"/>
      <c r="F87" s="74">
        <v>233</v>
      </c>
      <c r="G87" s="1544">
        <v>29988942</v>
      </c>
      <c r="H87" s="1292">
        <v>141808187</v>
      </c>
      <c r="I87" s="1106"/>
    </row>
    <row r="88" spans="1:9">
      <c r="A88" s="1684" t="s">
        <v>851</v>
      </c>
      <c r="B88" s="359" t="s">
        <v>852</v>
      </c>
      <c r="C88" s="18"/>
      <c r="D88" s="18"/>
      <c r="E88" s="18"/>
      <c r="F88" s="74" t="s">
        <v>732</v>
      </c>
      <c r="G88" s="1544"/>
      <c r="H88" s="1292"/>
      <c r="I88" s="1106"/>
    </row>
    <row r="89" spans="1:9">
      <c r="A89" s="1684" t="s">
        <v>853</v>
      </c>
      <c r="B89" s="359" t="s">
        <v>854</v>
      </c>
      <c r="C89" s="18"/>
      <c r="D89" s="18"/>
      <c r="E89" s="18"/>
      <c r="F89" s="74" t="s">
        <v>293</v>
      </c>
      <c r="G89" s="1544"/>
      <c r="H89" s="1292"/>
      <c r="I89" s="1106"/>
    </row>
    <row r="90" spans="1:9">
      <c r="A90" s="1684" t="s">
        <v>855</v>
      </c>
      <c r="B90" s="359" t="s">
        <v>856</v>
      </c>
      <c r="C90" s="18"/>
      <c r="D90" s="18"/>
      <c r="E90" s="18"/>
      <c r="F90" s="74" t="s">
        <v>732</v>
      </c>
      <c r="G90" s="1544">
        <v>669881</v>
      </c>
      <c r="H90" s="1292">
        <v>278877</v>
      </c>
      <c r="I90" s="1106"/>
    </row>
    <row r="91" spans="1:9">
      <c r="A91" s="1684" t="s">
        <v>857</v>
      </c>
      <c r="B91" s="359" t="s">
        <v>858</v>
      </c>
      <c r="C91" s="18"/>
      <c r="D91" s="18"/>
      <c r="E91" s="18"/>
      <c r="F91" s="74">
        <v>234</v>
      </c>
      <c r="G91" s="1544">
        <v>1229878676</v>
      </c>
      <c r="H91" s="1292">
        <v>1246319322</v>
      </c>
      <c r="I91" s="1106"/>
    </row>
    <row r="92" spans="1:9">
      <c r="A92" s="1684" t="s">
        <v>859</v>
      </c>
      <c r="B92" s="359" t="s">
        <v>860</v>
      </c>
      <c r="C92" s="18"/>
      <c r="D92" s="18"/>
      <c r="E92" s="18"/>
      <c r="F92" s="74" t="s">
        <v>732</v>
      </c>
      <c r="G92" s="1544"/>
      <c r="H92" s="1292"/>
      <c r="I92" s="1106"/>
    </row>
    <row r="93" spans="1:9">
      <c r="A93" s="1684" t="s">
        <v>861</v>
      </c>
      <c r="B93" s="359" t="s">
        <v>862</v>
      </c>
      <c r="C93" s="18"/>
      <c r="D93" s="18"/>
      <c r="E93" s="18"/>
      <c r="F93" s="53"/>
      <c r="G93" s="1544">
        <f>SUM(G79:G92)</f>
        <v>2841406457</v>
      </c>
      <c r="H93" s="1292">
        <f>SUM(H79:H92)</f>
        <v>2856300355</v>
      </c>
      <c r="I93" s="1106"/>
    </row>
    <row r="94" spans="1:9">
      <c r="A94" s="1684" t="s">
        <v>863</v>
      </c>
      <c r="B94" s="68" t="s">
        <v>864</v>
      </c>
      <c r="C94" s="20"/>
      <c r="D94" s="20"/>
      <c r="E94" s="20"/>
      <c r="F94" s="29"/>
      <c r="G94" s="1545"/>
      <c r="H94" s="1300"/>
      <c r="I94" s="1106"/>
    </row>
    <row r="95" spans="1:9" ht="16" thickBot="1">
      <c r="A95" s="1320"/>
      <c r="B95" s="2080" t="s">
        <v>865</v>
      </c>
      <c r="C95" s="1685"/>
      <c r="D95" s="1685"/>
      <c r="E95" s="1685"/>
      <c r="F95" s="3471"/>
      <c r="G95" s="3472">
        <f>G17+G18+G19+G31+G65+G93</f>
        <v>19184181545.610001</v>
      </c>
      <c r="H95" s="3473">
        <f>H17+H18+H19+H31+H65+H93</f>
        <v>21134301068</v>
      </c>
      <c r="I95" s="1107"/>
    </row>
    <row r="96" spans="1:9">
      <c r="A96" s="1469"/>
      <c r="B96" s="20"/>
      <c r="C96" s="20"/>
      <c r="D96" s="20"/>
      <c r="E96" s="20"/>
      <c r="F96" s="17"/>
      <c r="G96" s="1301"/>
      <c r="H96" s="1850"/>
      <c r="I96" s="1106"/>
    </row>
    <row r="97" spans="1:9">
      <c r="A97" s="1469"/>
      <c r="B97" s="20"/>
      <c r="C97" s="20"/>
      <c r="D97" s="20"/>
      <c r="E97" s="20"/>
      <c r="F97" s="17"/>
      <c r="G97" s="1301"/>
      <c r="H97" s="1850"/>
      <c r="I97" s="1106"/>
    </row>
    <row r="98" spans="1:9">
      <c r="A98" s="1469"/>
      <c r="B98" s="20"/>
      <c r="C98" s="20"/>
      <c r="D98" s="20"/>
      <c r="E98" s="20"/>
      <c r="F98" s="17"/>
      <c r="G98" s="1301"/>
      <c r="H98" s="1850"/>
      <c r="I98" s="1106"/>
    </row>
    <row r="99" spans="1:9">
      <c r="A99" s="1469"/>
      <c r="B99" s="20"/>
      <c r="C99" s="20"/>
      <c r="D99" s="20"/>
      <c r="E99" s="20"/>
      <c r="F99" s="17"/>
      <c r="G99" s="1301"/>
      <c r="H99" s="1850"/>
      <c r="I99" s="1106"/>
    </row>
    <row r="100" spans="1:9">
      <c r="A100" s="1469"/>
      <c r="B100" s="20"/>
      <c r="C100" s="20"/>
      <c r="D100" s="20"/>
      <c r="E100" s="20"/>
      <c r="F100" s="17"/>
      <c r="G100" s="1301"/>
      <c r="H100" s="1850"/>
      <c r="I100" s="1106"/>
    </row>
    <row r="101" spans="1:9">
      <c r="A101" s="1469"/>
      <c r="B101" s="20"/>
      <c r="C101" s="20"/>
      <c r="D101" s="20"/>
      <c r="E101" s="20"/>
      <c r="F101" s="17"/>
      <c r="G101" s="1301"/>
      <c r="H101" s="1850"/>
      <c r="I101" s="1106"/>
    </row>
    <row r="102" spans="1:9">
      <c r="A102" s="1469"/>
      <c r="B102" s="20"/>
      <c r="C102" s="20"/>
      <c r="D102" s="20"/>
      <c r="E102" s="20"/>
      <c r="F102" s="17"/>
      <c r="G102" s="1301"/>
      <c r="H102" s="1850"/>
      <c r="I102" s="1106"/>
    </row>
    <row r="103" spans="1:9">
      <c r="A103" s="1469"/>
      <c r="B103" s="20"/>
      <c r="C103" s="20"/>
      <c r="D103" s="20"/>
      <c r="E103" s="20"/>
      <c r="F103" s="17"/>
      <c r="G103" s="1301"/>
      <c r="H103" s="1850"/>
      <c r="I103" s="1106"/>
    </row>
    <row r="104" spans="1:9">
      <c r="A104" s="1469"/>
      <c r="B104" s="20"/>
      <c r="C104" s="20"/>
      <c r="D104" s="20"/>
      <c r="E104" s="20"/>
      <c r="F104" s="17"/>
      <c r="G104" s="1301"/>
      <c r="H104" s="1850"/>
      <c r="I104" s="1106"/>
    </row>
    <row r="105" spans="1:9">
      <c r="A105" s="1469"/>
      <c r="B105" s="20"/>
      <c r="C105" s="20"/>
      <c r="D105" s="20"/>
      <c r="E105" s="20"/>
      <c r="F105" s="17"/>
      <c r="G105" s="1301"/>
      <c r="H105" s="1850"/>
      <c r="I105" s="1106"/>
    </row>
    <row r="106" spans="1:9">
      <c r="A106" s="1469"/>
      <c r="B106" s="20"/>
      <c r="C106" s="20"/>
      <c r="D106" s="20"/>
      <c r="E106" s="20"/>
      <c r="F106" s="17"/>
      <c r="G106" s="1301"/>
      <c r="H106" s="1850"/>
      <c r="I106" s="1106"/>
    </row>
    <row r="107" spans="1:9">
      <c r="A107" s="1469"/>
      <c r="B107" s="20"/>
      <c r="C107" s="20"/>
      <c r="D107" s="20"/>
      <c r="E107" s="20"/>
      <c r="F107" s="17"/>
      <c r="G107" s="1301"/>
      <c r="H107" s="1850"/>
      <c r="I107" s="1106"/>
    </row>
    <row r="108" spans="1:9">
      <c r="A108" s="1469"/>
      <c r="B108" s="20"/>
      <c r="C108" s="20"/>
      <c r="D108" s="20"/>
      <c r="E108" s="20"/>
      <c r="F108" s="17"/>
      <c r="G108" s="1301"/>
      <c r="H108" s="1850"/>
      <c r="I108" s="1106"/>
    </row>
    <row r="109" spans="1:9">
      <c r="A109" s="1469"/>
      <c r="B109" s="20"/>
      <c r="C109" s="20"/>
      <c r="D109" s="20"/>
      <c r="E109" s="20"/>
      <c r="F109" s="17"/>
      <c r="G109" s="1301"/>
      <c r="H109" s="1850"/>
      <c r="I109" s="1106"/>
    </row>
    <row r="110" spans="1:9">
      <c r="A110" s="1469"/>
      <c r="B110" s="20"/>
      <c r="C110" s="20"/>
      <c r="D110" s="20"/>
      <c r="E110" s="20"/>
      <c r="F110" s="17"/>
      <c r="G110" s="1301"/>
      <c r="H110" s="1850"/>
      <c r="I110" s="1106"/>
    </row>
    <row r="111" spans="1:9">
      <c r="A111" s="1469"/>
      <c r="B111" s="20"/>
      <c r="C111" s="20"/>
      <c r="D111" s="20"/>
      <c r="E111" s="20"/>
      <c r="F111" s="17"/>
      <c r="G111" s="1301"/>
      <c r="H111" s="1850"/>
      <c r="I111" s="1106"/>
    </row>
    <row r="112" spans="1:9">
      <c r="A112" s="1469"/>
      <c r="B112" s="20"/>
      <c r="C112" s="20"/>
      <c r="D112" s="20"/>
      <c r="E112" s="20"/>
      <c r="F112" s="17"/>
      <c r="G112" s="1301"/>
      <c r="H112" s="1850"/>
      <c r="I112" s="1106"/>
    </row>
    <row r="113" spans="1:9">
      <c r="A113" s="1469"/>
      <c r="B113" s="20"/>
      <c r="C113" s="20"/>
      <c r="D113" s="20"/>
      <c r="E113" s="20"/>
      <c r="F113" s="17"/>
      <c r="G113" s="1301"/>
      <c r="H113" s="1850"/>
      <c r="I113" s="1106"/>
    </row>
    <row r="114" spans="1:9">
      <c r="A114" s="1469"/>
      <c r="B114" s="20"/>
      <c r="C114" s="20"/>
      <c r="D114" s="20"/>
      <c r="E114" s="20"/>
      <c r="F114" s="17"/>
      <c r="G114" s="1301"/>
      <c r="H114" s="1850"/>
      <c r="I114" s="1106"/>
    </row>
    <row r="115" spans="1:9">
      <c r="A115" s="1469"/>
      <c r="B115" s="20"/>
      <c r="C115" s="20"/>
      <c r="D115" s="20"/>
      <c r="E115" s="20"/>
      <c r="F115" s="17"/>
      <c r="G115" s="1301"/>
      <c r="H115" s="1850"/>
      <c r="I115" s="1106"/>
    </row>
    <row r="116" spans="1:9">
      <c r="A116" s="1469"/>
      <c r="B116" s="20"/>
      <c r="C116" s="20"/>
      <c r="D116" s="20"/>
      <c r="E116" s="20"/>
      <c r="F116" s="17"/>
      <c r="G116" s="1301"/>
      <c r="H116" s="1850"/>
      <c r="I116" s="1106"/>
    </row>
    <row r="117" spans="1:9">
      <c r="A117" s="1469"/>
      <c r="B117" s="20"/>
      <c r="C117" s="20"/>
      <c r="D117" s="20"/>
      <c r="E117" s="20"/>
      <c r="F117" s="17"/>
      <c r="G117" s="1301"/>
      <c r="H117" s="1850"/>
      <c r="I117" s="1106"/>
    </row>
    <row r="118" spans="1:9">
      <c r="A118" s="1469"/>
      <c r="B118" s="17"/>
      <c r="C118" s="20"/>
      <c r="D118" s="20"/>
      <c r="E118" s="20"/>
      <c r="F118" s="17"/>
      <c r="G118" s="1301"/>
      <c r="H118" s="1850"/>
      <c r="I118" s="1106"/>
    </row>
    <row r="119" spans="1:9">
      <c r="A119" s="1469"/>
      <c r="B119" s="17"/>
      <c r="C119" s="20"/>
      <c r="D119" s="20"/>
      <c r="E119" s="20"/>
      <c r="F119" s="17"/>
      <c r="G119" s="1301"/>
      <c r="H119" s="1850"/>
      <c r="I119" s="1106"/>
    </row>
    <row r="120" spans="1:9">
      <c r="A120" s="1469"/>
      <c r="B120" s="17"/>
      <c r="C120" s="20"/>
      <c r="D120" s="20"/>
      <c r="E120" s="20"/>
      <c r="F120" s="17"/>
      <c r="G120" s="1301"/>
      <c r="H120" s="1850"/>
      <c r="I120" s="1106"/>
    </row>
    <row r="121" spans="1:9">
      <c r="A121" s="1469"/>
      <c r="B121" s="17"/>
      <c r="C121" s="20"/>
      <c r="D121" s="20"/>
      <c r="E121" s="20"/>
      <c r="F121" s="17"/>
      <c r="G121" s="1301"/>
      <c r="H121" s="1850"/>
      <c r="I121" s="1106"/>
    </row>
    <row r="122" spans="1:9">
      <c r="A122" s="1469"/>
      <c r="B122" s="17"/>
      <c r="C122" s="20"/>
      <c r="D122" s="20"/>
      <c r="E122" s="20"/>
      <c r="F122" s="17"/>
      <c r="G122" s="1301"/>
      <c r="H122" s="1850"/>
      <c r="I122" s="1106"/>
    </row>
    <row r="123" spans="1:9">
      <c r="A123" s="1469"/>
      <c r="B123" s="17"/>
      <c r="C123" s="20"/>
      <c r="D123" s="20"/>
      <c r="E123" s="20"/>
      <c r="F123" s="17"/>
      <c r="G123" s="1301"/>
      <c r="H123" s="1850"/>
      <c r="I123" s="1106"/>
    </row>
    <row r="124" spans="1:9">
      <c r="A124" s="1469"/>
      <c r="B124" s="17"/>
      <c r="C124" s="20"/>
      <c r="D124" s="20"/>
      <c r="E124" s="20"/>
      <c r="F124" s="17"/>
      <c r="G124" s="1301"/>
      <c r="H124" s="1850"/>
      <c r="I124" s="1106"/>
    </row>
    <row r="125" spans="1:9">
      <c r="A125" s="1469"/>
      <c r="B125" s="17"/>
      <c r="C125" s="20"/>
      <c r="D125" s="20"/>
      <c r="E125" s="20"/>
      <c r="F125" s="17"/>
      <c r="G125" s="1301"/>
      <c r="H125" s="1850"/>
      <c r="I125" s="1106"/>
    </row>
    <row r="126" spans="1:9" ht="16" thickBot="1">
      <c r="A126" s="1201"/>
      <c r="B126" s="3104"/>
      <c r="C126" s="3103"/>
      <c r="D126" s="3103"/>
      <c r="E126" s="3103"/>
      <c r="F126" s="3104"/>
      <c r="G126" s="3105"/>
      <c r="H126" s="1302"/>
      <c r="I126" s="1106"/>
    </row>
    <row r="127" spans="1:9">
      <c r="A127" s="68" t="s">
        <v>828</v>
      </c>
      <c r="B127" s="17"/>
      <c r="C127" s="20"/>
      <c r="D127" s="20"/>
      <c r="E127" s="20"/>
      <c r="F127" s="17"/>
      <c r="G127" s="975"/>
      <c r="H127" s="975"/>
      <c r="I127" s="1104"/>
    </row>
    <row r="128" spans="1:9">
      <c r="A128" s="20" t="s">
        <v>866</v>
      </c>
      <c r="B128" s="20"/>
      <c r="C128" s="20"/>
      <c r="D128" s="20"/>
      <c r="E128" s="20"/>
      <c r="F128" s="20"/>
      <c r="G128" s="1004"/>
      <c r="H128" s="1004"/>
      <c r="I128" s="1103"/>
    </row>
    <row r="129" spans="1:9">
      <c r="A129" s="20"/>
      <c r="B129" s="20"/>
      <c r="C129" s="20"/>
      <c r="D129" s="20"/>
      <c r="E129" s="20"/>
      <c r="F129" s="20"/>
      <c r="G129" s="1004"/>
      <c r="H129" s="1004"/>
      <c r="I129" s="1103"/>
    </row>
    <row r="130" spans="1:9" ht="16" thickBot="1">
      <c r="A130" s="17"/>
      <c r="B130" s="17"/>
      <c r="C130" s="17"/>
      <c r="D130" s="17"/>
      <c r="E130" s="17"/>
      <c r="F130" s="17"/>
      <c r="G130" s="975"/>
      <c r="H130" s="975"/>
      <c r="I130" s="1104"/>
    </row>
    <row r="131" spans="1:9">
      <c r="A131" s="1195"/>
      <c r="B131" s="1286" t="s">
        <v>156</v>
      </c>
      <c r="C131" s="3455" t="s">
        <v>353</v>
      </c>
      <c r="D131" s="1286"/>
      <c r="E131" s="1851"/>
      <c r="F131" s="1851"/>
      <c r="G131" s="1296" t="s">
        <v>442</v>
      </c>
      <c r="H131" s="1297" t="s">
        <v>594</v>
      </c>
      <c r="I131" s="1110"/>
    </row>
    <row r="132" spans="1:9">
      <c r="A132" s="1580"/>
      <c r="B132" s="9" t="str">
        <f>'Data Sheet'!$C$25</f>
        <v xml:space="preserve">Niagara Mohawk Power Corporation </v>
      </c>
      <c r="C132" s="3456" t="s">
        <v>354</v>
      </c>
      <c r="D132" s="17" t="s">
        <v>355</v>
      </c>
      <c r="E132" s="1574"/>
      <c r="F132" s="1574" t="s">
        <v>356</v>
      </c>
      <c r="G132" s="1039" t="s">
        <v>387</v>
      </c>
      <c r="H132" s="1849"/>
      <c r="I132" s="1110"/>
    </row>
    <row r="133" spans="1:9">
      <c r="A133" s="1580"/>
      <c r="B133" s="17"/>
      <c r="C133" s="3456" t="s">
        <v>357</v>
      </c>
      <c r="D133" s="17" t="s">
        <v>358</v>
      </c>
      <c r="E133" s="1574"/>
      <c r="F133" s="1574" t="s">
        <v>359</v>
      </c>
      <c r="G133" s="907" t="str">
        <f>'Data Sheet'!$C$40</f>
        <v>April 20, 2026</v>
      </c>
      <c r="H133" s="1854" t="str">
        <f>'Data Sheet'!$C$38</f>
        <v>December 31, 2025</v>
      </c>
      <c r="I133" s="1112"/>
    </row>
    <row r="134" spans="1:9">
      <c r="A134" s="3761" t="s">
        <v>867</v>
      </c>
      <c r="B134" s="3762"/>
      <c r="C134" s="3762"/>
      <c r="D134" s="3762"/>
      <c r="E134" s="3762"/>
      <c r="F134" s="3762"/>
      <c r="G134" s="3762"/>
      <c r="H134" s="3763"/>
      <c r="I134" s="1111"/>
    </row>
    <row r="135" spans="1:9">
      <c r="A135" s="1580"/>
      <c r="B135" s="3458"/>
      <c r="C135" s="20"/>
      <c r="D135" s="20"/>
      <c r="E135" s="20"/>
      <c r="F135" s="1758" t="s">
        <v>406</v>
      </c>
      <c r="G135" s="1843" t="s">
        <v>705</v>
      </c>
      <c r="H135" s="1289" t="s">
        <v>705</v>
      </c>
      <c r="I135" s="1111"/>
    </row>
    <row r="136" spans="1:9">
      <c r="A136" s="1580" t="s">
        <v>399</v>
      </c>
      <c r="B136" s="3458" t="s">
        <v>706</v>
      </c>
      <c r="C136" s="1758"/>
      <c r="D136" s="1758"/>
      <c r="E136" s="20"/>
      <c r="F136" s="1758" t="s">
        <v>170</v>
      </c>
      <c r="G136" s="1843" t="s">
        <v>707</v>
      </c>
      <c r="H136" s="1289" t="s">
        <v>708</v>
      </c>
      <c r="I136" s="1111"/>
    </row>
    <row r="137" spans="1:9">
      <c r="A137" s="1852" t="s">
        <v>402</v>
      </c>
      <c r="B137" s="3458" t="s">
        <v>172</v>
      </c>
      <c r="C137" s="1758"/>
      <c r="D137" s="1758"/>
      <c r="E137" s="20"/>
      <c r="F137" s="3464" t="s">
        <v>173</v>
      </c>
      <c r="G137" s="1040" t="s">
        <v>174</v>
      </c>
      <c r="H137" s="1290" t="s">
        <v>175</v>
      </c>
      <c r="I137" s="1111"/>
    </row>
    <row r="138" spans="1:9">
      <c r="A138" s="1687" t="s">
        <v>709</v>
      </c>
      <c r="B138" s="3468" t="s">
        <v>868</v>
      </c>
      <c r="C138" s="1841"/>
      <c r="D138" s="1841"/>
      <c r="E138" s="1841"/>
      <c r="F138" s="3465"/>
      <c r="G138" s="1844"/>
      <c r="H138" s="1293"/>
      <c r="I138" s="1108"/>
    </row>
    <row r="139" spans="1:9">
      <c r="A139" s="1687" t="s">
        <v>711</v>
      </c>
      <c r="B139" s="3469" t="s">
        <v>869</v>
      </c>
      <c r="C139" s="1841"/>
      <c r="D139" s="1841"/>
      <c r="E139" s="1841"/>
      <c r="F139" s="3466" t="s">
        <v>241</v>
      </c>
      <c r="G139" s="2154">
        <v>187364863</v>
      </c>
      <c r="H139" s="2155">
        <v>187364863</v>
      </c>
      <c r="I139" s="1106"/>
    </row>
    <row r="140" spans="1:9">
      <c r="A140" s="1687" t="s">
        <v>713</v>
      </c>
      <c r="B140" s="3469" t="s">
        <v>870</v>
      </c>
      <c r="C140" s="1841"/>
      <c r="D140" s="1841"/>
      <c r="E140" s="1841"/>
      <c r="F140" s="3466" t="s">
        <v>241</v>
      </c>
      <c r="G140" s="1845">
        <v>28984701</v>
      </c>
      <c r="H140" s="1294">
        <v>28984701</v>
      </c>
      <c r="I140" s="1106"/>
    </row>
    <row r="141" spans="1:9">
      <c r="A141" s="1687" t="s">
        <v>715</v>
      </c>
      <c r="B141" s="3461" t="s">
        <v>871</v>
      </c>
      <c r="C141" s="20"/>
      <c r="D141" s="20"/>
      <c r="E141" s="18"/>
      <c r="F141" s="3466" t="s">
        <v>732</v>
      </c>
      <c r="G141" s="1845"/>
      <c r="H141" s="1294"/>
      <c r="I141" s="1106"/>
    </row>
    <row r="142" spans="1:9">
      <c r="A142" s="1687" t="s">
        <v>717</v>
      </c>
      <c r="B142" s="3461" t="s">
        <v>872</v>
      </c>
      <c r="C142" s="1842"/>
      <c r="D142" s="1842"/>
      <c r="E142" s="18"/>
      <c r="F142" s="3466" t="s">
        <v>732</v>
      </c>
      <c r="G142" s="1845"/>
      <c r="H142" s="1294"/>
      <c r="I142" s="1106"/>
    </row>
    <row r="143" spans="1:9">
      <c r="A143" s="1687" t="s">
        <v>719</v>
      </c>
      <c r="B143" s="3461" t="s">
        <v>873</v>
      </c>
      <c r="C143" s="1841"/>
      <c r="D143" s="1841"/>
      <c r="E143" s="18"/>
      <c r="F143" s="3466" t="s">
        <v>732</v>
      </c>
      <c r="G143" s="1845"/>
      <c r="H143" s="1294"/>
      <c r="I143" s="1106"/>
    </row>
    <row r="144" spans="1:9">
      <c r="A144" s="1687" t="s">
        <v>722</v>
      </c>
      <c r="B144" s="3461" t="s">
        <v>874</v>
      </c>
      <c r="C144" s="1841"/>
      <c r="D144" s="1841"/>
      <c r="E144" s="18"/>
      <c r="F144" s="3466">
        <v>253</v>
      </c>
      <c r="G144" s="1846">
        <v>2158731405</v>
      </c>
      <c r="H144" s="1292">
        <v>2658731405</v>
      </c>
      <c r="I144" s="1106"/>
    </row>
    <row r="145" spans="1:9">
      <c r="A145" s="1687" t="s">
        <v>724</v>
      </c>
      <c r="B145" s="3461" t="s">
        <v>875</v>
      </c>
      <c r="C145" s="1841"/>
      <c r="D145" s="1841"/>
      <c r="E145" s="18"/>
      <c r="F145" s="3466" t="s">
        <v>732</v>
      </c>
      <c r="G145" s="1845"/>
      <c r="H145" s="1294">
        <v>0</v>
      </c>
      <c r="I145" s="1106"/>
    </row>
    <row r="146" spans="1:9">
      <c r="A146" s="1687" t="s">
        <v>726</v>
      </c>
      <c r="B146" s="3461" t="s">
        <v>876</v>
      </c>
      <c r="C146" s="1841"/>
      <c r="D146" s="1841"/>
      <c r="E146" s="18"/>
      <c r="F146" s="3466">
        <v>254</v>
      </c>
      <c r="G146" s="1845"/>
      <c r="H146" s="1294"/>
      <c r="I146" s="1106"/>
    </row>
    <row r="147" spans="1:9">
      <c r="A147" s="1687" t="s">
        <v>728</v>
      </c>
      <c r="B147" s="3461" t="s">
        <v>877</v>
      </c>
      <c r="C147" s="1841"/>
      <c r="D147" s="1841"/>
      <c r="E147" s="18"/>
      <c r="F147" s="3466">
        <v>254</v>
      </c>
      <c r="G147" s="1845"/>
      <c r="H147" s="1294"/>
      <c r="I147" s="1106"/>
    </row>
    <row r="148" spans="1:9">
      <c r="A148" s="1687" t="s">
        <v>730</v>
      </c>
      <c r="B148" s="3461" t="s">
        <v>878</v>
      </c>
      <c r="C148" s="1841"/>
      <c r="D148" s="1841"/>
      <c r="E148" s="18"/>
      <c r="F148" s="3466" t="s">
        <v>196</v>
      </c>
      <c r="G148" s="1845">
        <v>2664033167</v>
      </c>
      <c r="H148" s="1294">
        <v>3073089375</v>
      </c>
      <c r="I148" s="1106"/>
    </row>
    <row r="149" spans="1:9">
      <c r="A149" s="1687" t="s">
        <v>733</v>
      </c>
      <c r="B149" s="3461" t="s">
        <v>879</v>
      </c>
      <c r="C149" s="1841"/>
      <c r="D149" s="1841"/>
      <c r="E149" s="18"/>
      <c r="F149" s="3466" t="s">
        <v>196</v>
      </c>
      <c r="G149" s="1845">
        <v>-2738692</v>
      </c>
      <c r="H149" s="1294">
        <v>-2738692</v>
      </c>
      <c r="I149" s="1106"/>
    </row>
    <row r="150" spans="1:9">
      <c r="A150" s="1687" t="s">
        <v>735</v>
      </c>
      <c r="B150" s="3461" t="s">
        <v>880</v>
      </c>
      <c r="C150" s="1841"/>
      <c r="D150" s="1841"/>
      <c r="E150" s="18"/>
      <c r="F150" s="3466" t="s">
        <v>241</v>
      </c>
      <c r="G150" s="1845"/>
      <c r="H150" s="1294"/>
      <c r="I150" s="1106"/>
    </row>
    <row r="151" spans="1:9">
      <c r="A151" s="1687" t="s">
        <v>737</v>
      </c>
      <c r="B151" s="3461" t="s">
        <v>881</v>
      </c>
      <c r="C151" s="20"/>
      <c r="D151" s="20"/>
      <c r="E151" s="18"/>
      <c r="F151" s="3466" t="s">
        <v>203</v>
      </c>
      <c r="G151" s="1845">
        <v>2750446</v>
      </c>
      <c r="H151" s="1294">
        <v>1839828</v>
      </c>
      <c r="I151" s="1106"/>
    </row>
    <row r="152" spans="1:9">
      <c r="A152" s="1687" t="s">
        <v>739</v>
      </c>
      <c r="B152" s="3461" t="s">
        <v>882</v>
      </c>
      <c r="C152" s="1841"/>
      <c r="D152" s="1841"/>
      <c r="E152" s="18"/>
      <c r="F152" s="3466" t="s">
        <v>732</v>
      </c>
      <c r="G152" s="1845">
        <f>SUM(G139:G145)-G146-G147+SUM(G148:G149)-G150+G151</f>
        <v>5039125890</v>
      </c>
      <c r="H152" s="1294">
        <f>SUM(H139:H145)-H146-H147+SUM(H148:H149)-H150+H151</f>
        <v>5947271480</v>
      </c>
      <c r="I152" s="1106"/>
    </row>
    <row r="153" spans="1:9">
      <c r="A153" s="1687" t="s">
        <v>741</v>
      </c>
      <c r="B153" s="3460" t="s">
        <v>883</v>
      </c>
      <c r="C153" s="1841"/>
      <c r="D153" s="1841"/>
      <c r="E153" s="18"/>
      <c r="F153" s="3465"/>
      <c r="G153" s="1847"/>
      <c r="H153" s="1293"/>
      <c r="I153" s="1108"/>
    </row>
    <row r="154" spans="1:9">
      <c r="A154" s="1687" t="s">
        <v>743</v>
      </c>
      <c r="B154" s="3461" t="s">
        <v>884</v>
      </c>
      <c r="C154" s="1841"/>
      <c r="D154" s="1841"/>
      <c r="E154" s="18"/>
      <c r="F154" s="3466" t="s">
        <v>246</v>
      </c>
      <c r="G154" s="1846">
        <v>4854365000</v>
      </c>
      <c r="H154" s="1292">
        <v>6029365000</v>
      </c>
      <c r="I154" s="1106"/>
    </row>
    <row r="155" spans="1:9">
      <c r="A155" s="1687" t="s">
        <v>745</v>
      </c>
      <c r="B155" s="3461" t="s">
        <v>885</v>
      </c>
      <c r="C155" s="1841"/>
      <c r="D155" s="1841"/>
      <c r="E155" s="18"/>
      <c r="F155" s="3466" t="s">
        <v>246</v>
      </c>
      <c r="G155" s="1845"/>
      <c r="H155" s="1294"/>
      <c r="I155" s="1106"/>
    </row>
    <row r="156" spans="1:9">
      <c r="A156" s="1687" t="s">
        <v>747</v>
      </c>
      <c r="B156" s="3461" t="s">
        <v>886</v>
      </c>
      <c r="C156" s="1841"/>
      <c r="D156" s="1841"/>
      <c r="E156" s="18"/>
      <c r="F156" s="3466" t="s">
        <v>246</v>
      </c>
      <c r="G156" s="1846">
        <v>500000000</v>
      </c>
      <c r="H156" s="1294">
        <v>1000000000</v>
      </c>
      <c r="I156" s="1106"/>
    </row>
    <row r="157" spans="1:9">
      <c r="A157" s="1687" t="s">
        <v>749</v>
      </c>
      <c r="B157" s="3461" t="s">
        <v>887</v>
      </c>
      <c r="C157" s="1841"/>
      <c r="D157" s="1841"/>
      <c r="E157" s="18"/>
      <c r="F157" s="3466" t="s">
        <v>246</v>
      </c>
      <c r="G157" s="1845">
        <v>0</v>
      </c>
      <c r="H157" s="1294">
        <v>0</v>
      </c>
      <c r="I157" s="1106"/>
    </row>
    <row r="158" spans="1:9">
      <c r="A158" s="1687" t="s">
        <v>751</v>
      </c>
      <c r="B158" s="3461" t="s">
        <v>888</v>
      </c>
      <c r="C158" s="1841"/>
      <c r="D158" s="1841"/>
      <c r="E158" s="18"/>
      <c r="F158" s="3466" t="s">
        <v>732</v>
      </c>
      <c r="G158" s="1845"/>
      <c r="H158" s="1294"/>
      <c r="I158" s="1106"/>
    </row>
    <row r="159" spans="1:9">
      <c r="A159" s="1687" t="s">
        <v>753</v>
      </c>
      <c r="B159" s="3461" t="s">
        <v>889</v>
      </c>
      <c r="C159" s="1841"/>
      <c r="D159" s="1841"/>
      <c r="E159" s="18"/>
      <c r="F159" s="3466" t="s">
        <v>732</v>
      </c>
      <c r="G159" s="1845">
        <v>4594</v>
      </c>
      <c r="H159" s="1294">
        <v>3867</v>
      </c>
      <c r="I159" s="1106"/>
    </row>
    <row r="160" spans="1:9">
      <c r="A160" s="1687" t="s">
        <v>755</v>
      </c>
      <c r="B160" s="3461" t="s">
        <v>890</v>
      </c>
      <c r="C160" s="1841"/>
      <c r="D160" s="1841"/>
      <c r="E160" s="18"/>
      <c r="F160" s="3466" t="s">
        <v>732</v>
      </c>
      <c r="G160" s="1845">
        <f>G154-G155+SUM(G156:G158)-G159</f>
        <v>5354360406</v>
      </c>
      <c r="H160" s="1294">
        <f>H154-H155+SUM(H156:H158)-H159</f>
        <v>7029361133</v>
      </c>
      <c r="I160" s="1106"/>
    </row>
    <row r="161" spans="1:9">
      <c r="A161" s="1687" t="s">
        <v>757</v>
      </c>
      <c r="B161" s="3460" t="s">
        <v>891</v>
      </c>
      <c r="C161" s="1841"/>
      <c r="D161" s="1841"/>
      <c r="E161" s="18"/>
      <c r="F161" s="3465"/>
      <c r="G161" s="1847"/>
      <c r="H161" s="1293"/>
      <c r="I161" s="1108"/>
    </row>
    <row r="162" spans="1:9">
      <c r="A162" s="1687" t="s">
        <v>759</v>
      </c>
      <c r="B162" s="3461" t="s">
        <v>892</v>
      </c>
      <c r="C162" s="1841"/>
      <c r="D162" s="1841"/>
      <c r="E162" s="18"/>
      <c r="F162" s="3466" t="s">
        <v>732</v>
      </c>
      <c r="G162" s="1845">
        <v>361644274</v>
      </c>
      <c r="H162" s="1294">
        <v>382255064</v>
      </c>
      <c r="I162" s="1106"/>
    </row>
    <row r="163" spans="1:9">
      <c r="A163" s="1687" t="s">
        <v>761</v>
      </c>
      <c r="B163" s="3461" t="s">
        <v>893</v>
      </c>
      <c r="C163" s="1841"/>
      <c r="D163" s="1841"/>
      <c r="E163" s="18"/>
      <c r="F163" s="3466" t="s">
        <v>732</v>
      </c>
      <c r="G163" s="1845"/>
      <c r="H163" s="1294"/>
      <c r="I163" s="1106"/>
    </row>
    <row r="164" spans="1:9">
      <c r="A164" s="1687" t="s">
        <v>763</v>
      </c>
      <c r="B164" s="3461" t="s">
        <v>894</v>
      </c>
      <c r="C164" s="1841"/>
      <c r="D164" s="1841"/>
      <c r="E164" s="18"/>
      <c r="F164" s="3466" t="s">
        <v>732</v>
      </c>
      <c r="G164" s="1845">
        <v>17896753</v>
      </c>
      <c r="H164" s="1294">
        <v>21740883</v>
      </c>
      <c r="I164" s="1106"/>
    </row>
    <row r="165" spans="1:9">
      <c r="A165" s="1687" t="s">
        <v>765</v>
      </c>
      <c r="B165" s="3461" t="s">
        <v>895</v>
      </c>
      <c r="C165" s="1841"/>
      <c r="D165" s="1841"/>
      <c r="E165" s="18"/>
      <c r="F165" s="3466" t="s">
        <v>732</v>
      </c>
      <c r="G165" s="1845">
        <v>1287934</v>
      </c>
      <c r="H165" s="1294">
        <v>979104</v>
      </c>
      <c r="I165" s="1106"/>
    </row>
    <row r="166" spans="1:9">
      <c r="A166" s="1687" t="s">
        <v>767</v>
      </c>
      <c r="B166" s="3461" t="s">
        <v>896</v>
      </c>
      <c r="C166" s="1841"/>
      <c r="D166" s="1841"/>
      <c r="E166" s="18"/>
      <c r="F166" s="3466" t="s">
        <v>732</v>
      </c>
      <c r="G166" s="1845">
        <v>370900978</v>
      </c>
      <c r="H166" s="1294">
        <v>385283535</v>
      </c>
      <c r="I166" s="1106"/>
    </row>
    <row r="167" spans="1:9">
      <c r="A167" s="1687" t="s">
        <v>769</v>
      </c>
      <c r="B167" s="3461" t="s">
        <v>897</v>
      </c>
      <c r="C167" s="1841"/>
      <c r="D167" s="1841"/>
      <c r="E167" s="18"/>
      <c r="F167" s="3466" t="s">
        <v>732</v>
      </c>
      <c r="G167" s="1845"/>
      <c r="H167" s="1294"/>
      <c r="I167" s="1106"/>
    </row>
    <row r="168" spans="1:9">
      <c r="A168" s="1687" t="s">
        <v>771</v>
      </c>
      <c r="B168" s="3461" t="s">
        <v>898</v>
      </c>
      <c r="C168" s="1841"/>
      <c r="D168" s="1841"/>
      <c r="E168" s="18"/>
      <c r="F168" s="3466"/>
      <c r="G168" s="1845">
        <v>18061313</v>
      </c>
      <c r="H168" s="1294">
        <v>11219934</v>
      </c>
      <c r="I168" s="1106"/>
    </row>
    <row r="169" spans="1:9">
      <c r="A169" s="1687" t="s">
        <v>773</v>
      </c>
      <c r="B169" s="3461" t="s">
        <v>899</v>
      </c>
      <c r="C169" s="1841"/>
      <c r="D169" s="1841"/>
      <c r="E169" s="18"/>
      <c r="F169" s="3466"/>
      <c r="G169" s="1845"/>
      <c r="H169" s="1294"/>
      <c r="I169" s="1106"/>
    </row>
    <row r="170" spans="1:9">
      <c r="A170" s="1687" t="s">
        <v>775</v>
      </c>
      <c r="B170" s="3461" t="s">
        <v>900</v>
      </c>
      <c r="C170" s="1841"/>
      <c r="D170" s="1841"/>
      <c r="E170" s="18"/>
      <c r="F170" s="3466"/>
      <c r="G170" s="1845">
        <v>14085663</v>
      </c>
      <c r="H170" s="1294">
        <v>13299401</v>
      </c>
      <c r="I170" s="1106"/>
    </row>
    <row r="171" spans="1:9">
      <c r="A171" s="1687" t="s">
        <v>777</v>
      </c>
      <c r="B171" s="3461" t="s">
        <v>901</v>
      </c>
      <c r="C171" s="1841"/>
      <c r="D171" s="1841"/>
      <c r="E171" s="18"/>
      <c r="F171" s="3465"/>
      <c r="G171" s="2156">
        <f>SUM(G162:G170)</f>
        <v>783876915</v>
      </c>
      <c r="H171" s="2153">
        <f>SUM(H162:H170)</f>
        <v>814777921</v>
      </c>
      <c r="I171" s="1106"/>
    </row>
    <row r="172" spans="1:9">
      <c r="A172" s="1687" t="s">
        <v>779</v>
      </c>
      <c r="B172" s="3460" t="s">
        <v>902</v>
      </c>
      <c r="C172" s="1841"/>
      <c r="D172" s="1841"/>
      <c r="E172" s="18"/>
      <c r="F172" s="3465"/>
      <c r="G172" s="1847"/>
      <c r="H172" s="1293"/>
      <c r="I172" s="1108"/>
    </row>
    <row r="173" spans="1:9">
      <c r="A173" s="1687" t="s">
        <v>781</v>
      </c>
      <c r="B173" s="3461" t="s">
        <v>903</v>
      </c>
      <c r="C173" s="1841"/>
      <c r="D173" s="1841"/>
      <c r="E173" s="18"/>
      <c r="F173" s="3466" t="s">
        <v>732</v>
      </c>
      <c r="G173" s="1845"/>
      <c r="H173" s="1294"/>
      <c r="I173" s="1106"/>
    </row>
    <row r="174" spans="1:9">
      <c r="A174" s="1687" t="s">
        <v>783</v>
      </c>
      <c r="B174" s="3461" t="s">
        <v>904</v>
      </c>
      <c r="C174" s="1841"/>
      <c r="D174" s="1841"/>
      <c r="E174" s="18"/>
      <c r="F174" s="3466" t="s">
        <v>732</v>
      </c>
      <c r="G174" s="1845">
        <v>409041800</v>
      </c>
      <c r="H174" s="1294">
        <v>389675381</v>
      </c>
      <c r="I174" s="1106"/>
    </row>
    <row r="175" spans="1:9">
      <c r="A175" s="1687" t="s">
        <v>785</v>
      </c>
      <c r="B175" s="3461" t="s">
        <v>905</v>
      </c>
      <c r="C175" s="1841"/>
      <c r="D175" s="1841"/>
      <c r="E175" s="18"/>
      <c r="F175" s="3466" t="s">
        <v>732</v>
      </c>
      <c r="G175" s="1845">
        <v>897361196</v>
      </c>
      <c r="H175" s="1294">
        <v>190924082</v>
      </c>
      <c r="I175" s="1106"/>
    </row>
    <row r="176" spans="1:9">
      <c r="A176" s="1687" t="s">
        <v>787</v>
      </c>
      <c r="B176" s="3461" t="s">
        <v>906</v>
      </c>
      <c r="C176" s="1841"/>
      <c r="D176" s="1841"/>
      <c r="E176" s="18"/>
      <c r="F176" s="3466" t="s">
        <v>732</v>
      </c>
      <c r="G176" s="1845">
        <v>207356738</v>
      </c>
      <c r="H176" s="1294">
        <v>212532942</v>
      </c>
      <c r="I176" s="1106"/>
    </row>
    <row r="177" spans="1:9">
      <c r="A177" s="1687" t="s">
        <v>789</v>
      </c>
      <c r="B177" s="3461" t="s">
        <v>907</v>
      </c>
      <c r="C177" s="1841"/>
      <c r="D177" s="1841"/>
      <c r="E177" s="18"/>
      <c r="F177" s="3466" t="s">
        <v>732</v>
      </c>
      <c r="G177" s="1845">
        <v>31716327</v>
      </c>
      <c r="H177" s="1294">
        <v>29498035</v>
      </c>
      <c r="I177" s="1106"/>
    </row>
    <row r="178" spans="1:9">
      <c r="A178" s="1687" t="s">
        <v>791</v>
      </c>
      <c r="B178" s="3461" t="s">
        <v>908</v>
      </c>
      <c r="C178" s="1841"/>
      <c r="D178" s="1841"/>
      <c r="E178" s="18"/>
      <c r="F178" s="3466" t="s">
        <v>254</v>
      </c>
      <c r="G178" s="1845">
        <v>24255036</v>
      </c>
      <c r="H178" s="1294">
        <v>22852027</v>
      </c>
      <c r="I178" s="1106"/>
    </row>
    <row r="179" spans="1:9">
      <c r="A179" s="1687" t="s">
        <v>793</v>
      </c>
      <c r="B179" s="3470" t="s">
        <v>909</v>
      </c>
      <c r="C179" s="1842"/>
      <c r="D179" s="1842"/>
      <c r="E179" s="20"/>
      <c r="F179" s="3466" t="s">
        <v>732</v>
      </c>
      <c r="G179" s="1845">
        <v>61367740</v>
      </c>
      <c r="H179" s="1294">
        <v>90208072</v>
      </c>
      <c r="I179" s="1106"/>
    </row>
    <row r="180" spans="1:9">
      <c r="A180" s="1687" t="s">
        <v>796</v>
      </c>
      <c r="B180" s="3469" t="s">
        <v>910</v>
      </c>
      <c r="C180" s="1841"/>
      <c r="D180" s="1841"/>
      <c r="E180" s="1841"/>
      <c r="F180" s="3466" t="s">
        <v>732</v>
      </c>
      <c r="G180" s="1845"/>
      <c r="H180" s="1294"/>
      <c r="I180" s="1106"/>
    </row>
    <row r="181" spans="1:9">
      <c r="A181" s="1687" t="s">
        <v>798</v>
      </c>
      <c r="B181" s="3469" t="s">
        <v>911</v>
      </c>
      <c r="C181" s="1841"/>
      <c r="D181" s="1841"/>
      <c r="E181" s="1841"/>
      <c r="F181" s="3466" t="s">
        <v>732</v>
      </c>
      <c r="G181" s="1845"/>
      <c r="H181" s="1294"/>
      <c r="I181" s="1106"/>
    </row>
    <row r="182" spans="1:9">
      <c r="A182" s="1687" t="s">
        <v>800</v>
      </c>
      <c r="B182" s="3461" t="s">
        <v>912</v>
      </c>
      <c r="C182" s="18"/>
      <c r="D182" s="18"/>
      <c r="E182" s="18"/>
      <c r="F182" s="3466" t="s">
        <v>732</v>
      </c>
      <c r="G182" s="1845"/>
      <c r="H182" s="1294"/>
      <c r="I182" s="1106"/>
    </row>
    <row r="183" spans="1:9">
      <c r="A183" s="1687" t="s">
        <v>802</v>
      </c>
      <c r="B183" s="3461" t="s">
        <v>913</v>
      </c>
      <c r="C183" s="18"/>
      <c r="D183" s="18"/>
      <c r="E183" s="18"/>
      <c r="F183" s="3466" t="s">
        <v>732</v>
      </c>
      <c r="G183" s="1845">
        <v>0</v>
      </c>
      <c r="H183" s="1294">
        <v>0</v>
      </c>
      <c r="I183" s="1106"/>
    </row>
    <row r="184" spans="1:9">
      <c r="A184" s="1687" t="s">
        <v>804</v>
      </c>
      <c r="B184" s="3461" t="s">
        <v>914</v>
      </c>
      <c r="C184" s="18"/>
      <c r="D184" s="18"/>
      <c r="E184" s="18"/>
      <c r="F184" s="3466" t="s">
        <v>732</v>
      </c>
      <c r="G184" s="1845">
        <v>485919155</v>
      </c>
      <c r="H184" s="1294">
        <v>469638570</v>
      </c>
      <c r="I184" s="1106"/>
    </row>
    <row r="185" spans="1:9">
      <c r="A185" s="1687" t="s">
        <v>806</v>
      </c>
      <c r="B185" s="3461" t="s">
        <v>915</v>
      </c>
      <c r="C185" s="18"/>
      <c r="D185" s="18"/>
      <c r="E185" s="18"/>
      <c r="F185" s="3466" t="s">
        <v>732</v>
      </c>
      <c r="G185" s="1845">
        <v>51324134</v>
      </c>
      <c r="H185" s="1294">
        <v>60880524</v>
      </c>
      <c r="I185" s="1106"/>
    </row>
    <row r="186" spans="1:9">
      <c r="A186" s="1687" t="s">
        <v>808</v>
      </c>
      <c r="B186" s="3461" t="s">
        <v>916</v>
      </c>
      <c r="C186" s="18"/>
      <c r="D186" s="18"/>
      <c r="E186" s="18"/>
      <c r="F186" s="3466"/>
      <c r="G186" s="1845">
        <v>40902188</v>
      </c>
      <c r="H186" s="1294">
        <v>32271057</v>
      </c>
      <c r="I186" s="1106"/>
    </row>
    <row r="187" spans="1:9">
      <c r="A187" s="1687" t="s">
        <v>810</v>
      </c>
      <c r="B187" s="3461" t="s">
        <v>917</v>
      </c>
      <c r="C187" s="18"/>
      <c r="D187" s="18"/>
      <c r="E187" s="18"/>
      <c r="F187" s="3466"/>
      <c r="G187" s="1845">
        <v>-18061313</v>
      </c>
      <c r="H187" s="1294">
        <v>-11219934</v>
      </c>
      <c r="I187" s="1106"/>
    </row>
    <row r="188" spans="1:9">
      <c r="A188" s="1687" t="s">
        <v>812</v>
      </c>
      <c r="B188" s="3461" t="s">
        <v>918</v>
      </c>
      <c r="C188" s="18"/>
      <c r="D188" s="18"/>
      <c r="E188" s="18"/>
      <c r="F188" s="3466"/>
      <c r="G188" s="1845">
        <v>0</v>
      </c>
      <c r="H188" s="1294">
        <v>0</v>
      </c>
      <c r="I188" s="1106"/>
    </row>
    <row r="189" spans="1:9">
      <c r="A189" s="1687" t="s">
        <v>814</v>
      </c>
      <c r="B189" s="3461" t="s">
        <v>919</v>
      </c>
      <c r="C189" s="18"/>
      <c r="D189" s="18"/>
      <c r="E189" s="18"/>
      <c r="F189" s="3466"/>
      <c r="G189" s="1301"/>
      <c r="H189" s="1294"/>
      <c r="I189" s="1106"/>
    </row>
    <row r="190" spans="1:9" ht="16" thickBot="1">
      <c r="A190" s="1853" t="s">
        <v>816</v>
      </c>
      <c r="B190" s="3462" t="s">
        <v>920</v>
      </c>
      <c r="C190" s="1685"/>
      <c r="D190" s="1685"/>
      <c r="E190" s="1685"/>
      <c r="F190" s="3467"/>
      <c r="G190" s="3463">
        <f>SUM(G173:G189)</f>
        <v>2191183001</v>
      </c>
      <c r="H190" s="1848">
        <f>SUM(H173:H189)</f>
        <v>1487260756</v>
      </c>
      <c r="I190" s="1107"/>
    </row>
    <row r="191" spans="1:9">
      <c r="A191" s="68" t="s">
        <v>828</v>
      </c>
      <c r="B191" s="17"/>
      <c r="C191" s="20"/>
      <c r="D191" s="20"/>
      <c r="E191" s="20"/>
      <c r="F191" s="17"/>
      <c r="G191" s="1301"/>
      <c r="H191" s="975"/>
      <c r="I191" s="1104"/>
    </row>
    <row r="192" spans="1:9">
      <c r="A192" s="20" t="s">
        <v>921</v>
      </c>
      <c r="B192" s="20"/>
      <c r="C192" s="20"/>
      <c r="D192" s="12"/>
      <c r="E192" s="20"/>
      <c r="F192" s="1682"/>
      <c r="G192" s="1004"/>
      <c r="H192" s="1004"/>
      <c r="I192" s="1103"/>
    </row>
    <row r="193" spans="1:9" ht="16" thickBot="1">
      <c r="A193" s="17"/>
      <c r="B193" s="17"/>
      <c r="C193" s="17"/>
      <c r="D193" s="17"/>
      <c r="E193" s="17"/>
      <c r="F193" s="17"/>
      <c r="G193" s="975"/>
      <c r="H193" s="975"/>
      <c r="I193" s="1104"/>
    </row>
    <row r="194" spans="1:9">
      <c r="A194" s="1195"/>
      <c r="B194" s="1196" t="s">
        <v>156</v>
      </c>
      <c r="C194" s="1197" t="s">
        <v>353</v>
      </c>
      <c r="D194" s="1286"/>
      <c r="E194" s="1286"/>
      <c r="F194" s="1851"/>
      <c r="G194" s="1296" t="s">
        <v>442</v>
      </c>
      <c r="H194" s="1297" t="s">
        <v>594</v>
      </c>
      <c r="I194" s="1110"/>
    </row>
    <row r="195" spans="1:9">
      <c r="A195" s="1580"/>
      <c r="B195" s="40" t="str">
        <f>'Data Sheet'!$C$25</f>
        <v xml:space="preserve">Niagara Mohawk Power Corporation </v>
      </c>
      <c r="C195" s="80" t="s">
        <v>354</v>
      </c>
      <c r="D195" s="17" t="s">
        <v>355</v>
      </c>
      <c r="E195" s="17"/>
      <c r="F195" s="1574" t="s">
        <v>356</v>
      </c>
      <c r="G195" s="1039" t="s">
        <v>387</v>
      </c>
      <c r="H195" s="1849"/>
      <c r="I195" s="1110"/>
    </row>
    <row r="196" spans="1:9">
      <c r="A196" s="1687"/>
      <c r="B196" s="21"/>
      <c r="C196" s="74" t="s">
        <v>357</v>
      </c>
      <c r="D196" s="21" t="s">
        <v>358</v>
      </c>
      <c r="E196" s="21"/>
      <c r="F196" s="946" t="s">
        <v>359</v>
      </c>
      <c r="G196" s="900" t="str">
        <f>'Data Sheet'!$C$40</f>
        <v>April 20, 2026</v>
      </c>
      <c r="H196" s="1298" t="str">
        <f>'Data Sheet'!$C$38</f>
        <v>December 31, 2025</v>
      </c>
      <c r="I196" s="1112"/>
    </row>
    <row r="197" spans="1:9">
      <c r="A197" s="3758" t="s">
        <v>922</v>
      </c>
      <c r="B197" s="3759"/>
      <c r="C197" s="3759"/>
      <c r="D197" s="3759"/>
      <c r="E197" s="3759"/>
      <c r="F197" s="3759"/>
      <c r="G197" s="3759"/>
      <c r="H197" s="3760"/>
      <c r="I197" s="1111"/>
    </row>
    <row r="198" spans="1:9">
      <c r="A198" s="2966"/>
      <c r="B198" s="20"/>
      <c r="C198" s="20"/>
      <c r="D198" s="20"/>
      <c r="E198" s="20"/>
      <c r="F198" s="3454" t="s">
        <v>406</v>
      </c>
      <c r="G198" s="1843" t="s">
        <v>705</v>
      </c>
      <c r="H198" s="1289" t="s">
        <v>705</v>
      </c>
      <c r="I198" s="1111"/>
    </row>
    <row r="199" spans="1:9">
      <c r="A199" s="2966" t="s">
        <v>399</v>
      </c>
      <c r="B199" s="20" t="s">
        <v>706</v>
      </c>
      <c r="C199" s="20"/>
      <c r="D199" s="20"/>
      <c r="E199" s="20"/>
      <c r="F199" s="3454" t="s">
        <v>170</v>
      </c>
      <c r="G199" s="1843" t="s">
        <v>707</v>
      </c>
      <c r="H199" s="1289" t="s">
        <v>708</v>
      </c>
      <c r="I199" s="1111"/>
    </row>
    <row r="200" spans="1:9">
      <c r="A200" s="2966" t="s">
        <v>402</v>
      </c>
      <c r="B200" s="20" t="s">
        <v>172</v>
      </c>
      <c r="C200" s="20"/>
      <c r="D200" s="20"/>
      <c r="E200" s="20"/>
      <c r="F200" s="3454" t="s">
        <v>173</v>
      </c>
      <c r="G200" s="1040" t="s">
        <v>174</v>
      </c>
      <c r="H200" s="1290" t="s">
        <v>175</v>
      </c>
      <c r="I200" s="1111"/>
    </row>
    <row r="201" spans="1:9">
      <c r="A201" s="3477" t="s">
        <v>818</v>
      </c>
      <c r="B201" s="3478" t="s">
        <v>923</v>
      </c>
      <c r="C201" s="3479"/>
      <c r="D201" s="3479"/>
      <c r="E201" s="3479"/>
      <c r="F201" s="3480"/>
      <c r="G201" s="1037"/>
      <c r="H201" s="1293"/>
      <c r="I201" s="1108"/>
    </row>
    <row r="202" spans="1:9">
      <c r="A202" s="1684" t="s">
        <v>820</v>
      </c>
      <c r="B202" s="359" t="s">
        <v>924</v>
      </c>
      <c r="C202" s="18"/>
      <c r="D202" s="18"/>
      <c r="E202" s="18"/>
      <c r="F202" s="53"/>
      <c r="G202" s="2157">
        <v>5178086</v>
      </c>
      <c r="H202" s="2155">
        <v>4516390</v>
      </c>
      <c r="I202" s="1106"/>
    </row>
    <row r="203" spans="1:9">
      <c r="A203" s="1684" t="s">
        <v>822</v>
      </c>
      <c r="B203" s="359" t="s">
        <v>925</v>
      </c>
      <c r="C203" s="18"/>
      <c r="D203" s="18"/>
      <c r="E203" s="18"/>
      <c r="F203" s="74" t="s">
        <v>256</v>
      </c>
      <c r="G203" s="1544">
        <v>8243587</v>
      </c>
      <c r="H203" s="1292">
        <v>7499940</v>
      </c>
      <c r="I203" s="1106"/>
    </row>
    <row r="204" spans="1:9">
      <c r="A204" s="1684" t="s">
        <v>824</v>
      </c>
      <c r="B204" s="359" t="s">
        <v>926</v>
      </c>
      <c r="C204" s="18"/>
      <c r="D204" s="18"/>
      <c r="E204" s="18"/>
      <c r="F204" s="53"/>
      <c r="G204" s="826"/>
      <c r="H204" s="1294"/>
      <c r="I204" s="1106"/>
    </row>
    <row r="205" spans="1:9">
      <c r="A205" s="1684" t="s">
        <v>826</v>
      </c>
      <c r="B205" s="359" t="s">
        <v>927</v>
      </c>
      <c r="C205" s="18"/>
      <c r="D205" s="18"/>
      <c r="E205" s="18"/>
      <c r="F205" s="74">
        <v>269</v>
      </c>
      <c r="G205" s="826">
        <v>255764969</v>
      </c>
      <c r="H205" s="1294">
        <v>374689196</v>
      </c>
      <c r="I205" s="1106"/>
    </row>
    <row r="206" spans="1:9">
      <c r="A206" s="1684" t="s">
        <v>831</v>
      </c>
      <c r="B206" s="359" t="s">
        <v>928</v>
      </c>
      <c r="C206" s="18"/>
      <c r="D206" s="18"/>
      <c r="E206" s="18"/>
      <c r="F206" s="74">
        <v>278</v>
      </c>
      <c r="G206" s="826">
        <v>2961880830</v>
      </c>
      <c r="H206" s="1294">
        <v>2690325913</v>
      </c>
      <c r="I206" s="1106"/>
    </row>
    <row r="207" spans="1:9">
      <c r="A207" s="1684" t="s">
        <v>833</v>
      </c>
      <c r="B207" s="359" t="s">
        <v>929</v>
      </c>
      <c r="C207" s="18"/>
      <c r="D207" s="18"/>
      <c r="E207" s="18"/>
      <c r="F207" s="74">
        <v>269</v>
      </c>
      <c r="G207" s="826"/>
      <c r="H207" s="1294"/>
      <c r="I207" s="1106"/>
    </row>
    <row r="208" spans="1:9">
      <c r="A208" s="1684" t="s">
        <v>835</v>
      </c>
      <c r="B208" s="359" t="s">
        <v>930</v>
      </c>
      <c r="C208" s="18"/>
      <c r="D208" s="18"/>
      <c r="E208" s="18"/>
      <c r="F208" s="74" t="s">
        <v>931</v>
      </c>
      <c r="G208" s="826">
        <v>2584567862</v>
      </c>
      <c r="H208" s="1294">
        <v>2778598339</v>
      </c>
      <c r="I208" s="1106"/>
    </row>
    <row r="209" spans="1:9">
      <c r="A209" s="1684" t="s">
        <v>837</v>
      </c>
      <c r="B209" s="359" t="s">
        <v>932</v>
      </c>
      <c r="C209" s="18"/>
      <c r="D209" s="18"/>
      <c r="E209" s="18"/>
      <c r="F209" s="53"/>
      <c r="G209" s="826">
        <f>SUM(G202:G208)</f>
        <v>5815635334</v>
      </c>
      <c r="H209" s="1294">
        <f>SUM(H202:H208)</f>
        <v>5855629778</v>
      </c>
      <c r="I209" s="1106"/>
    </row>
    <row r="210" spans="1:9">
      <c r="A210" s="1684" t="s">
        <v>839</v>
      </c>
      <c r="B210" s="359"/>
      <c r="C210" s="18"/>
      <c r="D210" s="18"/>
      <c r="E210" s="18"/>
      <c r="F210" s="53"/>
      <c r="G210" s="1038"/>
      <c r="H210" s="1294"/>
      <c r="I210" s="1106"/>
    </row>
    <row r="211" spans="1:9">
      <c r="A211" s="1684" t="s">
        <v>841</v>
      </c>
      <c r="B211" s="359"/>
      <c r="C211" s="18"/>
      <c r="D211" s="18"/>
      <c r="E211" s="18"/>
      <c r="F211" s="53"/>
      <c r="G211" s="1038"/>
      <c r="H211" s="1294"/>
      <c r="I211" s="1106"/>
    </row>
    <row r="212" spans="1:9">
      <c r="A212" s="1684" t="s">
        <v>843</v>
      </c>
      <c r="B212" s="359"/>
      <c r="C212" s="18"/>
      <c r="D212" s="18"/>
      <c r="E212" s="18"/>
      <c r="F212" s="53"/>
      <c r="G212" s="1038"/>
      <c r="H212" s="1294"/>
      <c r="I212" s="1106"/>
    </row>
    <row r="213" spans="1:9">
      <c r="A213" s="1684" t="s">
        <v>845</v>
      </c>
      <c r="B213" s="359"/>
      <c r="C213" s="18"/>
      <c r="D213" s="18"/>
      <c r="E213" s="18"/>
      <c r="F213" s="53"/>
      <c r="G213" s="1038"/>
      <c r="H213" s="1294"/>
      <c r="I213" s="1106"/>
    </row>
    <row r="214" spans="1:9">
      <c r="A214" s="1684" t="s">
        <v>847</v>
      </c>
      <c r="B214" s="359"/>
      <c r="C214" s="18"/>
      <c r="D214" s="18"/>
      <c r="E214" s="18"/>
      <c r="F214" s="53"/>
      <c r="G214" s="1038"/>
      <c r="H214" s="1294"/>
      <c r="I214" s="1106"/>
    </row>
    <row r="215" spans="1:9">
      <c r="A215" s="1684" t="s">
        <v>849</v>
      </c>
      <c r="B215" s="359"/>
      <c r="C215" s="18"/>
      <c r="D215" s="18"/>
      <c r="E215" s="18"/>
      <c r="F215" s="53"/>
      <c r="G215" s="1038"/>
      <c r="H215" s="1294"/>
      <c r="I215" s="1106"/>
    </row>
    <row r="216" spans="1:9">
      <c r="A216" s="1684" t="s">
        <v>851</v>
      </c>
      <c r="B216" s="359"/>
      <c r="C216" s="18"/>
      <c r="D216" s="18"/>
      <c r="E216" s="18"/>
      <c r="F216" s="53"/>
      <c r="G216" s="1038"/>
      <c r="H216" s="1294"/>
      <c r="I216" s="1106"/>
    </row>
    <row r="217" spans="1:9">
      <c r="A217" s="1684" t="s">
        <v>853</v>
      </c>
      <c r="B217" s="359"/>
      <c r="C217" s="18"/>
      <c r="D217" s="18"/>
      <c r="E217" s="18"/>
      <c r="F217" s="53"/>
      <c r="G217" s="1038"/>
      <c r="H217" s="1294"/>
      <c r="I217" s="1106"/>
    </row>
    <row r="218" spans="1:9">
      <c r="A218" s="1684" t="s">
        <v>855</v>
      </c>
      <c r="B218" s="359"/>
      <c r="C218" s="18"/>
      <c r="D218" s="18"/>
      <c r="E218" s="18"/>
      <c r="F218" s="53"/>
      <c r="G218" s="1038"/>
      <c r="H218" s="1294"/>
      <c r="I218" s="1106"/>
    </row>
    <row r="219" spans="1:9">
      <c r="A219" s="1684" t="s">
        <v>857</v>
      </c>
      <c r="B219" s="359"/>
      <c r="C219" s="18"/>
      <c r="D219" s="18"/>
      <c r="E219" s="18"/>
      <c r="F219" s="53"/>
      <c r="G219" s="1038"/>
      <c r="H219" s="1294"/>
      <c r="I219" s="1106"/>
    </row>
    <row r="220" spans="1:9">
      <c r="A220" s="1684" t="s">
        <v>859</v>
      </c>
      <c r="B220" s="359"/>
      <c r="C220" s="18"/>
      <c r="D220" s="18"/>
      <c r="E220" s="18"/>
      <c r="F220" s="53"/>
      <c r="G220" s="1038"/>
      <c r="H220" s="1294"/>
      <c r="I220" s="1106"/>
    </row>
    <row r="221" spans="1:9">
      <c r="A221" s="1684" t="s">
        <v>861</v>
      </c>
      <c r="B221" s="359"/>
      <c r="C221" s="18"/>
      <c r="D221" s="18"/>
      <c r="E221" s="18"/>
      <c r="F221" s="53"/>
      <c r="G221" s="1038"/>
      <c r="H221" s="1294"/>
      <c r="I221" s="1106"/>
    </row>
    <row r="222" spans="1:9">
      <c r="A222" s="1684" t="s">
        <v>863</v>
      </c>
      <c r="B222" s="359"/>
      <c r="C222" s="18"/>
      <c r="D222" s="18"/>
      <c r="E222" s="18"/>
      <c r="F222" s="53"/>
      <c r="G222" s="1038"/>
      <c r="H222" s="1294"/>
      <c r="I222" s="1106"/>
    </row>
    <row r="223" spans="1:9">
      <c r="A223" s="1684" t="s">
        <v>933</v>
      </c>
      <c r="B223" s="17" t="s">
        <v>934</v>
      </c>
      <c r="C223" s="20"/>
      <c r="D223" s="20"/>
      <c r="E223" s="20"/>
      <c r="F223" s="25"/>
      <c r="G223" s="1044"/>
      <c r="H223" s="1303"/>
      <c r="I223" s="1108"/>
    </row>
    <row r="224" spans="1:9">
      <c r="A224" s="1684"/>
      <c r="B224" s="21" t="s">
        <v>935</v>
      </c>
      <c r="C224" s="18"/>
      <c r="D224" s="18"/>
      <c r="E224" s="18"/>
      <c r="F224" s="27"/>
      <c r="G224" s="1045">
        <f>G152+G160+G171+G190+G209</f>
        <v>19184181546</v>
      </c>
      <c r="H224" s="1304">
        <f>H152+H160+H171+H190+H209</f>
        <v>21134301068</v>
      </c>
      <c r="I224" s="1107"/>
    </row>
    <row r="225" spans="1:9">
      <c r="A225" s="1580"/>
      <c r="B225" s="20"/>
      <c r="C225" s="20"/>
      <c r="D225" s="20"/>
      <c r="E225" s="20"/>
      <c r="F225" s="20"/>
      <c r="G225" s="71"/>
      <c r="H225" s="1855"/>
      <c r="I225" s="1108"/>
    </row>
    <row r="226" spans="1:9">
      <c r="A226" s="1580"/>
      <c r="B226" s="3474" t="s">
        <v>936</v>
      </c>
      <c r="C226" s="20"/>
      <c r="D226" s="20"/>
      <c r="E226" s="20"/>
      <c r="F226" s="20"/>
      <c r="G226" s="71"/>
      <c r="H226" s="1855"/>
      <c r="I226" s="1108"/>
    </row>
    <row r="227" spans="1:9">
      <c r="A227" s="1580"/>
      <c r="B227" s="68" t="s">
        <v>937</v>
      </c>
      <c r="C227" s="20"/>
      <c r="D227" s="20"/>
      <c r="E227" s="20"/>
      <c r="F227" s="20"/>
      <c r="G227" s="71"/>
      <c r="H227" s="1855"/>
      <c r="I227" s="1108"/>
    </row>
    <row r="228" spans="1:9">
      <c r="A228" s="1580"/>
      <c r="B228" s="68" t="s">
        <v>938</v>
      </c>
      <c r="C228" s="20"/>
      <c r="D228" s="20"/>
      <c r="E228" s="20"/>
      <c r="F228" s="20"/>
      <c r="G228" s="71"/>
      <c r="H228" s="1855"/>
      <c r="I228" s="1108"/>
    </row>
    <row r="229" spans="1:9">
      <c r="A229" s="1580"/>
      <c r="B229" s="20"/>
      <c r="C229" s="20"/>
      <c r="D229" s="20"/>
      <c r="E229" s="20"/>
      <c r="F229" s="20"/>
      <c r="G229" s="71"/>
      <c r="H229" s="1839"/>
      <c r="I229" s="1108"/>
    </row>
    <row r="230" spans="1:9">
      <c r="A230" s="1580"/>
      <c r="B230" s="20"/>
      <c r="C230" s="20"/>
      <c r="D230" s="20"/>
      <c r="E230" s="20"/>
      <c r="F230" s="20"/>
      <c r="G230" s="71"/>
      <c r="H230" s="1855"/>
      <c r="I230" s="1108"/>
    </row>
    <row r="231" spans="1:9">
      <c r="A231" s="1580"/>
      <c r="B231" s="20"/>
      <c r="C231" s="20"/>
      <c r="D231" s="20"/>
      <c r="E231" s="20"/>
      <c r="F231" s="20"/>
      <c r="G231" s="71"/>
      <c r="H231" s="1855"/>
      <c r="I231" s="1108"/>
    </row>
    <row r="232" spans="1:9">
      <c r="A232" s="1580"/>
      <c r="B232" s="20"/>
      <c r="C232" s="20"/>
      <c r="D232" s="20"/>
      <c r="E232" s="20"/>
      <c r="F232" s="20"/>
      <c r="G232" s="71"/>
      <c r="H232" s="1855"/>
      <c r="I232" s="1108"/>
    </row>
    <row r="233" spans="1:9">
      <c r="A233" s="1580"/>
      <c r="B233" s="20"/>
      <c r="C233" s="20"/>
      <c r="D233" s="20"/>
      <c r="E233" s="20"/>
      <c r="F233" s="20"/>
      <c r="G233" s="71"/>
      <c r="H233" s="1855"/>
      <c r="I233" s="1108"/>
    </row>
    <row r="234" spans="1:9">
      <c r="A234" s="1580"/>
      <c r="B234" s="20"/>
      <c r="C234" s="20"/>
      <c r="D234" s="20"/>
      <c r="E234" s="20"/>
      <c r="F234" s="20"/>
      <c r="G234" s="71"/>
      <c r="H234" s="1855"/>
      <c r="I234" s="1108"/>
    </row>
    <row r="235" spans="1:9">
      <c r="A235" s="1580"/>
      <c r="B235" s="20"/>
      <c r="C235" s="20"/>
      <c r="D235" s="20"/>
      <c r="E235" s="20"/>
      <c r="F235" s="20"/>
      <c r="G235" s="71"/>
      <c r="H235" s="1855"/>
      <c r="I235" s="1108"/>
    </row>
    <row r="236" spans="1:9">
      <c r="A236" s="1580"/>
      <c r="B236" s="20"/>
      <c r="C236" s="20"/>
      <c r="D236" s="20"/>
      <c r="E236" s="20"/>
      <c r="F236" s="20"/>
      <c r="G236" s="71"/>
      <c r="H236" s="1855"/>
      <c r="I236" s="1108"/>
    </row>
    <row r="237" spans="1:9">
      <c r="A237" s="1580"/>
      <c r="B237" s="20"/>
      <c r="C237" s="20"/>
      <c r="D237" s="20"/>
      <c r="E237" s="20"/>
      <c r="F237" s="20"/>
      <c r="G237" s="71"/>
      <c r="H237" s="1855"/>
      <c r="I237" s="1108"/>
    </row>
    <row r="238" spans="1:9">
      <c r="A238" s="1580"/>
      <c r="B238" s="20"/>
      <c r="C238" s="20"/>
      <c r="D238" s="20"/>
      <c r="E238" s="20"/>
      <c r="F238" s="20"/>
      <c r="G238" s="71"/>
      <c r="H238" s="1855"/>
      <c r="I238" s="1108"/>
    </row>
    <row r="239" spans="1:9">
      <c r="A239" s="1580"/>
      <c r="B239" s="20"/>
      <c r="C239" s="20"/>
      <c r="D239" s="20"/>
      <c r="E239" s="20"/>
      <c r="F239" s="20"/>
      <c r="G239" s="71"/>
      <c r="H239" s="1855"/>
      <c r="I239" s="1108"/>
    </row>
    <row r="240" spans="1:9">
      <c r="A240" s="1580"/>
      <c r="B240" s="20"/>
      <c r="C240" s="20"/>
      <c r="D240" s="20"/>
      <c r="E240" s="20"/>
      <c r="F240" s="20"/>
      <c r="G240" s="71"/>
      <c r="H240" s="1855"/>
      <c r="I240" s="1108"/>
    </row>
    <row r="241" spans="1:9">
      <c r="A241" s="1580"/>
      <c r="B241" s="17"/>
      <c r="C241" s="20"/>
      <c r="D241" s="20"/>
      <c r="E241" s="20"/>
      <c r="F241" s="20"/>
      <c r="G241" s="71"/>
      <c r="H241" s="1855"/>
      <c r="I241" s="1108"/>
    </row>
    <row r="242" spans="1:9">
      <c r="A242" s="1580"/>
      <c r="B242" s="17"/>
      <c r="C242" s="20"/>
      <c r="D242" s="20"/>
      <c r="E242" s="20"/>
      <c r="F242" s="20"/>
      <c r="G242" s="71"/>
      <c r="H242" s="1855"/>
      <c r="I242" s="1108"/>
    </row>
    <row r="243" spans="1:9">
      <c r="A243" s="1580"/>
      <c r="B243" s="17"/>
      <c r="C243" s="20"/>
      <c r="D243" s="20"/>
      <c r="E243" s="20"/>
      <c r="F243" s="20"/>
      <c r="G243" s="71"/>
      <c r="H243" s="1855"/>
      <c r="I243" s="1108"/>
    </row>
    <row r="244" spans="1:9">
      <c r="A244" s="1580"/>
      <c r="B244" s="17"/>
      <c r="C244" s="20"/>
      <c r="D244" s="20"/>
      <c r="E244" s="20"/>
      <c r="F244" s="20"/>
      <c r="G244" s="71"/>
      <c r="H244" s="1855"/>
      <c r="I244" s="1108"/>
    </row>
    <row r="245" spans="1:9">
      <c r="A245" s="1580"/>
      <c r="B245" s="17"/>
      <c r="C245" s="20"/>
      <c r="D245" s="20"/>
      <c r="E245" s="20"/>
      <c r="F245" s="20"/>
      <c r="G245" s="71"/>
      <c r="H245" s="1855"/>
      <c r="I245" s="1108"/>
    </row>
    <row r="246" spans="1:9">
      <c r="A246" s="1580"/>
      <c r="B246" s="17"/>
      <c r="C246" s="20"/>
      <c r="D246" s="20"/>
      <c r="E246" s="20"/>
      <c r="F246" s="20"/>
      <c r="G246" s="71"/>
      <c r="H246" s="1855"/>
      <c r="I246" s="1108"/>
    </row>
    <row r="247" spans="1:9">
      <c r="A247" s="1580"/>
      <c r="B247" s="17"/>
      <c r="C247" s="20"/>
      <c r="D247" s="20"/>
      <c r="E247" s="20"/>
      <c r="F247" s="20"/>
      <c r="G247" s="71"/>
      <c r="H247" s="1855"/>
      <c r="I247" s="1108"/>
    </row>
    <row r="248" spans="1:9">
      <c r="A248" s="1580"/>
      <c r="B248" s="17"/>
      <c r="C248" s="20"/>
      <c r="D248" s="20"/>
      <c r="E248" s="20"/>
      <c r="F248" s="20"/>
      <c r="G248" s="71"/>
      <c r="H248" s="1855"/>
      <c r="I248" s="1108"/>
    </row>
    <row r="249" spans="1:9">
      <c r="A249" s="1580"/>
      <c r="B249" s="17"/>
      <c r="C249" s="20"/>
      <c r="D249" s="20"/>
      <c r="E249" s="20"/>
      <c r="F249" s="20"/>
      <c r="G249" s="71"/>
      <c r="H249" s="1855"/>
      <c r="I249" s="1108"/>
    </row>
    <row r="250" spans="1:9">
      <c r="A250" s="1580"/>
      <c r="B250" s="17"/>
      <c r="C250" s="20"/>
      <c r="D250" s="20"/>
      <c r="E250" s="20"/>
      <c r="F250" s="20"/>
      <c r="G250" s="71"/>
      <c r="H250" s="1855"/>
      <c r="I250" s="1108"/>
    </row>
    <row r="251" spans="1:9" ht="16" thickBot="1">
      <c r="A251" s="1201"/>
      <c r="B251" s="1653"/>
      <c r="C251" s="1685"/>
      <c r="D251" s="1685"/>
      <c r="E251" s="1685"/>
      <c r="F251" s="1685"/>
      <c r="G251" s="3113"/>
      <c r="H251" s="1305"/>
      <c r="I251" s="1108"/>
    </row>
    <row r="252" spans="1:9">
      <c r="A252" s="1322" t="s">
        <v>828</v>
      </c>
      <c r="B252" s="1286"/>
      <c r="C252" s="1680"/>
      <c r="D252" s="1680"/>
      <c r="E252" s="1680"/>
      <c r="F252" s="1680"/>
      <c r="G252" s="3475"/>
      <c r="H252" s="3476"/>
      <c r="I252" s="1103"/>
    </row>
    <row r="253" spans="1:9">
      <c r="A253" s="3757" t="s">
        <v>939</v>
      </c>
      <c r="B253" s="3757"/>
      <c r="C253" s="3757"/>
      <c r="D253" s="3757"/>
      <c r="E253" s="3757"/>
      <c r="F253" s="3757"/>
      <c r="G253" s="3757"/>
      <c r="H253" s="3757"/>
      <c r="I253" s="1103"/>
    </row>
  </sheetData>
  <mergeCells count="5">
    <mergeCell ref="A253:H253"/>
    <mergeCell ref="A74:H74"/>
    <mergeCell ref="A4:H4"/>
    <mergeCell ref="A134:H134"/>
    <mergeCell ref="A197:H197"/>
  </mergeCells>
  <printOptions horizontalCentered="1" verticalCentered="1"/>
  <pageMargins left="0.5" right="0.75" top="0.5" bottom="0.5" header="0.5" footer="0.5"/>
  <pageSetup scale="61" fitToHeight="4" pageOrder="overThenDown" orientation="portrait" r:id="rId1"/>
  <headerFooter alignWithMargins="0"/>
  <rowBreaks count="3" manualBreakCount="3">
    <brk id="68" max="16383" man="1"/>
    <brk id="129" max="16383" man="1"/>
    <brk id="192" max="16383" man="1"/>
  </rowBreaks>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abColor rgb="FF92D050"/>
  </sheetPr>
  <dimension ref="A1:AD200"/>
  <sheetViews>
    <sheetView view="pageBreakPreview" topLeftCell="T1" zoomScale="86" zoomScaleNormal="100" zoomScaleSheetLayoutView="86" workbookViewId="0">
      <selection activeCell="X5" sqref="X5"/>
    </sheetView>
  </sheetViews>
  <sheetFormatPr defaultColWidth="9.69140625" defaultRowHeight="15.5"/>
  <cols>
    <col min="1" max="1" width="4.69140625" customWidth="1"/>
    <col min="2" max="2" width="42.3046875" customWidth="1"/>
    <col min="3" max="3" width="14.69140625" customWidth="1"/>
    <col min="4" max="4" width="15.69140625" customWidth="1"/>
    <col min="5" max="5" width="2.69140625" customWidth="1"/>
    <col min="6" max="6" width="5.69140625" customWidth="1"/>
    <col min="7" max="7" width="14.53515625" customWidth="1"/>
    <col min="8" max="8" width="16.69140625" customWidth="1"/>
    <col min="9" max="9" width="18.69140625" customWidth="1"/>
    <col min="10" max="10" width="21" customWidth="1"/>
    <col min="11" max="11" width="23.4609375" customWidth="1"/>
    <col min="12" max="14" width="16.69140625" customWidth="1"/>
    <col min="15" max="16" width="4.69140625" customWidth="1"/>
    <col min="17" max="21" width="14.69140625" customWidth="1"/>
    <col min="22" max="22" width="17.53515625" customWidth="1"/>
    <col min="23" max="23" width="5.69140625" customWidth="1"/>
    <col min="24" max="24" width="49" customWidth="1"/>
    <col min="25" max="25" width="3.69140625" customWidth="1"/>
    <col min="26" max="26" width="3" customWidth="1"/>
    <col min="27" max="27" width="2.69140625" customWidth="1"/>
    <col min="28" max="28" width="13.69140625" customWidth="1"/>
    <col min="29" max="29" width="15.69140625" customWidth="1"/>
    <col min="30" max="30" width="18.3046875" customWidth="1"/>
  </cols>
  <sheetData>
    <row r="1" spans="1:30">
      <c r="A1" s="1195"/>
      <c r="B1" s="1196" t="s">
        <v>156</v>
      </c>
      <c r="C1" s="1197" t="s">
        <v>353</v>
      </c>
      <c r="D1" s="1286"/>
      <c r="E1" s="1286"/>
      <c r="F1" s="1196"/>
      <c r="G1" s="1196" t="s">
        <v>442</v>
      </c>
      <c r="H1" s="1268" t="s">
        <v>594</v>
      </c>
      <c r="I1" s="1195" t="s">
        <v>156</v>
      </c>
      <c r="J1" s="1328"/>
      <c r="K1" s="1197" t="s">
        <v>353</v>
      </c>
      <c r="L1" s="1196"/>
      <c r="M1" s="1196" t="s">
        <v>158</v>
      </c>
      <c r="N1" s="1286" t="s">
        <v>594</v>
      </c>
      <c r="O1" s="1268"/>
      <c r="P1" s="1195" t="s">
        <v>156</v>
      </c>
      <c r="Q1" s="1328"/>
      <c r="R1" s="1286"/>
      <c r="S1" s="1197" t="s">
        <v>353</v>
      </c>
      <c r="T1" s="1196"/>
      <c r="U1" s="1196" t="s">
        <v>158</v>
      </c>
      <c r="V1" s="1461" t="s">
        <v>594</v>
      </c>
      <c r="W1" s="1195"/>
      <c r="X1" s="1196" t="s">
        <v>156</v>
      </c>
      <c r="Y1" s="1197" t="s">
        <v>353</v>
      </c>
      <c r="Z1" s="1286"/>
      <c r="AA1" s="1286"/>
      <c r="AB1" s="1196"/>
      <c r="AC1" s="1196" t="s">
        <v>442</v>
      </c>
      <c r="AD1" s="1307" t="s">
        <v>159</v>
      </c>
    </row>
    <row r="2" spans="1:30">
      <c r="A2" s="1580"/>
      <c r="B2" s="40" t="str">
        <f>'Data Sheet'!$C$25</f>
        <v xml:space="preserve">Niagara Mohawk Power Corporation </v>
      </c>
      <c r="C2" s="80" t="s">
        <v>354</v>
      </c>
      <c r="D2" s="17" t="s">
        <v>355</v>
      </c>
      <c r="E2" s="17"/>
      <c r="F2" s="33" t="s">
        <v>356</v>
      </c>
      <c r="G2" s="33" t="s">
        <v>387</v>
      </c>
      <c r="H2" s="1551"/>
      <c r="I2" s="1583" t="str">
        <f>'Data Sheet'!$C$25</f>
        <v xml:space="preserve">Niagara Mohawk Power Corporation </v>
      </c>
      <c r="J2" s="9"/>
      <c r="K2" s="29" t="s">
        <v>940</v>
      </c>
      <c r="L2" s="40"/>
      <c r="M2" s="33" t="s">
        <v>387</v>
      </c>
      <c r="N2" s="17"/>
      <c r="O2" s="1551"/>
      <c r="P2" s="1583" t="str">
        <f>'Data Sheet'!$C$25</f>
        <v xml:space="preserve">Niagara Mohawk Power Corporation </v>
      </c>
      <c r="Q2" s="9"/>
      <c r="R2" s="17"/>
      <c r="S2" s="29" t="s">
        <v>940</v>
      </c>
      <c r="T2" s="33"/>
      <c r="U2" s="33" t="s">
        <v>387</v>
      </c>
      <c r="V2" s="1199"/>
      <c r="W2" s="1583"/>
      <c r="X2" s="40" t="str">
        <f>'Data Sheet'!$C$25</f>
        <v xml:space="preserve">Niagara Mohawk Power Corporation </v>
      </c>
      <c r="Y2" s="80" t="s">
        <v>354</v>
      </c>
      <c r="Z2" s="17" t="s">
        <v>355</v>
      </c>
      <c r="AA2" s="17"/>
      <c r="AB2" s="33" t="s">
        <v>356</v>
      </c>
      <c r="AC2" s="33" t="s">
        <v>387</v>
      </c>
      <c r="AD2" s="1551"/>
    </row>
    <row r="3" spans="1:30" ht="15" customHeight="1">
      <c r="A3" s="1687"/>
      <c r="B3" s="21"/>
      <c r="C3" s="74" t="s">
        <v>357</v>
      </c>
      <c r="D3" s="21" t="s">
        <v>358</v>
      </c>
      <c r="E3" s="21"/>
      <c r="F3" s="52" t="s">
        <v>359</v>
      </c>
      <c r="G3" s="324" t="str">
        <f>'Data Sheet'!$C$40</f>
        <v>April 20, 2026</v>
      </c>
      <c r="H3" s="1200" t="str">
        <f>'Data Sheet'!$C$38</f>
        <v>December 31, 2025</v>
      </c>
      <c r="I3" s="1687"/>
      <c r="J3" s="37"/>
      <c r="K3" s="53" t="s">
        <v>941</v>
      </c>
      <c r="L3" s="54"/>
      <c r="M3" s="324" t="str">
        <f>'Data Sheet'!$C$40</f>
        <v>April 20, 2026</v>
      </c>
      <c r="N3" s="492" t="str">
        <f>'Data Sheet'!$C$38</f>
        <v>December 31, 2025</v>
      </c>
      <c r="O3" s="1269"/>
      <c r="P3" s="1687"/>
      <c r="Q3" s="37"/>
      <c r="R3" s="21"/>
      <c r="S3" s="53" t="s">
        <v>941</v>
      </c>
      <c r="T3" s="52"/>
      <c r="U3" s="324" t="str">
        <f>'Data Sheet'!$C$40</f>
        <v>April 20, 2026</v>
      </c>
      <c r="V3" s="1200" t="str">
        <f>'Data Sheet'!$C$38</f>
        <v>December 31, 2025</v>
      </c>
      <c r="W3" s="1687"/>
      <c r="X3" s="21"/>
      <c r="Y3" s="74" t="s">
        <v>357</v>
      </c>
      <c r="Z3" s="21" t="s">
        <v>358</v>
      </c>
      <c r="AA3" s="21"/>
      <c r="AB3" s="52" t="s">
        <v>359</v>
      </c>
      <c r="AC3" s="324" t="str">
        <f>'Data Sheet'!$C$40</f>
        <v>April 20, 2026</v>
      </c>
      <c r="AD3" s="1200" t="str">
        <f>'Data Sheet'!$C$38</f>
        <v>December 31, 2025</v>
      </c>
    </row>
    <row r="4" spans="1:30" ht="15" customHeight="1">
      <c r="A4" s="2074" t="s">
        <v>942</v>
      </c>
      <c r="B4" s="18"/>
      <c r="C4" s="18"/>
      <c r="D4" s="18"/>
      <c r="E4" s="18"/>
      <c r="F4" s="18"/>
      <c r="G4" s="18"/>
      <c r="H4" s="1277"/>
      <c r="I4" s="2074" t="s">
        <v>943</v>
      </c>
      <c r="J4" s="18"/>
      <c r="K4" s="18"/>
      <c r="L4" s="18"/>
      <c r="M4" s="18"/>
      <c r="N4" s="18"/>
      <c r="O4" s="1277"/>
      <c r="P4" s="2074" t="s">
        <v>943</v>
      </c>
      <c r="Q4" s="18"/>
      <c r="R4" s="18"/>
      <c r="S4" s="18"/>
      <c r="T4" s="18"/>
      <c r="U4" s="18"/>
      <c r="V4" s="1277"/>
      <c r="W4" s="2074" t="s">
        <v>943</v>
      </c>
      <c r="X4" s="18"/>
      <c r="Y4" s="18"/>
      <c r="Z4" s="18"/>
      <c r="AA4" s="18"/>
      <c r="AB4" s="18"/>
      <c r="AC4" s="18"/>
      <c r="AD4" s="1277"/>
    </row>
    <row r="5" spans="1:30" ht="15" customHeight="1">
      <c r="A5" s="1580"/>
      <c r="B5" s="3711" t="s">
        <v>944</v>
      </c>
      <c r="C5" s="20"/>
      <c r="D5" s="3773" t="s">
        <v>945</v>
      </c>
      <c r="E5" s="3768"/>
      <c r="F5" s="3768"/>
      <c r="G5" s="3768"/>
      <c r="H5" s="3774"/>
      <c r="I5" s="3767" t="s">
        <v>946</v>
      </c>
      <c r="J5" s="3768"/>
      <c r="K5" s="3769"/>
      <c r="L5" s="3711" t="s">
        <v>947</v>
      </c>
      <c r="M5" s="3693"/>
      <c r="N5" s="3693"/>
      <c r="O5" s="3764"/>
      <c r="P5" s="1681"/>
      <c r="Q5" s="20"/>
      <c r="R5" s="20"/>
      <c r="S5" s="20"/>
      <c r="T5" s="20"/>
      <c r="U5" s="20"/>
      <c r="V5" s="1551"/>
      <c r="W5" s="2966"/>
      <c r="X5" s="17"/>
      <c r="Y5" s="17"/>
      <c r="Z5" s="17"/>
      <c r="AA5" s="17"/>
      <c r="AB5" s="80" t="s">
        <v>948</v>
      </c>
      <c r="AC5" s="53" t="s">
        <v>949</v>
      </c>
      <c r="AD5" s="1269"/>
    </row>
    <row r="6" spans="1:30">
      <c r="A6" s="1580"/>
      <c r="B6" s="3714"/>
      <c r="C6" s="20"/>
      <c r="D6" s="3775"/>
      <c r="E6" s="3771"/>
      <c r="F6" s="3771"/>
      <c r="G6" s="3771"/>
      <c r="H6" s="3776"/>
      <c r="I6" s="3770"/>
      <c r="J6" s="3771"/>
      <c r="K6" s="3772"/>
      <c r="L6" s="3695"/>
      <c r="M6" s="3695"/>
      <c r="N6" s="3695"/>
      <c r="O6" s="3765"/>
      <c r="P6" s="1681"/>
      <c r="Q6" s="20"/>
      <c r="R6" s="20"/>
      <c r="S6" s="20"/>
      <c r="T6" s="20"/>
      <c r="U6" s="20"/>
      <c r="V6" s="1551"/>
      <c r="W6" s="2966" t="s">
        <v>399</v>
      </c>
      <c r="X6" s="75" t="s">
        <v>950</v>
      </c>
      <c r="Y6" s="17"/>
      <c r="Z6" s="17"/>
      <c r="AA6" s="17"/>
      <c r="AB6" s="80" t="s">
        <v>170</v>
      </c>
      <c r="AC6" s="80" t="s">
        <v>951</v>
      </c>
      <c r="AD6" s="1271" t="s">
        <v>952</v>
      </c>
    </row>
    <row r="7" spans="1:30">
      <c r="A7" s="1580"/>
      <c r="B7" s="3714"/>
      <c r="C7" s="20"/>
      <c r="D7" s="3775"/>
      <c r="E7" s="3771"/>
      <c r="F7" s="3771"/>
      <c r="G7" s="3771"/>
      <c r="H7" s="3776"/>
      <c r="I7" s="3770"/>
      <c r="J7" s="3771"/>
      <c r="K7" s="3772"/>
      <c r="L7" s="3695" t="s">
        <v>953</v>
      </c>
      <c r="M7" s="3695"/>
      <c r="N7" s="3695"/>
      <c r="O7" s="3766"/>
      <c r="P7" s="1681"/>
      <c r="Q7" s="20"/>
      <c r="R7" s="20"/>
      <c r="S7" s="20"/>
      <c r="T7" s="20"/>
      <c r="U7" s="20"/>
      <c r="V7" s="1551"/>
      <c r="W7" s="1684" t="s">
        <v>402</v>
      </c>
      <c r="X7" s="18" t="s">
        <v>172</v>
      </c>
      <c r="Y7" s="18"/>
      <c r="Z7" s="18"/>
      <c r="AA7" s="18"/>
      <c r="AB7" s="27" t="s">
        <v>173</v>
      </c>
      <c r="AC7" s="27" t="s">
        <v>174</v>
      </c>
      <c r="AD7" s="1272" t="s">
        <v>175</v>
      </c>
    </row>
    <row r="8" spans="1:30">
      <c r="A8" s="1580"/>
      <c r="B8" s="3714"/>
      <c r="C8" s="20"/>
      <c r="D8" s="3775"/>
      <c r="E8" s="3771"/>
      <c r="F8" s="3771"/>
      <c r="G8" s="3771"/>
      <c r="H8" s="3776"/>
      <c r="I8" s="3770" t="s">
        <v>954</v>
      </c>
      <c r="J8" s="3771"/>
      <c r="K8" s="3772"/>
      <c r="L8" s="3695"/>
      <c r="M8" s="3695"/>
      <c r="N8" s="3695"/>
      <c r="O8" s="3766"/>
      <c r="P8" s="1681"/>
      <c r="Q8" s="20"/>
      <c r="R8" s="20"/>
      <c r="S8" s="20"/>
      <c r="T8" s="20"/>
      <c r="U8" s="3482"/>
      <c r="V8" s="1551"/>
      <c r="W8" s="2158" t="s">
        <v>439</v>
      </c>
      <c r="X8" s="359" t="s">
        <v>955</v>
      </c>
      <c r="Y8" s="18"/>
      <c r="Z8" s="18"/>
      <c r="AA8" s="18"/>
      <c r="AB8" s="27" t="s">
        <v>956</v>
      </c>
      <c r="AC8" s="661">
        <f>G49</f>
        <v>707689626</v>
      </c>
      <c r="AD8" s="1308">
        <f>H49</f>
        <v>559803470</v>
      </c>
    </row>
    <row r="9" spans="1:30" ht="15.75" customHeight="1">
      <c r="A9" s="1580"/>
      <c r="B9" s="3714"/>
      <c r="C9" s="20"/>
      <c r="D9" s="3775"/>
      <c r="E9" s="3771"/>
      <c r="F9" s="3771"/>
      <c r="G9" s="3771"/>
      <c r="H9" s="3776"/>
      <c r="I9" s="3770"/>
      <c r="J9" s="3771"/>
      <c r="K9" s="3772"/>
      <c r="L9" s="3695"/>
      <c r="M9" s="3695"/>
      <c r="N9" s="3695"/>
      <c r="O9" s="3766"/>
      <c r="P9" s="1681"/>
      <c r="Q9" s="20"/>
      <c r="R9" s="20"/>
      <c r="S9" s="20"/>
      <c r="T9" s="20"/>
      <c r="U9" s="20"/>
      <c r="V9" s="1551"/>
      <c r="W9" s="2158" t="s">
        <v>443</v>
      </c>
      <c r="X9" s="656" t="s">
        <v>957</v>
      </c>
      <c r="Y9" s="21"/>
      <c r="Z9" s="21"/>
      <c r="AA9" s="21"/>
      <c r="AB9" s="53"/>
      <c r="AC9" s="3266"/>
      <c r="AD9" s="3267"/>
    </row>
    <row r="10" spans="1:30">
      <c r="A10" s="1580"/>
      <c r="B10" s="3714" t="s">
        <v>958</v>
      </c>
      <c r="C10" s="20"/>
      <c r="D10" s="3775"/>
      <c r="E10" s="3771"/>
      <c r="F10" s="3771"/>
      <c r="G10" s="3771"/>
      <c r="H10" s="3776"/>
      <c r="I10" s="3770" t="s">
        <v>959</v>
      </c>
      <c r="J10" s="3771"/>
      <c r="K10" s="3772"/>
      <c r="L10" s="3695"/>
      <c r="M10" s="3695"/>
      <c r="N10" s="3695"/>
      <c r="O10" s="3766"/>
      <c r="P10" s="1681"/>
      <c r="Q10" s="20"/>
      <c r="R10" s="20"/>
      <c r="S10" s="20"/>
      <c r="T10" s="20"/>
      <c r="U10" s="20"/>
      <c r="V10" s="1551"/>
      <c r="W10" s="2158" t="s">
        <v>444</v>
      </c>
      <c r="X10" s="359" t="s">
        <v>960</v>
      </c>
      <c r="Y10" s="18"/>
      <c r="Z10" s="18"/>
      <c r="AA10" s="18"/>
      <c r="AB10" s="53"/>
      <c r="AC10" s="3266"/>
      <c r="AD10" s="3267"/>
    </row>
    <row r="11" spans="1:30">
      <c r="A11" s="1580"/>
      <c r="B11" s="3714"/>
      <c r="C11" s="20"/>
      <c r="D11" s="3775"/>
      <c r="E11" s="3771"/>
      <c r="F11" s="3771"/>
      <c r="G11" s="3771"/>
      <c r="H11" s="3776"/>
      <c r="I11" s="3770"/>
      <c r="J11" s="3771"/>
      <c r="K11" s="3772"/>
      <c r="L11" s="20"/>
      <c r="M11" s="71"/>
      <c r="N11" s="71"/>
      <c r="O11" s="1551"/>
      <c r="P11" s="1681"/>
      <c r="Q11" s="20"/>
      <c r="R11" s="20"/>
      <c r="S11" s="20"/>
      <c r="T11" s="71"/>
      <c r="U11" s="71"/>
      <c r="V11" s="1551"/>
      <c r="W11" s="2158" t="s">
        <v>445</v>
      </c>
      <c r="X11" s="359" t="s">
        <v>961</v>
      </c>
      <c r="Y11" s="18"/>
      <c r="Z11" s="18"/>
      <c r="AA11" s="18"/>
      <c r="AB11" s="53"/>
      <c r="AC11" s="3266"/>
      <c r="AD11" s="3267"/>
    </row>
    <row r="12" spans="1:30" ht="15" customHeight="1">
      <c r="A12" s="1580"/>
      <c r="B12" s="3714" t="s">
        <v>962</v>
      </c>
      <c r="C12" s="20"/>
      <c r="D12" s="3775"/>
      <c r="E12" s="3771"/>
      <c r="F12" s="3771"/>
      <c r="G12" s="3771"/>
      <c r="H12" s="3776"/>
      <c r="I12" s="3770"/>
      <c r="J12" s="3771"/>
      <c r="K12" s="3772"/>
      <c r="L12" s="364"/>
      <c r="M12" s="71"/>
      <c r="N12" s="71"/>
      <c r="O12" s="1551"/>
      <c r="P12" s="1580"/>
      <c r="Q12" s="17"/>
      <c r="R12" s="20"/>
      <c r="S12" s="20"/>
      <c r="T12" s="71"/>
      <c r="U12" s="71"/>
      <c r="V12" s="1551"/>
      <c r="W12" s="2158" t="s">
        <v>446</v>
      </c>
      <c r="X12" s="359" t="s">
        <v>963</v>
      </c>
      <c r="Y12" s="18"/>
      <c r="Z12" s="18"/>
      <c r="AA12" s="18"/>
      <c r="AB12" s="53"/>
      <c r="AC12" s="3268">
        <v>0</v>
      </c>
      <c r="AD12" s="3269">
        <v>0</v>
      </c>
    </row>
    <row r="13" spans="1:30" ht="15" customHeight="1">
      <c r="A13" s="1580"/>
      <c r="B13" s="3714"/>
      <c r="C13" s="20"/>
      <c r="D13" s="3775"/>
      <c r="E13" s="3771"/>
      <c r="F13" s="3771"/>
      <c r="G13" s="3771"/>
      <c r="H13" s="3776"/>
      <c r="I13" s="3770"/>
      <c r="J13" s="3771"/>
      <c r="K13" s="3772"/>
      <c r="L13" s="364"/>
      <c r="M13" s="71"/>
      <c r="N13" s="71"/>
      <c r="O13" s="1551"/>
      <c r="P13" s="1580"/>
      <c r="Q13" s="17"/>
      <c r="R13" s="20"/>
      <c r="S13" s="20"/>
      <c r="T13" s="71"/>
      <c r="U13" s="71"/>
      <c r="V13" s="1551"/>
      <c r="W13" s="2158" t="s">
        <v>447</v>
      </c>
      <c r="X13" s="359" t="s">
        <v>964</v>
      </c>
      <c r="Y13" s="18"/>
      <c r="Z13" s="18"/>
      <c r="AA13" s="18"/>
      <c r="AB13" s="53"/>
      <c r="AC13" s="3268">
        <v>0</v>
      </c>
      <c r="AD13" s="3269">
        <v>-72451</v>
      </c>
    </row>
    <row r="14" spans="1:30">
      <c r="A14" s="1580"/>
      <c r="B14" s="3714" t="s">
        <v>965</v>
      </c>
      <c r="C14" s="20"/>
      <c r="D14" s="3777" t="s">
        <v>966</v>
      </c>
      <c r="E14" s="3778"/>
      <c r="F14" s="3778"/>
      <c r="G14" s="3778"/>
      <c r="H14" s="3778"/>
      <c r="I14" s="1580"/>
      <c r="J14" s="17"/>
      <c r="K14" s="17"/>
      <c r="L14" s="364"/>
      <c r="M14" s="71"/>
      <c r="N14" s="71"/>
      <c r="O14" s="1551"/>
      <c r="P14" s="1681"/>
      <c r="Q14" s="20"/>
      <c r="R14" s="20"/>
      <c r="S14" s="20"/>
      <c r="T14" s="71"/>
      <c r="U14" s="71"/>
      <c r="V14" s="1551"/>
      <c r="W14" s="2158" t="s">
        <v>448</v>
      </c>
      <c r="X14" s="359" t="s">
        <v>967</v>
      </c>
      <c r="Y14" s="18"/>
      <c r="Z14" s="18"/>
      <c r="AA14" s="18"/>
      <c r="AB14" s="53"/>
      <c r="AC14" s="3268">
        <v>0</v>
      </c>
      <c r="AD14" s="3269">
        <v>0</v>
      </c>
    </row>
    <row r="15" spans="1:30" ht="15" customHeight="1">
      <c r="A15" s="1580"/>
      <c r="B15" s="3695"/>
      <c r="C15" s="20"/>
      <c r="D15" s="3777"/>
      <c r="E15" s="3778"/>
      <c r="F15" s="3778"/>
      <c r="G15" s="3778"/>
      <c r="H15" s="3778"/>
      <c r="I15" s="1580"/>
      <c r="J15" s="17"/>
      <c r="K15" s="17"/>
      <c r="L15" s="364"/>
      <c r="M15" s="71"/>
      <c r="N15" s="71"/>
      <c r="O15" s="1551"/>
      <c r="P15" s="1681"/>
      <c r="Q15" s="20"/>
      <c r="R15" s="20"/>
      <c r="S15" s="20"/>
      <c r="T15" s="71"/>
      <c r="U15" s="71"/>
      <c r="V15" s="1551"/>
      <c r="W15" s="2158" t="s">
        <v>449</v>
      </c>
      <c r="X15" s="359" t="s">
        <v>968</v>
      </c>
      <c r="Y15" s="18"/>
      <c r="Z15" s="18"/>
      <c r="AA15" s="18"/>
      <c r="AB15" s="53"/>
      <c r="AC15" s="3268">
        <v>3750093</v>
      </c>
      <c r="AD15" s="3269">
        <v>943636</v>
      </c>
    </row>
    <row r="16" spans="1:30">
      <c r="A16" s="1580"/>
      <c r="B16" s="3714"/>
      <c r="C16" s="20"/>
      <c r="H16" s="1591"/>
      <c r="I16" s="1590"/>
      <c r="L16" s="364"/>
      <c r="M16" s="20"/>
      <c r="N16" s="20"/>
      <c r="O16" s="1551"/>
      <c r="P16" s="1681"/>
      <c r="Q16" s="20"/>
      <c r="R16" s="20"/>
      <c r="S16" s="20"/>
      <c r="T16" s="20"/>
      <c r="U16" s="20"/>
      <c r="V16" s="1551"/>
      <c r="W16" s="2158" t="s">
        <v>450</v>
      </c>
      <c r="X16" s="359" t="s">
        <v>969</v>
      </c>
      <c r="Y16" s="18"/>
      <c r="Z16" s="18"/>
      <c r="AA16" s="18"/>
      <c r="AB16" s="53"/>
      <c r="AC16" s="3268">
        <v>0</v>
      </c>
      <c r="AD16" s="3269">
        <v>0</v>
      </c>
    </row>
    <row r="17" spans="1:30">
      <c r="A17" s="1687"/>
      <c r="B17" s="3713"/>
      <c r="C17" s="18"/>
      <c r="D17" s="18"/>
      <c r="E17" s="18"/>
      <c r="F17" s="18"/>
      <c r="G17" s="18"/>
      <c r="H17" s="1277"/>
      <c r="I17" s="1652"/>
      <c r="J17" s="395"/>
      <c r="K17" s="395"/>
      <c r="L17" s="18"/>
      <c r="M17" s="18"/>
      <c r="N17" s="18"/>
      <c r="O17" s="1551"/>
      <c r="P17" s="2074"/>
      <c r="Q17" s="18"/>
      <c r="R17" s="18"/>
      <c r="S17" s="18"/>
      <c r="T17" s="18"/>
      <c r="U17" s="18"/>
      <c r="V17" s="1551"/>
      <c r="W17" s="2158" t="s">
        <v>451</v>
      </c>
      <c r="X17" s="359" t="s">
        <v>970</v>
      </c>
      <c r="Y17" s="18"/>
      <c r="Z17" s="18"/>
      <c r="AA17" s="18"/>
      <c r="AB17" s="74">
        <v>119</v>
      </c>
      <c r="AC17" s="3268">
        <v>0</v>
      </c>
      <c r="AD17" s="3269">
        <v>-6913</v>
      </c>
    </row>
    <row r="18" spans="1:30">
      <c r="A18" s="2966"/>
      <c r="B18" s="20"/>
      <c r="C18" s="20"/>
      <c r="D18" s="20"/>
      <c r="E18" s="20"/>
      <c r="F18" s="80" t="s">
        <v>971</v>
      </c>
      <c r="G18" s="663" t="s">
        <v>972</v>
      </c>
      <c r="H18" s="1466"/>
      <c r="I18" s="2074" t="s">
        <v>973</v>
      </c>
      <c r="J18" s="18"/>
      <c r="K18" s="18" t="s">
        <v>974</v>
      </c>
      <c r="L18" s="18"/>
      <c r="M18" s="663" t="s">
        <v>975</v>
      </c>
      <c r="N18" s="664"/>
      <c r="O18" s="1392"/>
      <c r="P18" s="2514"/>
      <c r="Q18" s="663" t="s">
        <v>975</v>
      </c>
      <c r="R18" s="664"/>
      <c r="S18" s="663" t="s">
        <v>975</v>
      </c>
      <c r="T18" s="664"/>
      <c r="U18" s="663" t="s">
        <v>975</v>
      </c>
      <c r="V18" s="2515"/>
      <c r="W18" s="2158" t="s">
        <v>452</v>
      </c>
      <c r="X18" s="359" t="s">
        <v>976</v>
      </c>
      <c r="Y18" s="18"/>
      <c r="Z18" s="18"/>
      <c r="AA18" s="18"/>
      <c r="AB18" s="53"/>
      <c r="AC18" s="3268">
        <v>14523310</v>
      </c>
      <c r="AD18" s="3269">
        <v>16171964</v>
      </c>
    </row>
    <row r="19" spans="1:30">
      <c r="A19" s="2968" t="s">
        <v>399</v>
      </c>
      <c r="B19" s="75" t="s">
        <v>977</v>
      </c>
      <c r="C19" s="20"/>
      <c r="D19" s="20"/>
      <c r="E19" s="20"/>
      <c r="F19" s="80" t="s">
        <v>107</v>
      </c>
      <c r="G19" s="666" t="s">
        <v>951</v>
      </c>
      <c r="H19" s="1199" t="s">
        <v>978</v>
      </c>
      <c r="I19" s="2968" t="s">
        <v>951</v>
      </c>
      <c r="J19" s="293" t="s">
        <v>952</v>
      </c>
      <c r="K19" s="75" t="s">
        <v>979</v>
      </c>
      <c r="L19" s="292" t="s">
        <v>952</v>
      </c>
      <c r="M19" s="293" t="s">
        <v>951</v>
      </c>
      <c r="N19" s="292" t="s">
        <v>952</v>
      </c>
      <c r="O19" s="1271" t="s">
        <v>399</v>
      </c>
      <c r="P19" s="2968" t="s">
        <v>399</v>
      </c>
      <c r="Q19" s="293" t="s">
        <v>951</v>
      </c>
      <c r="R19" s="292" t="s">
        <v>952</v>
      </c>
      <c r="S19" s="293" t="s">
        <v>951</v>
      </c>
      <c r="T19" s="292" t="s">
        <v>952</v>
      </c>
      <c r="U19" s="293" t="s">
        <v>951</v>
      </c>
      <c r="V19" s="1271" t="s">
        <v>952</v>
      </c>
      <c r="W19" s="2158" t="s">
        <v>453</v>
      </c>
      <c r="X19" s="359" t="s">
        <v>980</v>
      </c>
      <c r="Y19" s="18"/>
      <c r="Z19" s="18"/>
      <c r="AA19" s="18"/>
      <c r="AB19" s="53"/>
      <c r="AC19" s="3268">
        <v>41676935</v>
      </c>
      <c r="AD19" s="3269">
        <v>24859383</v>
      </c>
    </row>
    <row r="20" spans="1:30">
      <c r="A20" s="2968" t="s">
        <v>402</v>
      </c>
      <c r="B20" s="20"/>
      <c r="C20" s="20"/>
      <c r="D20" s="20"/>
      <c r="E20" s="20"/>
      <c r="F20" s="80" t="s">
        <v>402</v>
      </c>
      <c r="G20" s="667"/>
      <c r="H20" s="1314"/>
      <c r="I20" s="2966"/>
      <c r="J20" s="33"/>
      <c r="K20" s="20"/>
      <c r="L20" s="29"/>
      <c r="M20" s="667"/>
      <c r="N20" s="500"/>
      <c r="O20" s="1271" t="s">
        <v>402</v>
      </c>
      <c r="P20" s="2968" t="s">
        <v>402</v>
      </c>
      <c r="Q20" s="667"/>
      <c r="R20" s="500"/>
      <c r="S20" s="667"/>
      <c r="T20" s="500"/>
      <c r="U20" s="667"/>
      <c r="V20" s="1314"/>
      <c r="W20" s="2158" t="s">
        <v>454</v>
      </c>
      <c r="X20" s="359" t="s">
        <v>981</v>
      </c>
      <c r="Y20" s="18"/>
      <c r="Z20" s="18"/>
      <c r="AA20" s="18"/>
      <c r="AB20" s="53"/>
      <c r="AC20" s="3268">
        <v>869779</v>
      </c>
      <c r="AD20" s="3269">
        <v>1632452</v>
      </c>
    </row>
    <row r="21" spans="1:30">
      <c r="A21" s="1684"/>
      <c r="B21" s="90" t="s">
        <v>172</v>
      </c>
      <c r="C21" s="18"/>
      <c r="D21" s="18"/>
      <c r="E21" s="18"/>
      <c r="F21" s="74" t="s">
        <v>173</v>
      </c>
      <c r="G21" s="668" t="s">
        <v>174</v>
      </c>
      <c r="H21" s="1316" t="s">
        <v>175</v>
      </c>
      <c r="I21" s="2078" t="s">
        <v>513</v>
      </c>
      <c r="J21" s="294" t="s">
        <v>514</v>
      </c>
      <c r="K21" s="294" t="s">
        <v>515</v>
      </c>
      <c r="L21" s="294" t="s">
        <v>516</v>
      </c>
      <c r="M21" s="668" t="s">
        <v>517</v>
      </c>
      <c r="N21" s="669" t="s">
        <v>518</v>
      </c>
      <c r="O21" s="1269"/>
      <c r="P21" s="1684"/>
      <c r="Q21" s="668" t="s">
        <v>519</v>
      </c>
      <c r="R21" s="669" t="s">
        <v>520</v>
      </c>
      <c r="S21" s="668" t="s">
        <v>982</v>
      </c>
      <c r="T21" s="669" t="s">
        <v>983</v>
      </c>
      <c r="U21" s="668" t="s">
        <v>984</v>
      </c>
      <c r="V21" s="1316" t="s">
        <v>985</v>
      </c>
      <c r="W21" s="2158" t="s">
        <v>455</v>
      </c>
      <c r="X21" s="359" t="s">
        <v>986</v>
      </c>
      <c r="Y21" s="18"/>
      <c r="Z21" s="18"/>
      <c r="AA21" s="18"/>
      <c r="AB21" s="53"/>
      <c r="AC21" s="3268">
        <v>-1</v>
      </c>
      <c r="AD21" s="3269">
        <v>308020</v>
      </c>
    </row>
    <row r="22" spans="1:30">
      <c r="A22" s="1684">
        <v>1</v>
      </c>
      <c r="B22" s="656" t="s">
        <v>987</v>
      </c>
      <c r="C22" s="18"/>
      <c r="D22" s="18"/>
      <c r="E22" s="18"/>
      <c r="F22" s="53"/>
      <c r="G22" s="660"/>
      <c r="H22" s="1310"/>
      <c r="I22" s="3483"/>
      <c r="J22" s="32"/>
      <c r="K22" s="18"/>
      <c r="L22" s="53"/>
      <c r="M22" s="660"/>
      <c r="N22" s="73"/>
      <c r="O22" s="1274">
        <v>1</v>
      </c>
      <c r="P22" s="1684">
        <v>1</v>
      </c>
      <c r="Q22" s="662"/>
      <c r="R22" s="670"/>
      <c r="S22" s="662"/>
      <c r="T22" s="670"/>
      <c r="U22" s="662"/>
      <c r="V22" s="1309"/>
      <c r="W22" s="2158" t="s">
        <v>456</v>
      </c>
      <c r="X22" s="359" t="s">
        <v>988</v>
      </c>
      <c r="Y22" s="18"/>
      <c r="Z22" s="18"/>
      <c r="AA22" s="18"/>
      <c r="AB22" s="53"/>
      <c r="AC22" s="3268">
        <v>53319930</v>
      </c>
      <c r="AD22" s="3269">
        <v>42093721</v>
      </c>
    </row>
    <row r="23" spans="1:30">
      <c r="A23" s="1684">
        <v>2</v>
      </c>
      <c r="B23" s="359" t="s">
        <v>989</v>
      </c>
      <c r="C23" s="18"/>
      <c r="D23" s="18"/>
      <c r="E23" s="18"/>
      <c r="F23" s="74" t="s">
        <v>268</v>
      </c>
      <c r="G23" s="661">
        <f>I23+K23+M23+Q23+S23+U23</f>
        <v>5226942717</v>
      </c>
      <c r="H23" s="3188">
        <f>J23+L23+N23+R23+T23+V23</f>
        <v>4397338844</v>
      </c>
      <c r="I23" s="3484">
        <v>4370682879</v>
      </c>
      <c r="J23" s="3189">
        <v>3714116612</v>
      </c>
      <c r="K23" s="3190">
        <v>855174139</v>
      </c>
      <c r="L23" s="3190">
        <v>680858475</v>
      </c>
      <c r="M23" s="661">
        <v>1085699</v>
      </c>
      <c r="N23" s="661">
        <v>2363757</v>
      </c>
      <c r="O23" s="1274">
        <v>2</v>
      </c>
      <c r="P23" s="1684">
        <v>2</v>
      </c>
      <c r="Q23" s="661"/>
      <c r="R23" s="659"/>
      <c r="S23" s="661"/>
      <c r="T23" s="659"/>
      <c r="U23" s="661"/>
      <c r="V23" s="1308"/>
      <c r="W23" s="2158" t="s">
        <v>457</v>
      </c>
      <c r="X23" s="359" t="s">
        <v>990</v>
      </c>
      <c r="Y23" s="18"/>
      <c r="Z23" s="18"/>
      <c r="AA23" s="18"/>
      <c r="AB23" s="53"/>
      <c r="AC23" s="3266"/>
      <c r="AD23" s="3267"/>
    </row>
    <row r="24" spans="1:30">
      <c r="A24" s="1684">
        <v>3</v>
      </c>
      <c r="B24" s="359" t="s">
        <v>991</v>
      </c>
      <c r="C24" s="18"/>
      <c r="D24" s="18"/>
      <c r="E24" s="18"/>
      <c r="F24" s="53"/>
      <c r="G24" s="660"/>
      <c r="H24" s="1310"/>
      <c r="I24" s="2074"/>
      <c r="J24" s="31"/>
      <c r="K24" s="18"/>
      <c r="L24" s="53"/>
      <c r="M24" s="660"/>
      <c r="N24" s="660"/>
      <c r="O24" s="1274">
        <v>3</v>
      </c>
      <c r="P24" s="1684">
        <v>3</v>
      </c>
      <c r="Q24" s="662"/>
      <c r="R24" s="670"/>
      <c r="S24" s="662"/>
      <c r="T24" s="670"/>
      <c r="U24" s="662"/>
      <c r="V24" s="1309"/>
      <c r="W24" s="2158" t="s">
        <v>458</v>
      </c>
      <c r="X24" s="359" t="s">
        <v>992</v>
      </c>
      <c r="Y24" s="18"/>
      <c r="Z24" s="18"/>
      <c r="AA24" s="18"/>
      <c r="AB24" s="53"/>
      <c r="AC24" s="3268">
        <v>60946</v>
      </c>
      <c r="AD24" s="3269">
        <v>-57</v>
      </c>
    </row>
    <row r="25" spans="1:30">
      <c r="A25" s="1684">
        <v>4</v>
      </c>
      <c r="B25" s="359" t="s">
        <v>993</v>
      </c>
      <c r="C25" s="18"/>
      <c r="D25" s="18"/>
      <c r="E25" s="18"/>
      <c r="F25" s="74" t="s">
        <v>275</v>
      </c>
      <c r="G25" s="660">
        <f>I25+K25+M25+Q25+S25+U25</f>
        <v>3168875559</v>
      </c>
      <c r="H25" s="1310">
        <f>J25+L25+N25+R25+T25+V25</f>
        <v>2700268229</v>
      </c>
      <c r="I25" s="3484">
        <v>2641901566</v>
      </c>
      <c r="J25" s="3189">
        <v>2295056847</v>
      </c>
      <c r="K25" s="3191">
        <v>526973993</v>
      </c>
      <c r="L25" s="3190">
        <v>405211382</v>
      </c>
      <c r="M25" s="660"/>
      <c r="N25" s="660">
        <v>0</v>
      </c>
      <c r="O25" s="1274">
        <v>4</v>
      </c>
      <c r="P25" s="1684">
        <v>4</v>
      </c>
      <c r="Q25" s="660"/>
      <c r="R25" s="73"/>
      <c r="S25" s="660"/>
      <c r="T25" s="73"/>
      <c r="U25" s="660"/>
      <c r="V25" s="1310"/>
      <c r="W25" s="2158" t="s">
        <v>459</v>
      </c>
      <c r="X25" s="359" t="s">
        <v>994</v>
      </c>
      <c r="Y25" s="18"/>
      <c r="Z25" s="18"/>
      <c r="AA25" s="18"/>
      <c r="AB25" s="74">
        <v>340</v>
      </c>
      <c r="AC25" s="3268">
        <v>0</v>
      </c>
      <c r="AD25" s="3269">
        <v>0</v>
      </c>
    </row>
    <row r="26" spans="1:30">
      <c r="A26" s="1684">
        <v>5</v>
      </c>
      <c r="B26" s="359" t="s">
        <v>995</v>
      </c>
      <c r="C26" s="18"/>
      <c r="D26" s="18"/>
      <c r="E26" s="18"/>
      <c r="F26" s="74" t="s">
        <v>275</v>
      </c>
      <c r="G26" s="660">
        <f t="shared" ref="G26:G46" si="0">I26+K26+M26+Q26+S26+U26</f>
        <v>398967826</v>
      </c>
      <c r="H26" s="1310">
        <f>J26+L26+N26+R26+T26+V26</f>
        <v>347256893</v>
      </c>
      <c r="I26" s="3484">
        <v>346208043</v>
      </c>
      <c r="J26" s="3189">
        <v>295413702</v>
      </c>
      <c r="K26" s="3192">
        <v>52759783</v>
      </c>
      <c r="L26" s="3190">
        <v>51843191</v>
      </c>
      <c r="M26" s="660"/>
      <c r="N26" s="660">
        <v>0</v>
      </c>
      <c r="O26" s="1274">
        <v>5</v>
      </c>
      <c r="P26" s="1684">
        <v>5</v>
      </c>
      <c r="Q26" s="660"/>
      <c r="R26" s="73"/>
      <c r="S26" s="660"/>
      <c r="T26" s="73"/>
      <c r="U26" s="660"/>
      <c r="V26" s="1310"/>
      <c r="W26" s="2158" t="s">
        <v>460</v>
      </c>
      <c r="X26" s="359" t="s">
        <v>996</v>
      </c>
      <c r="Y26" s="18"/>
      <c r="Z26" s="18"/>
      <c r="AA26" s="18"/>
      <c r="AB26" s="74">
        <v>340</v>
      </c>
      <c r="AC26" s="3268">
        <v>5053448</v>
      </c>
      <c r="AD26" s="3269">
        <v>3352328</v>
      </c>
    </row>
    <row r="27" spans="1:30">
      <c r="A27" s="1684">
        <v>6</v>
      </c>
      <c r="B27" s="359" t="s">
        <v>997</v>
      </c>
      <c r="C27" s="18"/>
      <c r="D27" s="18"/>
      <c r="E27" s="18"/>
      <c r="F27" s="74" t="s">
        <v>286</v>
      </c>
      <c r="G27" s="660">
        <f t="shared" si="0"/>
        <v>465612231</v>
      </c>
      <c r="H27" s="1310">
        <f>J27+L27+N27+R27+T27+V27</f>
        <v>408728259</v>
      </c>
      <c r="I27" s="3484">
        <v>368382075</v>
      </c>
      <c r="J27" s="3189">
        <v>320757543</v>
      </c>
      <c r="K27" s="3192">
        <v>97230156</v>
      </c>
      <c r="L27" s="3190">
        <v>87970716</v>
      </c>
      <c r="M27" s="660"/>
      <c r="N27" s="660">
        <v>0</v>
      </c>
      <c r="O27" s="1274">
        <v>6</v>
      </c>
      <c r="P27" s="1684">
        <v>6</v>
      </c>
      <c r="Q27" s="660"/>
      <c r="R27" s="73"/>
      <c r="S27" s="660"/>
      <c r="T27" s="73"/>
      <c r="U27" s="660"/>
      <c r="V27" s="1310"/>
      <c r="W27" s="2158" t="s">
        <v>461</v>
      </c>
      <c r="X27" s="359" t="s">
        <v>998</v>
      </c>
      <c r="Y27" s="18"/>
      <c r="Z27" s="18"/>
      <c r="AA27" s="18"/>
      <c r="AB27" s="74">
        <v>340</v>
      </c>
      <c r="AC27" s="3268">
        <v>1738267</v>
      </c>
      <c r="AD27" s="3269">
        <v>1051182</v>
      </c>
    </row>
    <row r="28" spans="1:30" s="9" customFormat="1">
      <c r="A28" s="1684">
        <v>7</v>
      </c>
      <c r="B28" s="359" t="s">
        <v>999</v>
      </c>
      <c r="C28" s="18"/>
      <c r="D28" s="18"/>
      <c r="E28" s="18"/>
      <c r="F28" s="74" t="s">
        <v>286</v>
      </c>
      <c r="G28" s="660">
        <f t="shared" si="0"/>
        <v>0</v>
      </c>
      <c r="H28" s="1310">
        <f t="shared" ref="H28:H46" si="1">J28+L28+N28+R28+T28+V28</f>
        <v>0</v>
      </c>
      <c r="I28" s="3484">
        <v>0</v>
      </c>
      <c r="J28" s="3189">
        <v>0</v>
      </c>
      <c r="K28" s="3192">
        <v>0</v>
      </c>
      <c r="L28" s="3190">
        <v>0</v>
      </c>
      <c r="M28" s="660"/>
      <c r="N28" s="660">
        <v>0</v>
      </c>
      <c r="O28" s="1274">
        <v>7</v>
      </c>
      <c r="P28" s="1684">
        <v>7</v>
      </c>
      <c r="Q28" s="660"/>
      <c r="R28" s="73"/>
      <c r="S28" s="660"/>
      <c r="T28" s="73"/>
      <c r="U28" s="660"/>
      <c r="V28" s="1310"/>
      <c r="W28" s="2158" t="s">
        <v>462</v>
      </c>
      <c r="X28" s="359" t="s">
        <v>1000</v>
      </c>
      <c r="Y28" s="18"/>
      <c r="Z28" s="18"/>
      <c r="AA28" s="18"/>
      <c r="AB28" s="74">
        <v>340</v>
      </c>
      <c r="AC28" s="3268">
        <v>13091</v>
      </c>
      <c r="AD28" s="3269">
        <v>59005</v>
      </c>
    </row>
    <row r="29" spans="1:30">
      <c r="A29" s="1684">
        <v>8</v>
      </c>
      <c r="B29" s="359" t="s">
        <v>1001</v>
      </c>
      <c r="C29" s="18"/>
      <c r="D29" s="18"/>
      <c r="E29" s="18"/>
      <c r="F29" s="74" t="s">
        <v>286</v>
      </c>
      <c r="G29" s="660">
        <f t="shared" si="0"/>
        <v>307675</v>
      </c>
      <c r="H29" s="1310">
        <f t="shared" si="1"/>
        <v>170074</v>
      </c>
      <c r="I29" s="3484">
        <v>149145</v>
      </c>
      <c r="J29" s="3189">
        <v>2990782</v>
      </c>
      <c r="K29" s="3192">
        <v>158530</v>
      </c>
      <c r="L29" s="3190">
        <v>-2820708</v>
      </c>
      <c r="M29" s="660"/>
      <c r="N29" s="660">
        <v>0</v>
      </c>
      <c r="O29" s="1274">
        <v>8</v>
      </c>
      <c r="P29" s="1684">
        <v>8</v>
      </c>
      <c r="Q29" s="660"/>
      <c r="R29" s="73"/>
      <c r="S29" s="660"/>
      <c r="T29" s="73"/>
      <c r="U29" s="660"/>
      <c r="V29" s="1310"/>
      <c r="W29" s="2158" t="s">
        <v>463</v>
      </c>
      <c r="X29" s="359" t="s">
        <v>1002</v>
      </c>
      <c r="Y29" s="18"/>
      <c r="Z29" s="18"/>
      <c r="AA29" s="18"/>
      <c r="AB29" s="74">
        <v>340</v>
      </c>
      <c r="AC29" s="3268">
        <v>1272866</v>
      </c>
      <c r="AD29" s="3269">
        <v>1221606</v>
      </c>
    </row>
    <row r="30" spans="1:30">
      <c r="A30" s="1684">
        <v>9</v>
      </c>
      <c r="B30" s="359" t="s">
        <v>1003</v>
      </c>
      <c r="C30" s="18"/>
      <c r="D30" s="18"/>
      <c r="E30" s="18"/>
      <c r="F30" s="74" t="s">
        <v>286</v>
      </c>
      <c r="G30" s="660">
        <f t="shared" si="0"/>
        <v>0</v>
      </c>
      <c r="H30" s="1310">
        <f t="shared" si="1"/>
        <v>0</v>
      </c>
      <c r="I30" s="3484">
        <v>0</v>
      </c>
      <c r="J30" s="3193">
        <v>0</v>
      </c>
      <c r="K30" s="3192">
        <v>0</v>
      </c>
      <c r="L30" s="3190">
        <v>0</v>
      </c>
      <c r="M30" s="660"/>
      <c r="N30" s="660">
        <v>0</v>
      </c>
      <c r="O30" s="1274">
        <v>9</v>
      </c>
      <c r="P30" s="1684">
        <v>9</v>
      </c>
      <c r="Q30" s="660"/>
      <c r="R30" s="73"/>
      <c r="S30" s="660"/>
      <c r="T30" s="73"/>
      <c r="U30" s="660"/>
      <c r="V30" s="1310"/>
      <c r="W30" s="2158" t="s">
        <v>464</v>
      </c>
      <c r="X30" s="359" t="s">
        <v>1004</v>
      </c>
      <c r="Y30" s="18"/>
      <c r="Z30" s="18"/>
      <c r="AA30" s="18"/>
      <c r="AB30" s="74">
        <v>340</v>
      </c>
      <c r="AC30" s="3268">
        <v>113456242</v>
      </c>
      <c r="AD30" s="3269">
        <v>-1527239</v>
      </c>
    </row>
    <row r="31" spans="1:30">
      <c r="A31" s="2966">
        <v>10</v>
      </c>
      <c r="B31" s="68" t="s">
        <v>1005</v>
      </c>
      <c r="C31" s="20"/>
      <c r="D31" s="20"/>
      <c r="E31" s="20"/>
      <c r="F31" s="29"/>
      <c r="G31" s="3194"/>
      <c r="H31" s="3195"/>
      <c r="I31" s="3196"/>
      <c r="J31" s="3197"/>
      <c r="K31" s="3198"/>
      <c r="L31" s="3194"/>
      <c r="M31" s="3194"/>
      <c r="N31" s="3199"/>
      <c r="O31" s="1199">
        <v>10</v>
      </c>
      <c r="P31" s="2966">
        <v>10</v>
      </c>
      <c r="Q31" s="667"/>
      <c r="R31" s="500"/>
      <c r="S31" s="667"/>
      <c r="T31" s="500"/>
      <c r="U31" s="667"/>
      <c r="V31" s="1314"/>
      <c r="W31" s="2158" t="s">
        <v>465</v>
      </c>
      <c r="X31" s="359" t="s">
        <v>1006</v>
      </c>
      <c r="Y31" s="18"/>
      <c r="Z31" s="18"/>
      <c r="AA31" s="18"/>
      <c r="AB31" s="74"/>
      <c r="AC31" s="3268">
        <v>121594860</v>
      </c>
      <c r="AD31" s="3269">
        <v>4156825</v>
      </c>
    </row>
    <row r="32" spans="1:30" ht="16.5" customHeight="1">
      <c r="A32" s="1684"/>
      <c r="B32" s="359" t="s">
        <v>1007</v>
      </c>
      <c r="C32" s="18"/>
      <c r="D32" s="18"/>
      <c r="E32" s="18"/>
      <c r="F32" s="53"/>
      <c r="G32" s="660">
        <f t="shared" si="0"/>
        <v>0</v>
      </c>
      <c r="H32" s="1310">
        <f t="shared" si="1"/>
        <v>0</v>
      </c>
      <c r="I32" s="3484">
        <v>0</v>
      </c>
      <c r="J32" s="659">
        <v>0</v>
      </c>
      <c r="K32" s="3192">
        <v>0</v>
      </c>
      <c r="L32" s="3190">
        <v>0</v>
      </c>
      <c r="M32" s="660"/>
      <c r="N32" s="660">
        <v>0</v>
      </c>
      <c r="O32" s="1274"/>
      <c r="P32" s="1684"/>
      <c r="Q32" s="660"/>
      <c r="R32" s="73"/>
      <c r="S32" s="660"/>
      <c r="T32" s="73"/>
      <c r="U32" s="660"/>
      <c r="V32" s="1310"/>
      <c r="W32" s="2158" t="s">
        <v>696</v>
      </c>
      <c r="X32" s="359" t="s">
        <v>1008</v>
      </c>
      <c r="Y32" s="18"/>
      <c r="Z32" s="18"/>
      <c r="AA32" s="18"/>
      <c r="AB32" s="74" t="s">
        <v>1009</v>
      </c>
      <c r="AC32" s="3268">
        <v>554201</v>
      </c>
      <c r="AD32" s="3269">
        <v>579643</v>
      </c>
    </row>
    <row r="33" spans="1:30">
      <c r="A33" s="1684">
        <v>11</v>
      </c>
      <c r="B33" s="359" t="s">
        <v>1010</v>
      </c>
      <c r="C33" s="18"/>
      <c r="D33" s="18"/>
      <c r="E33" s="18"/>
      <c r="F33" s="53"/>
      <c r="G33" s="660">
        <f t="shared" si="0"/>
        <v>0</v>
      </c>
      <c r="H33" s="1310">
        <f t="shared" si="1"/>
        <v>0</v>
      </c>
      <c r="I33" s="3484">
        <v>0</v>
      </c>
      <c r="J33" s="3189">
        <v>0</v>
      </c>
      <c r="K33" s="3192">
        <v>0</v>
      </c>
      <c r="L33" s="3190">
        <v>0</v>
      </c>
      <c r="M33" s="660"/>
      <c r="N33" s="660">
        <v>0</v>
      </c>
      <c r="O33" s="1274">
        <v>11</v>
      </c>
      <c r="P33" s="1684">
        <v>11</v>
      </c>
      <c r="Q33" s="660"/>
      <c r="R33" s="73"/>
      <c r="S33" s="660"/>
      <c r="T33" s="73"/>
      <c r="U33" s="660"/>
      <c r="V33" s="1310"/>
      <c r="W33" s="2158" t="s">
        <v>697</v>
      </c>
      <c r="X33" s="359" t="s">
        <v>1011</v>
      </c>
      <c r="Y33" s="18"/>
      <c r="Z33" s="18"/>
      <c r="AA33" s="18"/>
      <c r="AB33" s="74" t="s">
        <v>1009</v>
      </c>
      <c r="AC33" s="3268">
        <v>664259</v>
      </c>
      <c r="AD33" s="3269">
        <v>2846679</v>
      </c>
    </row>
    <row r="34" spans="1:30">
      <c r="A34" s="1684">
        <v>12</v>
      </c>
      <c r="B34" s="359" t="s">
        <v>1012</v>
      </c>
      <c r="C34" s="18"/>
      <c r="D34" s="18"/>
      <c r="E34" s="18"/>
      <c r="F34" s="53"/>
      <c r="G34" s="660">
        <f t="shared" si="0"/>
        <v>146227708</v>
      </c>
      <c r="H34" s="1310">
        <f t="shared" si="1"/>
        <v>109266797</v>
      </c>
      <c r="I34" s="3484">
        <v>127110392</v>
      </c>
      <c r="J34" s="3189">
        <v>70724877</v>
      </c>
      <c r="K34" s="3192">
        <v>19117316</v>
      </c>
      <c r="L34" s="3190">
        <v>38541920</v>
      </c>
      <c r="M34" s="660"/>
      <c r="N34" s="660">
        <v>0</v>
      </c>
      <c r="O34" s="1274">
        <v>12</v>
      </c>
      <c r="P34" s="1684">
        <v>12</v>
      </c>
      <c r="Q34" s="660"/>
      <c r="R34" s="73"/>
      <c r="S34" s="660"/>
      <c r="T34" s="73"/>
      <c r="U34" s="660"/>
      <c r="V34" s="1310"/>
      <c r="W34" s="2078">
        <v>53</v>
      </c>
      <c r="X34" s="359" t="s">
        <v>1013</v>
      </c>
      <c r="Y34" s="18"/>
      <c r="Z34" s="18"/>
      <c r="AA34" s="18"/>
      <c r="AB34" s="53"/>
      <c r="AC34" s="3268">
        <v>248519</v>
      </c>
      <c r="AD34" s="3269">
        <v>1077135</v>
      </c>
    </row>
    <row r="35" spans="1:30">
      <c r="A35" s="1684">
        <v>13</v>
      </c>
      <c r="B35" s="359" t="s">
        <v>1014</v>
      </c>
      <c r="C35" s="18"/>
      <c r="D35" s="18"/>
      <c r="E35" s="18"/>
      <c r="F35" s="53"/>
      <c r="G35" s="660">
        <f t="shared" si="0"/>
        <v>144853008</v>
      </c>
      <c r="H35" s="1310">
        <f t="shared" si="1"/>
        <v>129125373</v>
      </c>
      <c r="I35" s="3484">
        <v>101592995</v>
      </c>
      <c r="J35" s="3189">
        <v>91361422</v>
      </c>
      <c r="K35" s="3192">
        <v>43260013</v>
      </c>
      <c r="L35" s="3190">
        <v>37763951</v>
      </c>
      <c r="M35" s="660"/>
      <c r="N35" s="660">
        <v>0</v>
      </c>
      <c r="O35" s="1274">
        <v>13</v>
      </c>
      <c r="P35" s="1684">
        <v>13</v>
      </c>
      <c r="Q35" s="660"/>
      <c r="R35" s="73"/>
      <c r="S35" s="660"/>
      <c r="T35" s="73"/>
      <c r="U35" s="660"/>
      <c r="V35" s="1310"/>
      <c r="W35" s="2078">
        <v>54</v>
      </c>
      <c r="X35" s="359" t="s">
        <v>1015</v>
      </c>
      <c r="Y35" s="18"/>
      <c r="Z35" s="18"/>
      <c r="AA35" s="18"/>
      <c r="AB35" s="53"/>
      <c r="AC35" s="3268">
        <v>-29841319</v>
      </c>
      <c r="AD35" s="3269">
        <v>-235695</v>
      </c>
    </row>
    <row r="36" spans="1:30">
      <c r="A36" s="1684">
        <v>14</v>
      </c>
      <c r="B36" s="359" t="s">
        <v>1016</v>
      </c>
      <c r="C36" s="18"/>
      <c r="D36" s="18"/>
      <c r="E36" s="18"/>
      <c r="F36" s="74" t="s">
        <v>254</v>
      </c>
      <c r="G36" s="660">
        <f t="shared" si="0"/>
        <v>360964176</v>
      </c>
      <c r="H36" s="1310">
        <f t="shared" si="1"/>
        <v>353965320</v>
      </c>
      <c r="I36" s="3484">
        <v>290349664</v>
      </c>
      <c r="J36" s="3189">
        <v>284923855</v>
      </c>
      <c r="K36" s="3192">
        <v>70614512</v>
      </c>
      <c r="L36" s="3190">
        <v>69041465</v>
      </c>
      <c r="M36" s="660"/>
      <c r="N36" s="660">
        <v>0</v>
      </c>
      <c r="O36" s="1274">
        <v>14</v>
      </c>
      <c r="P36" s="1684">
        <v>14</v>
      </c>
      <c r="Q36" s="660"/>
      <c r="R36" s="73"/>
      <c r="S36" s="660"/>
      <c r="T36" s="73"/>
      <c r="U36" s="660"/>
      <c r="V36" s="1310"/>
      <c r="W36" s="2078">
        <v>55</v>
      </c>
      <c r="X36" s="359" t="s">
        <v>1017</v>
      </c>
      <c r="Y36" s="18"/>
      <c r="Z36" s="18"/>
      <c r="AA36" s="18"/>
      <c r="AB36" s="53"/>
      <c r="AC36" s="3268"/>
      <c r="AD36" s="3269">
        <v>0</v>
      </c>
    </row>
    <row r="37" spans="1:30">
      <c r="A37" s="1684">
        <v>15</v>
      </c>
      <c r="B37" s="359" t="s">
        <v>1018</v>
      </c>
      <c r="C37" s="18"/>
      <c r="D37" s="18"/>
      <c r="E37" s="18"/>
      <c r="F37" s="74" t="s">
        <v>254</v>
      </c>
      <c r="G37" s="660">
        <f>I37+K37+M37+Q37+S37+U37</f>
        <v>-26602215</v>
      </c>
      <c r="H37" s="1310">
        <f t="shared" si="1"/>
        <v>-11079583</v>
      </c>
      <c r="I37" s="3484">
        <v>-1057310</v>
      </c>
      <c r="J37" s="3189">
        <v>-5133888</v>
      </c>
      <c r="K37" s="3192">
        <v>-25544905</v>
      </c>
      <c r="L37" s="3190">
        <v>-5945695</v>
      </c>
      <c r="M37" s="660"/>
      <c r="N37" s="660">
        <v>0</v>
      </c>
      <c r="O37" s="1274">
        <v>15</v>
      </c>
      <c r="P37" s="1684">
        <v>15</v>
      </c>
      <c r="Q37" s="660"/>
      <c r="R37" s="73"/>
      <c r="S37" s="660"/>
      <c r="T37" s="73"/>
      <c r="U37" s="660"/>
      <c r="V37" s="1310"/>
      <c r="W37" s="2078">
        <v>56</v>
      </c>
      <c r="X37" s="359" t="s">
        <v>1019</v>
      </c>
      <c r="Y37" s="18"/>
      <c r="Z37" s="18"/>
      <c r="AA37" s="18"/>
      <c r="AB37" s="53"/>
      <c r="AC37" s="3268">
        <v>-743647</v>
      </c>
      <c r="AD37" s="3269">
        <v>-464503</v>
      </c>
    </row>
    <row r="38" spans="1:30">
      <c r="A38" s="1684">
        <v>16</v>
      </c>
      <c r="B38" s="359" t="s">
        <v>1020</v>
      </c>
      <c r="C38" s="18"/>
      <c r="D38" s="18"/>
      <c r="E38" s="18"/>
      <c r="F38" s="74" t="s">
        <v>254</v>
      </c>
      <c r="G38" s="660">
        <f t="shared" si="0"/>
        <v>-8749317</v>
      </c>
      <c r="H38" s="1310">
        <f t="shared" si="1"/>
        <v>-12224580</v>
      </c>
      <c r="I38" s="3484">
        <v>1058466</v>
      </c>
      <c r="J38" s="3189">
        <v>-8183839</v>
      </c>
      <c r="K38" s="3192">
        <v>-9807783</v>
      </c>
      <c r="L38" s="3190">
        <v>-4040741</v>
      </c>
      <c r="M38" s="660"/>
      <c r="N38" s="660">
        <v>0</v>
      </c>
      <c r="O38" s="1274">
        <v>16</v>
      </c>
      <c r="P38" s="1684">
        <v>16</v>
      </c>
      <c r="Q38" s="660"/>
      <c r="R38" s="73"/>
      <c r="S38" s="660"/>
      <c r="T38" s="73"/>
      <c r="U38" s="660"/>
      <c r="V38" s="1310"/>
      <c r="W38" s="2078">
        <v>57</v>
      </c>
      <c r="X38" s="359" t="s">
        <v>1021</v>
      </c>
      <c r="Y38" s="18"/>
      <c r="Z38" s="18"/>
      <c r="AA38" s="18"/>
      <c r="AB38" s="53"/>
      <c r="AC38" s="3268">
        <f>SUM(AC32:AC37)</f>
        <v>-29117987</v>
      </c>
      <c r="AD38" s="3270">
        <f>SUM(AD32:AD37)</f>
        <v>3803259</v>
      </c>
    </row>
    <row r="39" spans="1:30">
      <c r="A39" s="1684">
        <v>17</v>
      </c>
      <c r="B39" s="359" t="s">
        <v>1022</v>
      </c>
      <c r="C39" s="18"/>
      <c r="D39" s="18"/>
      <c r="E39" s="18"/>
      <c r="F39" s="74" t="s">
        <v>1009</v>
      </c>
      <c r="G39" s="660">
        <f t="shared" si="0"/>
        <v>260995920</v>
      </c>
      <c r="H39" s="1310">
        <f t="shared" si="1"/>
        <v>196070127</v>
      </c>
      <c r="I39" s="3484">
        <v>178851600</v>
      </c>
      <c r="J39" s="3189">
        <v>155147287</v>
      </c>
      <c r="K39" s="3192">
        <v>82144320</v>
      </c>
      <c r="L39" s="3190">
        <v>40922840</v>
      </c>
      <c r="M39" s="660"/>
      <c r="N39" s="660">
        <v>0</v>
      </c>
      <c r="O39" s="1274">
        <v>17</v>
      </c>
      <c r="P39" s="1684">
        <v>17</v>
      </c>
      <c r="Q39" s="660"/>
      <c r="R39" s="73"/>
      <c r="S39" s="660"/>
      <c r="T39" s="73"/>
      <c r="U39" s="660"/>
      <c r="V39" s="1310"/>
      <c r="W39" s="2078">
        <v>58</v>
      </c>
      <c r="X39" s="359" t="s">
        <v>1023</v>
      </c>
      <c r="Y39" s="18"/>
      <c r="Z39" s="18"/>
      <c r="AA39" s="18"/>
      <c r="AB39" s="53"/>
      <c r="AC39" s="3268">
        <f>AC22-AC31-AC38</f>
        <v>-39156943</v>
      </c>
      <c r="AD39" s="3269">
        <f>AD22-AD31-AD38</f>
        <v>34133637</v>
      </c>
    </row>
    <row r="40" spans="1:30" ht="15.75" customHeight="1">
      <c r="A40" s="1684">
        <v>18</v>
      </c>
      <c r="B40" s="359" t="s">
        <v>1024</v>
      </c>
      <c r="C40" s="18"/>
      <c r="D40" s="18"/>
      <c r="E40" s="18"/>
      <c r="F40" s="74" t="s">
        <v>1009</v>
      </c>
      <c r="G40" s="660">
        <f t="shared" si="0"/>
        <v>102493464</v>
      </c>
      <c r="H40" s="1310">
        <f t="shared" si="1"/>
        <v>125760789</v>
      </c>
      <c r="I40" s="3484">
        <v>70235274</v>
      </c>
      <c r="J40" s="3189">
        <v>93165517</v>
      </c>
      <c r="K40" s="3192">
        <v>32258190</v>
      </c>
      <c r="L40" s="3190">
        <v>32595272</v>
      </c>
      <c r="M40" s="660"/>
      <c r="N40" s="660">
        <v>0</v>
      </c>
      <c r="O40" s="1274">
        <v>18</v>
      </c>
      <c r="P40" s="1684">
        <v>18</v>
      </c>
      <c r="Q40" s="660"/>
      <c r="R40" s="73"/>
      <c r="S40" s="660"/>
      <c r="T40" s="73"/>
      <c r="U40" s="660"/>
      <c r="V40" s="1310"/>
      <c r="W40" s="2078">
        <v>59</v>
      </c>
      <c r="X40" s="656" t="s">
        <v>1025</v>
      </c>
      <c r="Y40" s="21"/>
      <c r="Z40" s="21"/>
      <c r="AA40" s="21"/>
      <c r="AB40" s="53"/>
      <c r="AC40" s="3266"/>
      <c r="AD40" s="3267"/>
    </row>
    <row r="41" spans="1:30">
      <c r="A41" s="1684">
        <v>19</v>
      </c>
      <c r="B41" s="359" t="s">
        <v>1026</v>
      </c>
      <c r="C41" s="18"/>
      <c r="D41" s="18"/>
      <c r="E41" s="18"/>
      <c r="F41" s="74">
        <v>266</v>
      </c>
      <c r="G41" s="660">
        <f t="shared" si="0"/>
        <v>0</v>
      </c>
      <c r="H41" s="1310">
        <f t="shared" si="1"/>
        <v>0</v>
      </c>
      <c r="I41" s="3484">
        <v>0</v>
      </c>
      <c r="J41" s="3189">
        <v>0</v>
      </c>
      <c r="K41" s="3192">
        <v>0</v>
      </c>
      <c r="L41" s="3190">
        <v>0</v>
      </c>
      <c r="M41" s="660"/>
      <c r="N41" s="660">
        <v>0</v>
      </c>
      <c r="O41" s="1274">
        <v>19</v>
      </c>
      <c r="P41" s="1684">
        <v>19</v>
      </c>
      <c r="Q41" s="660"/>
      <c r="R41" s="73"/>
      <c r="S41" s="660"/>
      <c r="T41" s="73"/>
      <c r="U41" s="660"/>
      <c r="V41" s="1310"/>
      <c r="W41" s="2078">
        <v>60</v>
      </c>
      <c r="X41" s="359" t="s">
        <v>1027</v>
      </c>
      <c r="Y41" s="18"/>
      <c r="Z41" s="18"/>
      <c r="AA41" s="18"/>
      <c r="AB41" s="53"/>
      <c r="AC41" s="3268">
        <v>233492616</v>
      </c>
      <c r="AD41" s="3269">
        <v>210202616</v>
      </c>
    </row>
    <row r="42" spans="1:30">
      <c r="A42" s="1684">
        <v>20</v>
      </c>
      <c r="B42" s="359" t="s">
        <v>1028</v>
      </c>
      <c r="C42" s="18"/>
      <c r="D42" s="18"/>
      <c r="E42" s="18"/>
      <c r="F42" s="53"/>
      <c r="G42" s="660">
        <f t="shared" si="0"/>
        <v>0</v>
      </c>
      <c r="H42" s="1310">
        <f t="shared" si="1"/>
        <v>0</v>
      </c>
      <c r="I42" s="3484">
        <v>0</v>
      </c>
      <c r="J42" s="3189">
        <v>0</v>
      </c>
      <c r="K42" s="3192">
        <v>0</v>
      </c>
      <c r="L42" s="3190">
        <v>0</v>
      </c>
      <c r="M42" s="660"/>
      <c r="N42" s="660">
        <v>0</v>
      </c>
      <c r="O42" s="1274">
        <v>20</v>
      </c>
      <c r="P42" s="1684">
        <v>20</v>
      </c>
      <c r="Q42" s="660"/>
      <c r="R42" s="73"/>
      <c r="S42" s="660"/>
      <c r="T42" s="73"/>
      <c r="U42" s="660"/>
      <c r="V42" s="1310"/>
      <c r="W42" s="2078">
        <v>61</v>
      </c>
      <c r="X42" s="359" t="s">
        <v>1029</v>
      </c>
      <c r="Y42" s="18"/>
      <c r="Z42" s="18"/>
      <c r="AA42" s="18"/>
      <c r="AB42" s="53"/>
      <c r="AC42" s="3268">
        <v>3174440</v>
      </c>
      <c r="AD42" s="3269">
        <v>2614958</v>
      </c>
    </row>
    <row r="43" spans="1:30">
      <c r="A43" s="1684">
        <v>21</v>
      </c>
      <c r="B43" s="359" t="s">
        <v>1030</v>
      </c>
      <c r="C43" s="18"/>
      <c r="D43" s="18"/>
      <c r="E43" s="18"/>
      <c r="F43" s="53"/>
      <c r="G43" s="660">
        <f t="shared" si="0"/>
        <v>0</v>
      </c>
      <c r="H43" s="1310">
        <f t="shared" si="1"/>
        <v>0</v>
      </c>
      <c r="I43" s="3484">
        <v>0</v>
      </c>
      <c r="J43" s="3189">
        <v>0</v>
      </c>
      <c r="K43" s="3192">
        <v>0</v>
      </c>
      <c r="L43" s="3190">
        <v>0</v>
      </c>
      <c r="M43" s="660"/>
      <c r="N43" s="660">
        <v>0</v>
      </c>
      <c r="O43" s="1274">
        <v>21</v>
      </c>
      <c r="P43" s="1684">
        <v>21</v>
      </c>
      <c r="Q43" s="660"/>
      <c r="R43" s="73"/>
      <c r="S43" s="660"/>
      <c r="T43" s="73"/>
      <c r="U43" s="660"/>
      <c r="V43" s="1310"/>
      <c r="W43" s="2078">
        <v>62</v>
      </c>
      <c r="X43" s="359" t="s">
        <v>1031</v>
      </c>
      <c r="Y43" s="18"/>
      <c r="Z43" s="18"/>
      <c r="AA43" s="18"/>
      <c r="AB43" s="53"/>
      <c r="AC43" s="3268">
        <v>287790</v>
      </c>
      <c r="AD43" s="3269">
        <v>443997</v>
      </c>
    </row>
    <row r="44" spans="1:30">
      <c r="A44" s="1684">
        <v>22</v>
      </c>
      <c r="B44" s="359" t="s">
        <v>1032</v>
      </c>
      <c r="C44" s="18"/>
      <c r="D44" s="18"/>
      <c r="E44" s="18"/>
      <c r="F44" s="53"/>
      <c r="G44" s="660">
        <f t="shared" si="0"/>
        <v>0</v>
      </c>
      <c r="H44" s="1310">
        <f t="shared" si="1"/>
        <v>0</v>
      </c>
      <c r="I44" s="3484">
        <v>0</v>
      </c>
      <c r="J44" s="3189">
        <v>0</v>
      </c>
      <c r="K44" s="3192">
        <v>0</v>
      </c>
      <c r="L44" s="3190">
        <v>0</v>
      </c>
      <c r="M44" s="660"/>
      <c r="N44" s="660">
        <v>0</v>
      </c>
      <c r="O44" s="1274">
        <v>22</v>
      </c>
      <c r="P44" s="1684">
        <v>22</v>
      </c>
      <c r="Q44" s="660"/>
      <c r="R44" s="73"/>
      <c r="S44" s="660"/>
      <c r="T44" s="73"/>
      <c r="U44" s="660"/>
      <c r="V44" s="1310"/>
      <c r="W44" s="2078">
        <v>63</v>
      </c>
      <c r="X44" s="359" t="s">
        <v>1033</v>
      </c>
      <c r="Y44" s="18"/>
      <c r="Z44" s="18"/>
      <c r="AA44" s="18"/>
      <c r="AB44" s="53"/>
      <c r="AC44" s="3268">
        <v>0</v>
      </c>
      <c r="AD44" s="3269">
        <v>0</v>
      </c>
    </row>
    <row r="45" spans="1:30">
      <c r="A45" s="1684">
        <v>23</v>
      </c>
      <c r="B45" s="359" t="s">
        <v>1034</v>
      </c>
      <c r="C45" s="18"/>
      <c r="D45" s="18"/>
      <c r="E45" s="18"/>
      <c r="F45" s="53"/>
      <c r="G45" s="660">
        <f t="shared" si="0"/>
        <v>0</v>
      </c>
      <c r="H45" s="1310">
        <f t="shared" si="1"/>
        <v>0</v>
      </c>
      <c r="I45" s="3484">
        <v>0</v>
      </c>
      <c r="J45" s="3189">
        <v>0</v>
      </c>
      <c r="K45" s="3192">
        <v>0</v>
      </c>
      <c r="L45" s="3190">
        <v>0</v>
      </c>
      <c r="M45" s="660"/>
      <c r="N45" s="660">
        <v>0</v>
      </c>
      <c r="O45" s="1274">
        <v>23</v>
      </c>
      <c r="P45" s="1684">
        <v>23</v>
      </c>
      <c r="Q45" s="660"/>
      <c r="R45" s="73"/>
      <c r="S45" s="660"/>
      <c r="T45" s="73"/>
      <c r="U45" s="660"/>
      <c r="V45" s="1310"/>
      <c r="W45" s="2078">
        <v>64</v>
      </c>
      <c r="X45" s="359" t="s">
        <v>1035</v>
      </c>
      <c r="Y45" s="18"/>
      <c r="Z45" s="18"/>
      <c r="AA45" s="18"/>
      <c r="AB45" s="53"/>
      <c r="AC45" s="3268">
        <v>0</v>
      </c>
      <c r="AD45" s="3269">
        <v>0</v>
      </c>
    </row>
    <row r="46" spans="1:30" s="9" customFormat="1">
      <c r="A46" s="1684">
        <v>24</v>
      </c>
      <c r="B46" s="359" t="s">
        <v>1036</v>
      </c>
      <c r="C46" s="18"/>
      <c r="D46" s="18"/>
      <c r="E46" s="18"/>
      <c r="F46" s="53"/>
      <c r="G46" s="660">
        <f t="shared" si="0"/>
        <v>0</v>
      </c>
      <c r="H46" s="1310">
        <f t="shared" si="1"/>
        <v>0</v>
      </c>
      <c r="I46" s="3484">
        <v>0</v>
      </c>
      <c r="J46" s="3189">
        <v>0</v>
      </c>
      <c r="K46" s="3192">
        <v>0</v>
      </c>
      <c r="L46" s="3190">
        <v>0</v>
      </c>
      <c r="M46" s="660"/>
      <c r="N46" s="660">
        <v>0</v>
      </c>
      <c r="O46" s="1274">
        <v>24</v>
      </c>
      <c r="P46" s="1684">
        <v>24</v>
      </c>
      <c r="Q46" s="660"/>
      <c r="R46" s="660"/>
      <c r="S46" s="660"/>
      <c r="T46" s="660"/>
      <c r="U46" s="660"/>
      <c r="V46" s="1310"/>
      <c r="W46" s="2078">
        <v>65</v>
      </c>
      <c r="X46" s="359" t="s">
        <v>1037</v>
      </c>
      <c r="Y46" s="18"/>
      <c r="Z46" s="18"/>
      <c r="AA46" s="18"/>
      <c r="AB46" s="74">
        <v>340</v>
      </c>
      <c r="AC46" s="3268">
        <v>15569271</v>
      </c>
      <c r="AD46" s="3269">
        <v>13895989</v>
      </c>
    </row>
    <row r="47" spans="1:30">
      <c r="A47" s="1684">
        <v>25</v>
      </c>
      <c r="B47" s="359" t="s">
        <v>1038</v>
      </c>
      <c r="C47" s="18"/>
      <c r="D47" s="18"/>
      <c r="E47" s="18"/>
      <c r="F47" s="53"/>
      <c r="G47" s="660">
        <f>SUM(G25:G46)-2*SUM(G35,G40,G42,G44)</f>
        <v>4519253091</v>
      </c>
      <c r="H47" s="2159">
        <f t="shared" ref="H47:L47" si="2">SUM(H25:H46)-2*SUM(H35,H40,H42,H44)</f>
        <v>3837535374</v>
      </c>
      <c r="I47" s="3485">
        <f t="shared" si="2"/>
        <v>3781125372</v>
      </c>
      <c r="J47" s="660">
        <f t="shared" si="2"/>
        <v>3227170227</v>
      </c>
      <c r="K47" s="660">
        <f t="shared" si="2"/>
        <v>738127719</v>
      </c>
      <c r="L47" s="660">
        <f t="shared" si="2"/>
        <v>610365147</v>
      </c>
      <c r="M47" s="660">
        <f t="shared" ref="M47:N47" si="3">SUM(M25:M34)-M35+SUM(M36:M39)-M40+M41-M42+M43-M44+M45+M46</f>
        <v>0</v>
      </c>
      <c r="N47" s="660">
        <f t="shared" si="3"/>
        <v>0</v>
      </c>
      <c r="O47" s="1274">
        <v>25</v>
      </c>
      <c r="P47" s="1684">
        <v>25</v>
      </c>
      <c r="Q47" s="660">
        <f t="shared" ref="Q47:V47" si="4">SUM(Q25:Q34)-Q35+SUM(Q36:Q39)-Q40+Q41-Q42+Q43-Q44+Q45+Q46</f>
        <v>0</v>
      </c>
      <c r="R47" s="660">
        <f t="shared" si="4"/>
        <v>0</v>
      </c>
      <c r="S47" s="660">
        <f t="shared" si="4"/>
        <v>0</v>
      </c>
      <c r="T47" s="660">
        <f t="shared" si="4"/>
        <v>0</v>
      </c>
      <c r="U47" s="660">
        <f t="shared" si="4"/>
        <v>0</v>
      </c>
      <c r="V47" s="1310">
        <f t="shared" si="4"/>
        <v>0</v>
      </c>
      <c r="W47" s="2078">
        <v>66</v>
      </c>
      <c r="X47" s="359" t="s">
        <v>1039</v>
      </c>
      <c r="Y47" s="18"/>
      <c r="Z47" s="18"/>
      <c r="AA47" s="18"/>
      <c r="AB47" s="74">
        <v>340</v>
      </c>
      <c r="AC47" s="3268">
        <v>34379464</v>
      </c>
      <c r="AD47" s="3269">
        <v>53476722</v>
      </c>
    </row>
    <row r="48" spans="1:30">
      <c r="A48" s="2966">
        <v>26</v>
      </c>
      <c r="B48" s="3487" t="s">
        <v>1040</v>
      </c>
      <c r="C48" s="3488"/>
      <c r="D48" s="3488"/>
      <c r="E48" s="20"/>
      <c r="F48" s="29"/>
      <c r="G48" s="667"/>
      <c r="H48" s="1314"/>
      <c r="I48" s="3486"/>
      <c r="J48" s="671"/>
      <c r="K48" s="20"/>
      <c r="L48" s="29"/>
      <c r="M48" s="667"/>
      <c r="N48" s="500"/>
      <c r="O48" s="1199">
        <v>26</v>
      </c>
      <c r="P48" s="2966">
        <v>26</v>
      </c>
      <c r="Q48" s="667"/>
      <c r="R48" s="500"/>
      <c r="S48" s="667"/>
      <c r="T48" s="500"/>
      <c r="U48" s="667"/>
      <c r="V48" s="1314"/>
      <c r="W48" s="2078">
        <v>67</v>
      </c>
      <c r="X48" s="785" t="s">
        <v>1041</v>
      </c>
      <c r="Y48" s="18"/>
      <c r="Z48" s="18"/>
      <c r="AA48" s="18"/>
      <c r="AB48" s="53"/>
      <c r="AC48" s="3268">
        <v>28487602</v>
      </c>
      <c r="AD48" s="3269">
        <v>22232385</v>
      </c>
    </row>
    <row r="49" spans="1:30">
      <c r="A49" s="1684"/>
      <c r="B49" s="786" t="s">
        <v>1042</v>
      </c>
      <c r="C49" s="787"/>
      <c r="D49" s="787"/>
      <c r="E49" s="18"/>
      <c r="F49" s="53"/>
      <c r="G49" s="661">
        <f>G23-G47</f>
        <v>707689626</v>
      </c>
      <c r="H49" s="1308">
        <f t="shared" ref="H49:N49" si="5">H23-H47</f>
        <v>559803470</v>
      </c>
      <c r="I49" s="3484">
        <f t="shared" si="5"/>
        <v>589557507</v>
      </c>
      <c r="J49" s="661">
        <f t="shared" si="5"/>
        <v>486946385</v>
      </c>
      <c r="K49" s="661">
        <f t="shared" si="5"/>
        <v>117046420</v>
      </c>
      <c r="L49" s="661">
        <f>L23-L47</f>
        <v>70493328</v>
      </c>
      <c r="M49" s="661">
        <f t="shared" si="5"/>
        <v>1085699</v>
      </c>
      <c r="N49" s="661">
        <f t="shared" si="5"/>
        <v>2363757</v>
      </c>
      <c r="O49" s="1308"/>
      <c r="P49" s="3206"/>
      <c r="Q49" s="661">
        <f t="shared" ref="Q49:V49" si="6">Q23-Q47</f>
        <v>0</v>
      </c>
      <c r="R49" s="661">
        <f>R23-R47</f>
        <v>0</v>
      </c>
      <c r="S49" s="661">
        <f t="shared" si="6"/>
        <v>0</v>
      </c>
      <c r="T49" s="661">
        <f t="shared" si="6"/>
        <v>0</v>
      </c>
      <c r="U49" s="661">
        <f t="shared" si="6"/>
        <v>0</v>
      </c>
      <c r="V49" s="1308">
        <f t="shared" si="6"/>
        <v>0</v>
      </c>
      <c r="W49" s="2078">
        <v>68</v>
      </c>
      <c r="X49" s="359" t="s">
        <v>1043</v>
      </c>
      <c r="Y49" s="18"/>
      <c r="Z49" s="18"/>
      <c r="AA49" s="18"/>
      <c r="AB49" s="53"/>
      <c r="AC49" s="3268">
        <f>SUM(AC41:AC43)-AC44-AC45+AC46+AC47-AC48</f>
        <v>258415979</v>
      </c>
      <c r="AD49" s="3269">
        <f>SUM(AD41:AD43)-AD44-AD45+AD46+AD47-AD48</f>
        <v>258401897</v>
      </c>
    </row>
    <row r="50" spans="1:30">
      <c r="A50" s="1580"/>
      <c r="B50" s="17"/>
      <c r="C50" s="20"/>
      <c r="D50" s="20"/>
      <c r="E50" s="20"/>
      <c r="F50" s="17"/>
      <c r="G50" s="70"/>
      <c r="H50" s="1581"/>
      <c r="I50" s="1580"/>
      <c r="J50" s="17"/>
      <c r="K50" s="20"/>
      <c r="L50" s="17"/>
      <c r="M50" s="70"/>
      <c r="N50" s="70"/>
      <c r="O50" s="1551"/>
      <c r="P50" s="1583"/>
      <c r="Q50" s="17"/>
      <c r="R50" s="17"/>
      <c r="S50" s="17"/>
      <c r="T50" s="17"/>
      <c r="U50" s="17"/>
      <c r="V50" s="1551"/>
      <c r="W50" s="2078">
        <v>69</v>
      </c>
      <c r="X50" s="359" t="s">
        <v>1044</v>
      </c>
      <c r="Y50" s="18"/>
      <c r="Z50" s="18"/>
      <c r="AA50" s="18"/>
      <c r="AB50" s="53"/>
      <c r="AC50" s="3268">
        <f>AC8+AC39-AC49</f>
        <v>410116704</v>
      </c>
      <c r="AD50" s="3270">
        <f>AD8+AD39-AD49</f>
        <v>335535210</v>
      </c>
    </row>
    <row r="51" spans="1:30">
      <c r="A51" s="1580"/>
      <c r="B51" s="17"/>
      <c r="C51" s="20"/>
      <c r="D51" s="20"/>
      <c r="E51" s="20"/>
      <c r="F51" s="17"/>
      <c r="G51" s="70"/>
      <c r="H51" s="1581"/>
      <c r="I51" s="1580"/>
      <c r="J51" s="70"/>
      <c r="K51" s="20"/>
      <c r="L51" s="17"/>
      <c r="M51" s="70"/>
      <c r="N51" s="70"/>
      <c r="O51" s="1551"/>
      <c r="P51" s="1583"/>
      <c r="Q51" s="17"/>
      <c r="R51" s="17"/>
      <c r="S51" s="17"/>
      <c r="T51" s="17"/>
      <c r="U51" s="17"/>
      <c r="V51" s="1551"/>
      <c r="W51" s="2078">
        <v>70</v>
      </c>
      <c r="X51" s="656" t="s">
        <v>1045</v>
      </c>
      <c r="Y51" s="21"/>
      <c r="Z51" s="21"/>
      <c r="AA51" s="21"/>
      <c r="AB51" s="53"/>
      <c r="AC51" s="3266"/>
      <c r="AD51" s="3267"/>
    </row>
    <row r="52" spans="1:30">
      <c r="A52" s="1580"/>
      <c r="B52" s="17"/>
      <c r="C52" s="20"/>
      <c r="D52" s="20"/>
      <c r="E52" s="20"/>
      <c r="F52" s="17"/>
      <c r="G52" s="70"/>
      <c r="H52" s="1581"/>
      <c r="I52" s="1580"/>
      <c r="J52" s="17"/>
      <c r="K52" s="20"/>
      <c r="L52" s="17"/>
      <c r="M52" s="70"/>
      <c r="N52" s="70"/>
      <c r="O52" s="1551"/>
      <c r="P52" s="1583"/>
      <c r="Q52" s="17"/>
      <c r="R52" s="17"/>
      <c r="S52" s="17"/>
      <c r="T52" s="17"/>
      <c r="U52" s="17"/>
      <c r="V52" s="1551"/>
      <c r="W52" s="2078">
        <v>71</v>
      </c>
      <c r="X52" s="359" t="s">
        <v>1046</v>
      </c>
      <c r="Y52" s="18"/>
      <c r="Z52" s="18"/>
      <c r="AA52" s="18"/>
      <c r="AB52" s="53"/>
      <c r="AC52" s="3268">
        <v>0</v>
      </c>
      <c r="AD52" s="3269"/>
    </row>
    <row r="53" spans="1:30">
      <c r="A53" s="1580"/>
      <c r="B53" s="17"/>
      <c r="C53" s="20"/>
      <c r="D53" s="20"/>
      <c r="E53" s="20"/>
      <c r="F53" s="17"/>
      <c r="G53" s="70"/>
      <c r="H53" s="1581"/>
      <c r="I53" s="1580"/>
      <c r="J53" s="17"/>
      <c r="K53" s="20"/>
      <c r="L53" s="17"/>
      <c r="M53" s="70"/>
      <c r="N53" s="70"/>
      <c r="O53" s="1551"/>
      <c r="P53" s="1583"/>
      <c r="Q53" s="17"/>
      <c r="R53" s="17"/>
      <c r="S53" s="17"/>
      <c r="T53" s="17"/>
      <c r="U53" s="17"/>
      <c r="V53" s="1551"/>
      <c r="W53" s="2078">
        <v>72</v>
      </c>
      <c r="X53" s="359" t="s">
        <v>1047</v>
      </c>
      <c r="Y53" s="18"/>
      <c r="Z53" s="18"/>
      <c r="AA53" s="18"/>
      <c r="AB53" s="53"/>
      <c r="AC53" s="3268">
        <v>0</v>
      </c>
      <c r="AD53" s="3269"/>
    </row>
    <row r="54" spans="1:30">
      <c r="A54" s="1580"/>
      <c r="B54" s="17"/>
      <c r="C54" s="20"/>
      <c r="D54" s="20"/>
      <c r="E54" s="20"/>
      <c r="F54" s="17"/>
      <c r="G54" s="70"/>
      <c r="H54" s="1581"/>
      <c r="I54" s="1580"/>
      <c r="J54" s="17"/>
      <c r="K54" s="20"/>
      <c r="L54" s="17"/>
      <c r="M54" s="70"/>
      <c r="N54" s="70"/>
      <c r="O54" s="1551"/>
      <c r="P54" s="1583"/>
      <c r="Q54" s="17"/>
      <c r="R54" s="17"/>
      <c r="S54" s="17"/>
      <c r="T54" s="17"/>
      <c r="U54" s="17"/>
      <c r="V54" s="1551"/>
      <c r="W54" s="2078">
        <v>73</v>
      </c>
      <c r="X54" s="359" t="s">
        <v>1048</v>
      </c>
      <c r="Y54" s="18"/>
      <c r="Z54" s="18"/>
      <c r="AA54" s="18"/>
      <c r="AB54" s="53"/>
      <c r="AC54" s="3268">
        <f>AC52-AC53</f>
        <v>0</v>
      </c>
      <c r="AD54" s="3269">
        <f>AD52-AD53</f>
        <v>0</v>
      </c>
    </row>
    <row r="55" spans="1:30">
      <c r="A55" s="1580"/>
      <c r="B55" s="17"/>
      <c r="C55" s="20"/>
      <c r="D55" s="20"/>
      <c r="E55" s="20"/>
      <c r="F55" s="17"/>
      <c r="G55" s="70"/>
      <c r="H55" s="1581"/>
      <c r="I55" s="1580"/>
      <c r="J55" s="17"/>
      <c r="K55" s="20"/>
      <c r="L55" s="17"/>
      <c r="M55" s="70"/>
      <c r="N55" s="70"/>
      <c r="O55" s="1551"/>
      <c r="P55" s="1583"/>
      <c r="Q55" s="17"/>
      <c r="R55" s="17"/>
      <c r="S55" s="17"/>
      <c r="T55" s="17"/>
      <c r="U55" s="17"/>
      <c r="V55" s="1551"/>
      <c r="W55" s="2078">
        <v>74</v>
      </c>
      <c r="X55" s="359" t="s">
        <v>1049</v>
      </c>
      <c r="Y55" s="18"/>
      <c r="Z55" s="18"/>
      <c r="AA55" s="18"/>
      <c r="AB55" s="74" t="s">
        <v>254</v>
      </c>
      <c r="AC55" s="3268">
        <v>0</v>
      </c>
      <c r="AD55" s="3269"/>
    </row>
    <row r="56" spans="1:30">
      <c r="A56" s="1580"/>
      <c r="B56" s="17"/>
      <c r="C56" s="20"/>
      <c r="D56" s="20"/>
      <c r="E56" s="20"/>
      <c r="F56" s="17"/>
      <c r="G56" s="70"/>
      <c r="H56" s="1581"/>
      <c r="I56" s="1580"/>
      <c r="J56" s="17"/>
      <c r="K56" s="20"/>
      <c r="L56" s="17"/>
      <c r="M56" s="70"/>
      <c r="N56" s="70"/>
      <c r="O56" s="1551"/>
      <c r="P56" s="1583"/>
      <c r="Q56" s="17"/>
      <c r="R56" s="17"/>
      <c r="S56" s="17"/>
      <c r="T56" s="17"/>
      <c r="U56" s="17"/>
      <c r="V56" s="1551"/>
      <c r="W56" s="2078">
        <v>75</v>
      </c>
      <c r="X56" s="359" t="s">
        <v>1050</v>
      </c>
      <c r="Y56" s="18"/>
      <c r="Z56" s="18"/>
      <c r="AA56" s="18"/>
      <c r="AB56" s="53"/>
      <c r="AC56" s="3268">
        <f>AC54-AC55</f>
        <v>0</v>
      </c>
      <c r="AD56" s="3269">
        <f>AD54-AD55</f>
        <v>0</v>
      </c>
    </row>
    <row r="57" spans="1:30">
      <c r="A57" s="1580"/>
      <c r="B57" s="17"/>
      <c r="C57" s="20"/>
      <c r="D57" s="20"/>
      <c r="E57" s="20"/>
      <c r="F57" s="17"/>
      <c r="G57" s="70"/>
      <c r="H57" s="1581"/>
      <c r="I57" s="1580"/>
      <c r="J57" s="17"/>
      <c r="K57" s="20"/>
      <c r="L57" s="17"/>
      <c r="M57" s="70"/>
      <c r="N57" s="70"/>
      <c r="O57" s="1551"/>
      <c r="P57" s="1583"/>
      <c r="Q57" s="17"/>
      <c r="R57" s="17"/>
      <c r="S57" s="17"/>
      <c r="T57" s="17"/>
      <c r="U57" s="17"/>
      <c r="V57" s="1551"/>
      <c r="W57" s="2078">
        <v>76</v>
      </c>
      <c r="X57" s="359" t="s">
        <v>1051</v>
      </c>
      <c r="Y57" s="18"/>
      <c r="Z57" s="18"/>
      <c r="AA57" s="18"/>
      <c r="AB57" s="53"/>
      <c r="AC57" s="661">
        <f>AC50-AC56</f>
        <v>410116704</v>
      </c>
      <c r="AD57" s="2160">
        <f>AD50-AD56</f>
        <v>335535210</v>
      </c>
    </row>
    <row r="58" spans="1:30">
      <c r="A58" s="1580"/>
      <c r="B58" s="17"/>
      <c r="C58" s="20"/>
      <c r="D58" s="20"/>
      <c r="E58" s="20"/>
      <c r="F58" s="17"/>
      <c r="G58" s="70"/>
      <c r="H58" s="1581"/>
      <c r="I58" s="1580"/>
      <c r="J58" s="17"/>
      <c r="K58" s="20"/>
      <c r="L58" s="17"/>
      <c r="M58" s="70"/>
      <c r="N58" s="70"/>
      <c r="O58" s="1551"/>
      <c r="P58" s="1583"/>
      <c r="Q58" s="17"/>
      <c r="R58" s="17"/>
      <c r="S58" s="17"/>
      <c r="T58" s="17"/>
      <c r="U58" s="17"/>
      <c r="V58" s="1551"/>
      <c r="W58" s="1580"/>
      <c r="X58" s="17"/>
      <c r="Y58" s="20"/>
      <c r="Z58" s="20"/>
      <c r="AA58" s="20"/>
      <c r="AB58" s="17"/>
      <c r="AC58" s="3481"/>
      <c r="AD58" s="1581"/>
    </row>
    <row r="59" spans="1:30">
      <c r="A59" s="1580"/>
      <c r="B59" s="17"/>
      <c r="C59" s="20"/>
      <c r="D59" s="20"/>
      <c r="E59" s="20"/>
      <c r="F59" s="17"/>
      <c r="G59" s="70"/>
      <c r="H59" s="1581"/>
      <c r="I59" s="1580"/>
      <c r="J59" s="17"/>
      <c r="K59" s="20"/>
      <c r="L59" s="17"/>
      <c r="M59" s="70"/>
      <c r="N59" s="70"/>
      <c r="O59" s="1551"/>
      <c r="P59" s="1583"/>
      <c r="Q59" s="17"/>
      <c r="R59" s="17"/>
      <c r="S59" s="17"/>
      <c r="T59" s="17"/>
      <c r="U59" s="17"/>
      <c r="V59" s="1551"/>
      <c r="W59" s="1580"/>
      <c r="X59" s="17"/>
      <c r="Y59" s="20"/>
      <c r="Z59" s="20"/>
      <c r="AA59" s="20"/>
      <c r="AB59" s="17"/>
      <c r="AC59" s="3481"/>
      <c r="AD59" s="1581"/>
    </row>
    <row r="60" spans="1:30" ht="16" thickBot="1">
      <c r="A60" s="1201"/>
      <c r="B60" s="1653"/>
      <c r="C60" s="1685"/>
      <c r="D60" s="1685"/>
      <c r="E60" s="1685"/>
      <c r="F60" s="1653"/>
      <c r="G60" s="2003"/>
      <c r="H60" s="1311"/>
      <c r="I60" s="1201"/>
      <c r="J60" s="1653"/>
      <c r="K60" s="1685"/>
      <c r="L60" s="1653"/>
      <c r="M60" s="2003"/>
      <c r="N60" s="2003"/>
      <c r="O60" s="1202"/>
      <c r="P60" s="1189"/>
      <c r="Q60" s="1653"/>
      <c r="R60" s="1653"/>
      <c r="S60" s="1653"/>
      <c r="T60" s="1653"/>
      <c r="U60" s="1653"/>
      <c r="V60" s="1202"/>
      <c r="W60" s="1201"/>
      <c r="X60" s="1653"/>
      <c r="Y60" s="1685"/>
      <c r="Z60" s="1685"/>
      <c r="AA60" s="1685"/>
      <c r="AB60" s="1653"/>
      <c r="AC60" s="2003"/>
      <c r="AD60" s="1311"/>
    </row>
    <row r="61" spans="1:30">
      <c r="A61" s="17"/>
      <c r="B61" s="17"/>
      <c r="C61" s="20"/>
      <c r="D61" s="20"/>
      <c r="E61" s="20"/>
      <c r="F61" s="17"/>
      <c r="G61" s="70"/>
      <c r="H61" s="70"/>
      <c r="I61" s="17"/>
      <c r="J61" s="17"/>
      <c r="K61" s="20"/>
      <c r="L61" s="17"/>
      <c r="M61" s="70"/>
      <c r="N61" s="70"/>
      <c r="O61" s="17"/>
      <c r="P61" s="9"/>
      <c r="Q61" s="17"/>
      <c r="R61" s="17"/>
      <c r="S61" s="17"/>
      <c r="T61" s="17"/>
      <c r="U61" s="17"/>
      <c r="V61" s="17"/>
      <c r="W61" s="17"/>
      <c r="X61" s="17"/>
      <c r="Y61" s="20"/>
      <c r="Z61" s="20"/>
      <c r="AA61" s="20"/>
      <c r="AB61" s="17"/>
      <c r="AC61" s="70"/>
      <c r="AD61" s="70"/>
    </row>
    <row r="62" spans="1:30">
      <c r="A62" s="9" t="s">
        <v>1052</v>
      </c>
      <c r="B62" s="17"/>
      <c r="C62" s="20"/>
      <c r="D62" s="20"/>
      <c r="E62" s="20"/>
      <c r="F62" s="17"/>
      <c r="G62" s="70"/>
      <c r="H62" s="9"/>
      <c r="I62" s="9" t="s">
        <v>1052</v>
      </c>
      <c r="J62" s="17"/>
      <c r="K62" s="20"/>
      <c r="L62" s="17"/>
      <c r="M62" s="70"/>
      <c r="N62" s="70"/>
      <c r="O62" s="17"/>
      <c r="P62" s="9" t="s">
        <v>1052</v>
      </c>
      <c r="Q62" s="17"/>
      <c r="R62" s="17"/>
      <c r="S62" s="17"/>
      <c r="T62" s="17"/>
      <c r="U62" s="17"/>
      <c r="V62" s="17"/>
      <c r="W62" s="9" t="s">
        <v>1052</v>
      </c>
      <c r="X62" s="17"/>
      <c r="Y62" s="17"/>
      <c r="Z62" s="20"/>
      <c r="AA62" s="20"/>
      <c r="AB62" s="17"/>
      <c r="AC62" s="70"/>
      <c r="AD62" s="70"/>
    </row>
    <row r="63" spans="1:30">
      <c r="A63" s="20" t="s">
        <v>1053</v>
      </c>
      <c r="B63" s="20"/>
      <c r="C63" s="12"/>
      <c r="D63" s="12"/>
      <c r="E63" s="20"/>
      <c r="F63" s="20"/>
      <c r="G63" s="71"/>
      <c r="H63" s="12"/>
      <c r="I63" s="71" t="s">
        <v>1054</v>
      </c>
      <c r="J63" s="20"/>
      <c r="K63" s="20"/>
      <c r="L63" s="20"/>
      <c r="M63" s="71"/>
      <c r="N63" s="71"/>
      <c r="O63" s="20"/>
      <c r="P63" s="20" t="s">
        <v>1055</v>
      </c>
      <c r="Q63" s="20"/>
      <c r="R63" s="20"/>
      <c r="S63" s="20"/>
      <c r="T63" s="20"/>
      <c r="U63" s="20"/>
      <c r="V63" s="20"/>
      <c r="W63" s="20" t="s">
        <v>1056</v>
      </c>
      <c r="X63" s="20"/>
      <c r="Y63" s="20"/>
      <c r="Z63" s="12"/>
      <c r="AA63" s="20"/>
      <c r="AB63" s="20"/>
      <c r="AC63" s="71"/>
      <c r="AD63" s="71"/>
    </row>
    <row r="64" spans="1:30">
      <c r="I64" s="17"/>
      <c r="J64" s="17"/>
      <c r="K64" s="20"/>
      <c r="L64" s="17"/>
      <c r="M64" s="70"/>
      <c r="N64" s="70"/>
      <c r="O64" s="17"/>
      <c r="P64" s="9"/>
      <c r="Q64" s="17"/>
      <c r="R64" s="17"/>
      <c r="S64" s="17"/>
      <c r="T64" s="17"/>
      <c r="U64" s="17"/>
      <c r="V64" s="17"/>
    </row>
    <row r="71" ht="31.5" customHeight="1"/>
    <row r="125" spans="1:5" ht="16" thickBot="1"/>
    <row r="126" spans="1:5">
      <c r="A126" s="1432"/>
      <c r="B126" s="1396"/>
      <c r="C126" s="1396"/>
      <c r="D126" s="1396"/>
      <c r="E126" s="1434"/>
    </row>
    <row r="127" spans="1:5">
      <c r="A127" s="1465"/>
      <c r="E127" s="1591"/>
    </row>
    <row r="128" spans="1:5">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5" right="0.75" top="0.5" bottom="0.5" header="0.5" footer="0.5"/>
  <pageSetup scale="61" fitToWidth="4" pageOrder="overThenDown" orientation="portrait" r:id="rId1"/>
  <headerFooter alignWithMargins="0"/>
  <colBreaks count="3" manualBreakCount="3">
    <brk id="8" max="63" man="1"/>
    <brk id="15" max="1048575" man="1"/>
    <brk id="22" max="1048575" man="1"/>
  </colBreaks>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abColor rgb="FF92D050"/>
  </sheetPr>
  <dimension ref="A1:H200"/>
  <sheetViews>
    <sheetView view="pageBreakPreview" zoomScale="80" zoomScaleNormal="100" zoomScaleSheetLayoutView="80" workbookViewId="0">
      <selection activeCell="F70" sqref="F70"/>
    </sheetView>
  </sheetViews>
  <sheetFormatPr defaultColWidth="9.69140625" defaultRowHeight="15.5"/>
  <cols>
    <col min="1" max="1" width="4.69140625" style="9" customWidth="1"/>
    <col min="2" max="2" width="42.3046875" style="9" customWidth="1"/>
    <col min="3" max="3" width="14.69140625" style="9" customWidth="1"/>
    <col min="4" max="4" width="8.4609375" style="9" customWidth="1"/>
    <col min="5" max="5" width="15.3046875" style="9" customWidth="1"/>
    <col min="6" max="6" width="12.84375" style="9" customWidth="1"/>
    <col min="7" max="7" width="22.23046875" style="9" customWidth="1"/>
    <col min="8" max="8" width="8" style="9" customWidth="1"/>
    <col min="9" max="16384" width="9.69140625" style="9"/>
  </cols>
  <sheetData>
    <row r="1" spans="1:8">
      <c r="A1" s="1195"/>
      <c r="B1" s="1196" t="s">
        <v>156</v>
      </c>
      <c r="C1" s="1197" t="s">
        <v>353</v>
      </c>
      <c r="D1" s="1286"/>
      <c r="E1" s="1286"/>
      <c r="F1" s="1312" t="s">
        <v>158</v>
      </c>
      <c r="G1" s="1307" t="s">
        <v>159</v>
      </c>
      <c r="H1" s="75"/>
    </row>
    <row r="2" spans="1:8">
      <c r="A2" s="1469"/>
      <c r="B2" s="40" t="str">
        <f>'Data Sheet'!$C$25</f>
        <v xml:space="preserve">Niagara Mohawk Power Corporation </v>
      </c>
      <c r="C2" s="29" t="s">
        <v>354</v>
      </c>
      <c r="D2" s="17" t="s">
        <v>355</v>
      </c>
      <c r="E2" s="33" t="s">
        <v>356</v>
      </c>
      <c r="F2" s="144" t="s">
        <v>161</v>
      </c>
      <c r="G2" s="1551"/>
      <c r="H2" s="17"/>
    </row>
    <row r="3" spans="1:8" ht="15" customHeight="1">
      <c r="A3" s="3159"/>
      <c r="B3" s="21"/>
      <c r="C3" s="53" t="s">
        <v>357</v>
      </c>
      <c r="D3" s="21" t="s">
        <v>358</v>
      </c>
      <c r="E3" s="52" t="s">
        <v>359</v>
      </c>
      <c r="F3" s="324" t="str">
        <f>'Data Sheet'!$C$40</f>
        <v>April 20, 2026</v>
      </c>
      <c r="G3" s="1200" t="str">
        <f>'Data Sheet'!$C$38</f>
        <v>December 31, 2025</v>
      </c>
      <c r="H3" s="1113"/>
    </row>
    <row r="4" spans="1:8" ht="15" customHeight="1">
      <c r="A4" s="3779" t="s">
        <v>1057</v>
      </c>
      <c r="B4" s="3780"/>
      <c r="C4" s="3780"/>
      <c r="D4" s="3780"/>
      <c r="E4" s="3780"/>
      <c r="F4" s="3780"/>
      <c r="G4" s="3781"/>
      <c r="H4" s="20"/>
    </row>
    <row r="5" spans="1:8">
      <c r="A5" s="1469"/>
      <c r="B5" s="3711" t="s">
        <v>1058</v>
      </c>
      <c r="C5" s="3697"/>
      <c r="D5" s="20"/>
      <c r="E5" s="68" t="s">
        <v>1059</v>
      </c>
      <c r="G5" s="1682"/>
      <c r="H5" s="20"/>
    </row>
    <row r="6" spans="1:8">
      <c r="A6" s="1469"/>
      <c r="B6" s="3695"/>
      <c r="C6" s="3698"/>
      <c r="D6" s="20"/>
      <c r="E6" s="3714" t="s">
        <v>1060</v>
      </c>
      <c r="F6" s="3695"/>
      <c r="G6" s="3766"/>
      <c r="H6" s="364"/>
    </row>
    <row r="7" spans="1:8">
      <c r="A7" s="1469"/>
      <c r="B7" s="3695"/>
      <c r="C7" s="3698"/>
      <c r="D7" s="20"/>
      <c r="E7" s="3695"/>
      <c r="F7" s="3695"/>
      <c r="G7" s="3766"/>
      <c r="H7" s="364"/>
    </row>
    <row r="8" spans="1:8">
      <c r="A8" s="1469"/>
      <c r="B8" s="3714" t="s">
        <v>1061</v>
      </c>
      <c r="C8" s="3695"/>
      <c r="D8" s="20"/>
      <c r="E8" s="3695"/>
      <c r="F8" s="3695"/>
      <c r="G8" s="3766"/>
      <c r="H8" s="364"/>
    </row>
    <row r="9" spans="1:8">
      <c r="A9" s="1469"/>
      <c r="B9" s="3695"/>
      <c r="C9" s="3695"/>
      <c r="D9" s="20"/>
      <c r="E9" s="3714" t="s">
        <v>1062</v>
      </c>
      <c r="F9" s="3695"/>
      <c r="G9" s="3766"/>
      <c r="H9" s="364"/>
    </row>
    <row r="10" spans="1:8">
      <c r="A10" s="1469"/>
      <c r="B10" s="3695"/>
      <c r="C10" s="3695"/>
      <c r="D10" s="20"/>
      <c r="E10" s="3695"/>
      <c r="F10" s="3695"/>
      <c r="G10" s="3766"/>
      <c r="H10" s="364"/>
    </row>
    <row r="11" spans="1:8">
      <c r="A11" s="1469"/>
      <c r="B11" s="3695"/>
      <c r="C11" s="3695"/>
      <c r="D11" s="20"/>
      <c r="E11" s="3695"/>
      <c r="F11" s="3695"/>
      <c r="G11" s="3766"/>
      <c r="H11" s="364"/>
    </row>
    <row r="12" spans="1:8">
      <c r="A12" s="1469"/>
      <c r="B12" s="3714" t="s">
        <v>1063</v>
      </c>
      <c r="C12" s="3695"/>
      <c r="D12" s="20"/>
      <c r="E12" s="3695"/>
      <c r="F12" s="3695"/>
      <c r="G12" s="3766"/>
      <c r="H12" s="364"/>
    </row>
    <row r="13" spans="1:8">
      <c r="A13" s="1469"/>
      <c r="B13" s="3695"/>
      <c r="C13" s="3695"/>
      <c r="D13" s="20"/>
      <c r="E13" s="3695"/>
      <c r="F13" s="3695"/>
      <c r="G13" s="3766"/>
      <c r="H13" s="364"/>
    </row>
    <row r="14" spans="1:8">
      <c r="A14" s="1469"/>
      <c r="B14" s="3714" t="s">
        <v>1064</v>
      </c>
      <c r="C14" s="3695"/>
      <c r="D14" s="20"/>
      <c r="E14" s="3714" t="s">
        <v>1065</v>
      </c>
      <c r="F14" s="3695"/>
      <c r="G14" s="3766"/>
      <c r="H14" s="364"/>
    </row>
    <row r="15" spans="1:8">
      <c r="A15" s="1469"/>
      <c r="B15" s="3695"/>
      <c r="C15" s="3695"/>
      <c r="D15" s="20"/>
      <c r="E15" s="3695"/>
      <c r="F15" s="3695"/>
      <c r="G15" s="3766"/>
      <c r="H15" s="364"/>
    </row>
    <row r="16" spans="1:8">
      <c r="A16" s="3159"/>
      <c r="B16" s="3713"/>
      <c r="C16" s="3713"/>
      <c r="D16" s="18"/>
      <c r="E16" s="470"/>
      <c r="F16" s="470"/>
      <c r="G16" s="1313"/>
      <c r="H16" s="364"/>
    </row>
    <row r="17" spans="1:8">
      <c r="A17" s="1469"/>
      <c r="B17" s="25"/>
      <c r="C17" s="20"/>
      <c r="D17" s="20"/>
      <c r="E17" s="20"/>
      <c r="F17" s="80" t="s">
        <v>1066</v>
      </c>
      <c r="G17" s="1199"/>
      <c r="H17" s="17"/>
    </row>
    <row r="18" spans="1:8">
      <c r="A18" s="1468"/>
      <c r="B18" s="25"/>
      <c r="C18" s="20"/>
      <c r="D18" s="20"/>
      <c r="E18" s="20"/>
      <c r="F18" s="666" t="s">
        <v>1067</v>
      </c>
      <c r="G18" s="1314"/>
      <c r="H18" s="70"/>
    </row>
    <row r="19" spans="1:8">
      <c r="A19" s="1467" t="s">
        <v>399</v>
      </c>
      <c r="B19" s="80" t="s">
        <v>104</v>
      </c>
      <c r="C19" s="20"/>
      <c r="D19" s="20"/>
      <c r="E19" s="20"/>
      <c r="F19" s="666" t="s">
        <v>977</v>
      </c>
      <c r="G19" s="1315" t="s">
        <v>1068</v>
      </c>
      <c r="H19" s="1115"/>
    </row>
    <row r="20" spans="1:8">
      <c r="A20" s="1467" t="s">
        <v>402</v>
      </c>
      <c r="B20" s="25"/>
      <c r="C20" s="20"/>
      <c r="D20" s="20"/>
      <c r="E20" s="20"/>
      <c r="F20" s="666" t="s">
        <v>1069</v>
      </c>
      <c r="G20" s="1314"/>
      <c r="H20" s="70"/>
    </row>
    <row r="21" spans="1:8">
      <c r="A21" s="1684"/>
      <c r="B21" s="74" t="s">
        <v>172</v>
      </c>
      <c r="C21" s="18"/>
      <c r="D21" s="18"/>
      <c r="E21" s="18"/>
      <c r="F21" s="668" t="s">
        <v>173</v>
      </c>
      <c r="G21" s="1316" t="s">
        <v>174</v>
      </c>
      <c r="H21" s="1115"/>
    </row>
    <row r="22" spans="1:8">
      <c r="A22" s="1684"/>
      <c r="B22" s="472" t="s">
        <v>1070</v>
      </c>
      <c r="C22" s="18"/>
      <c r="D22" s="18"/>
      <c r="E22" s="18"/>
      <c r="F22" s="76"/>
      <c r="G22" s="1317"/>
      <c r="H22" s="70"/>
    </row>
    <row r="23" spans="1:8">
      <c r="A23" s="1684">
        <v>1</v>
      </c>
      <c r="B23" s="359" t="s">
        <v>1071</v>
      </c>
      <c r="C23" s="18"/>
      <c r="D23" s="18"/>
      <c r="E23" s="18"/>
      <c r="F23" s="76"/>
      <c r="G23" s="1318">
        <v>2664033167</v>
      </c>
      <c r="H23" s="1114"/>
    </row>
    <row r="24" spans="1:8">
      <c r="A24" s="1684">
        <v>2</v>
      </c>
      <c r="B24" s="359" t="s">
        <v>1072</v>
      </c>
      <c r="C24" s="18"/>
      <c r="D24" s="18"/>
      <c r="E24" s="18"/>
      <c r="F24" s="76"/>
      <c r="G24" s="1513"/>
      <c r="H24" s="70"/>
    </row>
    <row r="25" spans="1:8">
      <c r="A25" s="1684">
        <v>3</v>
      </c>
      <c r="B25" s="359" t="s">
        <v>1073</v>
      </c>
      <c r="C25" s="18"/>
      <c r="D25" s="18"/>
      <c r="E25" s="18"/>
      <c r="F25" s="49"/>
      <c r="G25" s="1428"/>
      <c r="H25" s="151"/>
    </row>
    <row r="26" spans="1:8">
      <c r="A26" s="1684">
        <v>4</v>
      </c>
      <c r="B26" s="359" t="s">
        <v>1074</v>
      </c>
      <c r="C26" s="18"/>
      <c r="D26" s="18"/>
      <c r="E26" s="18"/>
      <c r="F26" s="53"/>
      <c r="G26" s="3219">
        <v>0</v>
      </c>
      <c r="H26" s="70"/>
    </row>
    <row r="27" spans="1:8">
      <c r="A27" s="1684">
        <v>5</v>
      </c>
      <c r="B27" s="359"/>
      <c r="C27" s="18"/>
      <c r="D27" s="18"/>
      <c r="E27" s="18"/>
      <c r="F27" s="53"/>
      <c r="G27" s="3219"/>
      <c r="H27" s="70"/>
    </row>
    <row r="28" spans="1:8">
      <c r="A28" s="1684">
        <v>6</v>
      </c>
      <c r="B28" s="359"/>
      <c r="C28" s="18"/>
      <c r="D28" s="18"/>
      <c r="E28" s="18"/>
      <c r="F28" s="53"/>
      <c r="G28" s="3219"/>
      <c r="H28" s="70"/>
    </row>
    <row r="29" spans="1:8">
      <c r="A29" s="1684">
        <v>7</v>
      </c>
      <c r="B29" s="359"/>
      <c r="C29" s="18"/>
      <c r="D29" s="18"/>
      <c r="E29" s="18"/>
      <c r="F29" s="53"/>
      <c r="G29" s="3219"/>
      <c r="H29" s="70"/>
    </row>
    <row r="30" spans="1:8">
      <c r="A30" s="1684">
        <v>8</v>
      </c>
      <c r="B30" s="359"/>
      <c r="C30" s="18"/>
      <c r="D30" s="18"/>
      <c r="E30" s="18"/>
      <c r="F30" s="53"/>
      <c r="G30" s="3219"/>
      <c r="H30" s="70"/>
    </row>
    <row r="31" spans="1:8">
      <c r="A31" s="1684">
        <v>9</v>
      </c>
      <c r="B31" s="359" t="s">
        <v>1075</v>
      </c>
      <c r="C31" s="18"/>
      <c r="D31" s="18"/>
      <c r="E31" s="18"/>
      <c r="F31" s="53"/>
      <c r="G31" s="3219">
        <f>SUM(G26:G30)</f>
        <v>0</v>
      </c>
      <c r="H31" s="70"/>
    </row>
    <row r="32" spans="1:8">
      <c r="A32" s="1684">
        <v>10</v>
      </c>
      <c r="B32" s="359"/>
      <c r="C32" s="18"/>
      <c r="D32" s="18"/>
      <c r="E32" s="18"/>
      <c r="F32" s="53"/>
      <c r="G32" s="3219"/>
      <c r="H32" s="70"/>
    </row>
    <row r="33" spans="1:8">
      <c r="A33" s="1684">
        <v>11</v>
      </c>
      <c r="B33" s="359"/>
      <c r="C33" s="18"/>
      <c r="D33" s="18"/>
      <c r="E33" s="18"/>
      <c r="F33" s="53"/>
      <c r="G33" s="3219"/>
      <c r="H33" s="70"/>
    </row>
    <row r="34" spans="1:8">
      <c r="A34" s="1684">
        <v>12</v>
      </c>
      <c r="B34" s="359"/>
      <c r="C34" s="18"/>
      <c r="D34" s="18"/>
      <c r="E34" s="18"/>
      <c r="F34" s="53"/>
      <c r="G34" s="3219"/>
      <c r="H34" s="70"/>
    </row>
    <row r="35" spans="1:8">
      <c r="A35" s="1684">
        <v>13</v>
      </c>
      <c r="B35" s="359"/>
      <c r="C35" s="18"/>
      <c r="D35" s="18"/>
      <c r="E35" s="18"/>
      <c r="F35" s="53"/>
      <c r="G35" s="3219"/>
      <c r="H35" s="70"/>
    </row>
    <row r="36" spans="1:8">
      <c r="A36" s="1684">
        <v>14</v>
      </c>
      <c r="B36" s="359"/>
      <c r="C36" s="18"/>
      <c r="D36" s="18"/>
      <c r="E36" s="18"/>
      <c r="F36" s="53"/>
      <c r="G36" s="3219"/>
      <c r="H36" s="70"/>
    </row>
    <row r="37" spans="1:8">
      <c r="A37" s="1684">
        <v>15</v>
      </c>
      <c r="B37" s="359" t="s">
        <v>1076</v>
      </c>
      <c r="C37" s="18"/>
      <c r="D37" s="18"/>
      <c r="E37" s="18"/>
      <c r="F37" s="53"/>
      <c r="G37" s="3219">
        <f>SUM(G32:G36)</f>
        <v>0</v>
      </c>
      <c r="H37" s="70"/>
    </row>
    <row r="38" spans="1:8">
      <c r="A38" s="1684">
        <v>16</v>
      </c>
      <c r="B38" s="359" t="s">
        <v>1077</v>
      </c>
      <c r="C38" s="18"/>
      <c r="D38" s="18"/>
      <c r="E38" s="18"/>
      <c r="F38" s="53"/>
      <c r="G38" s="3219">
        <f>+'114117'!AC57-'114117'!AC17</f>
        <v>410116704</v>
      </c>
      <c r="H38" s="70"/>
    </row>
    <row r="39" spans="1:8">
      <c r="A39" s="1684">
        <v>17</v>
      </c>
      <c r="B39" s="359" t="s">
        <v>1078</v>
      </c>
      <c r="C39" s="18"/>
      <c r="D39" s="18"/>
      <c r="E39" s="18"/>
      <c r="F39" s="76"/>
      <c r="G39" s="3220"/>
      <c r="H39" s="70"/>
    </row>
    <row r="40" spans="1:8">
      <c r="A40" s="1684">
        <v>18</v>
      </c>
      <c r="B40" s="359"/>
      <c r="C40" s="18"/>
      <c r="D40" s="18"/>
      <c r="E40" s="18"/>
      <c r="F40" s="53"/>
      <c r="G40" s="3219"/>
      <c r="H40" s="70"/>
    </row>
    <row r="41" spans="1:8">
      <c r="A41" s="1684">
        <v>19</v>
      </c>
      <c r="B41" s="359"/>
      <c r="C41" s="18"/>
      <c r="D41" s="18"/>
      <c r="E41" s="18"/>
      <c r="F41" s="53"/>
      <c r="G41" s="3219"/>
      <c r="H41" s="70"/>
    </row>
    <row r="42" spans="1:8">
      <c r="A42" s="1684">
        <v>20</v>
      </c>
      <c r="B42" s="359"/>
      <c r="C42" s="18"/>
      <c r="D42" s="18"/>
      <c r="E42" s="18"/>
      <c r="F42" s="53"/>
      <c r="G42" s="3219"/>
      <c r="H42" s="70"/>
    </row>
    <row r="43" spans="1:8">
      <c r="A43" s="1684">
        <v>21</v>
      </c>
      <c r="B43" s="359"/>
      <c r="C43" s="18"/>
      <c r="D43" s="18"/>
      <c r="E43" s="18"/>
      <c r="F43" s="53"/>
      <c r="G43" s="3219"/>
      <c r="H43" s="70"/>
    </row>
    <row r="44" spans="1:8">
      <c r="A44" s="1684">
        <v>22</v>
      </c>
      <c r="B44" s="359" t="s">
        <v>1079</v>
      </c>
      <c r="C44" s="18"/>
      <c r="D44" s="18"/>
      <c r="E44" s="18"/>
      <c r="F44" s="53"/>
      <c r="G44" s="3219">
        <f>SUM(G40:G43)</f>
        <v>0</v>
      </c>
      <c r="H44" s="70"/>
    </row>
    <row r="45" spans="1:8">
      <c r="A45" s="1684">
        <v>23</v>
      </c>
      <c r="B45" s="359" t="s">
        <v>1080</v>
      </c>
      <c r="C45" s="18"/>
      <c r="D45" s="18"/>
      <c r="E45" s="18"/>
      <c r="F45" s="77"/>
      <c r="G45" s="3221"/>
      <c r="H45" s="70"/>
    </row>
    <row r="46" spans="1:8">
      <c r="A46" s="1684">
        <v>24</v>
      </c>
      <c r="B46" s="359" t="s">
        <v>1081</v>
      </c>
      <c r="C46" s="18"/>
      <c r="D46" s="18"/>
      <c r="E46" s="18"/>
      <c r="F46" s="53"/>
      <c r="G46" s="3222">
        <v>1060496</v>
      </c>
      <c r="H46" s="70"/>
    </row>
    <row r="47" spans="1:8">
      <c r="A47" s="1684">
        <v>25</v>
      </c>
      <c r="B47" s="359"/>
      <c r="C47" s="18"/>
      <c r="D47" s="18"/>
      <c r="E47" s="18"/>
      <c r="F47" s="53"/>
      <c r="G47" s="3219"/>
      <c r="H47" s="70"/>
    </row>
    <row r="48" spans="1:8">
      <c r="A48" s="1684">
        <v>26</v>
      </c>
      <c r="B48" s="359"/>
      <c r="C48" s="18"/>
      <c r="D48" s="18"/>
      <c r="E48" s="18"/>
      <c r="F48" s="53"/>
      <c r="G48" s="3219"/>
      <c r="H48" s="70"/>
    </row>
    <row r="49" spans="1:8">
      <c r="A49" s="1684">
        <v>27</v>
      </c>
      <c r="B49" s="359"/>
      <c r="C49" s="18"/>
      <c r="D49" s="18"/>
      <c r="E49" s="18"/>
      <c r="F49" s="53"/>
      <c r="G49" s="3219"/>
      <c r="H49" s="70"/>
    </row>
    <row r="50" spans="1:8">
      <c r="A50" s="1684">
        <v>28</v>
      </c>
      <c r="B50" s="359"/>
      <c r="C50" s="18"/>
      <c r="D50" s="18"/>
      <c r="E50" s="18"/>
      <c r="F50" s="53"/>
      <c r="G50" s="3219"/>
      <c r="H50" s="70"/>
    </row>
    <row r="51" spans="1:8">
      <c r="A51" s="1684">
        <v>29</v>
      </c>
      <c r="B51" s="359" t="s">
        <v>1082</v>
      </c>
      <c r="C51" s="18"/>
      <c r="D51" s="18"/>
      <c r="E51" s="18"/>
      <c r="F51" s="1168"/>
      <c r="G51" s="3219">
        <f>SUM(G46:G50)</f>
        <v>1060496</v>
      </c>
      <c r="H51" s="70"/>
    </row>
    <row r="52" spans="1:8">
      <c r="A52" s="1684">
        <v>30</v>
      </c>
      <c r="B52" s="359" t="s">
        <v>1083</v>
      </c>
      <c r="C52" s="18"/>
      <c r="D52" s="18"/>
      <c r="E52" s="18"/>
      <c r="F52" s="76"/>
      <c r="G52" s="3220"/>
      <c r="H52" s="70"/>
    </row>
    <row r="53" spans="1:8">
      <c r="A53" s="1684">
        <v>31</v>
      </c>
      <c r="B53" s="359" t="s">
        <v>1084</v>
      </c>
      <c r="C53" s="18"/>
      <c r="D53" s="18"/>
      <c r="E53" s="18"/>
      <c r="F53" s="53"/>
      <c r="G53" s="3219">
        <v>0</v>
      </c>
      <c r="H53" s="70"/>
    </row>
    <row r="54" spans="1:8">
      <c r="A54" s="1684">
        <v>32</v>
      </c>
      <c r="B54" s="359"/>
      <c r="C54" s="18"/>
      <c r="D54" s="18"/>
      <c r="E54" s="18"/>
      <c r="F54" s="53"/>
      <c r="G54" s="3219"/>
      <c r="H54" s="70"/>
    </row>
    <row r="55" spans="1:8">
      <c r="A55" s="1684">
        <v>33</v>
      </c>
      <c r="B55" s="359"/>
      <c r="C55" s="18"/>
      <c r="D55" s="18"/>
      <c r="E55" s="18"/>
      <c r="F55" s="53"/>
      <c r="G55" s="3219"/>
      <c r="H55" s="70"/>
    </row>
    <row r="56" spans="1:8">
      <c r="A56" s="1684">
        <v>34</v>
      </c>
      <c r="B56" s="359"/>
      <c r="C56" s="18"/>
      <c r="D56" s="18"/>
      <c r="E56" s="18"/>
      <c r="F56" s="53"/>
      <c r="G56" s="3219"/>
      <c r="H56" s="70"/>
    </row>
    <row r="57" spans="1:8">
      <c r="A57" s="1684">
        <v>35</v>
      </c>
      <c r="B57" s="359"/>
      <c r="C57" s="18"/>
      <c r="D57" s="18"/>
      <c r="E57" s="18"/>
      <c r="F57" s="53"/>
      <c r="G57" s="3219"/>
      <c r="H57" s="70"/>
    </row>
    <row r="58" spans="1:8">
      <c r="A58" s="1684">
        <v>36</v>
      </c>
      <c r="B58" s="359" t="s">
        <v>1085</v>
      </c>
      <c r="C58" s="18"/>
      <c r="D58" s="18"/>
      <c r="E58" s="18"/>
      <c r="F58" s="53"/>
      <c r="G58" s="3219">
        <f>SUM(G53:G57)</f>
        <v>0</v>
      </c>
      <c r="H58" s="70"/>
    </row>
    <row r="59" spans="1:8">
      <c r="A59" s="1684">
        <v>37</v>
      </c>
      <c r="B59" s="359" t="s">
        <v>1086</v>
      </c>
      <c r="C59" s="18"/>
      <c r="D59" s="18"/>
      <c r="E59" s="18"/>
      <c r="F59" s="53"/>
      <c r="G59" s="1308"/>
      <c r="H59" s="70"/>
    </row>
    <row r="60" spans="1:8" ht="16" thickBot="1">
      <c r="A60" s="1320">
        <v>38</v>
      </c>
      <c r="B60" s="2080" t="s">
        <v>1087</v>
      </c>
      <c r="C60" s="1685"/>
      <c r="D60" s="1685"/>
      <c r="E60" s="1685"/>
      <c r="F60" s="1321"/>
      <c r="G60" s="2161">
        <f>G23+G31+G37+G38+G44-G51-G58</f>
        <v>3073089375</v>
      </c>
      <c r="H60" s="1106"/>
    </row>
    <row r="61" spans="1:8">
      <c r="A61" s="17"/>
      <c r="B61" s="68"/>
      <c r="C61" s="20"/>
      <c r="D61" s="20"/>
      <c r="E61" s="20"/>
      <c r="F61" s="17"/>
      <c r="G61" s="70"/>
      <c r="H61" s="70"/>
    </row>
    <row r="62" spans="1:8">
      <c r="A62" s="9" t="s">
        <v>384</v>
      </c>
      <c r="B62" s="20"/>
      <c r="E62" s="20"/>
      <c r="F62" s="17"/>
      <c r="G62" s="70"/>
      <c r="H62" s="70"/>
    </row>
    <row r="63" spans="1:8">
      <c r="A63" s="3787" t="s">
        <v>1088</v>
      </c>
      <c r="B63" s="3788"/>
      <c r="C63" s="3788"/>
      <c r="D63" s="3788"/>
      <c r="E63" s="3788"/>
      <c r="F63" s="3788"/>
      <c r="G63" s="3788"/>
      <c r="H63" s="1116"/>
    </row>
    <row r="64" spans="1:8" ht="16" thickBot="1">
      <c r="A64" s="20"/>
      <c r="B64" s="12"/>
      <c r="C64" s="12"/>
      <c r="D64" s="12"/>
      <c r="E64" s="20"/>
      <c r="F64" s="20"/>
      <c r="G64" s="71"/>
      <c r="H64" s="71"/>
    </row>
    <row r="65" spans="1:8">
      <c r="A65" s="1195"/>
      <c r="B65" s="1196" t="s">
        <v>156</v>
      </c>
      <c r="C65" s="1197" t="s">
        <v>353</v>
      </c>
      <c r="D65" s="1286"/>
      <c r="E65" s="1286"/>
      <c r="F65" s="1312" t="s">
        <v>158</v>
      </c>
      <c r="G65" s="1307" t="s">
        <v>159</v>
      </c>
      <c r="H65" s="75"/>
    </row>
    <row r="66" spans="1:8">
      <c r="A66" s="1580"/>
      <c r="B66" s="40" t="str">
        <f>'Data Sheet'!$C$25</f>
        <v xml:space="preserve">Niagara Mohawk Power Corporation </v>
      </c>
      <c r="C66" s="29" t="s">
        <v>354</v>
      </c>
      <c r="D66" s="17" t="s">
        <v>355</v>
      </c>
      <c r="E66" s="33" t="s">
        <v>356</v>
      </c>
      <c r="F66" s="144" t="s">
        <v>161</v>
      </c>
      <c r="G66" s="1551"/>
      <c r="H66" s="17"/>
    </row>
    <row r="67" spans="1:8">
      <c r="A67" s="1687"/>
      <c r="B67" s="21"/>
      <c r="C67" s="53" t="s">
        <v>357</v>
      </c>
      <c r="D67" s="21" t="s">
        <v>358</v>
      </c>
      <c r="E67" s="52" t="s">
        <v>359</v>
      </c>
      <c r="F67" s="324" t="str">
        <f>'Data Sheet'!$C$40</f>
        <v>April 20, 2026</v>
      </c>
      <c r="G67" s="1200" t="str">
        <f>'Data Sheet'!$C$38</f>
        <v>December 31, 2025</v>
      </c>
      <c r="H67" s="1113"/>
    </row>
    <row r="68" spans="1:8">
      <c r="A68" s="3779" t="s">
        <v>1089</v>
      </c>
      <c r="B68" s="3780"/>
      <c r="C68" s="3780"/>
      <c r="D68" s="3780"/>
      <c r="E68" s="3780"/>
      <c r="F68" s="3780"/>
      <c r="G68" s="3781"/>
      <c r="H68" s="20"/>
    </row>
    <row r="69" spans="1:8">
      <c r="A69" s="2966" t="s">
        <v>399</v>
      </c>
      <c r="B69" s="78" t="s">
        <v>104</v>
      </c>
      <c r="C69" s="17"/>
      <c r="D69" s="17"/>
      <c r="E69" s="17"/>
      <c r="F69" s="17"/>
      <c r="G69" s="1271" t="s">
        <v>1068</v>
      </c>
      <c r="H69" s="20"/>
    </row>
    <row r="70" spans="1:8">
      <c r="A70" s="1684" t="s">
        <v>402</v>
      </c>
      <c r="B70" s="79" t="s">
        <v>1090</v>
      </c>
      <c r="C70" s="21"/>
      <c r="D70" s="18"/>
      <c r="E70" s="18"/>
      <c r="F70" s="18"/>
      <c r="G70" s="1272" t="s">
        <v>173</v>
      </c>
      <c r="H70" s="20"/>
    </row>
    <row r="71" spans="1:8" ht="31.5" customHeight="1">
      <c r="A71" s="2966"/>
      <c r="B71" s="17"/>
      <c r="C71" s="17"/>
      <c r="D71" s="2228"/>
      <c r="E71" s="20"/>
      <c r="F71" s="20"/>
      <c r="G71" s="1317"/>
      <c r="H71" s="70"/>
    </row>
    <row r="72" spans="1:8">
      <c r="A72" s="1583"/>
      <c r="B72" s="3489" t="s">
        <v>1091</v>
      </c>
      <c r="C72" s="34"/>
      <c r="D72" s="34"/>
      <c r="E72" s="69"/>
      <c r="F72" s="20"/>
      <c r="G72" s="1317"/>
      <c r="H72" s="70"/>
    </row>
    <row r="73" spans="1:8">
      <c r="A73" s="2966"/>
      <c r="B73" s="3784" t="s">
        <v>1092</v>
      </c>
      <c r="C73" s="3695"/>
      <c r="D73" s="3695"/>
      <c r="E73" s="3695"/>
      <c r="F73" s="3789"/>
      <c r="G73" s="1317"/>
      <c r="H73" s="70"/>
    </row>
    <row r="74" spans="1:8">
      <c r="A74" s="2966"/>
      <c r="B74" s="3785"/>
      <c r="C74" s="3695"/>
      <c r="D74" s="3695"/>
      <c r="E74" s="3695"/>
      <c r="F74" s="3789"/>
      <c r="G74" s="1317"/>
      <c r="H74" s="70"/>
    </row>
    <row r="75" spans="1:8">
      <c r="A75" s="1684"/>
      <c r="B75" s="18"/>
      <c r="C75" s="18"/>
      <c r="D75" s="18"/>
      <c r="E75" s="18"/>
      <c r="F75" s="21"/>
      <c r="G75" s="1317"/>
      <c r="H75" s="70"/>
    </row>
    <row r="76" spans="1:8">
      <c r="A76" s="2966" t="s">
        <v>787</v>
      </c>
      <c r="B76" s="20"/>
      <c r="C76" s="20"/>
      <c r="D76" s="20"/>
      <c r="E76" s="20"/>
      <c r="F76" s="17"/>
      <c r="G76" s="1314"/>
      <c r="H76" s="70"/>
    </row>
    <row r="77" spans="1:8">
      <c r="A77" s="2966" t="s">
        <v>789</v>
      </c>
      <c r="B77" s="20"/>
      <c r="C77" s="20"/>
      <c r="D77" s="20"/>
      <c r="E77" s="20"/>
      <c r="F77" s="17"/>
      <c r="G77" s="1314"/>
      <c r="H77" s="70"/>
    </row>
    <row r="78" spans="1:8">
      <c r="A78" s="2966" t="s">
        <v>791</v>
      </c>
      <c r="B78" s="20"/>
      <c r="C78" s="20"/>
      <c r="D78" s="20"/>
      <c r="E78" s="20"/>
      <c r="F78" s="17"/>
      <c r="G78" s="1314"/>
      <c r="H78" s="70"/>
    </row>
    <row r="79" spans="1:8">
      <c r="A79" s="2966" t="s">
        <v>793</v>
      </c>
      <c r="B79" s="20"/>
      <c r="C79" s="20"/>
      <c r="D79" s="20"/>
      <c r="E79" s="20"/>
      <c r="F79" s="17"/>
      <c r="G79" s="1314"/>
      <c r="H79" s="70"/>
    </row>
    <row r="80" spans="1:8">
      <c r="A80" s="2966" t="s">
        <v>796</v>
      </c>
      <c r="B80" s="20"/>
      <c r="C80" s="20"/>
      <c r="D80" s="20"/>
      <c r="E80" s="20"/>
      <c r="F80" s="17"/>
      <c r="G80" s="1314"/>
      <c r="H80" s="70"/>
    </row>
    <row r="81" spans="1:8">
      <c r="A81" s="1684" t="s">
        <v>798</v>
      </c>
      <c r="B81" s="18"/>
      <c r="C81" s="18"/>
      <c r="D81" s="18"/>
      <c r="E81" s="18"/>
      <c r="F81" s="21"/>
      <c r="G81" s="1310"/>
      <c r="H81" s="70"/>
    </row>
    <row r="82" spans="1:8">
      <c r="A82" s="1684" t="s">
        <v>800</v>
      </c>
      <c r="B82" s="18" t="s">
        <v>1093</v>
      </c>
      <c r="C82" s="18"/>
      <c r="D82" s="18"/>
      <c r="E82" s="18"/>
      <c r="F82" s="21"/>
      <c r="G82" s="3269">
        <f>SUM(G76:G81)</f>
        <v>0</v>
      </c>
      <c r="H82" s="70"/>
    </row>
    <row r="83" spans="1:8">
      <c r="A83" s="2966"/>
      <c r="B83" s="20"/>
      <c r="C83" s="20"/>
      <c r="D83" s="20"/>
      <c r="E83" s="20"/>
      <c r="F83" s="17"/>
      <c r="G83" s="3271"/>
      <c r="H83" s="70"/>
    </row>
    <row r="84" spans="1:8">
      <c r="A84" s="2966"/>
      <c r="B84" s="3790" t="s">
        <v>1094</v>
      </c>
      <c r="C84" s="3791"/>
      <c r="D84" s="3791"/>
      <c r="E84" s="3791"/>
      <c r="F84" s="3792"/>
      <c r="G84" s="3271"/>
      <c r="H84" s="70"/>
    </row>
    <row r="85" spans="1:8">
      <c r="A85" s="2966"/>
      <c r="B85" s="3782" t="s">
        <v>1095</v>
      </c>
      <c r="C85" s="3700"/>
      <c r="D85" s="3700"/>
      <c r="E85" s="3700"/>
      <c r="F85" s="3783"/>
      <c r="G85" s="3271"/>
      <c r="H85" s="70"/>
    </row>
    <row r="86" spans="1:8">
      <c r="A86" s="2966"/>
      <c r="B86" s="20"/>
      <c r="C86" s="20"/>
      <c r="D86" s="20"/>
      <c r="E86" s="20"/>
      <c r="F86" s="17"/>
      <c r="G86" s="3271"/>
      <c r="H86" s="70"/>
    </row>
    <row r="87" spans="1:8">
      <c r="A87" s="2966"/>
      <c r="B87" s="3784" t="s">
        <v>1096</v>
      </c>
      <c r="C87" s="3695"/>
      <c r="D87" s="3695"/>
      <c r="E87" s="3695"/>
      <c r="F87" s="17"/>
      <c r="G87" s="3271"/>
      <c r="H87" s="70"/>
    </row>
    <row r="88" spans="1:8">
      <c r="A88" s="2966"/>
      <c r="B88" s="3785"/>
      <c r="C88" s="3695"/>
      <c r="D88" s="3695"/>
      <c r="E88" s="3695"/>
      <c r="F88" s="17"/>
      <c r="G88" s="3271"/>
      <c r="H88" s="70"/>
    </row>
    <row r="89" spans="1:8">
      <c r="A89" s="2966"/>
      <c r="B89" s="3785"/>
      <c r="C89" s="3695"/>
      <c r="D89" s="3695"/>
      <c r="E89" s="3695"/>
      <c r="F89" s="17"/>
      <c r="G89" s="3271"/>
      <c r="H89" s="70"/>
    </row>
    <row r="90" spans="1:8">
      <c r="A90" s="1684"/>
      <c r="B90" s="3786"/>
      <c r="C90" s="3713"/>
      <c r="D90" s="3713"/>
      <c r="E90" s="3713"/>
      <c r="F90" s="21"/>
      <c r="G90" s="3271"/>
      <c r="H90" s="70"/>
    </row>
    <row r="91" spans="1:8">
      <c r="A91" s="1684" t="s">
        <v>802</v>
      </c>
      <c r="B91" s="21" t="s">
        <v>1097</v>
      </c>
      <c r="C91" s="18"/>
      <c r="D91" s="18"/>
      <c r="E91" s="18"/>
      <c r="F91" s="21"/>
      <c r="G91" s="3269"/>
      <c r="H91" s="70"/>
    </row>
    <row r="92" spans="1:8">
      <c r="A92" s="1684" t="s">
        <v>804</v>
      </c>
      <c r="B92" s="21" t="s">
        <v>1098</v>
      </c>
      <c r="C92" s="18"/>
      <c r="D92" s="18"/>
      <c r="E92" s="18"/>
      <c r="F92" s="21"/>
      <c r="G92" s="3269">
        <f>G82+G91</f>
        <v>0</v>
      </c>
      <c r="H92" s="70"/>
    </row>
    <row r="93" spans="1:8">
      <c r="A93" s="1684" t="s">
        <v>806</v>
      </c>
      <c r="B93" s="21" t="s">
        <v>1099</v>
      </c>
      <c r="C93" s="18"/>
      <c r="D93" s="18"/>
      <c r="E93" s="18"/>
      <c r="F93" s="21"/>
      <c r="G93" s="3272">
        <f>G60+G92</f>
        <v>3073089375</v>
      </c>
      <c r="H93" s="70"/>
    </row>
    <row r="94" spans="1:8">
      <c r="A94" s="2966"/>
      <c r="B94" s="20"/>
      <c r="C94" s="20"/>
      <c r="D94" s="20"/>
      <c r="E94" s="20"/>
      <c r="F94" s="17"/>
      <c r="G94" s="3271"/>
      <c r="H94" s="70"/>
    </row>
    <row r="95" spans="1:8">
      <c r="A95" s="2966"/>
      <c r="B95" s="69" t="s">
        <v>1100</v>
      </c>
      <c r="C95" s="20"/>
      <c r="D95" s="20"/>
      <c r="E95" s="20"/>
      <c r="F95" s="17"/>
      <c r="G95" s="3271"/>
      <c r="H95" s="70"/>
    </row>
    <row r="96" spans="1:8">
      <c r="A96" s="1684"/>
      <c r="B96" s="18"/>
      <c r="C96" s="18"/>
      <c r="D96" s="18"/>
      <c r="E96" s="18"/>
      <c r="F96" s="21"/>
      <c r="G96" s="3271"/>
      <c r="H96" s="70"/>
    </row>
    <row r="97" spans="1:8">
      <c r="A97" s="1684" t="s">
        <v>808</v>
      </c>
      <c r="B97" s="359" t="s">
        <v>1101</v>
      </c>
      <c r="C97" s="18"/>
      <c r="D97" s="18"/>
      <c r="E97" s="18"/>
      <c r="F97" s="21"/>
      <c r="G97" s="3269">
        <v>-2738692</v>
      </c>
      <c r="H97" s="70"/>
    </row>
    <row r="98" spans="1:8">
      <c r="A98" s="1684" t="s">
        <v>810</v>
      </c>
      <c r="B98" s="359" t="s">
        <v>1102</v>
      </c>
      <c r="C98" s="18"/>
      <c r="D98" s="18"/>
      <c r="E98" s="18"/>
      <c r="F98" s="21"/>
      <c r="G98" s="3269">
        <f>+'114117'!AC17</f>
        <v>0</v>
      </c>
      <c r="H98" s="70"/>
    </row>
    <row r="99" spans="1:8">
      <c r="A99" s="1684" t="s">
        <v>812</v>
      </c>
      <c r="B99" s="359" t="s">
        <v>1103</v>
      </c>
      <c r="C99" s="18"/>
      <c r="D99" s="18"/>
      <c r="E99" s="18"/>
      <c r="F99" s="21"/>
      <c r="G99" s="3269"/>
      <c r="H99" s="70"/>
    </row>
    <row r="100" spans="1:8">
      <c r="A100" s="1684" t="s">
        <v>814</v>
      </c>
      <c r="B100" s="359" t="s">
        <v>1104</v>
      </c>
      <c r="C100" s="21"/>
      <c r="D100" s="21"/>
      <c r="E100" s="21"/>
      <c r="F100" s="21"/>
      <c r="G100" s="3269"/>
      <c r="H100" s="70"/>
    </row>
    <row r="101" spans="1:8" ht="16" thickBot="1">
      <c r="A101" s="1320" t="s">
        <v>816</v>
      </c>
      <c r="B101" s="2080" t="s">
        <v>1105</v>
      </c>
      <c r="C101" s="1685"/>
      <c r="D101" s="1685"/>
      <c r="E101" s="1685"/>
      <c r="F101" s="1653"/>
      <c r="G101" s="2161">
        <f>G97+G98-G99+G100</f>
        <v>-2738692</v>
      </c>
      <c r="H101" s="70"/>
    </row>
    <row r="102" spans="1:8">
      <c r="A102" s="1469"/>
      <c r="B102" s="20"/>
      <c r="C102" s="20"/>
      <c r="D102" s="20"/>
      <c r="E102" s="20"/>
      <c r="F102" s="17"/>
      <c r="G102" s="1581"/>
      <c r="H102" s="70"/>
    </row>
    <row r="103" spans="1:8">
      <c r="A103" s="1469"/>
      <c r="B103" s="20"/>
      <c r="C103" s="20"/>
      <c r="D103" s="20"/>
      <c r="E103" s="20"/>
      <c r="F103" s="17"/>
      <c r="G103" s="1581"/>
      <c r="H103" s="70"/>
    </row>
    <row r="104" spans="1:8">
      <c r="A104" s="1469"/>
      <c r="B104" s="20"/>
      <c r="C104" s="20"/>
      <c r="D104" s="20"/>
      <c r="E104" s="20"/>
      <c r="F104" s="17"/>
      <c r="G104" s="1581"/>
      <c r="H104" s="70"/>
    </row>
    <row r="105" spans="1:8">
      <c r="A105" s="1469"/>
      <c r="B105" s="20"/>
      <c r="C105" s="20"/>
      <c r="D105" s="20"/>
      <c r="E105" s="20"/>
      <c r="F105" s="17"/>
      <c r="G105" s="1581"/>
      <c r="H105" s="70"/>
    </row>
    <row r="106" spans="1:8">
      <c r="A106" s="1469"/>
      <c r="B106" s="20"/>
      <c r="C106" s="20"/>
      <c r="D106" s="20"/>
      <c r="E106" s="20"/>
      <c r="F106" s="17"/>
      <c r="G106" s="1581"/>
      <c r="H106" s="70"/>
    </row>
    <row r="107" spans="1:8">
      <c r="A107" s="1469"/>
      <c r="B107" s="20"/>
      <c r="C107" s="20"/>
      <c r="D107" s="20"/>
      <c r="E107" s="20"/>
      <c r="F107" s="17"/>
      <c r="G107" s="1581"/>
      <c r="H107" s="70"/>
    </row>
    <row r="108" spans="1:8">
      <c r="A108" s="1469"/>
      <c r="B108" s="20"/>
      <c r="C108" s="20"/>
      <c r="D108" s="20"/>
      <c r="E108" s="20"/>
      <c r="F108" s="17"/>
      <c r="G108" s="1581"/>
      <c r="H108" s="70"/>
    </row>
    <row r="109" spans="1:8">
      <c r="A109" s="1469"/>
      <c r="B109" s="20"/>
      <c r="C109" s="20"/>
      <c r="D109" s="20"/>
      <c r="E109" s="20"/>
      <c r="F109" s="17"/>
      <c r="G109" s="1581"/>
      <c r="H109" s="70"/>
    </row>
    <row r="110" spans="1:8">
      <c r="A110" s="1469"/>
      <c r="B110" s="20"/>
      <c r="C110" s="20"/>
      <c r="D110" s="20"/>
      <c r="E110" s="20"/>
      <c r="F110" s="17"/>
      <c r="G110" s="1581"/>
      <c r="H110" s="70"/>
    </row>
    <row r="111" spans="1:8">
      <c r="A111" s="1469"/>
      <c r="B111" s="20"/>
      <c r="C111" s="20"/>
      <c r="D111" s="20"/>
      <c r="E111" s="20"/>
      <c r="F111" s="17"/>
      <c r="G111" s="1581"/>
      <c r="H111" s="70"/>
    </row>
    <row r="112" spans="1:8">
      <c r="A112" s="1469"/>
      <c r="B112" s="17"/>
      <c r="C112" s="20"/>
      <c r="D112" s="20"/>
      <c r="E112" s="20"/>
      <c r="F112" s="17"/>
      <c r="G112" s="1581"/>
      <c r="H112" s="70"/>
    </row>
    <row r="113" spans="1:8">
      <c r="A113" s="1469"/>
      <c r="B113" s="17"/>
      <c r="C113" s="20"/>
      <c r="D113" s="20"/>
      <c r="E113" s="20"/>
      <c r="F113" s="17"/>
      <c r="G113" s="1581"/>
      <c r="H113" s="70"/>
    </row>
    <row r="114" spans="1:8">
      <c r="A114" s="1469"/>
      <c r="B114" s="20"/>
      <c r="C114" s="20"/>
      <c r="D114" s="20"/>
      <c r="E114" s="20"/>
      <c r="F114" s="17"/>
      <c r="G114" s="1581"/>
      <c r="H114" s="70"/>
    </row>
    <row r="115" spans="1:8">
      <c r="A115" s="1469"/>
      <c r="B115" s="17"/>
      <c r="C115" s="20"/>
      <c r="D115" s="20"/>
      <c r="E115" s="20"/>
      <c r="F115" s="17"/>
      <c r="G115" s="1581"/>
      <c r="H115" s="70"/>
    </row>
    <row r="116" spans="1:8">
      <c r="A116" s="1469"/>
      <c r="B116" s="17"/>
      <c r="C116" s="17"/>
      <c r="D116" s="17"/>
      <c r="E116" s="17"/>
      <c r="F116" s="17"/>
      <c r="G116" s="1581"/>
      <c r="H116" s="70"/>
    </row>
    <row r="117" spans="1:8">
      <c r="A117" s="1469"/>
      <c r="B117" s="17"/>
      <c r="C117" s="20"/>
      <c r="D117" s="20"/>
      <c r="E117" s="20"/>
      <c r="F117" s="17"/>
      <c r="G117" s="1581"/>
      <c r="H117" s="70"/>
    </row>
    <row r="118" spans="1:8">
      <c r="A118" s="1469"/>
      <c r="B118" s="17"/>
      <c r="C118" s="20"/>
      <c r="D118" s="20"/>
      <c r="E118" s="20"/>
      <c r="F118" s="17"/>
      <c r="G118" s="1581"/>
      <c r="H118" s="70"/>
    </row>
    <row r="119" spans="1:8">
      <c r="A119" s="1469"/>
      <c r="B119" s="17"/>
      <c r="C119" s="20"/>
      <c r="D119" s="20"/>
      <c r="E119" s="20"/>
      <c r="F119" s="17"/>
      <c r="G119" s="1581"/>
      <c r="H119" s="70"/>
    </row>
    <row r="120" spans="1:8">
      <c r="A120" s="1469"/>
      <c r="B120" s="20"/>
      <c r="C120" s="20"/>
      <c r="D120" s="20"/>
      <c r="E120" s="20"/>
      <c r="F120" s="17"/>
      <c r="G120" s="1581"/>
      <c r="H120" s="70"/>
    </row>
    <row r="121" spans="1:8">
      <c r="A121" s="1469"/>
      <c r="B121" s="17"/>
      <c r="C121" s="20"/>
      <c r="D121" s="20"/>
      <c r="E121" s="20"/>
      <c r="F121" s="17"/>
      <c r="G121" s="1581"/>
      <c r="H121" s="70"/>
    </row>
    <row r="122" spans="1:8">
      <c r="A122" s="1469"/>
      <c r="B122" s="17"/>
      <c r="C122" s="20"/>
      <c r="D122" s="20"/>
      <c r="E122" s="20"/>
      <c r="F122" s="17"/>
      <c r="G122" s="1581"/>
      <c r="H122" s="70"/>
    </row>
    <row r="123" spans="1:8" ht="16" thickBot="1">
      <c r="A123" s="1201"/>
      <c r="B123" s="1653"/>
      <c r="C123" s="1685"/>
      <c r="D123" s="1685"/>
      <c r="E123" s="1685"/>
      <c r="F123" s="1653"/>
      <c r="G123" s="1311"/>
      <c r="H123" s="70"/>
    </row>
    <row r="124" spans="1:8">
      <c r="A124" s="17" t="s">
        <v>384</v>
      </c>
      <c r="B124" s="17"/>
      <c r="C124" s="20"/>
      <c r="E124" s="20"/>
      <c r="F124" s="17"/>
      <c r="G124" s="70"/>
      <c r="H124" s="70"/>
    </row>
    <row r="125" spans="1:8" ht="16" thickBot="1">
      <c r="A125" s="3757" t="s">
        <v>1106</v>
      </c>
      <c r="B125" s="3757"/>
      <c r="C125" s="3757"/>
      <c r="D125" s="3757"/>
      <c r="E125" s="3757"/>
      <c r="F125" s="3757"/>
      <c r="G125" s="3757"/>
      <c r="H125" s="71"/>
    </row>
    <row r="126" spans="1:8">
      <c r="A126" s="1182"/>
      <c r="B126" s="1328"/>
      <c r="C126" s="1328"/>
      <c r="D126" s="1328"/>
      <c r="E126" s="1183"/>
    </row>
    <row r="127" spans="1:8">
      <c r="A127" s="1499"/>
      <c r="E127" s="1586"/>
    </row>
    <row r="128" spans="1:8">
      <c r="A128" s="1499"/>
      <c r="E128" s="1586"/>
    </row>
    <row r="129" spans="1:8">
      <c r="A129" s="1469"/>
      <c r="B129" s="17"/>
      <c r="C129" s="17"/>
      <c r="D129" s="17"/>
      <c r="E129" s="1551"/>
      <c r="F129" s="17"/>
      <c r="G129" s="70"/>
      <c r="H129" s="70"/>
    </row>
    <row r="130" spans="1:8">
      <c r="A130" s="1469"/>
      <c r="B130" s="17"/>
      <c r="C130" s="17"/>
      <c r="D130" s="17"/>
      <c r="E130" s="1551"/>
      <c r="F130" s="17"/>
      <c r="G130" s="70"/>
      <c r="H130" s="70"/>
    </row>
    <row r="131" spans="1:8">
      <c r="A131" s="1469"/>
      <c r="B131" s="17"/>
      <c r="C131" s="17"/>
      <c r="D131" s="17"/>
      <c r="E131" s="1551"/>
      <c r="F131" s="17"/>
      <c r="G131" s="70"/>
      <c r="H131" s="70"/>
    </row>
    <row r="132" spans="1:8">
      <c r="A132" s="1469"/>
      <c r="B132" s="17"/>
      <c r="C132" s="1759"/>
      <c r="D132" s="1759"/>
      <c r="E132" s="1551"/>
      <c r="F132" s="17"/>
      <c r="G132" s="70"/>
      <c r="H132" s="70"/>
    </row>
    <row r="133" spans="1:8">
      <c r="A133" s="1469"/>
      <c r="B133" s="17"/>
      <c r="C133" s="1742"/>
      <c r="D133" s="1742"/>
      <c r="E133" s="1551"/>
      <c r="F133" s="17"/>
      <c r="G133" s="70"/>
      <c r="H133" s="70"/>
    </row>
    <row r="134" spans="1:8">
      <c r="A134" s="1469"/>
      <c r="B134" s="17"/>
      <c r="C134" s="1742"/>
      <c r="D134" s="1742"/>
      <c r="E134" s="1551"/>
      <c r="F134" s="17"/>
      <c r="G134" s="70"/>
      <c r="H134" s="70"/>
    </row>
    <row r="135" spans="1:8">
      <c r="A135" s="1469"/>
      <c r="B135" s="17"/>
      <c r="C135" s="1742"/>
      <c r="D135" s="1742"/>
      <c r="E135" s="1551"/>
      <c r="F135" s="17"/>
      <c r="G135" s="70"/>
      <c r="H135" s="70"/>
    </row>
    <row r="136" spans="1:8">
      <c r="A136" s="1469"/>
      <c r="B136" s="17"/>
      <c r="C136" s="1742"/>
      <c r="D136" s="1742"/>
      <c r="E136" s="1551"/>
      <c r="F136" s="1551"/>
      <c r="G136" s="70"/>
      <c r="H136" s="70"/>
    </row>
    <row r="137" spans="1:8">
      <c r="A137" s="1469"/>
      <c r="B137" s="17"/>
      <c r="C137" s="1742"/>
      <c r="D137" s="1742"/>
      <c r="E137" s="1551"/>
      <c r="F137" s="1551"/>
      <c r="G137" s="70"/>
      <c r="H137" s="70"/>
    </row>
    <row r="138" spans="1:8">
      <c r="A138" s="1469"/>
      <c r="B138" s="17"/>
      <c r="C138" s="1742"/>
      <c r="D138" s="1742"/>
      <c r="E138" s="1551"/>
      <c r="F138" s="1551"/>
      <c r="G138" s="70"/>
      <c r="H138" s="70"/>
    </row>
    <row r="139" spans="1:8">
      <c r="A139" s="1469"/>
      <c r="B139" s="17"/>
      <c r="C139" s="1742"/>
      <c r="D139" s="1742"/>
      <c r="E139" s="1551"/>
      <c r="F139" s="1551"/>
      <c r="G139" s="70"/>
      <c r="H139" s="70"/>
    </row>
    <row r="140" spans="1:8">
      <c r="A140" s="1469"/>
      <c r="B140" s="17"/>
      <c r="C140" s="1742"/>
      <c r="D140" s="1742"/>
      <c r="E140" s="1551"/>
      <c r="F140" s="1551"/>
      <c r="G140" s="17"/>
      <c r="H140" s="17"/>
    </row>
    <row r="141" spans="1:8">
      <c r="A141" s="1469"/>
      <c r="B141" s="17"/>
      <c r="C141" s="1742"/>
      <c r="D141" s="1742"/>
      <c r="E141" s="1551"/>
      <c r="F141" s="1551"/>
      <c r="G141" s="17"/>
      <c r="H141" s="17"/>
    </row>
    <row r="142" spans="1:8">
      <c r="A142" s="1499"/>
      <c r="C142" s="617"/>
      <c r="D142" s="617"/>
      <c r="E142" s="1586"/>
      <c r="F142" s="1586"/>
    </row>
    <row r="143" spans="1:8">
      <c r="A143" s="1499"/>
      <c r="C143" s="617"/>
      <c r="D143" s="617"/>
      <c r="E143" s="1586"/>
      <c r="F143" s="1586"/>
    </row>
    <row r="144" spans="1:8">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5">
    <mergeCell ref="A4:G4"/>
    <mergeCell ref="A68:G68"/>
    <mergeCell ref="A125:G125"/>
    <mergeCell ref="B85:F85"/>
    <mergeCell ref="B87:E90"/>
    <mergeCell ref="B14:C16"/>
    <mergeCell ref="E14:G15"/>
    <mergeCell ref="A63:G63"/>
    <mergeCell ref="B73:F74"/>
    <mergeCell ref="B84:F84"/>
    <mergeCell ref="B5:C7"/>
    <mergeCell ref="E6:G8"/>
    <mergeCell ref="B8:C11"/>
    <mergeCell ref="E9:G13"/>
    <mergeCell ref="B12:C13"/>
  </mergeCells>
  <printOptions horizontalCentered="1" verticalCentered="1"/>
  <pageMargins left="0.5" right="0.75" top="0.5" bottom="0.5" header="0.5" footer="0.5"/>
  <pageSetup scale="61" fitToHeight="2" pageOrder="overThenDown" orientation="portrait" r:id="rId1"/>
  <headerFooter alignWithMargins="0"/>
  <rowBreaks count="1" manualBreakCount="1">
    <brk id="63" max="1638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abColor rgb="FF92D050"/>
  </sheetPr>
  <dimension ref="A1:E131"/>
  <sheetViews>
    <sheetView view="pageBreakPreview" topLeftCell="A51" zoomScale="80" zoomScaleNormal="85" zoomScaleSheetLayoutView="80" workbookViewId="0">
      <selection activeCell="I69" sqref="I69"/>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21.69140625" style="9" customWidth="1"/>
    <col min="6" max="6" width="5.69140625" style="9" customWidth="1"/>
    <col min="7" max="7" width="9.07421875" style="9" customWidth="1"/>
    <col min="8" max="16384" width="9.69140625" style="9"/>
  </cols>
  <sheetData>
    <row r="1" spans="1:5">
      <c r="A1" s="1195"/>
      <c r="B1" s="1196" t="s">
        <v>156</v>
      </c>
      <c r="C1" s="1197" t="s">
        <v>353</v>
      </c>
      <c r="D1" s="1267" t="s">
        <v>158</v>
      </c>
      <c r="E1" s="1307" t="s">
        <v>159</v>
      </c>
    </row>
    <row r="2" spans="1:5">
      <c r="A2" s="1580"/>
      <c r="B2" s="40" t="str">
        <f>'Data Sheet'!$C$25</f>
        <v xml:space="preserve">Niagara Mohawk Power Corporation </v>
      </c>
      <c r="C2" s="33" t="s">
        <v>1107</v>
      </c>
      <c r="D2" s="144" t="s">
        <v>161</v>
      </c>
      <c r="E2" s="1551"/>
    </row>
    <row r="3" spans="1:5" ht="15" customHeight="1">
      <c r="A3" s="1687"/>
      <c r="B3" s="946"/>
      <c r="C3" s="945" t="s">
        <v>388</v>
      </c>
      <c r="D3" s="324" t="str">
        <f>'Data Sheet'!$C$40</f>
        <v>April 20, 2026</v>
      </c>
      <c r="E3" s="1200" t="str">
        <f>'Data Sheet'!$C$38</f>
        <v>December 31, 2025</v>
      </c>
    </row>
    <row r="4" spans="1:5" ht="15" customHeight="1">
      <c r="A4" s="2074"/>
      <c r="B4" s="18" t="s">
        <v>1108</v>
      </c>
      <c r="C4" s="18"/>
      <c r="D4" s="18"/>
      <c r="E4" s="1277"/>
    </row>
    <row r="5" spans="1:5" ht="15" customHeight="1">
      <c r="A5" s="1580"/>
      <c r="B5" s="3793" t="s">
        <v>1109</v>
      </c>
      <c r="C5" s="3712" t="s">
        <v>1110</v>
      </c>
      <c r="D5" s="3712"/>
      <c r="E5" s="3795"/>
    </row>
    <row r="6" spans="1:5">
      <c r="A6" s="1580"/>
      <c r="B6" s="3794"/>
      <c r="C6" s="3706"/>
      <c r="D6" s="3706"/>
      <c r="E6" s="3796"/>
    </row>
    <row r="7" spans="1:5">
      <c r="A7" s="1580"/>
      <c r="B7" s="3794"/>
      <c r="C7" s="3706"/>
      <c r="D7" s="3706"/>
      <c r="E7" s="3796"/>
    </row>
    <row r="8" spans="1:5">
      <c r="A8" s="1580"/>
      <c r="B8" s="3794"/>
      <c r="C8" s="3706"/>
      <c r="D8" s="3706"/>
      <c r="E8" s="3796"/>
    </row>
    <row r="9" spans="1:5">
      <c r="A9" s="1580"/>
      <c r="B9" s="3794"/>
      <c r="C9" s="780"/>
      <c r="D9" s="780"/>
      <c r="E9" s="3490"/>
    </row>
    <row r="10" spans="1:5">
      <c r="A10" s="1580"/>
      <c r="B10" s="3794"/>
      <c r="C10" s="773"/>
      <c r="D10" s="773"/>
      <c r="E10" s="3451"/>
    </row>
    <row r="11" spans="1:5">
      <c r="A11" s="1580"/>
      <c r="B11" s="3794"/>
      <c r="C11" s="364"/>
      <c r="D11" s="364"/>
      <c r="E11" s="3452"/>
    </row>
    <row r="12" spans="1:5">
      <c r="A12" s="1580"/>
      <c r="B12" s="3794"/>
      <c r="C12"/>
      <c r="D12"/>
      <c r="E12" s="1839"/>
    </row>
    <row r="13" spans="1:5">
      <c r="A13" s="1580"/>
      <c r="B13" s="3675" t="s">
        <v>1111</v>
      </c>
      <c r="C13" s="20"/>
      <c r="E13" s="1839"/>
    </row>
    <row r="14" spans="1:5">
      <c r="A14" s="1580"/>
      <c r="B14" s="3794"/>
      <c r="C14" s="20"/>
      <c r="E14" s="1839"/>
    </row>
    <row r="15" spans="1:5">
      <c r="A15" s="1687"/>
      <c r="B15" s="18"/>
      <c r="C15" s="18"/>
      <c r="D15" s="37"/>
      <c r="E15" s="1466"/>
    </row>
    <row r="16" spans="1:5">
      <c r="A16" s="2968" t="s">
        <v>399</v>
      </c>
      <c r="B16" s="20" t="s">
        <v>1112</v>
      </c>
      <c r="C16" s="20"/>
      <c r="D16" s="12"/>
      <c r="E16" s="1683" t="s">
        <v>1113</v>
      </c>
    </row>
    <row r="17" spans="1:5">
      <c r="A17" s="2078" t="s">
        <v>402</v>
      </c>
      <c r="B17" s="18" t="s">
        <v>172</v>
      </c>
      <c r="C17" s="18"/>
      <c r="D17" s="18"/>
      <c r="E17" s="1272" t="s">
        <v>173</v>
      </c>
    </row>
    <row r="18" spans="1:5">
      <c r="A18" s="1684">
        <v>1</v>
      </c>
      <c r="B18" s="359" t="s">
        <v>1114</v>
      </c>
      <c r="C18" s="18"/>
      <c r="D18" s="672"/>
      <c r="E18" s="2079"/>
    </row>
    <row r="19" spans="1:5">
      <c r="A19" s="1684">
        <v>2</v>
      </c>
      <c r="B19" s="359" t="s">
        <v>1115</v>
      </c>
      <c r="C19" s="18"/>
      <c r="D19" s="672"/>
      <c r="E19" s="1308">
        <f>+'114117'!AC57</f>
        <v>410116704</v>
      </c>
    </row>
    <row r="20" spans="1:5">
      <c r="A20" s="1684">
        <v>3</v>
      </c>
      <c r="B20" s="359" t="s">
        <v>1116</v>
      </c>
      <c r="C20" s="18"/>
      <c r="D20" s="672"/>
      <c r="E20" s="3491"/>
    </row>
    <row r="21" spans="1:5">
      <c r="A21" s="1684">
        <v>4</v>
      </c>
      <c r="B21" s="359" t="s">
        <v>1117</v>
      </c>
      <c r="C21" s="18"/>
      <c r="D21" s="672"/>
      <c r="E21" s="1310">
        <v>465919906</v>
      </c>
    </row>
    <row r="22" spans="1:5">
      <c r="A22" s="1684">
        <v>5</v>
      </c>
      <c r="B22" s="359" t="s">
        <v>1118</v>
      </c>
      <c r="C22" s="18"/>
      <c r="D22" s="21"/>
      <c r="E22" s="1310">
        <v>3174440</v>
      </c>
    </row>
    <row r="23" spans="1:5">
      <c r="A23" s="1684">
        <v>6</v>
      </c>
      <c r="B23" s="359" t="s">
        <v>1119</v>
      </c>
      <c r="C23" s="18"/>
      <c r="D23" s="21"/>
      <c r="E23" s="1310">
        <v>287790</v>
      </c>
    </row>
    <row r="24" spans="1:5">
      <c r="A24" s="1684">
        <v>7</v>
      </c>
      <c r="B24" s="359" t="s">
        <v>1120</v>
      </c>
      <c r="C24" s="18"/>
      <c r="D24" s="21"/>
      <c r="E24" s="1310">
        <v>7585446</v>
      </c>
    </row>
    <row r="25" spans="1:5">
      <c r="A25" s="1684">
        <v>8</v>
      </c>
      <c r="B25" s="359" t="s">
        <v>1121</v>
      </c>
      <c r="C25" s="18"/>
      <c r="D25" s="21"/>
      <c r="E25" s="1310">
        <v>128661137</v>
      </c>
    </row>
    <row r="26" spans="1:5">
      <c r="A26" s="1684">
        <v>9</v>
      </c>
      <c r="B26" s="359" t="s">
        <v>1122</v>
      </c>
      <c r="C26" s="18"/>
      <c r="D26" s="21"/>
      <c r="E26" s="1310">
        <v>-743647</v>
      </c>
    </row>
    <row r="27" spans="1:5">
      <c r="A27" s="1684">
        <v>10</v>
      </c>
      <c r="B27" s="359" t="s">
        <v>1123</v>
      </c>
      <c r="C27" s="18"/>
      <c r="D27" s="21"/>
      <c r="E27" s="1310">
        <v>-160574075</v>
      </c>
    </row>
    <row r="28" spans="1:5">
      <c r="A28" s="1684">
        <v>11</v>
      </c>
      <c r="B28" s="359" t="s">
        <v>1124</v>
      </c>
      <c r="C28" s="18"/>
      <c r="D28" s="21"/>
      <c r="E28" s="1310">
        <v>2926920</v>
      </c>
    </row>
    <row r="29" spans="1:5">
      <c r="A29" s="1684">
        <v>12</v>
      </c>
      <c r="B29" s="359" t="s">
        <v>1125</v>
      </c>
      <c r="C29" s="18"/>
      <c r="D29" s="21"/>
      <c r="E29" s="1310">
        <v>0</v>
      </c>
    </row>
    <row r="30" spans="1:5">
      <c r="A30" s="1684">
        <v>13</v>
      </c>
      <c r="B30" s="359" t="s">
        <v>1126</v>
      </c>
      <c r="C30" s="18"/>
      <c r="D30" s="21"/>
      <c r="E30" s="1310">
        <v>501064</v>
      </c>
    </row>
    <row r="31" spans="1:5">
      <c r="A31" s="1684">
        <v>14</v>
      </c>
      <c r="B31" s="359" t="s">
        <v>1127</v>
      </c>
      <c r="C31" s="18"/>
      <c r="D31" s="21"/>
      <c r="E31" s="1310">
        <v>91613022</v>
      </c>
    </row>
    <row r="32" spans="1:5">
      <c r="A32" s="1684">
        <v>15</v>
      </c>
      <c r="B32" s="359" t="s">
        <v>1128</v>
      </c>
      <c r="C32" s="18"/>
      <c r="D32" s="21"/>
      <c r="E32" s="1310">
        <v>-350697031</v>
      </c>
    </row>
    <row r="33" spans="1:5">
      <c r="A33" s="1684">
        <v>16</v>
      </c>
      <c r="B33" s="359" t="s">
        <v>1129</v>
      </c>
      <c r="C33" s="18"/>
      <c r="D33" s="21"/>
      <c r="E33" s="1310">
        <v>41676935</v>
      </c>
    </row>
    <row r="34" spans="1:5">
      <c r="A34" s="1684">
        <v>17</v>
      </c>
      <c r="B34" s="359" t="s">
        <v>1130</v>
      </c>
      <c r="C34" s="18"/>
      <c r="D34" s="21"/>
      <c r="E34" s="1310">
        <v>0</v>
      </c>
    </row>
    <row r="35" spans="1:5">
      <c r="A35" s="1684">
        <v>18</v>
      </c>
      <c r="B35" s="359" t="s">
        <v>1131</v>
      </c>
      <c r="C35" s="18"/>
      <c r="D35" s="21"/>
      <c r="E35" s="1310">
        <v>-22027928</v>
      </c>
    </row>
    <row r="36" spans="1:5">
      <c r="A36" s="1684">
        <v>19</v>
      </c>
      <c r="B36" s="1170" t="s">
        <v>1132</v>
      </c>
      <c r="C36" s="18"/>
      <c r="D36" s="21"/>
      <c r="E36" s="1310">
        <v>151097</v>
      </c>
    </row>
    <row r="37" spans="1:5">
      <c r="A37" s="1684">
        <v>20</v>
      </c>
      <c r="B37" s="1170" t="s">
        <v>1133</v>
      </c>
      <c r="C37" s="18"/>
      <c r="D37" s="21"/>
      <c r="E37" s="1310">
        <v>-1550999</v>
      </c>
    </row>
    <row r="38" spans="1:5">
      <c r="A38" s="1684">
        <v>21</v>
      </c>
      <c r="B38" s="1170"/>
      <c r="C38" s="18"/>
      <c r="D38" s="21"/>
      <c r="E38" s="1310"/>
    </row>
    <row r="39" spans="1:5">
      <c r="A39" s="1684">
        <v>22</v>
      </c>
      <c r="B39" s="359" t="s">
        <v>1134</v>
      </c>
      <c r="C39" s="18"/>
      <c r="D39" s="21"/>
      <c r="E39" s="1310">
        <f>E19+SUM(E21:E32)-E33-E34+SUM(E35:E38)</f>
        <v>533666911</v>
      </c>
    </row>
    <row r="40" spans="1:5">
      <c r="A40" s="1684">
        <v>23</v>
      </c>
      <c r="B40" s="359"/>
      <c r="C40" s="18"/>
      <c r="D40" s="21"/>
      <c r="E40" s="1310"/>
    </row>
    <row r="41" spans="1:5">
      <c r="A41" s="1684">
        <v>24</v>
      </c>
      <c r="B41" s="359" t="s">
        <v>1135</v>
      </c>
      <c r="C41" s="18"/>
      <c r="D41" s="21"/>
      <c r="E41" s="1310"/>
    </row>
    <row r="42" spans="1:5">
      <c r="A42" s="1684">
        <v>25</v>
      </c>
      <c r="B42" s="359" t="s">
        <v>1136</v>
      </c>
      <c r="C42" s="18"/>
      <c r="D42" s="21"/>
      <c r="E42" s="1310"/>
    </row>
    <row r="43" spans="1:5">
      <c r="A43" s="1684">
        <v>26</v>
      </c>
      <c r="B43" s="359" t="s">
        <v>1137</v>
      </c>
      <c r="C43" s="18"/>
      <c r="D43" s="21"/>
      <c r="E43" s="1310">
        <v>-1812183499</v>
      </c>
    </row>
    <row r="44" spans="1:5">
      <c r="A44" s="1684">
        <v>27</v>
      </c>
      <c r="B44" s="359" t="s">
        <v>1138</v>
      </c>
      <c r="C44" s="18"/>
      <c r="D44" s="21"/>
      <c r="E44" s="1310"/>
    </row>
    <row r="45" spans="1:5">
      <c r="A45" s="1684">
        <v>28</v>
      </c>
      <c r="B45" s="359" t="s">
        <v>1139</v>
      </c>
      <c r="C45" s="18"/>
      <c r="D45" s="21"/>
      <c r="E45" s="1310">
        <v>-21579861</v>
      </c>
    </row>
    <row r="46" spans="1:5">
      <c r="A46" s="1684">
        <v>29</v>
      </c>
      <c r="B46" s="359" t="s">
        <v>1140</v>
      </c>
      <c r="C46" s="18"/>
      <c r="D46" s="21"/>
      <c r="E46" s="1310">
        <v>0</v>
      </c>
    </row>
    <row r="47" spans="1:5">
      <c r="A47" s="1684">
        <v>30</v>
      </c>
      <c r="B47" s="359" t="s">
        <v>1129</v>
      </c>
      <c r="C47" s="18"/>
      <c r="D47" s="21"/>
      <c r="E47" s="1310">
        <v>-41676935</v>
      </c>
    </row>
    <row r="48" spans="1:5">
      <c r="A48" s="1684">
        <v>31</v>
      </c>
      <c r="B48" s="359" t="s">
        <v>1131</v>
      </c>
      <c r="C48" s="18"/>
      <c r="D48" s="21"/>
      <c r="E48" s="1310">
        <v>2525163</v>
      </c>
    </row>
    <row r="49" spans="1:5">
      <c r="A49" s="1684">
        <v>32</v>
      </c>
      <c r="B49" s="359" t="s">
        <v>1141</v>
      </c>
      <c r="C49" s="18"/>
      <c r="D49" s="21"/>
      <c r="E49" s="1310">
        <v>-97711334</v>
      </c>
    </row>
    <row r="50" spans="1:5">
      <c r="A50" s="1684">
        <v>33</v>
      </c>
      <c r="B50" s="359"/>
      <c r="C50" s="18"/>
      <c r="D50" s="21"/>
      <c r="E50" s="1310"/>
    </row>
    <row r="51" spans="1:5">
      <c r="A51" s="1684">
        <v>34</v>
      </c>
      <c r="B51" s="359" t="s">
        <v>1142</v>
      </c>
      <c r="C51" s="18"/>
      <c r="D51" s="21"/>
      <c r="E51" s="1310">
        <f>SUM(E42:E46)-E47+E48+E49</f>
        <v>-1887272596</v>
      </c>
    </row>
    <row r="52" spans="1:5">
      <c r="A52" s="1684">
        <v>35</v>
      </c>
      <c r="B52" s="359"/>
      <c r="C52" s="18"/>
      <c r="D52" s="21"/>
      <c r="E52" s="2079"/>
    </row>
    <row r="53" spans="1:5">
      <c r="A53" s="1684">
        <v>36</v>
      </c>
      <c r="B53" s="359" t="s">
        <v>1143</v>
      </c>
      <c r="C53" s="18"/>
      <c r="D53" s="21"/>
      <c r="E53" s="1310"/>
    </row>
    <row r="54" spans="1:5">
      <c r="A54" s="1684">
        <v>37</v>
      </c>
      <c r="B54" s="359" t="s">
        <v>1144</v>
      </c>
      <c r="C54" s="18"/>
      <c r="D54" s="21"/>
      <c r="E54" s="1310">
        <v>7993205</v>
      </c>
    </row>
    <row r="55" spans="1:5">
      <c r="A55" s="1684">
        <v>38</v>
      </c>
      <c r="B55" s="359"/>
      <c r="C55" s="18"/>
      <c r="D55" s="21"/>
      <c r="E55" s="1310"/>
    </row>
    <row r="56" spans="1:5">
      <c r="A56" s="1684">
        <v>39</v>
      </c>
      <c r="B56" s="359" t="s">
        <v>1145</v>
      </c>
      <c r="C56" s="18"/>
      <c r="D56" s="21"/>
      <c r="E56" s="1310"/>
    </row>
    <row r="57" spans="1:5">
      <c r="A57" s="1684">
        <v>40</v>
      </c>
      <c r="B57" s="359" t="s">
        <v>1146</v>
      </c>
      <c r="C57" s="18"/>
      <c r="D57" s="21"/>
      <c r="E57" s="1310"/>
    </row>
    <row r="58" spans="1:5">
      <c r="A58" s="1684">
        <v>41</v>
      </c>
      <c r="B58" s="359" t="s">
        <v>1147</v>
      </c>
      <c r="C58" s="18"/>
      <c r="D58" s="21"/>
      <c r="E58" s="2079"/>
    </row>
    <row r="59" spans="1:5">
      <c r="A59" s="1684">
        <v>42</v>
      </c>
      <c r="B59" s="359" t="s">
        <v>1148</v>
      </c>
      <c r="C59" s="18"/>
      <c r="D59" s="21"/>
      <c r="E59" s="1310"/>
    </row>
    <row r="60" spans="1:5">
      <c r="A60" s="1684">
        <v>43</v>
      </c>
      <c r="B60" s="359"/>
      <c r="C60" s="18"/>
      <c r="D60" s="21"/>
      <c r="E60" s="1310"/>
    </row>
    <row r="61" spans="1:5">
      <c r="A61" s="1684">
        <v>44</v>
      </c>
      <c r="B61" s="359" t="s">
        <v>1149</v>
      </c>
      <c r="C61" s="18"/>
      <c r="D61" s="21"/>
      <c r="E61" s="1310"/>
    </row>
    <row r="62" spans="1:5" ht="16" thickBot="1">
      <c r="A62" s="1320">
        <v>45</v>
      </c>
      <c r="B62" s="2080" t="s">
        <v>1150</v>
      </c>
      <c r="C62" s="1685"/>
      <c r="D62" s="1653"/>
      <c r="E62" s="2081"/>
    </row>
    <row r="63" spans="1:5">
      <c r="A63" s="9" t="s">
        <v>828</v>
      </c>
      <c r="B63" s="20"/>
      <c r="C63" s="20"/>
      <c r="D63" s="17"/>
      <c r="E63" s="70"/>
    </row>
    <row r="64" spans="1:5">
      <c r="A64" s="20" t="s">
        <v>1151</v>
      </c>
      <c r="B64" s="12"/>
      <c r="C64" s="20"/>
      <c r="D64" s="20"/>
      <c r="E64" s="71"/>
    </row>
    <row r="65" spans="1:5" ht="16" thickBot="1">
      <c r="A65" s="20"/>
      <c r="B65" s="12"/>
      <c r="C65" s="20"/>
      <c r="D65" s="20"/>
      <c r="E65" s="71"/>
    </row>
    <row r="66" spans="1:5">
      <c r="A66" s="1195"/>
      <c r="B66" s="1196" t="s">
        <v>156</v>
      </c>
      <c r="C66" s="1197" t="s">
        <v>353</v>
      </c>
      <c r="D66" s="1267" t="s">
        <v>158</v>
      </c>
      <c r="E66" s="1268" t="s">
        <v>159</v>
      </c>
    </row>
    <row r="67" spans="1:5">
      <c r="A67" s="1580"/>
      <c r="B67" s="40" t="str">
        <f>'Data Sheet'!$C$25</f>
        <v xml:space="preserve">Niagara Mohawk Power Corporation </v>
      </c>
      <c r="C67" s="29" t="s">
        <v>1107</v>
      </c>
      <c r="D67" s="40" t="s">
        <v>161</v>
      </c>
      <c r="E67" s="1551"/>
    </row>
    <row r="68" spans="1:5">
      <c r="A68" s="1687"/>
      <c r="B68" s="21"/>
      <c r="C68" s="53" t="s">
        <v>388</v>
      </c>
      <c r="D68" s="324" t="str">
        <f>'Data Sheet'!$C$40</f>
        <v>April 20, 2026</v>
      </c>
      <c r="E68" s="1200" t="str">
        <f>'Data Sheet'!$C$38</f>
        <v>December 31, 2025</v>
      </c>
    </row>
    <row r="69" spans="1:5">
      <c r="A69" s="2074"/>
      <c r="B69" s="18" t="s">
        <v>1152</v>
      </c>
      <c r="C69" s="18"/>
      <c r="D69" s="18"/>
      <c r="E69" s="1277"/>
    </row>
    <row r="70" spans="1:5">
      <c r="A70" s="2075" t="s">
        <v>1153</v>
      </c>
      <c r="B70" s="68" t="s">
        <v>1154</v>
      </c>
      <c r="C70" s="13" t="s">
        <v>1155</v>
      </c>
      <c r="E70" s="1587"/>
    </row>
    <row r="71" spans="1:5" ht="31.5" customHeight="1">
      <c r="A71" s="2076"/>
      <c r="B71" s="3714" t="s">
        <v>1156</v>
      </c>
      <c r="C71" s="13" t="s">
        <v>1157</v>
      </c>
      <c r="D71" s="1580"/>
      <c r="E71" s="1587"/>
    </row>
    <row r="72" spans="1:5">
      <c r="A72" s="1583"/>
      <c r="B72" s="3695"/>
      <c r="C72" s="13" t="s">
        <v>1158</v>
      </c>
      <c r="E72" s="1587"/>
    </row>
    <row r="73" spans="1:5">
      <c r="A73" s="1580"/>
      <c r="B73" s="3695"/>
      <c r="C73" s="13" t="s">
        <v>1159</v>
      </c>
      <c r="E73" s="2077"/>
    </row>
    <row r="74" spans="1:5">
      <c r="A74" s="1580"/>
      <c r="B74" s="3714" t="s">
        <v>1160</v>
      </c>
      <c r="C74" s="13" t="s">
        <v>1161</v>
      </c>
      <c r="E74" s="1587"/>
    </row>
    <row r="75" spans="1:5">
      <c r="A75" s="1580"/>
      <c r="B75" s="3714"/>
      <c r="C75" s="13" t="s">
        <v>1162</v>
      </c>
      <c r="E75" s="1587"/>
    </row>
    <row r="76" spans="1:5" ht="15" customHeight="1">
      <c r="A76" s="1580"/>
      <c r="B76" s="3714"/>
      <c r="C76" s="9" t="s">
        <v>1163</v>
      </c>
      <c r="E76" s="1586"/>
    </row>
    <row r="77" spans="1:5">
      <c r="A77" s="1580"/>
      <c r="B77" s="3714"/>
      <c r="E77" s="1586"/>
    </row>
    <row r="78" spans="1:5">
      <c r="A78" s="1687"/>
      <c r="B78" s="18"/>
      <c r="C78" s="18"/>
      <c r="D78" s="37"/>
      <c r="E78" s="1466"/>
    </row>
    <row r="79" spans="1:5">
      <c r="A79" s="2968" t="s">
        <v>399</v>
      </c>
      <c r="B79" s="20" t="s">
        <v>1164</v>
      </c>
      <c r="C79" s="20"/>
      <c r="D79" s="12"/>
      <c r="E79" s="1683" t="s">
        <v>1113</v>
      </c>
    </row>
    <row r="80" spans="1:5">
      <c r="A80" s="2078" t="s">
        <v>402</v>
      </c>
      <c r="B80" s="18" t="s">
        <v>172</v>
      </c>
      <c r="C80" s="18"/>
      <c r="D80" s="18"/>
      <c r="E80" s="1272" t="s">
        <v>173</v>
      </c>
    </row>
    <row r="81" spans="1:5">
      <c r="A81" s="1684">
        <v>46</v>
      </c>
      <c r="B81" s="359" t="s">
        <v>1165</v>
      </c>
      <c r="C81" s="18"/>
      <c r="D81" s="672"/>
      <c r="E81" s="1308"/>
    </row>
    <row r="82" spans="1:5">
      <c r="A82" s="1684">
        <v>47</v>
      </c>
      <c r="B82" s="359" t="s">
        <v>1166</v>
      </c>
      <c r="C82" s="18"/>
      <c r="D82" s="672"/>
      <c r="E82" s="1310"/>
    </row>
    <row r="83" spans="1:5">
      <c r="A83" s="1684">
        <v>48</v>
      </c>
      <c r="B83" s="359"/>
      <c r="C83" s="18"/>
      <c r="D83" s="672"/>
      <c r="E83" s="1310"/>
    </row>
    <row r="84" spans="1:5">
      <c r="A84" s="1684">
        <v>49</v>
      </c>
      <c r="B84" s="359" t="s">
        <v>1167</v>
      </c>
      <c r="C84" s="18"/>
      <c r="D84" s="672"/>
      <c r="E84" s="1310"/>
    </row>
    <row r="85" spans="1:5">
      <c r="A85" s="1684">
        <v>50</v>
      </c>
      <c r="B85" s="359" t="s">
        <v>1168</v>
      </c>
      <c r="C85" s="18"/>
      <c r="D85" s="21"/>
      <c r="E85" s="1310"/>
    </row>
    <row r="86" spans="1:5">
      <c r="A86" s="1684">
        <v>51</v>
      </c>
      <c r="B86" s="359" t="s">
        <v>1169</v>
      </c>
      <c r="C86" s="18"/>
      <c r="D86" s="21"/>
      <c r="E86" s="1310"/>
    </row>
    <row r="87" spans="1:5">
      <c r="A87" s="1684">
        <v>52</v>
      </c>
      <c r="B87" s="359" t="s">
        <v>1170</v>
      </c>
      <c r="C87" s="18"/>
      <c r="D87" s="21"/>
      <c r="E87" s="1310"/>
    </row>
    <row r="88" spans="1:5">
      <c r="A88" s="1684">
        <v>53</v>
      </c>
      <c r="B88" s="359" t="s">
        <v>1171</v>
      </c>
      <c r="C88" s="18"/>
      <c r="D88" s="21"/>
      <c r="E88" s="1310">
        <v>-115950100</v>
      </c>
    </row>
    <row r="89" spans="1:5">
      <c r="A89" s="1684">
        <v>54</v>
      </c>
      <c r="B89" s="359" t="s">
        <v>1172</v>
      </c>
      <c r="C89" s="18"/>
      <c r="D89" s="21"/>
      <c r="E89" s="3219">
        <v>0</v>
      </c>
    </row>
    <row r="90" spans="1:5">
      <c r="A90" s="1684">
        <v>55</v>
      </c>
      <c r="B90" s="359" t="s">
        <v>1173</v>
      </c>
      <c r="C90" s="18"/>
      <c r="D90" s="21"/>
      <c r="E90" s="1310"/>
    </row>
    <row r="91" spans="1:5">
      <c r="A91" s="1684">
        <v>56</v>
      </c>
      <c r="B91" s="359" t="s">
        <v>1174</v>
      </c>
      <c r="C91" s="18"/>
      <c r="D91" s="21"/>
      <c r="E91" s="2079"/>
    </row>
    <row r="92" spans="1:5">
      <c r="A92" s="1684">
        <v>57</v>
      </c>
      <c r="B92" s="359" t="s">
        <v>1175</v>
      </c>
      <c r="C92" s="18"/>
      <c r="D92" s="21"/>
      <c r="E92" s="1310">
        <f>E51+SUM(E53:E62)+SUM(E81:E90)</f>
        <v>-1995229491</v>
      </c>
    </row>
    <row r="93" spans="1:5">
      <c r="A93" s="1684">
        <v>58</v>
      </c>
      <c r="B93" s="359"/>
      <c r="C93" s="18"/>
      <c r="D93" s="21"/>
      <c r="E93" s="2079"/>
    </row>
    <row r="94" spans="1:5">
      <c r="A94" s="1684">
        <v>59</v>
      </c>
      <c r="B94" s="359" t="s">
        <v>1176</v>
      </c>
      <c r="C94" s="18"/>
      <c r="D94" s="21"/>
      <c r="E94" s="2079"/>
    </row>
    <row r="95" spans="1:5">
      <c r="A95" s="1684">
        <v>60</v>
      </c>
      <c r="B95" s="359" t="s">
        <v>1177</v>
      </c>
      <c r="C95" s="18"/>
      <c r="D95" s="21"/>
      <c r="E95" s="2079"/>
    </row>
    <row r="96" spans="1:5">
      <c r="A96" s="1684">
        <v>61</v>
      </c>
      <c r="B96" s="359" t="s">
        <v>1178</v>
      </c>
      <c r="C96" s="18"/>
      <c r="D96" s="21"/>
      <c r="E96" s="1310">
        <v>1250000000</v>
      </c>
    </row>
    <row r="97" spans="1:5">
      <c r="A97" s="1684">
        <v>62</v>
      </c>
      <c r="B97" s="359" t="s">
        <v>1179</v>
      </c>
      <c r="C97" s="18"/>
      <c r="D97" s="21"/>
      <c r="E97" s="1310"/>
    </row>
    <row r="98" spans="1:5">
      <c r="A98" s="1684">
        <v>63</v>
      </c>
      <c r="B98" s="359" t="s">
        <v>1180</v>
      </c>
      <c r="C98" s="18"/>
      <c r="D98" s="21"/>
      <c r="E98" s="1310"/>
    </row>
    <row r="99" spans="1:5">
      <c r="A99" s="1684">
        <v>64</v>
      </c>
      <c r="B99" s="359" t="s">
        <v>1181</v>
      </c>
      <c r="C99" s="18"/>
      <c r="D99" s="21"/>
      <c r="E99" s="1310">
        <v>1000000000</v>
      </c>
    </row>
    <row r="100" spans="1:5">
      <c r="A100" s="1684">
        <v>65</v>
      </c>
      <c r="B100" s="359"/>
      <c r="C100" s="18"/>
      <c r="D100" s="21"/>
      <c r="E100" s="1310"/>
    </row>
    <row r="101" spans="1:5">
      <c r="A101" s="1684">
        <v>66</v>
      </c>
      <c r="B101" s="359" t="s">
        <v>1182</v>
      </c>
      <c r="C101" s="18"/>
      <c r="D101" s="21"/>
      <c r="E101" s="1310"/>
    </row>
    <row r="102" spans="1:5">
      <c r="A102" s="1684">
        <v>67</v>
      </c>
      <c r="B102" s="359" t="s">
        <v>1183</v>
      </c>
      <c r="C102" s="18"/>
      <c r="D102" s="21"/>
      <c r="E102" s="1310">
        <v>-7144277</v>
      </c>
    </row>
    <row r="103" spans="1:5">
      <c r="A103" s="1684">
        <v>68</v>
      </c>
      <c r="B103" s="359"/>
      <c r="C103" s="18"/>
      <c r="D103" s="21"/>
      <c r="E103" s="1310"/>
    </row>
    <row r="104" spans="1:5">
      <c r="A104" s="1684">
        <v>69</v>
      </c>
      <c r="B104" s="359"/>
      <c r="C104" s="18"/>
      <c r="D104" s="21"/>
      <c r="E104" s="1310"/>
    </row>
    <row r="105" spans="1:5">
      <c r="A105" s="1684">
        <v>70</v>
      </c>
      <c r="B105" s="359" t="s">
        <v>1184</v>
      </c>
      <c r="C105" s="18"/>
      <c r="D105" s="21"/>
      <c r="E105" s="1310">
        <f>SUM(E96:E104)</f>
        <v>2242855723</v>
      </c>
    </row>
    <row r="106" spans="1:5">
      <c r="A106" s="1684">
        <v>71</v>
      </c>
      <c r="B106" s="359"/>
      <c r="C106" s="18"/>
      <c r="D106" s="21"/>
      <c r="E106" s="1310"/>
    </row>
    <row r="107" spans="1:5">
      <c r="A107" s="1684">
        <v>72</v>
      </c>
      <c r="B107" s="359" t="s">
        <v>1185</v>
      </c>
      <c r="C107" s="18"/>
      <c r="D107" s="21"/>
      <c r="E107" s="2079"/>
    </row>
    <row r="108" spans="1:5">
      <c r="A108" s="1684">
        <v>73</v>
      </c>
      <c r="B108" s="359" t="s">
        <v>1186</v>
      </c>
      <c r="C108" s="18"/>
      <c r="D108" s="21"/>
      <c r="E108" s="1310">
        <v>-75000000</v>
      </c>
    </row>
    <row r="109" spans="1:5">
      <c r="A109" s="1684">
        <v>74</v>
      </c>
      <c r="B109" s="359" t="s">
        <v>1179</v>
      </c>
      <c r="C109" s="18"/>
      <c r="D109" s="21"/>
      <c r="E109" s="1310"/>
    </row>
    <row r="110" spans="1:5">
      <c r="A110" s="1684">
        <v>75</v>
      </c>
      <c r="B110" s="359" t="s">
        <v>1180</v>
      </c>
      <c r="C110" s="18"/>
      <c r="D110" s="21"/>
      <c r="E110" s="1310"/>
    </row>
    <row r="111" spans="1:5">
      <c r="A111" s="1684">
        <v>76</v>
      </c>
      <c r="B111" s="359" t="s">
        <v>1183</v>
      </c>
      <c r="C111" s="18"/>
      <c r="D111" s="21"/>
      <c r="E111" s="3218">
        <v>0</v>
      </c>
    </row>
    <row r="112" spans="1:5">
      <c r="A112" s="1684">
        <v>77</v>
      </c>
      <c r="B112" s="359"/>
      <c r="C112" s="18"/>
      <c r="D112" s="21"/>
      <c r="E112" s="1310"/>
    </row>
    <row r="113" spans="1:5">
      <c r="A113" s="1684">
        <v>78</v>
      </c>
      <c r="B113" s="359" t="s">
        <v>1187</v>
      </c>
      <c r="C113" s="18"/>
      <c r="D113" s="21"/>
      <c r="E113" s="1310"/>
    </row>
    <row r="114" spans="1:5">
      <c r="A114" s="1684">
        <v>79</v>
      </c>
      <c r="B114" s="1169" t="s">
        <v>1188</v>
      </c>
      <c r="C114" s="18"/>
      <c r="D114" s="21"/>
      <c r="E114" s="1310">
        <v>-706437114</v>
      </c>
    </row>
    <row r="115" spans="1:5">
      <c r="A115" s="1684">
        <v>80</v>
      </c>
      <c r="B115" s="359" t="s">
        <v>1189</v>
      </c>
      <c r="C115" s="18"/>
      <c r="D115" s="21"/>
      <c r="E115" s="1310">
        <v>-1060496</v>
      </c>
    </row>
    <row r="116" spans="1:5">
      <c r="A116" s="1684">
        <v>81</v>
      </c>
      <c r="B116" s="359" t="s">
        <v>1190</v>
      </c>
      <c r="C116" s="18"/>
      <c r="D116" s="21"/>
      <c r="E116" s="1310">
        <v>0</v>
      </c>
    </row>
    <row r="117" spans="1:5">
      <c r="A117" s="1684">
        <v>82</v>
      </c>
      <c r="B117" s="359" t="s">
        <v>1191</v>
      </c>
      <c r="C117" s="18"/>
      <c r="D117" s="21"/>
      <c r="E117" s="2079"/>
    </row>
    <row r="118" spans="1:5">
      <c r="A118" s="1684">
        <v>83</v>
      </c>
      <c r="B118" s="359" t="s">
        <v>1192</v>
      </c>
      <c r="C118" s="18"/>
      <c r="D118" s="21"/>
      <c r="E118" s="1310">
        <f>SUM(E105:E116)</f>
        <v>1460358113</v>
      </c>
    </row>
    <row r="119" spans="1:5">
      <c r="A119" s="1684">
        <v>84</v>
      </c>
      <c r="B119" s="359"/>
      <c r="C119" s="18"/>
      <c r="D119" s="21"/>
      <c r="E119" s="1310"/>
    </row>
    <row r="120" spans="1:5">
      <c r="A120" s="1684">
        <v>85</v>
      </c>
      <c r="B120" s="359" t="s">
        <v>1193</v>
      </c>
      <c r="C120" s="18"/>
      <c r="D120" s="21"/>
      <c r="E120" s="2079"/>
    </row>
    <row r="121" spans="1:5">
      <c r="A121" s="1684">
        <v>86</v>
      </c>
      <c r="B121" s="359" t="s">
        <v>1194</v>
      </c>
      <c r="C121" s="18"/>
      <c r="D121" s="21"/>
      <c r="E121" s="1310">
        <f>E39+E92+E118</f>
        <v>-1204467</v>
      </c>
    </row>
    <row r="122" spans="1:5">
      <c r="A122" s="1684">
        <v>87</v>
      </c>
      <c r="B122" s="359"/>
      <c r="C122" s="18"/>
      <c r="D122" s="21"/>
      <c r="E122" s="2079"/>
    </row>
    <row r="123" spans="1:5">
      <c r="A123" s="1684">
        <v>88</v>
      </c>
      <c r="B123" s="359" t="s">
        <v>1195</v>
      </c>
      <c r="C123" s="18"/>
      <c r="D123" s="21"/>
      <c r="E123" s="1310">
        <f>'110113'!G33+'110113'!G34</f>
        <v>20268017</v>
      </c>
    </row>
    <row r="124" spans="1:5">
      <c r="A124" s="1684">
        <v>89</v>
      </c>
      <c r="B124" s="359"/>
      <c r="C124" s="18"/>
      <c r="D124" s="21"/>
      <c r="E124" s="2079"/>
    </row>
    <row r="125" spans="1:5" ht="16" thickBot="1">
      <c r="A125" s="1320">
        <v>90</v>
      </c>
      <c r="B125" s="2080" t="s">
        <v>1196</v>
      </c>
      <c r="C125" s="1685"/>
      <c r="D125" s="1653"/>
      <c r="E125" s="2081">
        <f>E121+E123</f>
        <v>19063550</v>
      </c>
    </row>
    <row r="126" spans="1:5">
      <c r="A126" s="9" t="s">
        <v>828</v>
      </c>
      <c r="B126" s="20"/>
      <c r="C126" s="17"/>
      <c r="D126" s="17"/>
      <c r="E126" s="70"/>
    </row>
    <row r="127" spans="1:5">
      <c r="A127" s="20" t="s">
        <v>1197</v>
      </c>
      <c r="B127" s="20"/>
      <c r="C127" s="20"/>
      <c r="D127" s="20"/>
      <c r="E127" s="71"/>
    </row>
    <row r="129" spans="1:1">
      <c r="A129" s="1583"/>
    </row>
    <row r="130" spans="1:1">
      <c r="A130" s="1583"/>
    </row>
    <row r="131" spans="1:1">
      <c r="A131" s="1583"/>
    </row>
  </sheetData>
  <mergeCells count="5">
    <mergeCell ref="B74:B77"/>
    <mergeCell ref="B5:B12"/>
    <mergeCell ref="B13:B14"/>
    <mergeCell ref="B71:B73"/>
    <mergeCell ref="C5:E8"/>
  </mergeCells>
  <printOptions horizontalCentered="1" verticalCentered="1"/>
  <pageMargins left="0.5" right="0.75" top="0.5" bottom="0.5" header="0.5" footer="0.5"/>
  <pageSetup scale="61" fitToHeight="2" pageOrder="overThenDown" orientation="portrait" r:id="rId1"/>
  <headerFooter alignWithMargins="0"/>
  <rowBreaks count="1" manualBreakCount="1">
    <brk id="65" max="16383" man="1"/>
  </rowBreaks>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abColor rgb="FF92D050"/>
  </sheetPr>
  <dimension ref="A1:I242"/>
  <sheetViews>
    <sheetView view="pageBreakPreview" zoomScale="60" zoomScaleNormal="60" workbookViewId="0">
      <selection activeCell="A73" sqref="A73:H136"/>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1.69140625" style="9" customWidth="1"/>
    <col min="6" max="6" width="16" style="9" customWidth="1"/>
    <col min="7" max="7" width="12" style="9" customWidth="1"/>
    <col min="8" max="8" width="18.53515625" style="9" bestFit="1" customWidth="1"/>
    <col min="9" max="16384" width="9.69140625" style="9"/>
  </cols>
  <sheetData>
    <row r="1" spans="1:8">
      <c r="A1" s="1195"/>
      <c r="B1" s="1196" t="s">
        <v>156</v>
      </c>
      <c r="C1" s="1197" t="s">
        <v>353</v>
      </c>
      <c r="D1" s="1286"/>
      <c r="E1" s="1286"/>
      <c r="F1" s="1196"/>
      <c r="G1" s="1196" t="s">
        <v>158</v>
      </c>
      <c r="H1" s="1268" t="s">
        <v>594</v>
      </c>
    </row>
    <row r="2" spans="1:8">
      <c r="A2" s="1580"/>
      <c r="B2" s="40" t="str">
        <f>'Data Sheet'!$C$25</f>
        <v xml:space="preserve">Niagara Mohawk Power Corporation </v>
      </c>
      <c r="C2" s="80" t="s">
        <v>354</v>
      </c>
      <c r="D2" s="17" t="s">
        <v>355</v>
      </c>
      <c r="E2" s="17" t="s">
        <v>356</v>
      </c>
      <c r="F2" s="40"/>
      <c r="G2" s="33" t="s">
        <v>161</v>
      </c>
      <c r="H2" s="1551"/>
    </row>
    <row r="3" spans="1:8" ht="15" customHeight="1">
      <c r="A3" s="1687"/>
      <c r="B3" s="21"/>
      <c r="C3" s="74" t="s">
        <v>357</v>
      </c>
      <c r="D3" s="21" t="s">
        <v>358</v>
      </c>
      <c r="E3" s="21" t="s">
        <v>359</v>
      </c>
      <c r="F3" s="52"/>
      <c r="G3" s="324" t="str">
        <f>'Data Sheet'!$C$40</f>
        <v>April 20, 2026</v>
      </c>
      <c r="H3" s="2246" t="str">
        <f>'Data Sheet'!$C$38</f>
        <v>December 31, 2025</v>
      </c>
    </row>
    <row r="4" spans="1:8" ht="15" customHeight="1">
      <c r="A4" s="2074" t="s">
        <v>1198</v>
      </c>
      <c r="B4" s="18"/>
      <c r="C4" s="18"/>
      <c r="D4" s="18"/>
      <c r="E4" s="18"/>
      <c r="F4" s="18"/>
      <c r="G4" s="18"/>
      <c r="H4" s="1277"/>
    </row>
    <row r="5" spans="1:8" ht="15" customHeight="1">
      <c r="A5" s="1580"/>
      <c r="B5" s="3711" t="s">
        <v>1199</v>
      </c>
      <c r="C5" s="3693"/>
      <c r="D5" s="20"/>
      <c r="E5" s="3711" t="s">
        <v>1200</v>
      </c>
      <c r="F5" s="3711"/>
      <c r="G5" s="3711"/>
      <c r="H5" s="3800"/>
    </row>
    <row r="6" spans="1:8">
      <c r="A6" s="1580"/>
      <c r="B6" s="3695"/>
      <c r="C6" s="3695"/>
      <c r="D6" s="20"/>
      <c r="E6" s="3714"/>
      <c r="F6" s="3714"/>
      <c r="G6" s="3714"/>
      <c r="H6" s="3777"/>
    </row>
    <row r="7" spans="1:8">
      <c r="A7" s="1580"/>
      <c r="B7" s="3695"/>
      <c r="C7" s="3695"/>
      <c r="D7" s="20"/>
      <c r="E7" s="3714"/>
      <c r="F7" s="3714"/>
      <c r="G7" s="3714"/>
      <c r="H7" s="3777"/>
    </row>
    <row r="8" spans="1:8">
      <c r="A8" s="1580"/>
      <c r="B8" s="3695"/>
      <c r="C8" s="3695"/>
      <c r="D8" s="20"/>
      <c r="E8" s="3714"/>
      <c r="F8" s="3714"/>
      <c r="G8" s="3714"/>
      <c r="H8" s="3777"/>
    </row>
    <row r="9" spans="1:8">
      <c r="A9" s="1580"/>
      <c r="B9" s="3695"/>
      <c r="C9" s="3695"/>
      <c r="D9" s="20"/>
      <c r="E9" s="3714" t="s">
        <v>1201</v>
      </c>
      <c r="F9" s="3714"/>
      <c r="G9" s="3714"/>
      <c r="H9" s="3777"/>
    </row>
    <row r="10" spans="1:8" ht="15" customHeight="1">
      <c r="A10" s="1580"/>
      <c r="B10" s="3695"/>
      <c r="C10" s="3695"/>
      <c r="D10" s="20"/>
      <c r="E10" s="3714"/>
      <c r="F10" s="3714"/>
      <c r="G10" s="3714"/>
      <c r="H10" s="3777"/>
    </row>
    <row r="11" spans="1:8">
      <c r="A11" s="1580"/>
      <c r="B11" s="3695"/>
      <c r="C11" s="3695"/>
      <c r="D11" s="20"/>
      <c r="E11" s="3715" t="s">
        <v>1202</v>
      </c>
      <c r="F11" s="3715"/>
      <c r="G11" s="3715"/>
      <c r="H11" s="3719"/>
    </row>
    <row r="12" spans="1:8" ht="15" customHeight="1">
      <c r="A12" s="1580"/>
      <c r="B12" s="3714" t="s">
        <v>1203</v>
      </c>
      <c r="C12" s="3695"/>
      <c r="D12" s="20"/>
      <c r="E12" s="3715"/>
      <c r="F12" s="3715"/>
      <c r="G12" s="3715"/>
      <c r="H12" s="3719"/>
    </row>
    <row r="13" spans="1:8" ht="15" customHeight="1">
      <c r="A13" s="1580"/>
      <c r="B13" s="3695"/>
      <c r="C13" s="3695"/>
      <c r="D13" s="20"/>
      <c r="E13" s="3715"/>
      <c r="F13" s="3715"/>
      <c r="G13" s="3715"/>
      <c r="H13" s="3719"/>
    </row>
    <row r="14" spans="1:8">
      <c r="A14" s="1580"/>
      <c r="B14" s="3695"/>
      <c r="C14" s="3695"/>
      <c r="D14" s="20"/>
      <c r="E14" s="3715"/>
      <c r="F14" s="3715"/>
      <c r="G14" s="3715"/>
      <c r="H14" s="3719"/>
    </row>
    <row r="15" spans="1:8">
      <c r="A15" s="1580"/>
      <c r="B15" s="3695"/>
      <c r="C15" s="3695"/>
      <c r="D15" s="20"/>
      <c r="E15"/>
      <c r="F15"/>
      <c r="G15"/>
      <c r="H15" s="1591"/>
    </row>
    <row r="16" spans="1:8">
      <c r="A16" s="1580"/>
      <c r="B16" s="3695"/>
      <c r="C16" s="3695"/>
      <c r="D16" s="20"/>
      <c r="E16" s="3798"/>
      <c r="F16" s="3798"/>
      <c r="G16" s="3798"/>
      <c r="H16" s="3799"/>
    </row>
    <row r="17" spans="1:9">
      <c r="A17" s="1580"/>
      <c r="B17" s="3695"/>
      <c r="C17" s="3695"/>
      <c r="D17" s="20"/>
      <c r="E17" s="3798"/>
      <c r="F17" s="3798"/>
      <c r="G17" s="3798"/>
      <c r="H17" s="3799"/>
    </row>
    <row r="18" spans="1:9">
      <c r="A18" s="1580"/>
      <c r="B18" s="3695"/>
      <c r="C18" s="3695"/>
      <c r="D18" s="20"/>
      <c r="E18" s="3798"/>
      <c r="F18" s="3798"/>
      <c r="G18" s="3798"/>
      <c r="H18" s="3799"/>
    </row>
    <row r="19" spans="1:9">
      <c r="A19" s="1580"/>
      <c r="B19" s="3695"/>
      <c r="C19" s="3695"/>
      <c r="D19" s="20"/>
      <c r="E19" s="3798"/>
      <c r="F19" s="3798"/>
      <c r="G19" s="3798"/>
      <c r="H19" s="3799"/>
    </row>
    <row r="20" spans="1:9">
      <c r="A20" s="1580"/>
      <c r="B20" s="3714" t="s">
        <v>1204</v>
      </c>
      <c r="C20" s="3714"/>
      <c r="D20" s="20"/>
      <c r="E20" s="3492"/>
      <c r="F20" s="3492"/>
      <c r="G20" s="3492"/>
      <c r="H20" s="3493"/>
    </row>
    <row r="21" spans="1:9">
      <c r="A21" s="1580"/>
      <c r="B21" s="3714"/>
      <c r="C21" s="3714"/>
      <c r="D21" s="20"/>
      <c r="E21" s="369"/>
      <c r="F21" s="369"/>
      <c r="G21" s="369"/>
      <c r="H21" s="3494"/>
    </row>
    <row r="22" spans="1:9">
      <c r="A22" s="1580"/>
      <c r="B22" s="3714"/>
      <c r="C22" s="3714"/>
      <c r="D22" s="20"/>
      <c r="E22"/>
      <c r="F22"/>
      <c r="G22"/>
      <c r="H22" s="1591"/>
    </row>
    <row r="23" spans="1:9">
      <c r="A23" s="1580"/>
      <c r="B23" s="3714"/>
      <c r="C23" s="3714"/>
      <c r="D23" s="20"/>
      <c r="E23"/>
      <c r="F23"/>
      <c r="G23"/>
      <c r="H23" s="1591"/>
    </row>
    <row r="24" spans="1:9">
      <c r="A24" s="1580"/>
      <c r="B24" s="3714"/>
      <c r="C24" s="3714"/>
      <c r="D24" s="20"/>
      <c r="E24"/>
      <c r="F24"/>
      <c r="G24"/>
      <c r="H24" s="1591"/>
    </row>
    <row r="25" spans="1:9">
      <c r="A25" s="1687"/>
      <c r="B25" s="3797"/>
      <c r="C25" s="3797"/>
      <c r="D25" s="18"/>
      <c r="E25" s="395"/>
      <c r="F25" s="395"/>
      <c r="G25" s="395"/>
      <c r="H25" s="1433"/>
    </row>
    <row r="26" spans="1:9">
      <c r="A26" s="1580" t="s">
        <v>1205</v>
      </c>
      <c r="B26" s="20"/>
      <c r="C26" s="20"/>
      <c r="D26" s="20"/>
      <c r="E26" s="20"/>
      <c r="F26" s="17"/>
      <c r="G26" s="70"/>
      <c r="H26" s="1581"/>
    </row>
    <row r="27" spans="1:9">
      <c r="A27" s="1580"/>
      <c r="B27" s="17"/>
      <c r="C27" s="20"/>
      <c r="D27" s="20"/>
      <c r="E27" s="20"/>
      <c r="F27" s="17"/>
      <c r="G27" s="70"/>
      <c r="H27" s="1581"/>
      <c r="I27" s="974"/>
    </row>
    <row r="28" spans="1:9">
      <c r="A28" s="1580"/>
      <c r="B28" s="3495" t="s">
        <v>1206</v>
      </c>
      <c r="C28" s="20"/>
      <c r="D28" s="20"/>
      <c r="E28" s="20"/>
      <c r="F28" s="3273">
        <v>-124431847</v>
      </c>
      <c r="G28" s="70"/>
      <c r="H28" s="1581"/>
      <c r="I28" s="974"/>
    </row>
    <row r="29" spans="1:9">
      <c r="A29" s="1580"/>
      <c r="B29" s="3495" t="s">
        <v>1207</v>
      </c>
      <c r="C29" s="20"/>
      <c r="D29" s="20"/>
      <c r="E29" s="20"/>
      <c r="F29" s="1106">
        <v>7381800</v>
      </c>
      <c r="G29" s="70"/>
      <c r="H29" s="1581"/>
      <c r="I29" s="974"/>
    </row>
    <row r="30" spans="1:9">
      <c r="A30" s="1580"/>
      <c r="B30" s="3495" t="s">
        <v>1208</v>
      </c>
      <c r="C30" s="20"/>
      <c r="D30" s="20"/>
      <c r="E30" s="20"/>
      <c r="F30" s="1106">
        <v>214142.63999999966</v>
      </c>
      <c r="G30" s="70"/>
      <c r="H30" s="1581"/>
      <c r="I30" s="974"/>
    </row>
    <row r="31" spans="1:9">
      <c r="A31" s="1580"/>
      <c r="B31" s="3495" t="s">
        <v>1209</v>
      </c>
      <c r="C31" s="20"/>
      <c r="D31" s="20"/>
      <c r="E31" s="20"/>
      <c r="F31" s="1106">
        <v>0</v>
      </c>
      <c r="G31" s="70"/>
      <c r="H31" s="1581"/>
      <c r="I31" s="974"/>
    </row>
    <row r="32" spans="1:9">
      <c r="A32" s="1580"/>
      <c r="B32" s="3495" t="s">
        <v>1210</v>
      </c>
      <c r="C32" s="20"/>
      <c r="D32" s="20"/>
      <c r="E32" s="20"/>
      <c r="F32" s="1106">
        <v>11369241</v>
      </c>
      <c r="G32" s="70"/>
      <c r="H32" s="1581"/>
      <c r="I32" s="974"/>
    </row>
    <row r="33" spans="1:9">
      <c r="A33" s="1580"/>
      <c r="B33" s="3495" t="s">
        <v>1211</v>
      </c>
      <c r="C33" s="20"/>
      <c r="D33" s="20"/>
      <c r="E33" s="20"/>
      <c r="F33" s="1106">
        <v>282628</v>
      </c>
      <c r="G33" s="70"/>
      <c r="H33" s="1581"/>
      <c r="I33" s="974"/>
    </row>
    <row r="34" spans="1:9">
      <c r="A34" s="1580"/>
      <c r="B34" s="3495" t="s">
        <v>1212</v>
      </c>
      <c r="C34" s="20"/>
      <c r="D34" s="20"/>
      <c r="E34" s="20"/>
      <c r="F34" s="1106">
        <v>-11100848</v>
      </c>
      <c r="G34" s="70"/>
      <c r="H34" s="1581"/>
      <c r="I34" s="974"/>
    </row>
    <row r="35" spans="1:9">
      <c r="A35" s="1580"/>
      <c r="B35" s="3495" t="s">
        <v>1213</v>
      </c>
      <c r="C35" s="20"/>
      <c r="D35" s="20"/>
      <c r="E35" s="20"/>
      <c r="F35" s="1106">
        <v>103214</v>
      </c>
      <c r="G35" s="70"/>
      <c r="H35" s="1581"/>
      <c r="I35" s="974"/>
    </row>
    <row r="36" spans="1:9">
      <c r="A36" s="1580"/>
      <c r="B36" s="3495" t="s">
        <v>1214</v>
      </c>
      <c r="C36" s="20"/>
      <c r="D36" s="20"/>
      <c r="E36" s="20"/>
      <c r="F36" s="1106">
        <v>3844130</v>
      </c>
      <c r="G36" s="70"/>
      <c r="H36" s="1581"/>
      <c r="I36" s="974"/>
    </row>
    <row r="37" spans="1:9">
      <c r="A37" s="1580"/>
      <c r="B37" s="3495" t="s">
        <v>1215</v>
      </c>
      <c r="C37" s="20"/>
      <c r="D37" s="20"/>
      <c r="E37" s="20"/>
      <c r="F37" s="1106">
        <v>123763085</v>
      </c>
      <c r="G37" s="70"/>
      <c r="H37" s="1581"/>
      <c r="I37" s="974"/>
    </row>
    <row r="38" spans="1:9">
      <c r="A38" s="1580"/>
      <c r="B38" s="3495" t="s">
        <v>1216</v>
      </c>
      <c r="C38" s="20"/>
      <c r="D38" s="20"/>
      <c r="E38" s="20"/>
      <c r="F38" s="1106">
        <v>847074</v>
      </c>
      <c r="G38" s="70"/>
      <c r="H38" s="1581"/>
      <c r="I38" s="974"/>
    </row>
    <row r="39" spans="1:9">
      <c r="A39" s="1580"/>
      <c r="B39" s="3495" t="s">
        <v>1217</v>
      </c>
      <c r="C39" s="20"/>
      <c r="D39" s="20"/>
      <c r="E39" s="20"/>
      <c r="F39" s="1106">
        <v>14382557</v>
      </c>
      <c r="G39" s="70"/>
      <c r="H39" s="1581"/>
      <c r="I39" s="974"/>
    </row>
    <row r="40" spans="1:9">
      <c r="A40" s="1580"/>
      <c r="B40" s="3495" t="s">
        <v>1218</v>
      </c>
      <c r="C40" s="20"/>
      <c r="D40" s="20"/>
      <c r="E40" s="20"/>
      <c r="F40" s="1106">
        <v>-786262</v>
      </c>
      <c r="G40" s="70"/>
      <c r="H40" s="1581"/>
      <c r="I40" s="974"/>
    </row>
    <row r="41" spans="1:9">
      <c r="A41" s="1580"/>
      <c r="B41" s="3495" t="s">
        <v>1219</v>
      </c>
      <c r="C41" s="20"/>
      <c r="D41" s="20"/>
      <c r="E41" s="20"/>
      <c r="F41" s="1106">
        <v>-8631131</v>
      </c>
      <c r="G41" s="70"/>
      <c r="H41" s="1581"/>
      <c r="I41" s="974"/>
    </row>
    <row r="42" spans="1:9">
      <c r="A42" s="1580"/>
      <c r="B42" s="3495" t="s">
        <v>1220</v>
      </c>
      <c r="C42" s="20"/>
      <c r="D42" s="20"/>
      <c r="E42" s="20"/>
      <c r="F42" s="1106">
        <v>-661696</v>
      </c>
      <c r="G42" s="70"/>
      <c r="H42" s="1581"/>
      <c r="I42" s="974"/>
    </row>
    <row r="43" spans="1:9">
      <c r="A43" s="1580"/>
      <c r="B43" s="3495" t="s">
        <v>1221</v>
      </c>
      <c r="C43" s="20"/>
      <c r="D43" s="20"/>
      <c r="E43" s="20"/>
      <c r="F43" s="1106">
        <v>120475226</v>
      </c>
      <c r="G43" s="70"/>
      <c r="H43" s="1581"/>
      <c r="I43" s="974"/>
    </row>
    <row r="44" spans="1:9">
      <c r="A44" s="1580"/>
      <c r="B44" s="3495" t="s">
        <v>1222</v>
      </c>
      <c r="C44" s="20"/>
      <c r="D44" s="20"/>
      <c r="E44" s="20"/>
      <c r="F44" s="1106">
        <v>-19153557</v>
      </c>
      <c r="G44" s="70"/>
      <c r="H44" s="1581"/>
      <c r="I44" s="974"/>
    </row>
    <row r="45" spans="1:9">
      <c r="A45" s="1580"/>
      <c r="B45" s="3495" t="s">
        <v>1223</v>
      </c>
      <c r="C45" s="20"/>
      <c r="D45" s="20"/>
      <c r="E45" s="20"/>
      <c r="F45" s="1106">
        <v>-139916931</v>
      </c>
      <c r="G45" s="70"/>
      <c r="H45" s="1581"/>
      <c r="I45" s="974"/>
    </row>
    <row r="46" spans="1:9">
      <c r="A46" s="1580"/>
      <c r="B46" s="3495" t="s">
        <v>1224</v>
      </c>
      <c r="C46" s="20"/>
      <c r="D46" s="20"/>
      <c r="E46" s="20"/>
      <c r="F46" s="1106">
        <v>-8754</v>
      </c>
      <c r="G46" s="70"/>
      <c r="H46" s="1581"/>
      <c r="I46" s="974"/>
    </row>
    <row r="47" spans="1:9">
      <c r="A47" s="1580"/>
      <c r="B47" s="3495"/>
      <c r="C47" s="20"/>
      <c r="D47" s="20"/>
      <c r="E47" s="20"/>
      <c r="F47" s="1106">
        <v>0</v>
      </c>
      <c r="G47" s="70"/>
      <c r="H47" s="1581"/>
      <c r="I47" s="974"/>
    </row>
    <row r="48" spans="1:9">
      <c r="A48" s="1580"/>
      <c r="B48" s="3496" t="s">
        <v>1225</v>
      </c>
      <c r="C48" s="20"/>
      <c r="D48" s="20"/>
      <c r="E48" s="20"/>
      <c r="F48" s="3274">
        <f>SUM(F28:F47)</f>
        <v>-22027928.360000014</v>
      </c>
      <c r="G48" s="70"/>
      <c r="H48" s="1581"/>
      <c r="I48" s="974"/>
    </row>
    <row r="49" spans="1:9">
      <c r="A49" s="1580"/>
      <c r="B49" s="974"/>
      <c r="C49" s="20"/>
      <c r="D49" s="20"/>
      <c r="E49" s="20"/>
      <c r="F49" s="17"/>
      <c r="G49" s="70"/>
      <c r="H49" s="1581"/>
      <c r="I49" s="974"/>
    </row>
    <row r="50" spans="1:9">
      <c r="A50" s="1580"/>
      <c r="B50" s="3495" t="s">
        <v>1226</v>
      </c>
      <c r="C50" s="20"/>
      <c r="D50" s="20"/>
      <c r="E50" s="20"/>
      <c r="F50" s="1106">
        <v>2525163</v>
      </c>
      <c r="G50" s="70"/>
      <c r="H50" s="1581"/>
      <c r="I50" s="974"/>
    </row>
    <row r="51" spans="1:9">
      <c r="A51" s="1580"/>
      <c r="B51" s="3496" t="s">
        <v>1227</v>
      </c>
      <c r="C51" s="20"/>
      <c r="D51" s="20"/>
      <c r="E51" s="20"/>
      <c r="F51" s="3274">
        <f>SUM(F50:F50)</f>
        <v>2525163</v>
      </c>
      <c r="G51" s="70"/>
      <c r="H51" s="1581"/>
      <c r="I51" s="974"/>
    </row>
    <row r="52" spans="1:9">
      <c r="A52" s="1580"/>
      <c r="B52" s="20"/>
      <c r="C52" s="20"/>
      <c r="D52" s="20"/>
      <c r="E52" s="20"/>
      <c r="F52" s="17"/>
      <c r="G52" s="70"/>
      <c r="H52" s="1581"/>
      <c r="I52" s="974"/>
    </row>
    <row r="53" spans="1:9">
      <c r="A53" s="1580"/>
      <c r="B53" s="68" t="s">
        <v>1228</v>
      </c>
      <c r="C53" s="20"/>
      <c r="D53" s="20"/>
      <c r="E53" s="20"/>
      <c r="F53" s="1110">
        <v>-403010</v>
      </c>
      <c r="G53" s="70"/>
      <c r="H53" s="1581"/>
      <c r="I53" s="974"/>
    </row>
    <row r="54" spans="1:9">
      <c r="A54" s="1580"/>
      <c r="B54" s="372" t="s">
        <v>1229</v>
      </c>
      <c r="C54" s="372"/>
      <c r="D54" s="372"/>
      <c r="E54" s="372"/>
      <c r="F54" s="1106">
        <v>-115547090</v>
      </c>
      <c r="G54" s="372"/>
      <c r="H54" s="3453"/>
      <c r="I54" s="974"/>
    </row>
    <row r="55" spans="1:9">
      <c r="A55" s="1580"/>
      <c r="B55" s="3496" t="s">
        <v>1230</v>
      </c>
      <c r="C55" s="372"/>
      <c r="D55" s="372"/>
      <c r="E55" s="372"/>
      <c r="F55" s="3274">
        <f>SUM(F53:F54)</f>
        <v>-115950100</v>
      </c>
      <c r="G55" s="372"/>
      <c r="H55" s="3453"/>
    </row>
    <row r="56" spans="1:9">
      <c r="A56" s="1580"/>
      <c r="B56" s="3496"/>
      <c r="D56" s="372"/>
      <c r="E56" s="372"/>
      <c r="F56" s="372"/>
      <c r="G56" s="372"/>
      <c r="H56" s="3453"/>
    </row>
    <row r="57" spans="1:9">
      <c r="A57" s="1580"/>
      <c r="B57" s="3497" t="s">
        <v>1231</v>
      </c>
      <c r="D57" s="372"/>
      <c r="E57" s="372"/>
      <c r="F57" s="1110">
        <v>500000000</v>
      </c>
      <c r="G57" s="372"/>
      <c r="H57" s="3453"/>
    </row>
    <row r="58" spans="1:9">
      <c r="A58" s="1580"/>
      <c r="B58" s="68" t="s">
        <v>1232</v>
      </c>
      <c r="D58" s="372"/>
      <c r="E58" s="372"/>
      <c r="F58" s="1110">
        <v>1900000000</v>
      </c>
      <c r="G58" s="372"/>
      <c r="H58" s="3453"/>
    </row>
    <row r="59" spans="1:9">
      <c r="A59" s="1580"/>
      <c r="B59" s="9" t="s">
        <v>1233</v>
      </c>
      <c r="F59" s="1110">
        <v>-1400000000</v>
      </c>
      <c r="G59" s="372"/>
      <c r="H59" s="3453"/>
    </row>
    <row r="60" spans="1:9">
      <c r="A60" s="1580"/>
      <c r="B60" s="3496" t="s">
        <v>1234</v>
      </c>
      <c r="C60" s="372"/>
      <c r="D60" s="372"/>
      <c r="E60" s="372"/>
      <c r="F60" s="3274">
        <f>SUM(F57:F59)</f>
        <v>1000000000</v>
      </c>
      <c r="G60" s="372"/>
      <c r="H60" s="3453"/>
    </row>
    <row r="61" spans="1:9">
      <c r="A61" s="1580"/>
      <c r="F61" s="1110"/>
      <c r="G61" s="372"/>
      <c r="H61" s="3453"/>
    </row>
    <row r="62" spans="1:9">
      <c r="A62" s="1580"/>
      <c r="F62" s="1110"/>
      <c r="G62" s="372"/>
      <c r="H62" s="3453"/>
    </row>
    <row r="63" spans="1:9">
      <c r="A63" s="1580"/>
      <c r="B63" s="372" t="s">
        <v>1235</v>
      </c>
      <c r="C63" s="372"/>
      <c r="D63" s="372"/>
      <c r="E63" s="372"/>
      <c r="F63" s="1110">
        <v>-7144276.5</v>
      </c>
      <c r="G63" s="372"/>
      <c r="H63" s="3453"/>
    </row>
    <row r="64" spans="1:9">
      <c r="A64" s="1580"/>
      <c r="B64" s="3496" t="s">
        <v>1236</v>
      </c>
      <c r="C64" s="372"/>
      <c r="D64" s="372"/>
      <c r="E64" s="372"/>
      <c r="F64" s="3274">
        <f>SUM(F63)</f>
        <v>-7144276.5</v>
      </c>
      <c r="G64" s="372"/>
      <c r="H64" s="3453"/>
    </row>
    <row r="65" spans="1:8">
      <c r="A65" s="1580"/>
      <c r="B65" s="3496"/>
      <c r="C65" s="372"/>
      <c r="D65" s="372"/>
      <c r="E65" s="372"/>
      <c r="F65" s="3498"/>
      <c r="G65" s="372"/>
      <c r="H65" s="3453"/>
    </row>
    <row r="66" spans="1:8">
      <c r="A66" s="1580"/>
      <c r="B66" s="372"/>
      <c r="C66" s="372"/>
      <c r="D66" s="372"/>
      <c r="E66" s="372"/>
      <c r="F66" s="372"/>
      <c r="G66" s="372"/>
      <c r="H66" s="3453"/>
    </row>
    <row r="67" spans="1:8">
      <c r="A67" s="1580"/>
      <c r="B67" s="17" t="s">
        <v>762</v>
      </c>
      <c r="C67" s="20"/>
      <c r="D67" s="20"/>
      <c r="E67" s="20"/>
      <c r="F67" s="1106">
        <f>'110113'!H33</f>
        <v>19062550</v>
      </c>
      <c r="G67" s="70"/>
      <c r="H67" s="1581"/>
    </row>
    <row r="68" spans="1:8">
      <c r="A68" s="1580"/>
      <c r="B68" s="17" t="s">
        <v>764</v>
      </c>
      <c r="C68" s="20"/>
      <c r="D68" s="20"/>
      <c r="E68" s="20"/>
      <c r="F68" s="1106">
        <f>'110113'!H34</f>
        <v>1000</v>
      </c>
      <c r="G68" s="70"/>
      <c r="H68" s="1581"/>
    </row>
    <row r="69" spans="1:8">
      <c r="A69" s="1580"/>
      <c r="B69" s="3496" t="s">
        <v>1237</v>
      </c>
      <c r="C69" s="20"/>
      <c r="D69" s="20"/>
      <c r="E69" s="20"/>
      <c r="F69" s="3274">
        <f>SUM(F67:F68)</f>
        <v>19063550</v>
      </c>
      <c r="G69" s="70"/>
      <c r="H69" s="1581"/>
    </row>
    <row r="70" spans="1:8" ht="16" thickBot="1">
      <c r="A70" s="1201"/>
      <c r="B70" s="1653"/>
      <c r="C70" s="1685"/>
      <c r="D70" s="1685"/>
      <c r="E70" s="1685"/>
      <c r="F70" s="1653"/>
      <c r="G70" s="2003"/>
      <c r="H70" s="1311"/>
    </row>
    <row r="71" spans="1:8" ht="31.5" customHeight="1">
      <c r="A71" s="9" t="s">
        <v>1238</v>
      </c>
      <c r="B71" s="20"/>
      <c r="D71" s="20" t="s">
        <v>1239</v>
      </c>
      <c r="E71" s="17"/>
      <c r="F71" s="17"/>
      <c r="G71" s="70"/>
      <c r="H71" s="70"/>
    </row>
    <row r="72" spans="1:8" ht="16" thickBot="1">
      <c r="B72" s="20"/>
      <c r="C72" s="12"/>
      <c r="E72" s="20"/>
      <c r="F72" s="20"/>
      <c r="G72" s="71"/>
      <c r="H72" s="71"/>
    </row>
    <row r="73" spans="1:8">
      <c r="A73" s="1195"/>
      <c r="B73" s="1196" t="s">
        <v>156</v>
      </c>
      <c r="C73" s="1197" t="s">
        <v>353</v>
      </c>
      <c r="D73" s="1286"/>
      <c r="E73" s="1286"/>
      <c r="F73" s="1196"/>
      <c r="G73" s="1196" t="s">
        <v>442</v>
      </c>
      <c r="H73" s="1268" t="s">
        <v>594</v>
      </c>
    </row>
    <row r="74" spans="1:8">
      <c r="A74" s="1580"/>
      <c r="B74" s="40" t="str">
        <f>'Data Sheet'!$C$22</f>
        <v>Please fill in the following:</v>
      </c>
      <c r="C74" s="80" t="s">
        <v>354</v>
      </c>
      <c r="D74" s="17" t="s">
        <v>355</v>
      </c>
      <c r="E74" s="17"/>
      <c r="F74" s="33" t="s">
        <v>356</v>
      </c>
      <c r="G74" s="33" t="s">
        <v>387</v>
      </c>
      <c r="H74" s="1551"/>
    </row>
    <row r="75" spans="1:8">
      <c r="A75" s="1687"/>
      <c r="B75" s="21"/>
      <c r="C75" s="74" t="s">
        <v>357</v>
      </c>
      <c r="D75" s="21" t="s">
        <v>358</v>
      </c>
      <c r="E75" s="21"/>
      <c r="F75" s="52" t="s">
        <v>359</v>
      </c>
      <c r="G75" s="324" t="str">
        <f>'Data Sheet'!$C$40</f>
        <v>April 20, 2026</v>
      </c>
      <c r="H75" s="1200" t="str">
        <f>'Data Sheet'!$C$38</f>
        <v>December 31, 2025</v>
      </c>
    </row>
    <row r="76" spans="1:8" ht="16" thickBot="1">
      <c r="A76" s="1681" t="s">
        <v>1240</v>
      </c>
      <c r="B76" s="20"/>
      <c r="C76" s="20"/>
      <c r="D76" s="20"/>
      <c r="E76" s="20"/>
      <c r="F76" s="20"/>
      <c r="G76" s="20"/>
      <c r="H76" s="1682"/>
    </row>
    <row r="77" spans="1:8">
      <c r="A77" s="1195"/>
      <c r="B77" s="1680"/>
      <c r="C77" s="1680"/>
      <c r="D77" s="1680"/>
      <c r="E77" s="1680"/>
      <c r="F77" s="1328"/>
      <c r="G77" s="1680"/>
      <c r="H77" s="1838"/>
    </row>
    <row r="78" spans="1:8">
      <c r="A78" s="1580" t="s">
        <v>1241</v>
      </c>
      <c r="B78" s="20"/>
      <c r="C78" s="20"/>
      <c r="D78" s="20"/>
      <c r="E78" s="20"/>
      <c r="F78" s="17"/>
      <c r="G78" s="70"/>
      <c r="H78" s="1581"/>
    </row>
    <row r="79" spans="1:8">
      <c r="A79" s="1580"/>
      <c r="B79" s="20"/>
      <c r="C79" s="20"/>
      <c r="D79" s="20"/>
      <c r="E79" s="20"/>
      <c r="F79" s="17"/>
      <c r="G79" s="70"/>
      <c r="H79" s="1581"/>
    </row>
    <row r="80" spans="1:8">
      <c r="A80" s="1580"/>
      <c r="B80" s="3714" t="s">
        <v>1242</v>
      </c>
      <c r="C80" s="3714"/>
      <c r="D80" s="3714"/>
      <c r="E80" s="3714"/>
      <c r="F80" s="3714"/>
      <c r="G80" s="3714"/>
      <c r="H80" s="3777"/>
    </row>
    <row r="81" spans="1:8">
      <c r="A81" s="1580"/>
      <c r="B81" s="3714"/>
      <c r="C81" s="3714"/>
      <c r="D81" s="3714"/>
      <c r="E81" s="3714"/>
      <c r="F81" s="3714"/>
      <c r="G81" s="3714"/>
      <c r="H81" s="3777"/>
    </row>
    <row r="82" spans="1:8">
      <c r="A82" s="1580"/>
      <c r="B82" s="3714"/>
      <c r="C82" s="3714"/>
      <c r="D82" s="3714"/>
      <c r="E82" s="3714"/>
      <c r="F82" s="3714"/>
      <c r="G82" s="3714"/>
      <c r="H82" s="3777"/>
    </row>
    <row r="83" spans="1:8">
      <c r="A83" s="1580"/>
      <c r="B83" s="3714"/>
      <c r="C83" s="3714"/>
      <c r="D83" s="3714"/>
      <c r="E83" s="3714"/>
      <c r="F83" s="3714"/>
      <c r="G83" s="3714"/>
      <c r="H83" s="3777"/>
    </row>
    <row r="84" spans="1:8">
      <c r="A84" s="1580"/>
      <c r="B84" s="3714"/>
      <c r="C84" s="3714"/>
      <c r="D84" s="3714"/>
      <c r="E84" s="3714"/>
      <c r="F84" s="3714"/>
      <c r="G84" s="3714"/>
      <c r="H84" s="3777"/>
    </row>
    <row r="85" spans="1:8">
      <c r="A85" s="1580"/>
      <c r="B85" s="17"/>
      <c r="C85" s="20"/>
      <c r="D85" s="20"/>
      <c r="E85" s="20"/>
      <c r="G85" s="71"/>
      <c r="H85" s="1839"/>
    </row>
    <row r="86" spans="1:8">
      <c r="A86" s="1580"/>
      <c r="B86" s="20"/>
      <c r="C86" s="20"/>
      <c r="D86" s="20"/>
      <c r="E86" s="20"/>
      <c r="G86" s="71"/>
      <c r="H86" s="1839"/>
    </row>
    <row r="87" spans="1:8">
      <c r="A87" s="1580"/>
      <c r="B87" s="20"/>
      <c r="C87" s="20"/>
      <c r="D87" s="20"/>
      <c r="E87" s="20"/>
      <c r="G87" s="71"/>
      <c r="H87" s="1839"/>
    </row>
    <row r="88" spans="1:8">
      <c r="A88" s="1580"/>
      <c r="B88" s="20"/>
      <c r="C88" s="20"/>
      <c r="D88" s="20"/>
      <c r="E88" s="20"/>
      <c r="G88" s="20"/>
      <c r="H88" s="1682"/>
    </row>
    <row r="89" spans="1:8">
      <c r="A89" s="1580"/>
      <c r="B89" s="20"/>
      <c r="C89" s="20"/>
      <c r="D89" s="20"/>
      <c r="E89" s="20"/>
      <c r="F89" s="17"/>
      <c r="G89" s="70"/>
      <c r="H89" s="1581"/>
    </row>
    <row r="90" spans="1:8">
      <c r="A90" s="1580"/>
      <c r="B90" s="20"/>
      <c r="C90" s="20"/>
      <c r="D90" s="20"/>
      <c r="E90" s="20"/>
      <c r="F90" s="17"/>
      <c r="G90" s="70"/>
      <c r="H90" s="1581"/>
    </row>
    <row r="91" spans="1:8">
      <c r="A91" s="1580"/>
      <c r="B91" s="3714"/>
      <c r="C91" s="3714"/>
      <c r="D91" s="3714"/>
      <c r="E91" s="3714"/>
      <c r="F91" s="3714"/>
      <c r="G91" s="3714"/>
      <c r="H91" s="3777"/>
    </row>
    <row r="92" spans="1:8">
      <c r="A92" s="1580"/>
      <c r="B92" s="3714"/>
      <c r="C92" s="3714"/>
      <c r="D92" s="3714"/>
      <c r="E92" s="3714"/>
      <c r="F92" s="3714"/>
      <c r="G92" s="3714"/>
      <c r="H92" s="3777"/>
    </row>
    <row r="93" spans="1:8">
      <c r="A93" s="1580"/>
      <c r="B93" s="3714"/>
      <c r="C93" s="3714"/>
      <c r="D93" s="3714"/>
      <c r="E93" s="3714"/>
      <c r="F93" s="3714"/>
      <c r="G93" s="3714"/>
      <c r="H93" s="3777"/>
    </row>
    <row r="94" spans="1:8">
      <c r="A94" s="1580"/>
      <c r="B94" s="3714"/>
      <c r="C94" s="3714"/>
      <c r="D94" s="3714"/>
      <c r="E94" s="3714"/>
      <c r="F94" s="3714"/>
      <c r="G94" s="3714"/>
      <c r="H94" s="3777"/>
    </row>
    <row r="95" spans="1:8">
      <c r="A95" s="1580"/>
      <c r="B95" s="3714"/>
      <c r="C95" s="3714"/>
      <c r="D95" s="3714"/>
      <c r="E95" s="3714"/>
      <c r="F95" s="3714"/>
      <c r="G95" s="3714"/>
      <c r="H95" s="3777"/>
    </row>
    <row r="96" spans="1:8">
      <c r="A96" s="1580"/>
      <c r="B96" s="20"/>
      <c r="C96" s="20"/>
      <c r="D96" s="20"/>
      <c r="E96" s="20"/>
      <c r="F96" s="17"/>
      <c r="G96" s="70"/>
      <c r="H96" s="1581"/>
    </row>
    <row r="97" spans="1:8">
      <c r="A97" s="1580"/>
      <c r="B97" s="17"/>
      <c r="C97" s="20"/>
      <c r="D97" s="20"/>
      <c r="E97" s="20"/>
      <c r="F97" s="17"/>
      <c r="G97" s="70"/>
      <c r="H97" s="1581"/>
    </row>
    <row r="98" spans="1:8">
      <c r="A98" s="1580"/>
      <c r="B98" s="20"/>
      <c r="C98" s="20"/>
      <c r="D98" s="20"/>
      <c r="E98" s="20"/>
      <c r="F98" s="17"/>
      <c r="G98" s="70"/>
      <c r="H98" s="1581"/>
    </row>
    <row r="99" spans="1:8">
      <c r="A99" s="1580"/>
      <c r="B99" s="20"/>
      <c r="C99" s="20"/>
      <c r="D99" s="20"/>
      <c r="E99" s="20"/>
      <c r="F99" s="17"/>
      <c r="G99" s="70"/>
      <c r="H99" s="1581"/>
    </row>
    <row r="100" spans="1:8">
      <c r="A100" s="1580"/>
      <c r="B100" s="20"/>
      <c r="C100" s="20"/>
      <c r="D100" s="20"/>
      <c r="E100" s="20"/>
      <c r="F100" s="17"/>
      <c r="G100" s="70"/>
      <c r="H100" s="1581"/>
    </row>
    <row r="101" spans="1:8">
      <c r="A101" s="1580"/>
      <c r="B101" s="20"/>
      <c r="C101" s="20"/>
      <c r="D101" s="20"/>
      <c r="E101" s="20"/>
      <c r="F101" s="17"/>
      <c r="G101" s="70"/>
      <c r="H101" s="1581"/>
    </row>
    <row r="102" spans="1:8">
      <c r="A102" s="1580"/>
      <c r="B102" s="20"/>
      <c r="C102" s="20"/>
      <c r="D102" s="20"/>
      <c r="E102" s="20"/>
      <c r="F102" s="17"/>
      <c r="G102" s="70"/>
      <c r="H102" s="1581"/>
    </row>
    <row r="103" spans="1:8">
      <c r="A103" s="1580"/>
      <c r="B103" s="20"/>
      <c r="C103" s="20"/>
      <c r="D103" s="20"/>
      <c r="E103" s="20"/>
      <c r="F103" s="17"/>
      <c r="G103" s="70"/>
      <c r="H103" s="1581"/>
    </row>
    <row r="104" spans="1:8">
      <c r="A104" s="1580"/>
      <c r="B104" s="20"/>
      <c r="C104" s="20"/>
      <c r="D104" s="20"/>
      <c r="E104" s="20"/>
      <c r="F104" s="17"/>
      <c r="G104" s="70"/>
      <c r="H104" s="1581"/>
    </row>
    <row r="105" spans="1:8">
      <c r="A105" s="1580"/>
      <c r="B105" s="20"/>
      <c r="C105" s="20"/>
      <c r="D105" s="20"/>
      <c r="E105" s="20"/>
      <c r="F105" s="17"/>
      <c r="G105" s="70"/>
      <c r="H105" s="1581"/>
    </row>
    <row r="106" spans="1:8">
      <c r="A106" s="1580"/>
      <c r="B106" s="20"/>
      <c r="C106" s="20"/>
      <c r="D106" s="20"/>
      <c r="E106" s="20"/>
      <c r="F106" s="17"/>
      <c r="G106" s="70"/>
      <c r="H106" s="1581"/>
    </row>
    <row r="107" spans="1:8">
      <c r="A107" s="1580"/>
      <c r="B107" s="20"/>
      <c r="C107" s="20"/>
      <c r="D107" s="20"/>
      <c r="E107" s="20"/>
      <c r="F107" s="17"/>
      <c r="G107" s="70"/>
      <c r="H107" s="1581"/>
    </row>
    <row r="108" spans="1:8">
      <c r="A108" s="1580"/>
      <c r="B108" s="20"/>
      <c r="C108" s="20"/>
      <c r="D108" s="20"/>
      <c r="E108" s="20"/>
      <c r="F108" s="17"/>
      <c r="G108" s="70"/>
      <c r="H108" s="1581"/>
    </row>
    <row r="109" spans="1:8">
      <c r="A109" s="1580"/>
      <c r="B109" s="20"/>
      <c r="C109" s="20"/>
      <c r="D109" s="20"/>
      <c r="E109" s="20"/>
      <c r="F109" s="17"/>
      <c r="G109" s="70"/>
      <c r="H109" s="1581"/>
    </row>
    <row r="110" spans="1:8">
      <c r="A110" s="1580"/>
      <c r="B110" s="20"/>
      <c r="C110" s="20"/>
      <c r="D110" s="20"/>
      <c r="E110" s="20"/>
      <c r="F110" s="17"/>
      <c r="G110" s="70"/>
      <c r="H110" s="1581"/>
    </row>
    <row r="111" spans="1:8">
      <c r="A111" s="1580"/>
      <c r="B111" s="20"/>
      <c r="C111" s="20"/>
      <c r="D111" s="20"/>
      <c r="E111" s="20"/>
      <c r="F111" s="17"/>
      <c r="G111" s="70"/>
      <c r="H111" s="1581"/>
    </row>
    <row r="112" spans="1:8">
      <c r="A112" s="1580"/>
      <c r="B112" s="20"/>
      <c r="C112" s="20"/>
      <c r="D112" s="20"/>
      <c r="E112" s="20"/>
      <c r="F112" s="17"/>
      <c r="G112" s="70"/>
      <c r="H112" s="1581"/>
    </row>
    <row r="113" spans="1:8">
      <c r="A113" s="1580"/>
      <c r="B113" s="20"/>
      <c r="C113" s="20"/>
      <c r="D113" s="20"/>
      <c r="E113" s="20"/>
      <c r="F113" s="17"/>
      <c r="G113" s="70"/>
      <c r="H113" s="1581"/>
    </row>
    <row r="114" spans="1:8">
      <c r="A114" s="1580"/>
      <c r="B114" s="20"/>
      <c r="C114" s="20"/>
      <c r="D114" s="20"/>
      <c r="E114" s="20"/>
      <c r="F114" s="17"/>
      <c r="G114" s="70"/>
      <c r="H114" s="1581"/>
    </row>
    <row r="115" spans="1:8">
      <c r="A115" s="1580"/>
      <c r="B115" s="20"/>
      <c r="C115" s="20"/>
      <c r="D115" s="20"/>
      <c r="E115" s="20"/>
      <c r="F115" s="17"/>
      <c r="G115" s="70"/>
      <c r="H115" s="1581"/>
    </row>
    <row r="116" spans="1:8">
      <c r="A116" s="1580"/>
      <c r="B116" s="20"/>
      <c r="C116" s="20"/>
      <c r="D116" s="20"/>
      <c r="E116" s="20"/>
      <c r="F116" s="17"/>
      <c r="G116" s="70"/>
      <c r="H116" s="1581"/>
    </row>
    <row r="117" spans="1:8">
      <c r="A117" s="1580"/>
      <c r="B117" s="20"/>
      <c r="C117" s="20"/>
      <c r="D117" s="20"/>
      <c r="E117" s="20"/>
      <c r="F117" s="17"/>
      <c r="G117" s="70"/>
      <c r="H117" s="1581"/>
    </row>
    <row r="118" spans="1:8">
      <c r="A118" s="1580"/>
      <c r="B118" s="20"/>
      <c r="C118" s="20"/>
      <c r="D118" s="20"/>
      <c r="E118" s="20"/>
      <c r="F118" s="17"/>
      <c r="G118" s="70"/>
      <c r="H118" s="1581"/>
    </row>
    <row r="119" spans="1:8">
      <c r="A119" s="1580"/>
      <c r="B119" s="20"/>
      <c r="C119" s="20"/>
      <c r="D119" s="20"/>
      <c r="E119" s="20"/>
      <c r="F119" s="17"/>
      <c r="G119" s="70"/>
      <c r="H119" s="1581"/>
    </row>
    <row r="120" spans="1:8">
      <c r="A120" s="1580"/>
      <c r="B120" s="20"/>
      <c r="C120" s="20"/>
      <c r="D120" s="20"/>
      <c r="E120" s="20"/>
      <c r="F120" s="17"/>
      <c r="G120" s="70"/>
      <c r="H120" s="1581"/>
    </row>
    <row r="121" spans="1:8">
      <c r="A121" s="1580"/>
      <c r="B121" s="20"/>
      <c r="C121" s="20"/>
      <c r="D121" s="20"/>
      <c r="E121" s="20"/>
      <c r="F121" s="17"/>
      <c r="G121" s="70"/>
      <c r="H121" s="1581"/>
    </row>
    <row r="122" spans="1:8">
      <c r="A122" s="1580"/>
      <c r="B122" s="20"/>
      <c r="C122" s="20"/>
      <c r="D122" s="20"/>
      <c r="E122" s="20"/>
      <c r="F122" s="17"/>
      <c r="G122" s="70"/>
      <c r="H122" s="1581"/>
    </row>
    <row r="123" spans="1:8">
      <c r="A123" s="1580"/>
      <c r="B123" s="17"/>
      <c r="C123" s="20"/>
      <c r="D123" s="20"/>
      <c r="E123" s="20"/>
      <c r="F123" s="17"/>
      <c r="G123" s="70"/>
      <c r="H123" s="1581"/>
    </row>
    <row r="124" spans="1:8">
      <c r="A124" s="1580"/>
      <c r="B124" s="20"/>
      <c r="C124" s="20"/>
      <c r="D124" s="20"/>
      <c r="E124" s="20"/>
      <c r="F124" s="17"/>
      <c r="G124" s="70"/>
      <c r="H124" s="1581"/>
    </row>
    <row r="125" spans="1:8">
      <c r="A125" s="1580"/>
      <c r="B125" s="17"/>
      <c r="C125" s="20"/>
      <c r="D125" s="20"/>
      <c r="E125" s="20"/>
      <c r="F125" s="17"/>
      <c r="G125" s="70"/>
      <c r="H125" s="1581"/>
    </row>
    <row r="126" spans="1:8">
      <c r="A126" s="1590"/>
      <c r="B126"/>
      <c r="C126" s="20"/>
      <c r="D126" s="20"/>
      <c r="E126" s="20"/>
      <c r="F126" s="17"/>
      <c r="G126" s="70"/>
      <c r="H126" s="1581"/>
    </row>
    <row r="127" spans="1:8">
      <c r="A127" s="1590"/>
      <c r="B127"/>
      <c r="C127" s="20"/>
      <c r="D127" s="20"/>
      <c r="E127" s="20"/>
      <c r="F127" s="17"/>
      <c r="G127" s="70"/>
      <c r="H127" s="1581"/>
    </row>
    <row r="128" spans="1:8">
      <c r="A128" s="1580"/>
      <c r="B128" s="17"/>
      <c r="C128" s="20"/>
      <c r="D128" s="20"/>
      <c r="E128" s="20"/>
      <c r="F128" s="17"/>
      <c r="G128" s="70"/>
      <c r="H128" s="1581"/>
    </row>
    <row r="129" spans="1:8">
      <c r="A129" s="1580"/>
      <c r="B129" s="17"/>
      <c r="C129" s="20"/>
      <c r="D129" s="20"/>
      <c r="E129" s="20"/>
      <c r="F129" s="17"/>
      <c r="G129" s="70"/>
      <c r="H129" s="1581"/>
    </row>
    <row r="130" spans="1:8">
      <c r="A130" s="1580"/>
      <c r="B130" s="17"/>
      <c r="C130" s="20"/>
      <c r="D130" s="20"/>
      <c r="E130" s="20"/>
      <c r="F130" s="17"/>
      <c r="G130" s="70"/>
      <c r="H130" s="1581"/>
    </row>
    <row r="131" spans="1:8">
      <c r="A131" s="1580"/>
      <c r="B131" s="17"/>
      <c r="C131" s="20"/>
      <c r="D131" s="20"/>
      <c r="E131" s="20"/>
      <c r="F131" s="17"/>
      <c r="G131" s="70"/>
      <c r="H131" s="1581"/>
    </row>
    <row r="132" spans="1:8">
      <c r="A132" s="1580"/>
      <c r="B132" s="17"/>
      <c r="C132" s="20"/>
      <c r="D132" s="20"/>
      <c r="E132" s="20"/>
      <c r="F132" s="17"/>
      <c r="G132" s="70"/>
      <c r="H132" s="1581"/>
    </row>
    <row r="133" spans="1:8">
      <c r="A133" s="1580"/>
      <c r="B133" s="17"/>
      <c r="C133" s="20"/>
      <c r="D133" s="20"/>
      <c r="E133" s="20"/>
      <c r="F133" s="17"/>
      <c r="G133" s="70"/>
      <c r="H133" s="1581"/>
    </row>
    <row r="134" spans="1:8">
      <c r="A134" s="1580"/>
      <c r="B134" s="17"/>
      <c r="C134" s="20"/>
      <c r="D134" s="20"/>
      <c r="E134" s="20"/>
      <c r="F134" s="17"/>
      <c r="G134" s="70"/>
      <c r="H134" s="1581"/>
    </row>
    <row r="135" spans="1:8">
      <c r="A135" s="1580"/>
      <c r="B135" s="17"/>
      <c r="C135" s="20"/>
      <c r="D135" s="20"/>
      <c r="E135" s="20"/>
      <c r="F135" s="17"/>
      <c r="G135" s="70"/>
      <c r="H135" s="1581"/>
    </row>
    <row r="136" spans="1:8" ht="16" thickBot="1">
      <c r="A136" s="1189" t="s">
        <v>1238</v>
      </c>
      <c r="B136" s="1685"/>
      <c r="C136" s="1620"/>
      <c r="D136" s="1620"/>
      <c r="E136" s="1653"/>
      <c r="F136" s="1653"/>
      <c r="G136" s="2003"/>
      <c r="H136" s="2004" t="s">
        <v>1243</v>
      </c>
    </row>
    <row r="137" spans="1:8">
      <c r="A137" s="20" t="s">
        <v>1244</v>
      </c>
      <c r="B137" s="20"/>
      <c r="C137" s="20"/>
      <c r="D137" s="20"/>
      <c r="E137" s="20"/>
      <c r="F137" s="20"/>
      <c r="G137" s="71"/>
      <c r="H137" s="71"/>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s="17"/>
      <c r="B146" s="17"/>
      <c r="C146" s="17"/>
      <c r="D146" s="17"/>
      <c r="E146" s="17"/>
      <c r="F146" s="17"/>
      <c r="G146" s="70"/>
      <c r="H146" s="70"/>
    </row>
    <row r="147" spans="1:8">
      <c r="A147" s="17"/>
      <c r="B147" s="17"/>
      <c r="C147" s="17"/>
      <c r="D147" s="17"/>
      <c r="E147" s="17"/>
      <c r="F147" s="17"/>
      <c r="G147" s="70"/>
      <c r="H147" s="70"/>
    </row>
    <row r="148" spans="1:8">
      <c r="A148" s="17"/>
      <c r="B148" s="17"/>
      <c r="C148" s="17"/>
      <c r="D148" s="17"/>
      <c r="E148" s="17"/>
      <c r="F148" s="17"/>
      <c r="G148" s="70"/>
      <c r="H148" s="70"/>
    </row>
    <row r="149" spans="1:8">
      <c r="A149" s="17"/>
      <c r="B149" s="17"/>
      <c r="C149" s="17"/>
      <c r="D149" s="17"/>
      <c r="E149" s="17"/>
      <c r="F149" s="17"/>
      <c r="G149" s="70"/>
      <c r="H149" s="70"/>
    </row>
    <row r="150" spans="1:8">
      <c r="A150" s="17"/>
      <c r="B150" s="17"/>
      <c r="C150" s="17"/>
      <c r="D150" s="17"/>
      <c r="E150" s="17"/>
      <c r="F150" s="17"/>
      <c r="G150" s="70"/>
      <c r="H150" s="70"/>
    </row>
    <row r="151" spans="1:8">
      <c r="A151" s="17"/>
      <c r="B151"/>
      <c r="C151" s="17"/>
      <c r="D151" s="17"/>
      <c r="E151" s="17"/>
      <c r="F151" s="17"/>
      <c r="G151" s="70"/>
      <c r="H151" s="70"/>
    </row>
    <row r="152" spans="1:8">
      <c r="A152" s="17"/>
      <c r="B152"/>
      <c r="C152" s="17"/>
      <c r="D152" s="17"/>
      <c r="E152" s="17"/>
      <c r="F152" s="17"/>
      <c r="G152" s="70"/>
      <c r="H152" s="70"/>
    </row>
    <row r="153" spans="1:8">
      <c r="A153" s="17"/>
      <c r="B153"/>
      <c r="C153" s="17"/>
      <c r="D153" s="17"/>
      <c r="E153" s="17"/>
      <c r="F153" s="17"/>
      <c r="G153" s="70"/>
      <c r="H153" s="70"/>
    </row>
    <row r="154" spans="1:8">
      <c r="A154" s="17"/>
      <c r="B154"/>
      <c r="C154" s="17"/>
      <c r="D154" s="17"/>
      <c r="E154" s="17"/>
      <c r="F154" s="17"/>
      <c r="G154" s="70"/>
      <c r="H154" s="70"/>
    </row>
    <row r="155" spans="1:8">
      <c r="A155" s="17"/>
      <c r="B155"/>
      <c r="C155" s="17"/>
      <c r="D155" s="17"/>
      <c r="E155" s="17"/>
      <c r="F155" s="17"/>
      <c r="G155" s="70"/>
      <c r="H155" s="70"/>
    </row>
    <row r="156" spans="1:8">
      <c r="A156" s="17"/>
      <c r="B156"/>
      <c r="C156" s="17"/>
      <c r="D156" s="17"/>
      <c r="E156" s="17"/>
      <c r="F156" s="17"/>
      <c r="G156" s="70"/>
      <c r="H156" s="70"/>
    </row>
    <row r="157" spans="1:8">
      <c r="A157" s="1580"/>
      <c r="B157"/>
      <c r="C157" s="1742"/>
      <c r="D157" s="1742"/>
      <c r="E157" s="1551"/>
      <c r="F157" s="1551"/>
      <c r="G157" s="70"/>
      <c r="H157" s="70"/>
    </row>
    <row r="158" spans="1:8">
      <c r="A158" s="1580"/>
      <c r="B158"/>
      <c r="C158" s="1742"/>
      <c r="D158" s="1742"/>
      <c r="E158" s="1551"/>
      <c r="F158" s="1551"/>
      <c r="G158" s="70"/>
      <c r="H158" s="70"/>
    </row>
    <row r="159" spans="1:8">
      <c r="A159" s="1580"/>
      <c r="B159"/>
      <c r="C159" s="1742"/>
      <c r="D159" s="1742"/>
      <c r="E159" s="1551"/>
      <c r="F159" s="1551"/>
      <c r="G159" s="70"/>
      <c r="H159" s="70"/>
    </row>
    <row r="160" spans="1:8">
      <c r="A160" s="1580"/>
      <c r="B160"/>
      <c r="C160" s="1742"/>
      <c r="D160" s="1742"/>
      <c r="E160" s="1551"/>
      <c r="F160" s="1551"/>
      <c r="G160" s="17"/>
      <c r="H160" s="17"/>
    </row>
    <row r="161" spans="1:8">
      <c r="A161" s="1580"/>
      <c r="B161" s="17"/>
      <c r="C161" s="1742"/>
      <c r="D161" s="1742"/>
      <c r="E161" s="1551"/>
      <c r="F161" s="1551"/>
      <c r="G161" s="17"/>
      <c r="H161" s="17"/>
    </row>
    <row r="162" spans="1:8">
      <c r="A162" s="1580"/>
      <c r="B162" s="17"/>
      <c r="C162" s="1742"/>
      <c r="D162" s="1742"/>
      <c r="E162" s="1551"/>
      <c r="F162" s="1551"/>
      <c r="G162" s="17"/>
      <c r="H162" s="17"/>
    </row>
    <row r="163" spans="1:8">
      <c r="A163" s="1580"/>
      <c r="B163" s="17"/>
      <c r="C163" s="1742"/>
      <c r="D163" s="1742"/>
      <c r="E163" s="1551"/>
      <c r="F163" s="1551"/>
      <c r="G163" s="17"/>
      <c r="H163" s="17"/>
    </row>
    <row r="164" spans="1:8">
      <c r="A164" s="1580"/>
      <c r="B164" s="17"/>
      <c r="C164" s="1742"/>
      <c r="D164" s="1742"/>
      <c r="E164" s="1551"/>
      <c r="F164" s="1551"/>
      <c r="G164" s="17"/>
      <c r="H164" s="17"/>
    </row>
    <row r="165" spans="1:8">
      <c r="A165" s="1583"/>
      <c r="C165" s="617"/>
      <c r="D165" s="617"/>
      <c r="E165" s="1586"/>
      <c r="F165" s="1586"/>
    </row>
    <row r="166" spans="1:8">
      <c r="A166" s="1583"/>
      <c r="C166" s="617"/>
      <c r="D166" s="617"/>
      <c r="E166" s="1586"/>
      <c r="F166" s="1586"/>
    </row>
    <row r="167" spans="1:8">
      <c r="A167" s="1583"/>
      <c r="C167" s="617"/>
      <c r="D167" s="617"/>
      <c r="E167" s="1586"/>
      <c r="F167" s="1586"/>
    </row>
    <row r="168" spans="1:8">
      <c r="A168" s="1583"/>
      <c r="C168" s="617"/>
      <c r="D168" s="617"/>
      <c r="E168" s="1586"/>
      <c r="F168" s="1586"/>
    </row>
    <row r="169" spans="1:8">
      <c r="A169" s="1583"/>
      <c r="C169" s="617"/>
      <c r="D169" s="617"/>
      <c r="E169" s="1586"/>
      <c r="F169" s="1586"/>
    </row>
    <row r="170" spans="1:8">
      <c r="A170" s="1583"/>
      <c r="C170" s="1128"/>
      <c r="D170" s="1128"/>
      <c r="E170" s="1586"/>
      <c r="F170" s="1586"/>
    </row>
    <row r="171" spans="1:8">
      <c r="A171" s="1583"/>
      <c r="E171" s="1586"/>
      <c r="F171" s="1586"/>
    </row>
    <row r="172" spans="1:8" ht="16" thickBot="1">
      <c r="A172" s="1189"/>
      <c r="B172" s="1620"/>
      <c r="C172" s="1620"/>
      <c r="D172" s="1620"/>
      <c r="E172" s="1369"/>
      <c r="F172" s="1586"/>
    </row>
    <row r="173" spans="1:8">
      <c r="A173" s="1583"/>
      <c r="F173" s="1586"/>
    </row>
    <row r="174" spans="1:8">
      <c r="A174" s="1583"/>
      <c r="F174" s="1586"/>
    </row>
    <row r="175" spans="1:8">
      <c r="A175" s="1583"/>
      <c r="F175" s="1586"/>
    </row>
    <row r="176" spans="1:8">
      <c r="A176" s="1583"/>
      <c r="F176" s="1586"/>
    </row>
    <row r="177" spans="1:6">
      <c r="A177" s="1583"/>
      <c r="F177" s="1586"/>
    </row>
    <row r="178" spans="1:6">
      <c r="A178" s="1583"/>
      <c r="F178" s="1586"/>
    </row>
    <row r="179" spans="1:6">
      <c r="A179" s="1583"/>
      <c r="F179" s="1586"/>
    </row>
    <row r="180" spans="1:6">
      <c r="A180" s="1583"/>
      <c r="F180" s="1586"/>
    </row>
    <row r="181" spans="1:6">
      <c r="A181" s="1583"/>
      <c r="F181" s="1586"/>
    </row>
    <row r="182" spans="1:6">
      <c r="A182" s="1583"/>
      <c r="F182" s="1586"/>
    </row>
    <row r="183" spans="1:6">
      <c r="A183" s="1583"/>
      <c r="F183" s="1586"/>
    </row>
    <row r="184" spans="1:6">
      <c r="A184" s="1583"/>
      <c r="F184" s="1586"/>
    </row>
    <row r="185" spans="1:6">
      <c r="A185" s="1583"/>
      <c r="F185" s="1586"/>
    </row>
    <row r="186" spans="1:6">
      <c r="A186" s="1583"/>
      <c r="F186" s="1586"/>
    </row>
    <row r="187" spans="1:6">
      <c r="A187" s="1583"/>
      <c r="F187" s="1586"/>
    </row>
    <row r="188" spans="1:6">
      <c r="A188" s="1583"/>
      <c r="F188" s="1586"/>
    </row>
    <row r="189" spans="1:6">
      <c r="A189" s="1583"/>
      <c r="F189" s="1586"/>
    </row>
    <row r="190" spans="1:6">
      <c r="A190" s="1583"/>
      <c r="F190" s="1586"/>
    </row>
    <row r="191" spans="1:6" ht="16" thickBot="1">
      <c r="A191" s="1189"/>
      <c r="B191" s="1620"/>
      <c r="C191" s="1620"/>
      <c r="D191" s="1620"/>
      <c r="E191" s="1620"/>
      <c r="F191" s="1369"/>
    </row>
    <row r="242" spans="2:4">
      <c r="B242" s="193"/>
      <c r="D242" s="193"/>
    </row>
  </sheetData>
  <mergeCells count="9">
    <mergeCell ref="B91:H95"/>
    <mergeCell ref="B80:H84"/>
    <mergeCell ref="B5:C11"/>
    <mergeCell ref="B12:C19"/>
    <mergeCell ref="B20:C25"/>
    <mergeCell ref="E16:H19"/>
    <mergeCell ref="E5:H8"/>
    <mergeCell ref="E9:H10"/>
    <mergeCell ref="E11:H14"/>
  </mergeCells>
  <printOptions horizontalCentered="1" verticalCentered="1"/>
  <pageMargins left="0.5" right="0.75" top="0.5" bottom="0.5" header="0.5" footer="0.5"/>
  <pageSetup scale="61" pageOrder="overThenDown" orientation="portrait" r:id="rId1"/>
  <headerFooter alignWithMargins="0"/>
  <rowBreaks count="1" manualBreakCount="1">
    <brk id="71" max="16383"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L200"/>
  <sheetViews>
    <sheetView view="pageBreakPreview" zoomScale="60" zoomScaleNormal="50" workbookViewId="0">
      <selection activeCell="C23" sqref="C23"/>
    </sheetView>
  </sheetViews>
  <sheetFormatPr defaultColWidth="8.69140625" defaultRowHeight="15.5"/>
  <cols>
    <col min="1" max="1" width="4.69140625" customWidth="1"/>
    <col min="2" max="2" width="57.3046875" customWidth="1"/>
    <col min="3" max="3" width="19.53515625" style="896" customWidth="1"/>
    <col min="4" max="4" width="17.765625" style="896" customWidth="1"/>
    <col min="5" max="5" width="15.3046875" customWidth="1"/>
    <col min="6" max="6" width="12.3046875" customWidth="1"/>
    <col min="7" max="7" width="31.07421875" customWidth="1"/>
    <col min="8" max="8" width="19" customWidth="1"/>
    <col min="9" max="9" width="16.4609375" style="896" customWidth="1"/>
    <col min="10" max="10" width="30.53515625" customWidth="1"/>
    <col min="11" max="11" width="21.69140625" customWidth="1"/>
    <col min="12" max="12" width="7.765625" style="9" customWidth="1"/>
  </cols>
  <sheetData>
    <row r="1" spans="1:12" ht="16" thickBot="1">
      <c r="A1" s="547"/>
      <c r="B1" s="547"/>
      <c r="C1" s="884"/>
      <c r="D1" s="884"/>
      <c r="E1" s="547"/>
      <c r="F1" s="547"/>
      <c r="G1" s="547"/>
      <c r="H1" s="547"/>
      <c r="I1" s="884"/>
      <c r="J1" s="547"/>
      <c r="K1" s="547"/>
      <c r="L1" s="548"/>
    </row>
    <row r="2" spans="1:12" ht="16" thickTop="1">
      <c r="A2" s="504" t="s">
        <v>1245</v>
      </c>
      <c r="B2" s="505"/>
      <c r="C2" s="885" t="s">
        <v>1246</v>
      </c>
      <c r="D2" s="897" t="s">
        <v>158</v>
      </c>
      <c r="E2" s="673" t="s">
        <v>159</v>
      </c>
      <c r="F2" s="509"/>
      <c r="G2" s="504" t="s">
        <v>1245</v>
      </c>
      <c r="H2" s="508" t="s">
        <v>1246</v>
      </c>
      <c r="I2" s="899" t="s">
        <v>158</v>
      </c>
      <c r="J2" s="508" t="s">
        <v>159</v>
      </c>
      <c r="K2" s="506"/>
      <c r="L2" s="509"/>
    </row>
    <row r="3" spans="1:12">
      <c r="A3" s="510" t="str">
        <f>+'122123'!B2</f>
        <v xml:space="preserve">Niagara Mohawk Power Corporation </v>
      </c>
      <c r="B3" s="40"/>
      <c r="C3" s="886" t="s">
        <v>1247</v>
      </c>
      <c r="D3" s="874" t="s">
        <v>1248</v>
      </c>
      <c r="E3" s="616"/>
      <c r="F3" s="511"/>
      <c r="G3" s="510" t="str">
        <f>+A3</f>
        <v xml:space="preserve">Niagara Mohawk Power Corporation </v>
      </c>
      <c r="H3" s="47" t="s">
        <v>1247</v>
      </c>
      <c r="I3" s="873" t="s">
        <v>1248</v>
      </c>
      <c r="J3" s="47"/>
      <c r="K3" s="9"/>
      <c r="L3" s="511"/>
    </row>
    <row r="4" spans="1:12">
      <c r="A4" s="512" t="s">
        <v>1249</v>
      </c>
      <c r="B4" s="40"/>
      <c r="C4" s="886" t="s">
        <v>1250</v>
      </c>
      <c r="D4" s="898" t="str">
        <f>+'122123'!G3</f>
        <v>April 20, 2026</v>
      </c>
      <c r="E4" s="839" t="str">
        <f>+'122123'!H3</f>
        <v>December 31, 2025</v>
      </c>
      <c r="F4" s="513"/>
      <c r="G4" s="512"/>
      <c r="H4" s="674" t="s">
        <v>1250</v>
      </c>
      <c r="I4" s="900" t="str">
        <f>+D4</f>
        <v>April 20, 2026</v>
      </c>
      <c r="J4" s="947" t="str">
        <f>+E4</f>
        <v>December 31, 2025</v>
      </c>
      <c r="K4" s="37"/>
      <c r="L4" s="513"/>
    </row>
    <row r="5" spans="1:12">
      <c r="A5" s="549" t="s">
        <v>1251</v>
      </c>
      <c r="B5" s="2179"/>
      <c r="C5" s="2518"/>
      <c r="D5" s="2518"/>
      <c r="E5" s="113"/>
      <c r="F5" s="771"/>
      <c r="G5" s="549" t="s">
        <v>1251</v>
      </c>
      <c r="H5" s="2179"/>
      <c r="I5" s="2518"/>
      <c r="J5" s="2179"/>
      <c r="K5" s="2179"/>
      <c r="L5" s="515"/>
    </row>
    <row r="6" spans="1:12">
      <c r="A6" s="510" t="s">
        <v>1252</v>
      </c>
      <c r="B6" s="9"/>
      <c r="C6" s="886"/>
      <c r="D6" s="886"/>
      <c r="E6" s="2182"/>
      <c r="F6" s="511"/>
      <c r="G6" s="510" t="s">
        <v>1252</v>
      </c>
      <c r="H6" s="9"/>
      <c r="I6" s="886"/>
      <c r="J6" s="9"/>
      <c r="K6" s="9"/>
      <c r="L6" s="511"/>
    </row>
    <row r="7" spans="1:12">
      <c r="A7" s="517" t="s">
        <v>1253</v>
      </c>
      <c r="B7" s="114"/>
      <c r="C7" s="887"/>
      <c r="D7" s="887"/>
      <c r="E7" s="114"/>
      <c r="F7" s="518"/>
      <c r="G7" s="517" t="s">
        <v>1253</v>
      </c>
      <c r="H7" s="114"/>
      <c r="I7" s="887"/>
      <c r="J7" s="114"/>
      <c r="K7" s="114"/>
      <c r="L7" s="511"/>
    </row>
    <row r="8" spans="1:12">
      <c r="A8" s="517" t="s">
        <v>1254</v>
      </c>
      <c r="B8" s="114"/>
      <c r="C8" s="887"/>
      <c r="D8" s="887"/>
      <c r="E8" s="114"/>
      <c r="F8" s="518"/>
      <c r="G8" s="517" t="s">
        <v>1254</v>
      </c>
      <c r="H8" s="114"/>
      <c r="I8" s="887"/>
      <c r="J8" s="114"/>
      <c r="K8" s="114"/>
      <c r="L8" s="511"/>
    </row>
    <row r="9" spans="1:12">
      <c r="A9" s="517" t="s">
        <v>1255</v>
      </c>
      <c r="B9" s="114"/>
      <c r="C9" s="887"/>
      <c r="D9" s="887"/>
      <c r="E9" s="114"/>
      <c r="F9" s="518"/>
      <c r="G9" s="517" t="s">
        <v>1255</v>
      </c>
      <c r="H9" s="114"/>
      <c r="I9" s="887"/>
      <c r="J9" s="114"/>
      <c r="K9" s="114"/>
      <c r="L9" s="511"/>
    </row>
    <row r="10" spans="1:12">
      <c r="A10" s="517"/>
      <c r="B10" s="114"/>
      <c r="C10" s="887"/>
      <c r="D10" s="887"/>
      <c r="E10" s="114"/>
      <c r="F10" s="518"/>
      <c r="G10" s="517"/>
      <c r="H10" s="114"/>
      <c r="I10" s="887"/>
      <c r="J10" s="114"/>
      <c r="K10" s="114"/>
      <c r="L10" s="511"/>
    </row>
    <row r="11" spans="1:12">
      <c r="A11" s="517"/>
      <c r="B11" s="114"/>
      <c r="C11" s="887"/>
      <c r="D11" s="887"/>
      <c r="E11" s="114"/>
      <c r="F11" s="518"/>
      <c r="G11" s="517"/>
      <c r="H11" s="114"/>
      <c r="I11" s="887"/>
      <c r="J11" s="114"/>
      <c r="K11" s="114"/>
      <c r="L11" s="511"/>
    </row>
    <row r="12" spans="1:12">
      <c r="A12" s="510"/>
      <c r="B12" s="9"/>
      <c r="C12" s="888"/>
      <c r="D12" s="888"/>
      <c r="E12" s="550"/>
      <c r="F12" s="551"/>
      <c r="G12" s="510"/>
      <c r="H12" s="37"/>
      <c r="I12" s="901"/>
      <c r="J12" s="9"/>
      <c r="K12" s="37"/>
      <c r="L12" s="551"/>
    </row>
    <row r="13" spans="1:12">
      <c r="A13" s="552"/>
      <c r="B13" s="520"/>
      <c r="C13" s="889"/>
      <c r="D13" s="889"/>
      <c r="E13" s="675"/>
      <c r="F13" s="676"/>
      <c r="G13" s="643" t="s">
        <v>1256</v>
      </c>
      <c r="H13" s="143" t="s">
        <v>1256</v>
      </c>
      <c r="I13" s="877" t="s">
        <v>1257</v>
      </c>
      <c r="J13" s="553" t="s">
        <v>1258</v>
      </c>
      <c r="K13" s="143" t="s">
        <v>496</v>
      </c>
      <c r="L13" s="554"/>
    </row>
    <row r="14" spans="1:12">
      <c r="A14" s="521" t="s">
        <v>399</v>
      </c>
      <c r="B14" s="522" t="s">
        <v>104</v>
      </c>
      <c r="C14" s="890" t="s">
        <v>1259</v>
      </c>
      <c r="D14" s="890" t="s">
        <v>1260</v>
      </c>
      <c r="E14" s="534" t="s">
        <v>1261</v>
      </c>
      <c r="F14" s="555" t="s">
        <v>495</v>
      </c>
      <c r="G14" s="523" t="s">
        <v>1262</v>
      </c>
      <c r="H14" s="143" t="s">
        <v>1262</v>
      </c>
      <c r="I14" s="877" t="s">
        <v>1263</v>
      </c>
      <c r="J14" s="556" t="s">
        <v>1264</v>
      </c>
      <c r="K14" s="143" t="s">
        <v>1265</v>
      </c>
      <c r="L14" s="555" t="s">
        <v>399</v>
      </c>
    </row>
    <row r="15" spans="1:12">
      <c r="A15" s="523" t="s">
        <v>402</v>
      </c>
      <c r="B15" s="522"/>
      <c r="C15" s="890" t="s">
        <v>1266</v>
      </c>
      <c r="D15" s="890" t="s">
        <v>1267</v>
      </c>
      <c r="E15" s="534" t="s">
        <v>1262</v>
      </c>
      <c r="F15" s="555" t="s">
        <v>1268</v>
      </c>
      <c r="G15" s="523" t="s">
        <v>1269</v>
      </c>
      <c r="H15" s="143" t="s">
        <v>1270</v>
      </c>
      <c r="I15" s="877" t="s">
        <v>1271</v>
      </c>
      <c r="J15" s="556" t="s">
        <v>1272</v>
      </c>
      <c r="K15" s="143" t="s">
        <v>1273</v>
      </c>
      <c r="L15" s="555" t="s">
        <v>402</v>
      </c>
    </row>
    <row r="16" spans="1:12">
      <c r="A16" s="521"/>
      <c r="B16" s="522"/>
      <c r="C16" s="890" t="s">
        <v>1274</v>
      </c>
      <c r="D16" s="890" t="s">
        <v>1275</v>
      </c>
      <c r="E16" s="534"/>
      <c r="F16" s="555"/>
      <c r="G16" s="557"/>
      <c r="H16" s="143"/>
      <c r="I16" s="877" t="s">
        <v>1276</v>
      </c>
      <c r="J16" s="556"/>
      <c r="K16" s="143"/>
      <c r="L16" s="558"/>
    </row>
    <row r="17" spans="1:12">
      <c r="A17" s="677"/>
      <c r="B17" s="678" t="s">
        <v>172</v>
      </c>
      <c r="C17" s="891" t="s">
        <v>173</v>
      </c>
      <c r="D17" s="891" t="s">
        <v>174</v>
      </c>
      <c r="E17" s="559" t="s">
        <v>175</v>
      </c>
      <c r="F17" s="560" t="s">
        <v>513</v>
      </c>
      <c r="G17" s="521" t="s">
        <v>514</v>
      </c>
      <c r="H17" s="142" t="s">
        <v>515</v>
      </c>
      <c r="I17" s="902" t="s">
        <v>516</v>
      </c>
      <c r="J17" s="562" t="s">
        <v>517</v>
      </c>
      <c r="K17" s="297" t="s">
        <v>518</v>
      </c>
      <c r="L17" s="563"/>
    </row>
    <row r="18" spans="1:12">
      <c r="A18" s="564">
        <v>1</v>
      </c>
      <c r="B18" s="827" t="s">
        <v>1277</v>
      </c>
      <c r="C18" s="3275">
        <v>613970</v>
      </c>
      <c r="D18" s="3275">
        <v>2105629</v>
      </c>
      <c r="E18" s="3276"/>
      <c r="F18" s="3277"/>
      <c r="G18" s="3278"/>
      <c r="H18" s="3235"/>
      <c r="I18" s="3275">
        <f>SUM(C18:E18)</f>
        <v>2719599</v>
      </c>
      <c r="J18" s="829"/>
      <c r="K18" s="830"/>
      <c r="L18" s="570">
        <v>1</v>
      </c>
    </row>
    <row r="19" spans="1:12">
      <c r="A19" s="564">
        <v>2</v>
      </c>
      <c r="B19" s="827" t="s">
        <v>1278</v>
      </c>
      <c r="C19" s="892">
        <v>0</v>
      </c>
      <c r="D19" s="892">
        <v>-32900</v>
      </c>
      <c r="E19" s="530"/>
      <c r="F19" s="531"/>
      <c r="G19" s="571"/>
      <c r="H19" s="161"/>
      <c r="I19" s="892">
        <f t="shared" ref="I19" si="0">SUM(C19:E19)</f>
        <v>-32900</v>
      </c>
      <c r="J19" s="831"/>
      <c r="K19" s="832"/>
      <c r="L19" s="574">
        <v>2</v>
      </c>
    </row>
    <row r="20" spans="1:12">
      <c r="A20" s="564">
        <v>3</v>
      </c>
      <c r="B20" s="827" t="s">
        <v>1279</v>
      </c>
      <c r="C20" s="892">
        <v>0</v>
      </c>
      <c r="D20" s="892">
        <v>63747</v>
      </c>
      <c r="E20" s="532"/>
      <c r="F20" s="533"/>
      <c r="G20" s="575"/>
      <c r="H20" s="2109"/>
      <c r="I20" s="892">
        <f>SUM(C20:F20)</f>
        <v>63747</v>
      </c>
      <c r="J20" s="833"/>
      <c r="K20" s="832"/>
      <c r="L20" s="574">
        <v>3</v>
      </c>
    </row>
    <row r="21" spans="1:12">
      <c r="A21" s="564">
        <v>4</v>
      </c>
      <c r="B21" s="827" t="s">
        <v>1280</v>
      </c>
      <c r="C21" s="892">
        <f>SUM(C19:C20)</f>
        <v>0</v>
      </c>
      <c r="D21" s="892">
        <f>SUM(D19:D20)</f>
        <v>30847</v>
      </c>
      <c r="E21" s="532"/>
      <c r="F21" s="533"/>
      <c r="G21" s="575"/>
      <c r="H21" s="2109"/>
      <c r="I21" s="892">
        <f>SUM(C21:F21)</f>
        <v>30847</v>
      </c>
      <c r="J21" s="576">
        <f>+'114117'!AD57</f>
        <v>335535210</v>
      </c>
      <c r="K21" s="828">
        <f>+I21+J21</f>
        <v>335566057</v>
      </c>
      <c r="L21" s="574">
        <v>4</v>
      </c>
    </row>
    <row r="22" spans="1:12">
      <c r="A22" s="564">
        <v>5</v>
      </c>
      <c r="B22" s="827" t="s">
        <v>1281</v>
      </c>
      <c r="C22" s="892">
        <f>C18+C21</f>
        <v>613970</v>
      </c>
      <c r="D22" s="892">
        <f>D18+D21</f>
        <v>2136476</v>
      </c>
      <c r="E22" s="532"/>
      <c r="F22" s="533"/>
      <c r="G22" s="575"/>
      <c r="H22" s="2082"/>
      <c r="I22" s="892">
        <f>SUM(C22:F22)</f>
        <v>2750446</v>
      </c>
      <c r="J22" s="834"/>
      <c r="K22" s="835"/>
      <c r="L22" s="574">
        <v>5</v>
      </c>
    </row>
    <row r="23" spans="1:12">
      <c r="A23" s="564">
        <v>6</v>
      </c>
      <c r="B23" s="827" t="s">
        <v>1282</v>
      </c>
      <c r="C23" s="892">
        <v>613970</v>
      </c>
      <c r="D23" s="892">
        <v>2136476</v>
      </c>
      <c r="E23" s="535"/>
      <c r="F23" s="536"/>
      <c r="G23" s="578"/>
      <c r="H23" s="579"/>
      <c r="I23" s="892">
        <f>SUM(C23:E23)</f>
        <v>2750446</v>
      </c>
      <c r="J23" s="836"/>
      <c r="K23" s="835"/>
      <c r="L23" s="574">
        <v>6</v>
      </c>
    </row>
    <row r="24" spans="1:12">
      <c r="A24" s="564">
        <v>7</v>
      </c>
      <c r="B24" s="827" t="s">
        <v>1283</v>
      </c>
      <c r="C24" s="892">
        <v>0</v>
      </c>
      <c r="D24" s="892">
        <v>-110733</v>
      </c>
      <c r="E24" s="537"/>
      <c r="F24" s="538"/>
      <c r="G24" s="581"/>
      <c r="H24" s="582"/>
      <c r="I24" s="892">
        <f>SUM(C24:E24)</f>
        <v>-110733</v>
      </c>
      <c r="J24" s="837"/>
      <c r="K24" s="835"/>
      <c r="L24" s="574">
        <v>7</v>
      </c>
    </row>
    <row r="25" spans="1:12">
      <c r="A25" s="564">
        <v>8</v>
      </c>
      <c r="B25" s="827" t="s">
        <v>1284</v>
      </c>
      <c r="C25" s="892">
        <v>-271576</v>
      </c>
      <c r="D25" s="892">
        <v>-528309</v>
      </c>
      <c r="E25" s="530"/>
      <c r="F25" s="531"/>
      <c r="G25" s="575"/>
      <c r="H25" s="222"/>
      <c r="I25" s="892">
        <f>SUM(C25:E25)</f>
        <v>-799885</v>
      </c>
      <c r="J25" s="838"/>
      <c r="K25" s="835"/>
      <c r="L25" s="574">
        <v>8</v>
      </c>
    </row>
    <row r="26" spans="1:12">
      <c r="A26" s="564">
        <v>9</v>
      </c>
      <c r="B26" s="827" t="s">
        <v>1285</v>
      </c>
      <c r="C26" s="892">
        <f>SUM(C24:C25)</f>
        <v>-271576</v>
      </c>
      <c r="D26" s="892">
        <f>SUM(D24:D25)</f>
        <v>-639042</v>
      </c>
      <c r="E26" s="532"/>
      <c r="F26" s="533"/>
      <c r="G26" s="585"/>
      <c r="H26" s="2109"/>
      <c r="I26" s="892">
        <f>SUM(C26:E26)</f>
        <v>-910618</v>
      </c>
      <c r="J26" s="576">
        <f>+'114117'!AC57</f>
        <v>410116704</v>
      </c>
      <c r="K26" s="828">
        <f>+I26+J26</f>
        <v>409206086</v>
      </c>
      <c r="L26" s="574">
        <v>9</v>
      </c>
    </row>
    <row r="27" spans="1:12">
      <c r="A27" s="564">
        <v>10</v>
      </c>
      <c r="B27" s="827" t="s">
        <v>1286</v>
      </c>
      <c r="C27" s="3275">
        <f>C23+C26</f>
        <v>342394</v>
      </c>
      <c r="D27" s="3275">
        <f>D23+D26</f>
        <v>1497434</v>
      </c>
      <c r="E27" s="3276"/>
      <c r="F27" s="3279"/>
      <c r="G27" s="3280"/>
      <c r="H27" s="3281"/>
      <c r="I27" s="3275">
        <f>SUM(C27:E27)</f>
        <v>1839828</v>
      </c>
      <c r="J27" s="833"/>
      <c r="K27" s="832"/>
      <c r="L27" s="574">
        <v>10</v>
      </c>
    </row>
    <row r="28" spans="1:12">
      <c r="A28" s="564">
        <v>11</v>
      </c>
      <c r="B28" s="527"/>
      <c r="C28" s="892"/>
      <c r="D28" s="892"/>
      <c r="E28" s="532"/>
      <c r="F28" s="533"/>
      <c r="G28" s="575"/>
      <c r="H28" s="2109"/>
      <c r="I28" s="2519"/>
      <c r="J28" s="576"/>
      <c r="K28" s="573">
        <f t="shared" ref="K28:K56" si="1">SUM(C28:J28)</f>
        <v>0</v>
      </c>
      <c r="L28" s="574">
        <v>11</v>
      </c>
    </row>
    <row r="29" spans="1:12">
      <c r="A29" s="564">
        <v>12</v>
      </c>
      <c r="B29" s="527"/>
      <c r="C29" s="892"/>
      <c r="D29" s="892"/>
      <c r="E29" s="532"/>
      <c r="F29" s="533"/>
      <c r="G29" s="575"/>
      <c r="H29" s="2109"/>
      <c r="I29" s="2519"/>
      <c r="J29" s="576"/>
      <c r="K29" s="573">
        <f t="shared" si="1"/>
        <v>0</v>
      </c>
      <c r="L29" s="574">
        <v>12</v>
      </c>
    </row>
    <row r="30" spans="1:12">
      <c r="A30" s="564">
        <v>13</v>
      </c>
      <c r="B30" s="527"/>
      <c r="C30" s="892"/>
      <c r="D30" s="892"/>
      <c r="E30" s="532"/>
      <c r="F30" s="533"/>
      <c r="G30" s="575"/>
      <c r="H30" s="2109"/>
      <c r="I30" s="2519"/>
      <c r="J30" s="576"/>
      <c r="K30" s="573">
        <f t="shared" si="1"/>
        <v>0</v>
      </c>
      <c r="L30" s="574">
        <v>13</v>
      </c>
    </row>
    <row r="31" spans="1:12">
      <c r="A31" s="564">
        <v>14</v>
      </c>
      <c r="B31" s="527"/>
      <c r="C31" s="892"/>
      <c r="D31" s="892"/>
      <c r="E31" s="532"/>
      <c r="F31" s="533"/>
      <c r="G31" s="575"/>
      <c r="H31" s="2109"/>
      <c r="I31" s="2519"/>
      <c r="J31" s="576"/>
      <c r="K31" s="573">
        <f t="shared" si="1"/>
        <v>0</v>
      </c>
      <c r="L31" s="574">
        <v>14</v>
      </c>
    </row>
    <row r="32" spans="1:12">
      <c r="A32" s="564">
        <v>15</v>
      </c>
      <c r="B32" s="527"/>
      <c r="C32" s="892"/>
      <c r="D32" s="892"/>
      <c r="E32" s="532"/>
      <c r="F32" s="533"/>
      <c r="G32" s="575"/>
      <c r="H32" s="2082"/>
      <c r="I32" s="2520"/>
      <c r="J32" s="576"/>
      <c r="K32" s="573">
        <f t="shared" si="1"/>
        <v>0</v>
      </c>
      <c r="L32" s="574">
        <v>15</v>
      </c>
    </row>
    <row r="33" spans="1:12">
      <c r="A33" s="564">
        <v>16</v>
      </c>
      <c r="B33" s="527"/>
      <c r="C33" s="892"/>
      <c r="D33" s="878"/>
      <c r="E33" s="532"/>
      <c r="F33" s="533"/>
      <c r="G33" s="586"/>
      <c r="H33" s="579"/>
      <c r="I33" s="903"/>
      <c r="J33" s="576"/>
      <c r="K33" s="573">
        <f t="shared" si="1"/>
        <v>0</v>
      </c>
      <c r="L33" s="574">
        <v>16</v>
      </c>
    </row>
    <row r="34" spans="1:12">
      <c r="A34" s="564">
        <v>17</v>
      </c>
      <c r="B34" s="527"/>
      <c r="C34" s="892"/>
      <c r="D34" s="878"/>
      <c r="E34" s="532"/>
      <c r="F34" s="533"/>
      <c r="G34" s="575"/>
      <c r="H34" s="222"/>
      <c r="I34" s="904"/>
      <c r="J34" s="576"/>
      <c r="K34" s="573">
        <f t="shared" si="1"/>
        <v>0</v>
      </c>
      <c r="L34" s="574">
        <v>17</v>
      </c>
    </row>
    <row r="35" spans="1:12">
      <c r="A35" s="564">
        <v>18</v>
      </c>
      <c r="B35" s="527"/>
      <c r="C35" s="892"/>
      <c r="D35" s="892"/>
      <c r="E35" s="532"/>
      <c r="F35" s="533"/>
      <c r="G35" s="575"/>
      <c r="H35" s="2109"/>
      <c r="I35" s="2519"/>
      <c r="J35" s="576"/>
      <c r="K35" s="573">
        <f t="shared" si="1"/>
        <v>0</v>
      </c>
      <c r="L35" s="574">
        <v>18</v>
      </c>
    </row>
    <row r="36" spans="1:12">
      <c r="A36" s="564">
        <v>19</v>
      </c>
      <c r="B36" s="527"/>
      <c r="C36" s="892"/>
      <c r="D36" s="892"/>
      <c r="E36" s="532"/>
      <c r="F36" s="533"/>
      <c r="G36" s="575"/>
      <c r="H36" s="2109"/>
      <c r="I36" s="2519"/>
      <c r="J36" s="576"/>
      <c r="K36" s="573">
        <f t="shared" si="1"/>
        <v>0</v>
      </c>
      <c r="L36" s="574">
        <v>19</v>
      </c>
    </row>
    <row r="37" spans="1:12">
      <c r="A37" s="564">
        <v>20</v>
      </c>
      <c r="B37" s="527"/>
      <c r="C37" s="892"/>
      <c r="D37" s="892"/>
      <c r="E37" s="532"/>
      <c r="F37" s="533"/>
      <c r="G37" s="575"/>
      <c r="H37" s="2109"/>
      <c r="I37" s="2519"/>
      <c r="J37" s="576"/>
      <c r="K37" s="573">
        <f t="shared" si="1"/>
        <v>0</v>
      </c>
      <c r="L37" s="574">
        <v>20</v>
      </c>
    </row>
    <row r="38" spans="1:12">
      <c r="A38" s="564">
        <v>21</v>
      </c>
      <c r="B38" s="527"/>
      <c r="C38" s="892"/>
      <c r="D38" s="892"/>
      <c r="E38" s="532"/>
      <c r="F38" s="533"/>
      <c r="G38" s="575"/>
      <c r="H38" s="2109"/>
      <c r="I38" s="2519"/>
      <c r="J38" s="576"/>
      <c r="K38" s="573">
        <f t="shared" si="1"/>
        <v>0</v>
      </c>
      <c r="L38" s="574">
        <v>21</v>
      </c>
    </row>
    <row r="39" spans="1:12">
      <c r="A39" s="564">
        <v>22</v>
      </c>
      <c r="B39" s="527"/>
      <c r="C39" s="892"/>
      <c r="D39" s="892"/>
      <c r="E39" s="532"/>
      <c r="F39" s="533"/>
      <c r="G39" s="575"/>
      <c r="H39" s="2109"/>
      <c r="I39" s="2519"/>
      <c r="J39" s="576"/>
      <c r="K39" s="573">
        <f t="shared" si="1"/>
        <v>0</v>
      </c>
      <c r="L39" s="574">
        <v>22</v>
      </c>
    </row>
    <row r="40" spans="1:12">
      <c r="A40" s="564">
        <v>23</v>
      </c>
      <c r="B40" s="527"/>
      <c r="C40" s="892"/>
      <c r="D40" s="892"/>
      <c r="E40" s="532"/>
      <c r="F40" s="533"/>
      <c r="G40" s="575"/>
      <c r="H40" s="2109"/>
      <c r="I40" s="2519"/>
      <c r="J40" s="576"/>
      <c r="K40" s="573">
        <f t="shared" si="1"/>
        <v>0</v>
      </c>
      <c r="L40" s="574">
        <v>23</v>
      </c>
    </row>
    <row r="41" spans="1:12">
      <c r="A41" s="564">
        <v>24</v>
      </c>
      <c r="B41" s="527"/>
      <c r="C41" s="892"/>
      <c r="D41" s="878"/>
      <c r="E41" s="532"/>
      <c r="F41" s="533"/>
      <c r="G41" s="587"/>
      <c r="H41" s="535"/>
      <c r="I41" s="905"/>
      <c r="J41" s="576"/>
      <c r="K41" s="573">
        <f t="shared" si="1"/>
        <v>0</v>
      </c>
      <c r="L41" s="574">
        <v>24</v>
      </c>
    </row>
    <row r="42" spans="1:12">
      <c r="A42" s="564">
        <v>25</v>
      </c>
      <c r="B42" s="527"/>
      <c r="C42" s="892"/>
      <c r="D42" s="892"/>
      <c r="E42" s="532"/>
      <c r="F42" s="533"/>
      <c r="G42" s="575"/>
      <c r="H42" s="222"/>
      <c r="I42" s="2519"/>
      <c r="J42" s="576"/>
      <c r="K42" s="573">
        <f t="shared" si="1"/>
        <v>0</v>
      </c>
      <c r="L42" s="574">
        <v>25</v>
      </c>
    </row>
    <row r="43" spans="1:12">
      <c r="A43" s="564">
        <v>26</v>
      </c>
      <c r="B43" s="527"/>
      <c r="C43" s="892"/>
      <c r="D43" s="892"/>
      <c r="E43" s="532"/>
      <c r="F43" s="533"/>
      <c r="G43" s="575"/>
      <c r="H43" s="2109"/>
      <c r="I43" s="2519"/>
      <c r="J43" s="576"/>
      <c r="K43" s="573">
        <f t="shared" si="1"/>
        <v>0</v>
      </c>
      <c r="L43" s="574">
        <v>26</v>
      </c>
    </row>
    <row r="44" spans="1:12">
      <c r="A44" s="564">
        <v>27</v>
      </c>
      <c r="B44" s="527"/>
      <c r="C44" s="892"/>
      <c r="D44" s="892"/>
      <c r="E44" s="532"/>
      <c r="F44" s="533"/>
      <c r="G44" s="575"/>
      <c r="H44" s="2109"/>
      <c r="I44" s="2519"/>
      <c r="J44" s="576"/>
      <c r="K44" s="573">
        <f t="shared" si="1"/>
        <v>0</v>
      </c>
      <c r="L44" s="574">
        <v>27</v>
      </c>
    </row>
    <row r="45" spans="1:12">
      <c r="A45" s="564">
        <v>28</v>
      </c>
      <c r="B45" s="527"/>
      <c r="C45" s="892"/>
      <c r="D45" s="892"/>
      <c r="E45" s="532"/>
      <c r="F45" s="533"/>
      <c r="G45" s="575"/>
      <c r="H45" s="2109"/>
      <c r="I45" s="2519"/>
      <c r="J45" s="576"/>
      <c r="K45" s="573">
        <f t="shared" si="1"/>
        <v>0</v>
      </c>
      <c r="L45" s="574">
        <v>28</v>
      </c>
    </row>
    <row r="46" spans="1:12">
      <c r="A46" s="564">
        <v>29</v>
      </c>
      <c r="B46" s="527"/>
      <c r="C46" s="892"/>
      <c r="D46" s="892"/>
      <c r="E46" s="532"/>
      <c r="F46" s="533"/>
      <c r="G46" s="575"/>
      <c r="H46" s="2109"/>
      <c r="I46" s="2519"/>
      <c r="J46" s="576"/>
      <c r="K46" s="573">
        <f t="shared" si="1"/>
        <v>0</v>
      </c>
      <c r="L46" s="574">
        <v>29</v>
      </c>
    </row>
    <row r="47" spans="1:12">
      <c r="A47" s="564">
        <v>30</v>
      </c>
      <c r="B47" s="527"/>
      <c r="C47" s="892"/>
      <c r="D47" s="892"/>
      <c r="E47" s="532"/>
      <c r="F47" s="533"/>
      <c r="G47" s="575"/>
      <c r="H47" s="2109"/>
      <c r="I47" s="2519"/>
      <c r="J47" s="576"/>
      <c r="K47" s="573">
        <f t="shared" si="1"/>
        <v>0</v>
      </c>
      <c r="L47" s="574">
        <v>30</v>
      </c>
    </row>
    <row r="48" spans="1:12">
      <c r="A48" s="564">
        <v>31</v>
      </c>
      <c r="B48" s="527"/>
      <c r="C48" s="892"/>
      <c r="D48" s="892"/>
      <c r="E48" s="532"/>
      <c r="F48" s="533"/>
      <c r="G48" s="575"/>
      <c r="H48" s="2109"/>
      <c r="I48" s="2519"/>
      <c r="J48" s="576"/>
      <c r="K48" s="573">
        <f t="shared" si="1"/>
        <v>0</v>
      </c>
      <c r="L48" s="574">
        <v>31</v>
      </c>
    </row>
    <row r="49" spans="1:12">
      <c r="A49" s="564">
        <v>32</v>
      </c>
      <c r="B49" s="527"/>
      <c r="C49" s="892"/>
      <c r="D49" s="892"/>
      <c r="E49" s="532"/>
      <c r="F49" s="533"/>
      <c r="G49" s="575"/>
      <c r="H49" s="2109"/>
      <c r="I49" s="2519"/>
      <c r="J49" s="576"/>
      <c r="K49" s="573">
        <f t="shared" si="1"/>
        <v>0</v>
      </c>
      <c r="L49" s="574">
        <v>32</v>
      </c>
    </row>
    <row r="50" spans="1:12">
      <c r="A50" s="564">
        <v>33</v>
      </c>
      <c r="B50" s="527"/>
      <c r="C50" s="892"/>
      <c r="D50" s="878"/>
      <c r="E50" s="532"/>
      <c r="F50" s="533"/>
      <c r="G50" s="587"/>
      <c r="H50" s="532"/>
      <c r="I50" s="905"/>
      <c r="J50" s="576"/>
      <c r="K50" s="573">
        <f t="shared" si="1"/>
        <v>0</v>
      </c>
      <c r="L50" s="574">
        <v>33</v>
      </c>
    </row>
    <row r="51" spans="1:12">
      <c r="A51" s="564">
        <v>34</v>
      </c>
      <c r="B51" s="527"/>
      <c r="C51" s="892"/>
      <c r="D51" s="892"/>
      <c r="E51" s="532"/>
      <c r="F51" s="533"/>
      <c r="G51" s="575"/>
      <c r="H51" s="2109"/>
      <c r="I51" s="2519"/>
      <c r="J51" s="576"/>
      <c r="K51" s="573">
        <f t="shared" si="1"/>
        <v>0</v>
      </c>
      <c r="L51" s="574">
        <v>34</v>
      </c>
    </row>
    <row r="52" spans="1:12">
      <c r="A52" s="564">
        <v>35</v>
      </c>
      <c r="B52" s="527"/>
      <c r="C52" s="892"/>
      <c r="D52" s="892"/>
      <c r="E52" s="532"/>
      <c r="F52" s="533"/>
      <c r="G52" s="575"/>
      <c r="H52" s="2109"/>
      <c r="I52" s="2519"/>
      <c r="J52" s="576"/>
      <c r="K52" s="573">
        <f t="shared" si="1"/>
        <v>0</v>
      </c>
      <c r="L52" s="574">
        <v>35</v>
      </c>
    </row>
    <row r="53" spans="1:12">
      <c r="A53" s="564">
        <v>36</v>
      </c>
      <c r="B53" s="527"/>
      <c r="C53" s="892"/>
      <c r="D53" s="892"/>
      <c r="E53" s="532"/>
      <c r="F53" s="533"/>
      <c r="G53" s="575"/>
      <c r="H53" s="2109"/>
      <c r="I53" s="2519"/>
      <c r="J53" s="576"/>
      <c r="K53" s="573">
        <f t="shared" si="1"/>
        <v>0</v>
      </c>
      <c r="L53" s="574">
        <v>36</v>
      </c>
    </row>
    <row r="54" spans="1:12">
      <c r="A54" s="564">
        <v>37</v>
      </c>
      <c r="B54" s="527"/>
      <c r="C54" s="892"/>
      <c r="D54" s="892"/>
      <c r="E54" s="532"/>
      <c r="F54" s="533"/>
      <c r="G54" s="575"/>
      <c r="H54" s="2109"/>
      <c r="I54" s="2519"/>
      <c r="J54" s="576"/>
      <c r="K54" s="573">
        <f t="shared" si="1"/>
        <v>0</v>
      </c>
      <c r="L54" s="574">
        <v>37</v>
      </c>
    </row>
    <row r="55" spans="1:12">
      <c r="A55" s="564">
        <v>38</v>
      </c>
      <c r="B55" s="527"/>
      <c r="C55" s="892"/>
      <c r="D55" s="892"/>
      <c r="E55" s="532"/>
      <c r="F55" s="533"/>
      <c r="G55" s="575"/>
      <c r="H55" s="2109"/>
      <c r="I55" s="2519"/>
      <c r="J55" s="576"/>
      <c r="K55" s="573">
        <f t="shared" si="1"/>
        <v>0</v>
      </c>
      <c r="L55" s="574">
        <v>38</v>
      </c>
    </row>
    <row r="56" spans="1:12" ht="16" thickBot="1">
      <c r="A56" s="588">
        <v>39</v>
      </c>
      <c r="B56" s="544"/>
      <c r="C56" s="893"/>
      <c r="D56" s="893"/>
      <c r="E56" s="546"/>
      <c r="F56" s="679"/>
      <c r="G56" s="680"/>
      <c r="H56" s="681"/>
      <c r="I56" s="906"/>
      <c r="J56" s="682"/>
      <c r="K56" s="545">
        <f t="shared" si="1"/>
        <v>0</v>
      </c>
      <c r="L56" s="589">
        <v>39</v>
      </c>
    </row>
    <row r="57" spans="1:12" ht="16" thickTop="1">
      <c r="A57" s="9"/>
      <c r="B57" s="9"/>
      <c r="C57" s="886"/>
      <c r="D57" s="886"/>
      <c r="E57" s="151"/>
      <c r="F57" s="151"/>
      <c r="G57" s="151"/>
      <c r="H57" s="151"/>
      <c r="I57" s="886"/>
      <c r="J57" s="151"/>
      <c r="K57" s="9"/>
    </row>
    <row r="58" spans="1:12">
      <c r="A58" s="9" t="s">
        <v>1287</v>
      </c>
      <c r="B58" s="9"/>
      <c r="C58" s="894"/>
      <c r="D58" s="894"/>
      <c r="E58" s="9"/>
      <c r="F58" s="9"/>
      <c r="G58" s="9" t="s">
        <v>1287</v>
      </c>
      <c r="H58" s="9"/>
      <c r="I58" s="894"/>
      <c r="J58" s="9"/>
      <c r="K58" s="9"/>
    </row>
    <row r="59" spans="1:12">
      <c r="A59" s="12" t="s">
        <v>1288</v>
      </c>
      <c r="B59" s="12"/>
      <c r="C59" s="895"/>
      <c r="D59" s="895"/>
      <c r="E59" s="12"/>
      <c r="F59" s="12"/>
      <c r="G59" s="12" t="s">
        <v>1289</v>
      </c>
      <c r="H59" s="12"/>
      <c r="I59" s="895"/>
      <c r="J59" s="12"/>
      <c r="K59" s="12"/>
      <c r="L59" s="12"/>
    </row>
    <row r="65" spans="4:12">
      <c r="L65" s="143"/>
    </row>
    <row r="66" spans="4:12">
      <c r="L66" s="143"/>
    </row>
    <row r="67" spans="4:12">
      <c r="L67" s="143"/>
    </row>
    <row r="68" spans="4:12">
      <c r="L68" s="143"/>
    </row>
    <row r="69" spans="4:12">
      <c r="L69" s="143"/>
    </row>
    <row r="70" spans="4:12">
      <c r="L70" s="143"/>
    </row>
    <row r="71" spans="4:12" ht="31.5" customHeight="1">
      <c r="D71"/>
      <c r="L71" s="143"/>
    </row>
    <row r="72" spans="4:12">
      <c r="L72" s="143"/>
    </row>
    <row r="73" spans="4:12">
      <c r="L73" s="143"/>
    </row>
    <row r="74" spans="4:12">
      <c r="L74" s="143"/>
    </row>
    <row r="75" spans="4:12">
      <c r="L75" s="143"/>
    </row>
    <row r="76" spans="4:12">
      <c r="L76" s="143"/>
    </row>
    <row r="77" spans="4:12">
      <c r="L77" s="143"/>
    </row>
    <row r="78" spans="4:12">
      <c r="L78" s="143"/>
    </row>
    <row r="79" spans="4:12">
      <c r="L79" s="143"/>
    </row>
    <row r="80" spans="4:12">
      <c r="L80" s="143"/>
    </row>
    <row r="81" spans="12:12">
      <c r="L81" s="143"/>
    </row>
    <row r="82" spans="12:12">
      <c r="L82" s="143"/>
    </row>
    <row r="83" spans="12:12">
      <c r="L83" s="143"/>
    </row>
    <row r="84" spans="12:12">
      <c r="L84" s="143"/>
    </row>
    <row r="85" spans="12:12">
      <c r="L85" s="143"/>
    </row>
    <row r="86" spans="12:12">
      <c r="L86" s="143"/>
    </row>
    <row r="87" spans="12:12">
      <c r="L87" s="143"/>
    </row>
    <row r="88" spans="12:12">
      <c r="L88" s="143"/>
    </row>
    <row r="89" spans="12:12">
      <c r="L89" s="143"/>
    </row>
    <row r="90" spans="12:12">
      <c r="L90" s="143"/>
    </row>
    <row r="91" spans="12:12">
      <c r="L91" s="143"/>
    </row>
    <row r="92" spans="12:12">
      <c r="L92" s="143"/>
    </row>
    <row r="93" spans="12:12">
      <c r="L93" s="143"/>
    </row>
    <row r="94" spans="12:12">
      <c r="L94" s="143"/>
    </row>
    <row r="95" spans="12:12">
      <c r="L95" s="143"/>
    </row>
    <row r="96" spans="12:12">
      <c r="L96" s="143"/>
    </row>
    <row r="97" spans="12:12">
      <c r="L97" s="143"/>
    </row>
    <row r="98" spans="12:12">
      <c r="L98" s="143"/>
    </row>
    <row r="99" spans="12:12">
      <c r="L99" s="143"/>
    </row>
    <row r="100" spans="12:12">
      <c r="L100" s="143"/>
    </row>
    <row r="101" spans="12:12">
      <c r="L101" s="143"/>
    </row>
    <row r="102" spans="12:12">
      <c r="L102" s="143"/>
    </row>
    <row r="103" spans="12:12">
      <c r="L103" s="143"/>
    </row>
    <row r="104" spans="12:12">
      <c r="L104" s="143"/>
    </row>
    <row r="105" spans="12:12">
      <c r="L105" s="143"/>
    </row>
    <row r="106" spans="12:12">
      <c r="L106" s="143"/>
    </row>
    <row r="107" spans="12:12">
      <c r="L107" s="143"/>
    </row>
    <row r="108" spans="12:12">
      <c r="L108" s="143"/>
    </row>
    <row r="109" spans="12:12">
      <c r="L109" s="143"/>
    </row>
    <row r="110" spans="12:12">
      <c r="L110" s="143"/>
    </row>
    <row r="111" spans="12:12">
      <c r="L111" s="143"/>
    </row>
    <row r="112" spans="12:12">
      <c r="L112" s="143"/>
    </row>
    <row r="113" spans="1:12">
      <c r="L113" s="143"/>
    </row>
    <row r="114" spans="1:12">
      <c r="L114" s="143"/>
    </row>
    <row r="115" spans="1:12">
      <c r="L115" s="143"/>
    </row>
    <row r="116" spans="1:12">
      <c r="L116" s="143"/>
    </row>
    <row r="118" spans="1:12">
      <c r="L118" s="135"/>
    </row>
    <row r="119" spans="1:12">
      <c r="L119" s="12"/>
    </row>
    <row r="125" spans="1:12" ht="16" thickBot="1"/>
    <row r="126" spans="1:12">
      <c r="A126" s="1432"/>
      <c r="B126" s="1396"/>
      <c r="C126" s="1679"/>
      <c r="D126" s="1679"/>
      <c r="E126" s="1434"/>
    </row>
    <row r="127" spans="1:12">
      <c r="A127" s="1590"/>
      <c r="C127" s="1435"/>
      <c r="D127" s="1435"/>
      <c r="E127" s="1591"/>
    </row>
    <row r="128" spans="1:12">
      <c r="A128" s="1590"/>
      <c r="C128" s="1435"/>
      <c r="D128" s="1435"/>
      <c r="E128" s="1591"/>
    </row>
    <row r="129" spans="1:6">
      <c r="A129" s="1590"/>
      <c r="C129" s="1435"/>
      <c r="D129" s="1435"/>
      <c r="E129" s="1591"/>
    </row>
    <row r="130" spans="1:6">
      <c r="A130" s="1590"/>
      <c r="C130" s="1435"/>
      <c r="D130" s="1435"/>
      <c r="E130" s="1591"/>
    </row>
    <row r="131" spans="1:6">
      <c r="A131" s="1590"/>
      <c r="C131" s="1435"/>
      <c r="D131" s="1435"/>
      <c r="E131" s="1591"/>
    </row>
    <row r="132" spans="1:6">
      <c r="A132" s="1590"/>
      <c r="C132" s="889"/>
      <c r="D132" s="889"/>
      <c r="E132" s="1591"/>
    </row>
    <row r="133" spans="1:6">
      <c r="A133" s="1590"/>
      <c r="C133" s="1745"/>
      <c r="D133" s="1745"/>
      <c r="E133" s="1591"/>
    </row>
    <row r="134" spans="1:6">
      <c r="A134" s="1590"/>
      <c r="C134" s="1745"/>
      <c r="D134" s="1745"/>
      <c r="E134" s="1591"/>
    </row>
    <row r="135" spans="1:6">
      <c r="A135" s="1590"/>
      <c r="C135" s="1745"/>
      <c r="D135" s="1745"/>
      <c r="E135" s="1591"/>
    </row>
    <row r="136" spans="1:6">
      <c r="A136" s="1590"/>
      <c r="C136" s="1745"/>
      <c r="D136" s="1745"/>
      <c r="E136" s="1591"/>
      <c r="F136" s="1591"/>
    </row>
    <row r="137" spans="1:6">
      <c r="A137" s="1590"/>
      <c r="C137" s="1745"/>
      <c r="D137" s="1745"/>
      <c r="E137" s="1591"/>
      <c r="F137" s="1591"/>
    </row>
    <row r="138" spans="1:6">
      <c r="A138" s="1590"/>
      <c r="C138" s="1745"/>
      <c r="D138" s="1745"/>
      <c r="E138" s="1591"/>
      <c r="F138" s="1591"/>
    </row>
    <row r="139" spans="1:6">
      <c r="A139" s="1590"/>
      <c r="C139" s="1745"/>
      <c r="D139" s="1745"/>
      <c r="E139" s="1591"/>
      <c r="F139" s="1591"/>
    </row>
    <row r="140" spans="1:6">
      <c r="A140" s="1590"/>
      <c r="C140" s="1745"/>
      <c r="D140" s="1745"/>
      <c r="E140" s="1591"/>
      <c r="F140" s="1591"/>
    </row>
    <row r="141" spans="1:6">
      <c r="A141" s="1590"/>
      <c r="C141" s="1745"/>
      <c r="D141" s="1745"/>
      <c r="E141" s="1591"/>
      <c r="F141" s="1591"/>
    </row>
    <row r="142" spans="1:6">
      <c r="A142" s="1590"/>
      <c r="C142" s="1745"/>
      <c r="D142" s="1745"/>
      <c r="E142" s="1591"/>
      <c r="F142" s="1591"/>
    </row>
    <row r="143" spans="1:6">
      <c r="A143" s="1590"/>
      <c r="C143" s="1745"/>
      <c r="D143" s="1745"/>
      <c r="E143" s="1591"/>
      <c r="F143" s="1591"/>
    </row>
    <row r="144" spans="1:6">
      <c r="A144" s="1590"/>
      <c r="C144" s="1745"/>
      <c r="D144" s="1745"/>
      <c r="E144" s="1591"/>
      <c r="F144" s="1591"/>
    </row>
    <row r="145" spans="1:6">
      <c r="A145" s="1590"/>
      <c r="C145" s="1745"/>
      <c r="D145" s="1745"/>
      <c r="E145" s="1591"/>
      <c r="F145" s="1591"/>
    </row>
    <row r="146" spans="1:6">
      <c r="A146" s="1590"/>
      <c r="C146" s="1745"/>
      <c r="D146" s="1745"/>
      <c r="E146" s="1591"/>
      <c r="F146" s="1591"/>
    </row>
    <row r="147" spans="1:6">
      <c r="A147" s="1590"/>
      <c r="C147" s="1745"/>
      <c r="D147" s="1745"/>
      <c r="E147" s="1591"/>
      <c r="F147" s="1591"/>
    </row>
    <row r="148" spans="1:6">
      <c r="A148" s="1590"/>
      <c r="C148" s="1745"/>
      <c r="D148" s="1745"/>
      <c r="E148" s="1591"/>
      <c r="F148" s="1591"/>
    </row>
    <row r="149" spans="1:6">
      <c r="A149" s="1590"/>
      <c r="C149" s="1745"/>
      <c r="D149" s="1745"/>
      <c r="E149" s="1591"/>
      <c r="F149" s="1591"/>
    </row>
    <row r="150" spans="1:6">
      <c r="A150" s="1590"/>
      <c r="C150" s="1745"/>
      <c r="D150" s="1745"/>
      <c r="E150" s="1591"/>
      <c r="F150" s="1591"/>
    </row>
    <row r="151" spans="1:6">
      <c r="A151" s="1590"/>
      <c r="C151" s="1745"/>
      <c r="D151" s="1745"/>
      <c r="E151" s="1591"/>
      <c r="F151" s="1591"/>
    </row>
    <row r="152" spans="1:6">
      <c r="A152" s="1590"/>
      <c r="C152" s="1745"/>
      <c r="D152" s="1745"/>
      <c r="E152" s="1591"/>
      <c r="F152" s="1591"/>
    </row>
    <row r="153" spans="1:6">
      <c r="A153" s="1590"/>
      <c r="C153" s="1745"/>
      <c r="D153" s="1745"/>
      <c r="E153" s="1591"/>
      <c r="F153" s="1591"/>
    </row>
    <row r="154" spans="1:6">
      <c r="A154" s="1590"/>
      <c r="C154" s="1745"/>
      <c r="D154" s="1745"/>
      <c r="E154" s="1591"/>
      <c r="F154" s="1591"/>
    </row>
    <row r="155" spans="1:6">
      <c r="A155" s="1590"/>
      <c r="C155" s="1745"/>
      <c r="D155" s="1745"/>
      <c r="E155" s="1591"/>
      <c r="F155" s="1591"/>
    </row>
    <row r="156" spans="1:6">
      <c r="A156" s="1590"/>
      <c r="C156" s="1745"/>
      <c r="D156" s="1745"/>
      <c r="E156" s="1591"/>
      <c r="F156" s="1591"/>
    </row>
    <row r="157" spans="1:6">
      <c r="A157" s="1590"/>
      <c r="C157" s="1745"/>
      <c r="D157" s="1745"/>
      <c r="E157" s="1591"/>
      <c r="F157" s="1591"/>
    </row>
    <row r="158" spans="1:6">
      <c r="A158" s="1590"/>
      <c r="C158" s="1745"/>
      <c r="D158" s="1745"/>
      <c r="E158" s="1591"/>
      <c r="F158" s="1591"/>
    </row>
    <row r="159" spans="1:6">
      <c r="A159" s="1590"/>
      <c r="C159" s="1745"/>
      <c r="D159" s="1745"/>
      <c r="E159" s="1591"/>
      <c r="F159" s="1591"/>
    </row>
    <row r="160" spans="1:6">
      <c r="A160" s="1590"/>
      <c r="C160" s="1745"/>
      <c r="D160" s="1745"/>
      <c r="E160" s="1591"/>
      <c r="F160" s="1591"/>
    </row>
    <row r="161" spans="1:6">
      <c r="A161" s="1590"/>
      <c r="C161" s="1745"/>
      <c r="D161" s="1745"/>
      <c r="E161" s="1591"/>
      <c r="F161" s="1591"/>
    </row>
    <row r="162" spans="1:6">
      <c r="A162" s="1590"/>
      <c r="C162" s="1745"/>
      <c r="D162" s="1745"/>
      <c r="E162" s="1591"/>
      <c r="F162" s="1591"/>
    </row>
    <row r="163" spans="1:6">
      <c r="A163" s="1590"/>
      <c r="C163" s="1745"/>
      <c r="D163" s="1745"/>
      <c r="E163" s="1591"/>
      <c r="F163" s="1591"/>
    </row>
    <row r="164" spans="1:6">
      <c r="A164" s="1590"/>
      <c r="C164" s="1745"/>
      <c r="D164" s="1745"/>
      <c r="E164" s="1591"/>
      <c r="F164" s="1591"/>
    </row>
    <row r="165" spans="1:6">
      <c r="A165" s="1590"/>
      <c r="C165" s="1745"/>
      <c r="D165" s="1745"/>
      <c r="E165" s="1591"/>
      <c r="F165" s="1591"/>
    </row>
    <row r="166" spans="1:6">
      <c r="A166" s="1590"/>
      <c r="C166" s="1745"/>
      <c r="D166" s="1745"/>
      <c r="E166" s="1591"/>
      <c r="F166" s="1591"/>
    </row>
    <row r="167" spans="1:6">
      <c r="A167" s="1590"/>
      <c r="C167" s="1745"/>
      <c r="D167" s="1745"/>
      <c r="E167" s="1591"/>
      <c r="F167" s="1591"/>
    </row>
    <row r="168" spans="1:6">
      <c r="A168" s="1590"/>
      <c r="C168" s="1745"/>
      <c r="D168" s="1745"/>
      <c r="E168" s="1591"/>
      <c r="F168" s="1591"/>
    </row>
    <row r="169" spans="1:6">
      <c r="A169" s="1590"/>
      <c r="C169" s="1745"/>
      <c r="D169" s="1745"/>
      <c r="E169" s="1591"/>
      <c r="F169" s="1591"/>
    </row>
    <row r="170" spans="1:6">
      <c r="A170" s="1590"/>
      <c r="C170" s="1745"/>
      <c r="D170" s="1745"/>
      <c r="E170" s="1591"/>
      <c r="F170" s="1591"/>
    </row>
    <row r="171" spans="1:6">
      <c r="A171" s="1590"/>
      <c r="C171" s="1745"/>
      <c r="D171" s="1745"/>
      <c r="E171" s="1591"/>
      <c r="F171" s="1591"/>
    </row>
    <row r="172" spans="1:6">
      <c r="A172" s="1590"/>
      <c r="C172" s="1745"/>
      <c r="D172" s="1745"/>
      <c r="E172" s="1591"/>
      <c r="F172" s="1591"/>
    </row>
    <row r="173" spans="1:6">
      <c r="A173" s="1590"/>
      <c r="C173" s="1745"/>
      <c r="D173" s="1745"/>
      <c r="E173" s="1591"/>
      <c r="F173" s="1591"/>
    </row>
    <row r="174" spans="1:6">
      <c r="A174" s="1590"/>
      <c r="C174" s="1745"/>
      <c r="D174" s="1745"/>
      <c r="E174" s="1591"/>
      <c r="F174" s="1591"/>
    </row>
    <row r="175" spans="1:6">
      <c r="A175" s="1590"/>
      <c r="C175" s="1745"/>
      <c r="D175" s="1745"/>
      <c r="E175" s="1591"/>
      <c r="F175" s="1591"/>
    </row>
    <row r="176" spans="1:6">
      <c r="A176" s="1590"/>
      <c r="C176" s="1745"/>
      <c r="D176" s="1745"/>
      <c r="E176" s="1591"/>
      <c r="F176" s="1591"/>
    </row>
    <row r="177" spans="1:6">
      <c r="A177" s="1590"/>
      <c r="C177" s="1745"/>
      <c r="D177" s="1745"/>
      <c r="E177" s="1591"/>
      <c r="F177" s="1591"/>
    </row>
    <row r="178" spans="1:6">
      <c r="A178" s="1590"/>
      <c r="C178" s="1745"/>
      <c r="D178" s="1745"/>
      <c r="E178" s="1591"/>
      <c r="F178" s="1591"/>
    </row>
    <row r="179" spans="1:6">
      <c r="A179" s="1590"/>
      <c r="C179" s="1757"/>
      <c r="D179" s="1757"/>
      <c r="E179" s="1591"/>
      <c r="F179" s="1591"/>
    </row>
    <row r="180" spans="1:6">
      <c r="A180" s="1590"/>
      <c r="C180" s="1435"/>
      <c r="D180" s="1435"/>
      <c r="E180" s="1591"/>
      <c r="F180" s="1591"/>
    </row>
    <row r="181" spans="1:6" ht="16" thickBot="1">
      <c r="A181" s="1592"/>
      <c r="B181" s="1608"/>
      <c r="C181" s="3112"/>
      <c r="D181" s="3112"/>
      <c r="E181" s="1594"/>
      <c r="F181" s="1591"/>
    </row>
    <row r="182" spans="1:6">
      <c r="A182" s="1590"/>
      <c r="C182" s="1435"/>
      <c r="D182" s="1435"/>
      <c r="F182" s="1591"/>
    </row>
    <row r="183" spans="1:6">
      <c r="A183" s="1590"/>
      <c r="C183" s="1435"/>
      <c r="D183" s="1435"/>
      <c r="F183" s="1591"/>
    </row>
    <row r="184" spans="1:6">
      <c r="A184" s="1590"/>
      <c r="C184" s="1435"/>
      <c r="D184" s="1435"/>
      <c r="F184" s="1591"/>
    </row>
    <row r="185" spans="1:6">
      <c r="A185" s="1590"/>
      <c r="C185" s="1435"/>
      <c r="D185" s="1435"/>
      <c r="F185" s="1591"/>
    </row>
    <row r="186" spans="1:6">
      <c r="A186" s="1590"/>
      <c r="C186" s="1435"/>
      <c r="D186" s="1435"/>
      <c r="F186" s="1591"/>
    </row>
    <row r="187" spans="1:6">
      <c r="A187" s="1590"/>
      <c r="C187" s="1435"/>
      <c r="D187" s="1435"/>
      <c r="F187" s="1591"/>
    </row>
    <row r="188" spans="1:6">
      <c r="A188" s="1590"/>
      <c r="C188" s="1435"/>
      <c r="D188" s="1435"/>
      <c r="F188" s="1591"/>
    </row>
    <row r="189" spans="1:6">
      <c r="A189" s="1590"/>
      <c r="C189" s="1435"/>
      <c r="D189" s="1435"/>
      <c r="F189" s="1591"/>
    </row>
    <row r="190" spans="1:6">
      <c r="A190" s="1590"/>
      <c r="C190" s="1435"/>
      <c r="D190" s="1435"/>
      <c r="F190" s="1591"/>
    </row>
    <row r="191" spans="1:6">
      <c r="A191" s="1590"/>
      <c r="C191" s="1435"/>
      <c r="D191" s="1435"/>
      <c r="F191" s="1591"/>
    </row>
    <row r="192" spans="1:6">
      <c r="A192" s="1590"/>
      <c r="C192" s="1435"/>
      <c r="D192" s="1435"/>
      <c r="F192" s="1591"/>
    </row>
    <row r="193" spans="1:6">
      <c r="A193" s="1590"/>
      <c r="C193" s="1435"/>
      <c r="D193" s="1435"/>
      <c r="F193" s="1591"/>
    </row>
    <row r="194" spans="1:6">
      <c r="A194" s="1590"/>
      <c r="C194" s="1435"/>
      <c r="D194" s="1435"/>
      <c r="F194" s="1591"/>
    </row>
    <row r="195" spans="1:6">
      <c r="A195" s="1590"/>
      <c r="C195" s="1435"/>
      <c r="D195" s="1435"/>
      <c r="F195" s="1591"/>
    </row>
    <row r="196" spans="1:6">
      <c r="A196" s="1590"/>
      <c r="C196" s="1435"/>
      <c r="D196" s="1435"/>
      <c r="F196" s="1591"/>
    </row>
    <row r="197" spans="1:6">
      <c r="A197" s="1590"/>
      <c r="C197" s="1435"/>
      <c r="D197" s="1435"/>
      <c r="F197" s="1591"/>
    </row>
    <row r="198" spans="1:6">
      <c r="A198" s="1590"/>
      <c r="C198" s="1435"/>
      <c r="D198" s="1435"/>
      <c r="F198" s="1591"/>
    </row>
    <row r="199" spans="1:6">
      <c r="A199" s="1590"/>
      <c r="C199" s="1435"/>
      <c r="D199" s="1435"/>
      <c r="F199" s="1591"/>
    </row>
    <row r="200" spans="1:6" ht="16" thickBot="1">
      <c r="A200" s="1592"/>
      <c r="B200" s="1608"/>
      <c r="C200" s="3112"/>
      <c r="D200" s="3112"/>
      <c r="E200" s="1608"/>
      <c r="F200" s="1594"/>
    </row>
  </sheetData>
  <printOptions horizontalCentered="1" verticalCentered="1"/>
  <pageMargins left="0.5" right="0.75" top="0.5" bottom="0.5" header="0.5" footer="0.5"/>
  <pageSetup scale="61" fitToHeight="0" pageOrder="overThenDown" orientation="portrait" r:id="rId1"/>
  <headerFooter alignWithMargins="0"/>
  <rowBreaks count="1" manualBreakCount="1">
    <brk id="61" max="16383" man="1"/>
  </rowBreaks>
  <colBreaks count="1" manualBreakCount="1">
    <brk id="6" max="1048575" man="1"/>
  </col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A1:IO70"/>
  <sheetViews>
    <sheetView view="pageBreakPreview" topLeftCell="A17" zoomScale="60" zoomScaleNormal="100" workbookViewId="0">
      <selection activeCell="F40" sqref="F40"/>
    </sheetView>
  </sheetViews>
  <sheetFormatPr defaultColWidth="9.69140625" defaultRowHeight="15.5"/>
  <cols>
    <col min="1" max="1" width="35.69140625" style="9" customWidth="1"/>
    <col min="2" max="2" width="3.69140625" style="9" customWidth="1"/>
    <col min="3" max="3" width="39.69140625" style="9" customWidth="1"/>
    <col min="4" max="4" width="2.69140625" style="9" customWidth="1"/>
    <col min="5" max="5" width="24.69140625" style="9" customWidth="1"/>
    <col min="6" max="8" width="9.69140625" style="9"/>
    <col min="9" max="9" width="19.53515625" style="9" bestFit="1" customWidth="1"/>
    <col min="10" max="16384" width="9.69140625" style="9"/>
  </cols>
  <sheetData>
    <row r="1" spans="1:9" ht="41.25" customHeight="1">
      <c r="A1" s="345" t="s">
        <v>60</v>
      </c>
      <c r="B1" s="345"/>
      <c r="C1" s="345"/>
      <c r="D1" s="300"/>
      <c r="F1" s="5"/>
      <c r="G1" s="300"/>
      <c r="H1" s="5"/>
      <c r="I1" s="5"/>
    </row>
    <row r="2" spans="1:9" ht="43.5" customHeight="1">
      <c r="A2" s="345" t="s">
        <v>61</v>
      </c>
      <c r="B2" s="345"/>
      <c r="C2" s="345"/>
      <c r="D2" s="300"/>
      <c r="F2" s="5"/>
      <c r="G2" s="300"/>
      <c r="H2" s="5"/>
      <c r="I2" s="5"/>
    </row>
    <row r="3" spans="1:9" ht="20.25" customHeight="1">
      <c r="A3" s="1"/>
      <c r="B3" s="1"/>
      <c r="C3" s="300"/>
      <c r="D3" s="300"/>
      <c r="F3" s="5"/>
      <c r="G3" s="5"/>
      <c r="H3" s="5"/>
      <c r="I3" s="5"/>
    </row>
    <row r="4" spans="1:9" ht="20.25" customHeight="1">
      <c r="A4" s="301" t="s">
        <v>62</v>
      </c>
      <c r="B4" s="301"/>
      <c r="C4" s="300"/>
      <c r="D4" s="300"/>
      <c r="F4" s="5"/>
      <c r="G4" s="5"/>
      <c r="H4" s="5"/>
      <c r="I4" s="5"/>
    </row>
    <row r="5" spans="1:9" ht="29.25" customHeight="1">
      <c r="A5" s="301" t="s">
        <v>63</v>
      </c>
      <c r="B5" s="301"/>
      <c r="C5" s="300"/>
      <c r="D5" s="300"/>
      <c r="F5" s="5"/>
      <c r="G5" s="5"/>
      <c r="H5" s="5"/>
      <c r="I5" s="5"/>
    </row>
    <row r="6" spans="1:9" ht="30" customHeight="1">
      <c r="A6" s="302" t="str">
        <f>A46</f>
        <v>Year ended December 31, 2025</v>
      </c>
      <c r="B6" s="302"/>
      <c r="C6" s="300"/>
      <c r="D6" s="300"/>
      <c r="F6" s="5"/>
      <c r="G6" s="5"/>
      <c r="H6" s="5"/>
      <c r="I6" s="5"/>
    </row>
    <row r="7" spans="1:9" ht="15" customHeight="1">
      <c r="A7" s="5"/>
      <c r="B7" s="5"/>
      <c r="C7" s="5"/>
      <c r="D7" s="5"/>
      <c r="F7" s="5"/>
      <c r="G7" s="5"/>
      <c r="H7" s="5"/>
      <c r="I7" s="5"/>
    </row>
    <row r="8" spans="1:9" ht="23.25" customHeight="1">
      <c r="A8" s="343" t="s">
        <v>64</v>
      </c>
      <c r="B8" s="346"/>
      <c r="C8" s="5"/>
      <c r="F8" s="5"/>
      <c r="G8" s="2"/>
      <c r="H8" s="5"/>
      <c r="I8" s="5"/>
    </row>
    <row r="9" spans="1:9" ht="18" customHeight="1">
      <c r="B9" s="348">
        <v>1</v>
      </c>
      <c r="C9" s="349" t="s">
        <v>65</v>
      </c>
      <c r="D9" s="341"/>
      <c r="F9" s="5"/>
      <c r="G9" s="5"/>
      <c r="H9" s="5"/>
      <c r="I9" s="5"/>
    </row>
    <row r="10" spans="1:9" ht="18" customHeight="1">
      <c r="B10" s="348"/>
      <c r="C10" s="350" t="s">
        <v>66</v>
      </c>
      <c r="D10" s="341"/>
      <c r="F10" s="300"/>
      <c r="G10" s="5"/>
      <c r="H10" s="5"/>
      <c r="I10" s="5"/>
    </row>
    <row r="11" spans="1:9" ht="18" customHeight="1">
      <c r="B11" s="348"/>
      <c r="C11" s="4"/>
      <c r="D11" s="5"/>
      <c r="F11" s="5"/>
      <c r="G11" s="5"/>
      <c r="H11" s="5"/>
      <c r="I11" s="5"/>
    </row>
    <row r="12" spans="1:9" ht="21.75" customHeight="1">
      <c r="B12" s="348">
        <v>2</v>
      </c>
      <c r="C12" s="4" t="s">
        <v>67</v>
      </c>
      <c r="D12" s="300"/>
      <c r="F12" s="300"/>
      <c r="G12" s="300"/>
      <c r="H12" s="301"/>
      <c r="I12" s="5"/>
    </row>
    <row r="13" spans="1:9" ht="18" customHeight="1">
      <c r="B13" s="230"/>
      <c r="C13" s="349" t="s">
        <v>68</v>
      </c>
      <c r="D13" s="5"/>
      <c r="F13" s="5"/>
      <c r="G13" s="5"/>
      <c r="H13" s="301"/>
      <c r="I13" s="5"/>
    </row>
    <row r="14" spans="1:9" ht="18" customHeight="1">
      <c r="B14" s="230"/>
      <c r="C14" s="349" t="s">
        <v>69</v>
      </c>
      <c r="D14" s="5"/>
      <c r="F14" s="5"/>
      <c r="G14" s="300"/>
      <c r="H14" s="302"/>
      <c r="I14" s="5"/>
    </row>
    <row r="15" spans="1:9" ht="13.5" customHeight="1">
      <c r="A15" s="5"/>
      <c r="B15" s="5"/>
      <c r="C15" s="340"/>
      <c r="D15" s="5"/>
      <c r="F15" s="5"/>
      <c r="G15" s="5"/>
      <c r="H15" s="5"/>
      <c r="I15" s="5"/>
    </row>
    <row r="16" spans="1:9" ht="24" customHeight="1">
      <c r="A16" s="5"/>
      <c r="B16" s="5"/>
      <c r="C16" s="344" t="s">
        <v>70</v>
      </c>
      <c r="D16" s="303"/>
      <c r="F16" s="5"/>
      <c r="G16" s="5"/>
      <c r="H16" s="5"/>
      <c r="I16" s="5"/>
    </row>
    <row r="17" spans="1:249" ht="13.5" customHeight="1">
      <c r="A17" s="3"/>
      <c r="B17" s="3"/>
      <c r="C17" s="342"/>
      <c r="F17" s="5"/>
      <c r="G17" s="5"/>
      <c r="H17" s="5"/>
    </row>
    <row r="18" spans="1:249" ht="13.5" customHeight="1">
      <c r="A18" s="5"/>
      <c r="B18" s="5"/>
      <c r="C18" s="340"/>
      <c r="D18" s="5"/>
      <c r="F18" s="5"/>
      <c r="G18" s="5"/>
      <c r="H18" s="5"/>
      <c r="I18" s="5"/>
    </row>
    <row r="19" spans="1:249" ht="13.5" customHeight="1">
      <c r="A19" s="5"/>
      <c r="B19" s="5"/>
      <c r="C19" s="340"/>
      <c r="D19" s="5"/>
      <c r="F19" s="5"/>
      <c r="G19" s="5"/>
      <c r="H19" s="5"/>
      <c r="I19" s="5"/>
    </row>
    <row r="20" spans="1:249" ht="13.5" customHeight="1">
      <c r="A20" s="5"/>
      <c r="B20" s="5"/>
      <c r="C20" s="340"/>
      <c r="D20" s="5"/>
      <c r="F20" s="5"/>
      <c r="G20" s="5"/>
      <c r="H20" s="5"/>
      <c r="I20" s="5"/>
    </row>
    <row r="21" spans="1:249" ht="13.5" customHeight="1">
      <c r="A21" s="5"/>
      <c r="B21" s="5"/>
      <c r="C21" s="340"/>
      <c r="D21" s="5"/>
      <c r="F21" s="5"/>
      <c r="G21" s="5"/>
      <c r="H21" s="5"/>
      <c r="I21" s="5"/>
    </row>
    <row r="22" spans="1:249" ht="15" customHeight="1">
      <c r="A22" s="2390"/>
      <c r="B22" s="2390"/>
      <c r="C22" s="304" t="s">
        <v>71</v>
      </c>
      <c r="D22" s="2391"/>
      <c r="F22" s="4"/>
      <c r="G22" s="5"/>
      <c r="H22" s="5"/>
      <c r="I22" s="5"/>
    </row>
    <row r="23" spans="1:249" ht="15" customHeight="1">
      <c r="A23" s="2392"/>
      <c r="B23" s="2392"/>
      <c r="C23" s="2392"/>
      <c r="D23" s="2392"/>
      <c r="E23" s="4"/>
      <c r="F23" s="4"/>
      <c r="G23" s="5"/>
      <c r="H23" s="5"/>
      <c r="I23" s="5"/>
    </row>
    <row r="24" spans="1:249" ht="15" customHeight="1">
      <c r="A24" s="2392"/>
      <c r="B24" s="2392"/>
      <c r="C24" s="2392"/>
      <c r="D24" s="2392"/>
      <c r="E24" s="4"/>
      <c r="F24" s="4"/>
      <c r="G24" s="4"/>
      <c r="H24" s="4"/>
      <c r="I24" s="4"/>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row>
    <row r="25" spans="1:249" ht="18" customHeight="1">
      <c r="A25" s="2393" t="s">
        <v>72</v>
      </c>
      <c r="B25" s="2394"/>
      <c r="C25" s="2391" t="s">
        <v>73</v>
      </c>
      <c r="D25" s="2395"/>
      <c r="E25" s="4"/>
      <c r="F25" s="4"/>
      <c r="G25" s="4"/>
      <c r="H25" s="4"/>
      <c r="I25" s="4"/>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row>
    <row r="26" spans="1:249" ht="18" customHeight="1">
      <c r="A26" s="2393"/>
      <c r="B26" s="2394"/>
      <c r="C26" s="2394"/>
      <c r="D26" s="2395"/>
      <c r="E26" s="4"/>
      <c r="F26" s="4"/>
      <c r="G26" s="4"/>
      <c r="H26" s="4"/>
      <c r="I26" s="4"/>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30"/>
      <c r="CJ26" s="230"/>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30"/>
      <c r="DK26" s="230"/>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30"/>
      <c r="EN26" s="230"/>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30"/>
      <c r="FP26" s="230"/>
      <c r="FQ26" s="230"/>
      <c r="FR26" s="230"/>
      <c r="FS26" s="230"/>
      <c r="FT26" s="230"/>
      <c r="FU26" s="230"/>
      <c r="FV26" s="230"/>
      <c r="FW26" s="230"/>
      <c r="FX26" s="230"/>
      <c r="FY26" s="230"/>
      <c r="FZ26" s="230"/>
      <c r="GA26" s="230"/>
      <c r="GB26" s="230"/>
      <c r="GC26" s="230"/>
      <c r="GD26" s="230"/>
      <c r="GE26" s="230"/>
      <c r="GF26" s="230"/>
      <c r="GG26" s="230"/>
      <c r="GH26" s="230"/>
      <c r="GI26" s="230"/>
      <c r="GJ26" s="230"/>
      <c r="GK26" s="230"/>
      <c r="GL26" s="230"/>
      <c r="GM26" s="230"/>
      <c r="GN26" s="230"/>
      <c r="GO26" s="230"/>
      <c r="GP26" s="230"/>
      <c r="GQ26" s="230"/>
      <c r="GR26" s="230"/>
      <c r="GS26" s="230"/>
      <c r="GT26" s="230"/>
      <c r="GU26" s="230"/>
      <c r="GV26" s="230"/>
      <c r="GW26" s="230"/>
      <c r="GX26" s="230"/>
      <c r="GY26" s="230"/>
      <c r="GZ26" s="230"/>
      <c r="HA26" s="230"/>
      <c r="HB26" s="230"/>
      <c r="HC26" s="230"/>
      <c r="HD26" s="230"/>
      <c r="HE26" s="230"/>
      <c r="HF26" s="230"/>
      <c r="HG26" s="230"/>
      <c r="HH26" s="230"/>
      <c r="HI26" s="230"/>
      <c r="HJ26" s="230"/>
      <c r="HK26" s="230"/>
      <c r="HL26" s="230"/>
      <c r="HM26" s="230"/>
      <c r="HN26" s="230"/>
      <c r="HO26" s="230"/>
      <c r="HP26" s="230"/>
      <c r="HQ26" s="230"/>
      <c r="HR26" s="230"/>
      <c r="HS26" s="230"/>
      <c r="HT26" s="230"/>
      <c r="HU26" s="230"/>
      <c r="HV26" s="230"/>
      <c r="HW26" s="230"/>
      <c r="HX26" s="230"/>
      <c r="HY26" s="230"/>
      <c r="HZ26" s="230"/>
      <c r="IA26" s="230"/>
      <c r="IB26" s="230"/>
      <c r="IC26" s="230"/>
      <c r="ID26" s="230"/>
      <c r="IE26" s="230"/>
      <c r="IF26" s="230"/>
      <c r="IG26" s="230"/>
      <c r="IH26" s="230"/>
      <c r="II26" s="230"/>
      <c r="IJ26" s="230"/>
      <c r="IK26" s="230"/>
      <c r="IL26" s="230"/>
      <c r="IM26" s="230"/>
      <c r="IN26" s="230"/>
      <c r="IO26" s="230"/>
    </row>
    <row r="27" spans="1:249" ht="18" customHeight="1">
      <c r="A27" s="2393" t="s">
        <v>74</v>
      </c>
      <c r="B27" s="2394"/>
      <c r="C27" s="2391" t="s">
        <v>75</v>
      </c>
      <c r="D27" s="2395"/>
      <c r="E27" s="4"/>
      <c r="F27" s="4"/>
      <c r="G27" s="4"/>
      <c r="H27" s="4"/>
      <c r="I27" s="4"/>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c r="EZ27" s="230"/>
      <c r="FA27" s="230"/>
      <c r="FB27" s="230"/>
      <c r="FC27" s="230"/>
      <c r="FD27" s="230"/>
      <c r="FE27" s="230"/>
      <c r="FF27" s="230"/>
      <c r="FG27" s="230"/>
      <c r="FH27" s="230"/>
      <c r="FI27" s="230"/>
      <c r="FJ27" s="230"/>
      <c r="FK27" s="230"/>
      <c r="FL27" s="230"/>
      <c r="FM27" s="230"/>
      <c r="FN27" s="230"/>
      <c r="FO27" s="230"/>
      <c r="FP27" s="230"/>
      <c r="FQ27" s="230"/>
      <c r="FR27" s="230"/>
      <c r="FS27" s="230"/>
      <c r="FT27" s="230"/>
      <c r="FU27" s="230"/>
      <c r="FV27" s="230"/>
      <c r="FW27" s="230"/>
      <c r="FX27" s="230"/>
      <c r="FY27" s="230"/>
      <c r="FZ27" s="230"/>
      <c r="GA27" s="230"/>
      <c r="GB27" s="230"/>
      <c r="GC27" s="230"/>
      <c r="GD27" s="230"/>
      <c r="GE27" s="230"/>
      <c r="GF27" s="230"/>
      <c r="GG27" s="230"/>
      <c r="GH27" s="230"/>
      <c r="GI27" s="230"/>
      <c r="GJ27" s="230"/>
      <c r="GK27" s="230"/>
      <c r="GL27" s="230"/>
      <c r="GM27" s="230"/>
      <c r="GN27" s="230"/>
      <c r="GO27" s="230"/>
      <c r="GP27" s="230"/>
      <c r="GQ27" s="230"/>
      <c r="GR27" s="230"/>
      <c r="GS27" s="230"/>
      <c r="GT27" s="230"/>
      <c r="GU27" s="230"/>
      <c r="GV27" s="230"/>
      <c r="GW27" s="230"/>
      <c r="GX27" s="230"/>
      <c r="GY27" s="230"/>
      <c r="GZ27" s="230"/>
      <c r="HA27" s="230"/>
      <c r="HB27" s="230"/>
      <c r="HC27" s="230"/>
      <c r="HD27" s="230"/>
      <c r="HE27" s="230"/>
      <c r="HF27" s="230"/>
      <c r="HG27" s="230"/>
      <c r="HH27" s="230"/>
      <c r="HI27" s="230"/>
      <c r="HJ27" s="230"/>
      <c r="HK27" s="230"/>
      <c r="HL27" s="230"/>
      <c r="HM27" s="230"/>
      <c r="HN27" s="230"/>
      <c r="HO27" s="230"/>
      <c r="HP27" s="230"/>
      <c r="HQ27" s="230"/>
      <c r="HR27" s="230"/>
      <c r="HS27" s="230"/>
      <c r="HT27" s="230"/>
      <c r="HU27" s="230"/>
      <c r="HV27" s="230"/>
      <c r="HW27" s="230"/>
      <c r="HX27" s="230"/>
      <c r="HY27" s="230"/>
      <c r="HZ27" s="230"/>
      <c r="IA27" s="230"/>
      <c r="IB27" s="230"/>
      <c r="IC27" s="230"/>
      <c r="ID27" s="230"/>
      <c r="IE27" s="230"/>
      <c r="IF27" s="230"/>
      <c r="IG27" s="230"/>
      <c r="IH27" s="230"/>
      <c r="II27" s="230"/>
      <c r="IJ27" s="230"/>
      <c r="IK27" s="230"/>
      <c r="IL27" s="230"/>
      <c r="IM27" s="230"/>
      <c r="IN27" s="230"/>
      <c r="IO27" s="230"/>
    </row>
    <row r="28" spans="1:249" ht="18" customHeight="1">
      <c r="A28" s="2393"/>
      <c r="B28" s="2394"/>
      <c r="C28" s="2394"/>
      <c r="D28" s="2395"/>
      <c r="E28" s="4"/>
      <c r="F28" s="4"/>
      <c r="G28" s="4"/>
      <c r="H28" s="4"/>
      <c r="I28" s="4"/>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row>
    <row r="29" spans="1:249" ht="18" customHeight="1">
      <c r="A29" s="2393" t="s">
        <v>76</v>
      </c>
      <c r="B29" s="2394"/>
      <c r="C29" s="2391" t="s">
        <v>77</v>
      </c>
      <c r="D29" s="2395"/>
      <c r="E29" s="4"/>
      <c r="F29" s="4"/>
      <c r="G29" s="4"/>
      <c r="H29" s="4"/>
      <c r="I29" s="4"/>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row>
    <row r="30" spans="1:249" ht="18" customHeight="1">
      <c r="A30" s="2396"/>
      <c r="B30" s="2392"/>
      <c r="C30" s="2392"/>
      <c r="D30" s="2392"/>
      <c r="E30" s="4"/>
      <c r="F30" s="4"/>
      <c r="G30" s="4"/>
      <c r="H30" s="4"/>
      <c r="I30" s="4"/>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row>
    <row r="31" spans="1:249" ht="18" customHeight="1">
      <c r="A31" s="2397"/>
      <c r="B31" s="2398"/>
      <c r="C31" s="2398"/>
      <c r="D31" s="2399"/>
      <c r="E31" s="305"/>
      <c r="F31" s="305"/>
      <c r="G31" s="4"/>
      <c r="H31" s="4"/>
      <c r="I31" s="4"/>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row>
    <row r="32" spans="1:249" ht="18" customHeight="1">
      <c r="A32" s="2397"/>
      <c r="B32" s="2398"/>
      <c r="C32" s="2398"/>
      <c r="D32" s="2399"/>
      <c r="E32" s="305"/>
      <c r="F32" s="305"/>
      <c r="G32" s="4"/>
      <c r="H32" s="4"/>
      <c r="I32" s="4"/>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row>
    <row r="33" spans="1:249" ht="18" customHeight="1">
      <c r="A33" s="2397"/>
      <c r="B33" s="2398"/>
      <c r="C33" s="2398"/>
      <c r="D33" s="2400"/>
      <c r="E33" s="5"/>
      <c r="F33" s="5"/>
      <c r="G33" s="305"/>
      <c r="H33" s="305"/>
      <c r="I33" s="305"/>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306"/>
      <c r="CE33" s="306"/>
      <c r="CF33" s="306"/>
      <c r="CG33" s="306"/>
      <c r="CH33" s="306"/>
      <c r="CI33" s="306"/>
      <c r="CJ33" s="306"/>
      <c r="CK33" s="306"/>
      <c r="CL33" s="306"/>
      <c r="CM33" s="306"/>
      <c r="CN33" s="306"/>
      <c r="CO33" s="306"/>
      <c r="CP33" s="306"/>
      <c r="CQ33" s="306"/>
      <c r="CR33" s="306"/>
      <c r="CS33" s="306"/>
      <c r="CT33" s="306"/>
      <c r="CU33" s="306"/>
      <c r="CV33" s="306"/>
      <c r="CW33" s="306"/>
      <c r="CX33" s="306"/>
      <c r="CY33" s="306"/>
      <c r="CZ33" s="306"/>
      <c r="DA33" s="306"/>
      <c r="DB33" s="306"/>
      <c r="DC33" s="306"/>
      <c r="DD33" s="306"/>
      <c r="DE33" s="306"/>
      <c r="DF33" s="306"/>
      <c r="DG33" s="306"/>
      <c r="DH33" s="306"/>
      <c r="DI33" s="306"/>
      <c r="DJ33" s="306"/>
      <c r="DK33" s="306"/>
      <c r="DL33" s="306"/>
      <c r="DM33" s="306"/>
      <c r="DN33" s="306"/>
      <c r="DO33" s="306"/>
      <c r="DP33" s="306"/>
      <c r="DQ33" s="306"/>
      <c r="DR33" s="306"/>
      <c r="DS33" s="306"/>
      <c r="DT33" s="306"/>
      <c r="DU33" s="306"/>
      <c r="DV33" s="306"/>
      <c r="DW33" s="306"/>
      <c r="DX33" s="306"/>
      <c r="DY33" s="306"/>
      <c r="DZ33" s="306"/>
      <c r="EA33" s="306"/>
      <c r="EB33" s="306"/>
      <c r="EC33" s="306"/>
      <c r="ED33" s="306"/>
      <c r="EE33" s="306"/>
      <c r="EF33" s="306"/>
      <c r="EG33" s="306"/>
      <c r="EH33" s="306"/>
      <c r="EI33" s="306"/>
      <c r="EJ33" s="306"/>
      <c r="EK33" s="306"/>
      <c r="EL33" s="306"/>
      <c r="EM33" s="306"/>
      <c r="EN33" s="306"/>
      <c r="EO33" s="306"/>
      <c r="EP33" s="306"/>
      <c r="EQ33" s="306"/>
      <c r="ER33" s="306"/>
      <c r="ES33" s="306"/>
      <c r="ET33" s="306"/>
      <c r="EU33" s="306"/>
      <c r="EV33" s="306"/>
      <c r="EW33" s="306"/>
      <c r="EX33" s="306"/>
      <c r="EY33" s="306"/>
      <c r="EZ33" s="306"/>
      <c r="FA33" s="306"/>
      <c r="FB33" s="306"/>
      <c r="FC33" s="306"/>
      <c r="FD33" s="306"/>
      <c r="FE33" s="306"/>
      <c r="FF33" s="306"/>
      <c r="FG33" s="306"/>
      <c r="FH33" s="306"/>
      <c r="FI33" s="306"/>
      <c r="FJ33" s="306"/>
      <c r="FK33" s="306"/>
      <c r="FL33" s="306"/>
      <c r="FM33" s="306"/>
      <c r="FN33" s="306"/>
      <c r="FO33" s="306"/>
      <c r="FP33" s="306"/>
      <c r="FQ33" s="306"/>
      <c r="FR33" s="306"/>
      <c r="FS33" s="306"/>
      <c r="FT33" s="306"/>
      <c r="FU33" s="306"/>
      <c r="FV33" s="306"/>
      <c r="FW33" s="306"/>
      <c r="FX33" s="306"/>
      <c r="FY33" s="306"/>
      <c r="FZ33" s="306"/>
      <c r="GA33" s="306"/>
      <c r="GB33" s="306"/>
      <c r="GC33" s="306"/>
      <c r="GD33" s="306"/>
      <c r="GE33" s="306"/>
      <c r="GF33" s="306"/>
      <c r="GG33" s="306"/>
      <c r="GH33" s="306"/>
      <c r="GI33" s="306"/>
      <c r="GJ33" s="306"/>
      <c r="GK33" s="306"/>
      <c r="GL33" s="306"/>
      <c r="GM33" s="306"/>
      <c r="GN33" s="306"/>
      <c r="GO33" s="306"/>
      <c r="GP33" s="306"/>
      <c r="GQ33" s="306"/>
      <c r="GR33" s="306"/>
      <c r="GS33" s="306"/>
      <c r="GT33" s="306"/>
      <c r="GU33" s="306"/>
      <c r="GV33" s="306"/>
      <c r="GW33" s="306"/>
      <c r="GX33" s="306"/>
      <c r="GY33" s="306"/>
      <c r="GZ33" s="306"/>
      <c r="HA33" s="306"/>
      <c r="HB33" s="306"/>
      <c r="HC33" s="306"/>
      <c r="HD33" s="306"/>
      <c r="HE33" s="306"/>
      <c r="HF33" s="306"/>
      <c r="HG33" s="306"/>
      <c r="HH33" s="306"/>
      <c r="HI33" s="306"/>
      <c r="HJ33" s="306"/>
      <c r="HK33" s="306"/>
      <c r="HL33" s="306"/>
      <c r="HM33" s="306"/>
      <c r="HN33" s="306"/>
      <c r="HO33" s="306"/>
      <c r="HP33" s="306"/>
      <c r="HQ33" s="306"/>
      <c r="HR33" s="306"/>
      <c r="HS33" s="306"/>
      <c r="HT33" s="306"/>
      <c r="HU33" s="306"/>
      <c r="HV33" s="306"/>
      <c r="HW33" s="306"/>
      <c r="HX33" s="306"/>
      <c r="HY33" s="306"/>
      <c r="HZ33" s="306"/>
      <c r="IA33" s="306"/>
      <c r="IB33" s="306"/>
      <c r="IC33" s="306"/>
      <c r="ID33" s="306"/>
      <c r="IE33" s="306"/>
      <c r="IF33" s="306"/>
      <c r="IG33" s="306"/>
      <c r="IH33" s="306"/>
      <c r="II33" s="306"/>
      <c r="IJ33" s="306"/>
      <c r="IK33" s="306"/>
      <c r="IL33" s="306"/>
      <c r="IM33" s="306"/>
      <c r="IN33" s="306"/>
      <c r="IO33" s="306"/>
    </row>
    <row r="34" spans="1:249" ht="18" customHeight="1">
      <c r="A34" s="2397"/>
      <c r="B34" s="2398"/>
      <c r="C34" s="2398"/>
      <c r="D34" s="2400"/>
      <c r="E34" s="5"/>
      <c r="F34" s="5"/>
      <c r="G34" s="305"/>
      <c r="H34" s="305"/>
      <c r="I34" s="305"/>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c r="CD34" s="306"/>
      <c r="CE34" s="306"/>
      <c r="CF34" s="306"/>
      <c r="CG34" s="306"/>
      <c r="CH34" s="306"/>
      <c r="CI34" s="306"/>
      <c r="CJ34" s="306"/>
      <c r="CK34" s="306"/>
      <c r="CL34" s="306"/>
      <c r="CM34" s="306"/>
      <c r="CN34" s="306"/>
      <c r="CO34" s="306"/>
      <c r="CP34" s="306"/>
      <c r="CQ34" s="306"/>
      <c r="CR34" s="306"/>
      <c r="CS34" s="306"/>
      <c r="CT34" s="306"/>
      <c r="CU34" s="306"/>
      <c r="CV34" s="306"/>
      <c r="CW34" s="306"/>
      <c r="CX34" s="306"/>
      <c r="CY34" s="306"/>
      <c r="CZ34" s="306"/>
      <c r="DA34" s="306"/>
      <c r="DB34" s="306"/>
      <c r="DC34" s="306"/>
      <c r="DD34" s="306"/>
      <c r="DE34" s="306"/>
      <c r="DF34" s="306"/>
      <c r="DG34" s="306"/>
      <c r="DH34" s="306"/>
      <c r="DI34" s="306"/>
      <c r="DJ34" s="306"/>
      <c r="DK34" s="306"/>
      <c r="DL34" s="306"/>
      <c r="DM34" s="306"/>
      <c r="DN34" s="306"/>
      <c r="DO34" s="306"/>
      <c r="DP34" s="306"/>
      <c r="DQ34" s="306"/>
      <c r="DR34" s="306"/>
      <c r="DS34" s="306"/>
      <c r="DT34" s="306"/>
      <c r="DU34" s="306"/>
      <c r="DV34" s="306"/>
      <c r="DW34" s="306"/>
      <c r="DX34" s="306"/>
      <c r="DY34" s="306"/>
      <c r="DZ34" s="306"/>
      <c r="EA34" s="306"/>
      <c r="EB34" s="306"/>
      <c r="EC34" s="306"/>
      <c r="ED34" s="306"/>
      <c r="EE34" s="306"/>
      <c r="EF34" s="306"/>
      <c r="EG34" s="306"/>
      <c r="EH34" s="306"/>
      <c r="EI34" s="306"/>
      <c r="EJ34" s="306"/>
      <c r="EK34" s="306"/>
      <c r="EL34" s="306"/>
      <c r="EM34" s="306"/>
      <c r="EN34" s="306"/>
      <c r="EO34" s="306"/>
      <c r="EP34" s="306"/>
      <c r="EQ34" s="306"/>
      <c r="ER34" s="306"/>
      <c r="ES34" s="306"/>
      <c r="ET34" s="306"/>
      <c r="EU34" s="306"/>
      <c r="EV34" s="306"/>
      <c r="EW34" s="306"/>
      <c r="EX34" s="306"/>
      <c r="EY34" s="306"/>
      <c r="EZ34" s="306"/>
      <c r="FA34" s="306"/>
      <c r="FB34" s="306"/>
      <c r="FC34" s="306"/>
      <c r="FD34" s="306"/>
      <c r="FE34" s="306"/>
      <c r="FF34" s="306"/>
      <c r="FG34" s="306"/>
      <c r="FH34" s="306"/>
      <c r="FI34" s="306"/>
      <c r="FJ34" s="306"/>
      <c r="FK34" s="306"/>
      <c r="FL34" s="306"/>
      <c r="FM34" s="306"/>
      <c r="FN34" s="306"/>
      <c r="FO34" s="306"/>
      <c r="FP34" s="306"/>
      <c r="FQ34" s="306"/>
      <c r="FR34" s="306"/>
      <c r="FS34" s="306"/>
      <c r="FT34" s="306"/>
      <c r="FU34" s="306"/>
      <c r="FV34" s="306"/>
      <c r="FW34" s="306"/>
      <c r="FX34" s="306"/>
      <c r="FY34" s="306"/>
      <c r="FZ34" s="306"/>
      <c r="GA34" s="306"/>
      <c r="GB34" s="306"/>
      <c r="GC34" s="306"/>
      <c r="GD34" s="306"/>
      <c r="GE34" s="306"/>
      <c r="GF34" s="306"/>
      <c r="GG34" s="306"/>
      <c r="GH34" s="306"/>
      <c r="GI34" s="306"/>
      <c r="GJ34" s="306"/>
      <c r="GK34" s="306"/>
      <c r="GL34" s="306"/>
      <c r="GM34" s="306"/>
      <c r="GN34" s="306"/>
      <c r="GO34" s="306"/>
      <c r="GP34" s="306"/>
      <c r="GQ34" s="306"/>
      <c r="GR34" s="306"/>
      <c r="GS34" s="306"/>
      <c r="GT34" s="306"/>
      <c r="GU34" s="306"/>
      <c r="GV34" s="306"/>
      <c r="GW34" s="306"/>
      <c r="GX34" s="306"/>
      <c r="GY34" s="306"/>
      <c r="GZ34" s="306"/>
      <c r="HA34" s="306"/>
      <c r="HB34" s="306"/>
      <c r="HC34" s="306"/>
      <c r="HD34" s="306"/>
      <c r="HE34" s="306"/>
      <c r="HF34" s="306"/>
      <c r="HG34" s="306"/>
      <c r="HH34" s="306"/>
      <c r="HI34" s="306"/>
      <c r="HJ34" s="306"/>
      <c r="HK34" s="306"/>
      <c r="HL34" s="306"/>
      <c r="HM34" s="306"/>
      <c r="HN34" s="306"/>
      <c r="HO34" s="306"/>
      <c r="HP34" s="306"/>
      <c r="HQ34" s="306"/>
      <c r="HR34" s="306"/>
      <c r="HS34" s="306"/>
      <c r="HT34" s="306"/>
      <c r="HU34" s="306"/>
      <c r="HV34" s="306"/>
      <c r="HW34" s="306"/>
      <c r="HX34" s="306"/>
      <c r="HY34" s="306"/>
      <c r="HZ34" s="306"/>
      <c r="IA34" s="306"/>
      <c r="IB34" s="306"/>
      <c r="IC34" s="306"/>
      <c r="ID34" s="306"/>
      <c r="IE34" s="306"/>
      <c r="IF34" s="306"/>
      <c r="IG34" s="306"/>
      <c r="IH34" s="306"/>
      <c r="II34" s="306"/>
      <c r="IJ34" s="306"/>
      <c r="IK34" s="306"/>
      <c r="IL34" s="306"/>
      <c r="IM34" s="306"/>
      <c r="IN34" s="306"/>
      <c r="IO34" s="306"/>
    </row>
    <row r="35" spans="1:249" ht="18" customHeight="1">
      <c r="A35" s="2401"/>
      <c r="B35" s="2400"/>
      <c r="C35" s="2400"/>
      <c r="D35" s="2400"/>
      <c r="E35" s="4" t="s">
        <v>78</v>
      </c>
      <c r="F35" s="5"/>
      <c r="G35" s="5"/>
      <c r="H35" s="5"/>
      <c r="I35" s="5"/>
    </row>
    <row r="36" spans="1:249" ht="18" customHeight="1">
      <c r="A36" s="2393" t="s">
        <v>79</v>
      </c>
      <c r="B36" s="2394"/>
      <c r="C36" s="2402" t="s">
        <v>80</v>
      </c>
      <c r="D36" s="2395"/>
      <c r="E36" s="823" t="s">
        <v>81</v>
      </c>
      <c r="F36" s="5"/>
      <c r="G36" s="5"/>
      <c r="H36" s="5"/>
      <c r="I36" s="5"/>
    </row>
    <row r="37" spans="1:249" ht="18" customHeight="1">
      <c r="A37" s="2403"/>
      <c r="B37" s="2404"/>
      <c r="C37" s="2404"/>
      <c r="D37" s="2395"/>
      <c r="E37" s="823"/>
      <c r="F37" s="5"/>
      <c r="G37" s="5"/>
      <c r="H37" s="5"/>
      <c r="I37" s="5"/>
    </row>
    <row r="38" spans="1:249" ht="18" customHeight="1">
      <c r="A38" s="2393" t="s">
        <v>82</v>
      </c>
      <c r="B38" s="2394"/>
      <c r="C38" s="2402" t="s">
        <v>83</v>
      </c>
      <c r="D38" s="2395"/>
      <c r="E38" s="823" t="s">
        <v>84</v>
      </c>
      <c r="F38" s="5"/>
      <c r="G38" s="5"/>
      <c r="H38" s="5"/>
      <c r="I38" s="5"/>
    </row>
    <row r="39" spans="1:249" ht="18" customHeight="1">
      <c r="A39" s="2403"/>
      <c r="B39" s="2404"/>
      <c r="C39" s="2404" t="s">
        <v>85</v>
      </c>
      <c r="D39" s="2395"/>
      <c r="E39" s="823"/>
      <c r="F39" s="5"/>
      <c r="G39" s="5"/>
      <c r="H39" s="5"/>
      <c r="I39" s="5"/>
    </row>
    <row r="40" spans="1:249" ht="18" customHeight="1">
      <c r="A40" s="2393" t="s">
        <v>86</v>
      </c>
      <c r="B40" s="2394"/>
      <c r="C40" s="2402" t="s">
        <v>7418</v>
      </c>
      <c r="D40" s="2395"/>
      <c r="E40" s="823" t="s">
        <v>87</v>
      </c>
      <c r="F40" s="5"/>
      <c r="G40" s="5"/>
      <c r="H40" s="5"/>
      <c r="I40" s="5"/>
    </row>
    <row r="41" spans="1:249" ht="18" customHeight="1">
      <c r="A41" s="2396"/>
      <c r="B41" s="2392"/>
      <c r="C41" s="2400"/>
      <c r="D41" s="2400"/>
      <c r="E41" s="5"/>
      <c r="F41" s="5"/>
      <c r="G41" s="5"/>
      <c r="H41" s="5"/>
      <c r="I41" s="5"/>
    </row>
    <row r="42" spans="1:249" ht="18" customHeight="1">
      <c r="A42" s="2396"/>
      <c r="B42" s="2392"/>
      <c r="C42" s="2400"/>
      <c r="D42" s="2400"/>
      <c r="E42" s="5"/>
      <c r="F42" s="5"/>
      <c r="G42" s="5"/>
      <c r="H42" s="5"/>
      <c r="I42" s="5"/>
    </row>
    <row r="43" spans="1:249" ht="18" customHeight="1">
      <c r="A43" s="2396"/>
      <c r="B43" s="2392"/>
      <c r="C43" s="2400"/>
      <c r="D43" s="2400"/>
      <c r="E43" s="5"/>
      <c r="F43" s="5"/>
      <c r="G43" s="5"/>
      <c r="H43" s="5"/>
      <c r="I43" s="5"/>
    </row>
    <row r="44" spans="1:249" ht="18" customHeight="1">
      <c r="A44" s="2396"/>
      <c r="B44" s="2392"/>
      <c r="C44" s="2400"/>
      <c r="D44" s="2400"/>
      <c r="E44" s="5"/>
      <c r="F44" s="5"/>
      <c r="G44" s="5"/>
      <c r="H44" s="5"/>
      <c r="I44" s="5"/>
    </row>
    <row r="45" spans="1:249" ht="18" customHeight="1">
      <c r="A45" s="2396"/>
      <c r="B45" s="2392"/>
      <c r="C45" s="2400"/>
      <c r="D45" s="2400"/>
      <c r="E45" s="5"/>
      <c r="F45" s="5"/>
      <c r="G45" s="5"/>
      <c r="H45" s="5"/>
      <c r="I45" s="5"/>
    </row>
    <row r="46" spans="1:249" ht="18" customHeight="1">
      <c r="A46" s="2396" t="str">
        <f>"Year ended "&amp;C38</f>
        <v>Year ended December 31, 2025</v>
      </c>
      <c r="B46" s="2392"/>
      <c r="C46" s="2400"/>
      <c r="D46" s="2400"/>
      <c r="E46" s="5"/>
      <c r="F46" s="5"/>
      <c r="G46" s="5"/>
      <c r="H46" s="5"/>
      <c r="I46" s="5"/>
    </row>
    <row r="47" spans="1:249" ht="18" customHeight="1">
      <c r="A47" s="2396"/>
      <c r="B47" s="2392"/>
      <c r="C47" s="2400"/>
      <c r="D47" s="2400"/>
      <c r="E47" s="5"/>
      <c r="F47" s="5"/>
      <c r="G47" s="5"/>
      <c r="H47" s="5"/>
      <c r="I47" s="5"/>
    </row>
    <row r="48" spans="1:249" ht="18" customHeight="1">
      <c r="A48" s="2396"/>
      <c r="B48" s="2392"/>
      <c r="C48" s="2400"/>
      <c r="D48" s="2400"/>
      <c r="E48" s="5"/>
      <c r="F48" s="5"/>
      <c r="G48" s="5"/>
      <c r="H48" s="5"/>
      <c r="I48" s="5"/>
    </row>
    <row r="49" spans="1:9" ht="13.5" customHeight="1">
      <c r="A49" s="347"/>
      <c r="B49" s="4"/>
      <c r="C49" s="5"/>
      <c r="D49" s="5"/>
      <c r="E49" s="5"/>
      <c r="F49" s="5"/>
      <c r="G49" s="5"/>
      <c r="H49" s="5"/>
      <c r="I49" s="5"/>
    </row>
    <row r="50" spans="1:9" ht="15" customHeight="1">
      <c r="A50" s="347" t="str">
        <f>"Annual Report of "&amp;C25</f>
        <v xml:space="preserve">Annual Report of Niagara Mohawk Power Corporation </v>
      </c>
      <c r="B50" s="4"/>
      <c r="C50" s="5"/>
      <c r="D50" s="5"/>
      <c r="E50" s="5"/>
      <c r="F50" s="5"/>
      <c r="G50" s="5"/>
      <c r="H50" s="5"/>
      <c r="I50" s="5"/>
    </row>
    <row r="51" spans="1:9" ht="13.5" customHeight="1">
      <c r="A51" s="347"/>
      <c r="B51" s="4"/>
      <c r="C51" s="5"/>
      <c r="D51" s="5"/>
      <c r="E51" s="5"/>
      <c r="F51" s="5"/>
      <c r="G51" s="5"/>
      <c r="H51" s="5"/>
      <c r="I51" s="5"/>
    </row>
    <row r="52" spans="1:9" ht="15.75" customHeight="1">
      <c r="A52" s="347" t="str">
        <f>"Annual Report of "&amp;C25&amp;"                                                       "&amp;A6</f>
        <v>Annual Report of Niagara Mohawk Power Corporation                                                        Year ended December 31, 2025</v>
      </c>
      <c r="B52" s="4"/>
      <c r="C52" s="5"/>
      <c r="D52" s="5"/>
      <c r="E52" s="5"/>
      <c r="F52" s="5"/>
      <c r="G52" s="5"/>
      <c r="H52" s="5"/>
      <c r="I52" s="5"/>
    </row>
    <row r="53" spans="1:9" ht="13.5" customHeight="1">
      <c r="A53" s="347"/>
      <c r="B53" s="4"/>
      <c r="C53" s="5"/>
      <c r="D53" s="5"/>
      <c r="E53" s="5"/>
      <c r="F53" s="5"/>
      <c r="G53" s="5"/>
      <c r="H53" s="5"/>
      <c r="I53" s="5"/>
    </row>
    <row r="54" spans="1:9" ht="15" customHeight="1">
      <c r="A54" s="347" t="str">
        <f>"Annual Report of "&amp;C25&amp;"                                                                           "&amp;A6</f>
        <v>Annual Report of Niagara Mohawk Power Corporation                                                                            Year ended December 31, 2025</v>
      </c>
      <c r="B54" s="4"/>
      <c r="C54" s="5"/>
      <c r="D54" s="5"/>
      <c r="E54" s="5"/>
      <c r="F54" s="5"/>
      <c r="G54" s="5"/>
      <c r="H54" s="5"/>
      <c r="I54" s="5"/>
    </row>
    <row r="55" spans="1:9" ht="13.5" customHeight="1">
      <c r="A55" s="347"/>
      <c r="B55" s="4"/>
      <c r="C55" s="5"/>
      <c r="D55" s="5"/>
      <c r="E55" s="5"/>
      <c r="F55" s="5"/>
      <c r="G55" s="5"/>
      <c r="H55" s="5"/>
      <c r="I55" s="5"/>
    </row>
    <row r="56" spans="1:9" ht="15" customHeight="1">
      <c r="A56" s="347" t="str">
        <f>"Annual Report of "&amp;C25&amp;"                                                                                     "&amp;A6</f>
        <v>Annual Report of Niagara Mohawk Power Corporation                                                                                      Year ended December 31, 2025</v>
      </c>
      <c r="B56" s="4"/>
      <c r="C56" s="5"/>
      <c r="D56" s="5"/>
      <c r="E56" s="5"/>
      <c r="F56" s="5"/>
      <c r="G56" s="5"/>
      <c r="H56" s="5"/>
      <c r="I56" s="5"/>
    </row>
    <row r="57" spans="1:9" ht="13.5" customHeight="1">
      <c r="A57" s="347"/>
      <c r="B57" s="4"/>
      <c r="C57" s="5"/>
      <c r="D57" s="5"/>
      <c r="E57" s="5"/>
      <c r="F57" s="5"/>
      <c r="G57" s="5"/>
      <c r="H57" s="5"/>
      <c r="I57" s="5"/>
    </row>
    <row r="58" spans="1:9" ht="15" customHeight="1">
      <c r="A58" s="347" t="str">
        <f>"Annual Report of "&amp;C25&amp;"                                                                                                 "&amp;A6</f>
        <v>Annual Report of Niagara Mohawk Power Corporation                                                                                                  Year ended December 31, 2025</v>
      </c>
      <c r="B58" s="4"/>
      <c r="C58" s="5"/>
      <c r="D58" s="5"/>
      <c r="E58" s="5"/>
      <c r="F58" s="5"/>
      <c r="G58" s="5"/>
      <c r="H58" s="5"/>
      <c r="I58" s="5"/>
    </row>
    <row r="59" spans="1:9" ht="13.5" customHeight="1">
      <c r="A59" s="347"/>
      <c r="B59" s="4"/>
      <c r="C59" s="5"/>
      <c r="D59" s="5"/>
      <c r="E59" s="5"/>
      <c r="F59" s="5"/>
      <c r="G59" s="5"/>
      <c r="H59" s="5"/>
      <c r="I59" s="5"/>
    </row>
    <row r="60" spans="1:9" ht="15" customHeight="1">
      <c r="A60" s="347" t="str">
        <f>"Annual Report of "&amp;C25&amp;"                                                                                                              "&amp;A6</f>
        <v>Annual Report of Niagara Mohawk Power Corporation                                                                                                               Year ended December 31, 2025</v>
      </c>
      <c r="B60" s="4"/>
      <c r="C60" s="5"/>
      <c r="D60" s="5"/>
      <c r="E60" s="5"/>
      <c r="F60" s="5"/>
      <c r="G60" s="5"/>
      <c r="H60" s="5"/>
      <c r="I60" s="5"/>
    </row>
    <row r="61" spans="1:9" ht="13.5" customHeight="1">
      <c r="A61" s="347"/>
      <c r="B61" s="4"/>
      <c r="C61" s="5"/>
      <c r="D61" s="5"/>
      <c r="E61" s="5"/>
      <c r="F61" s="5"/>
      <c r="G61" s="5"/>
      <c r="H61" s="5"/>
      <c r="I61" s="5"/>
    </row>
    <row r="62" spans="1:9" ht="15" customHeight="1">
      <c r="A62" s="347" t="str">
        <f>"Annual Report of "&amp;C25&amp;"                                                                                                                            "&amp;A6</f>
        <v>Annual Report of Niagara Mohawk Power Corporation                                                                                                                             Year ended December 31, 2025</v>
      </c>
      <c r="B62" s="4"/>
      <c r="C62" s="5"/>
      <c r="D62" s="5"/>
      <c r="E62" s="5"/>
      <c r="F62" s="5"/>
      <c r="G62" s="5"/>
      <c r="H62" s="5"/>
      <c r="I62" s="5"/>
    </row>
    <row r="63" spans="1:9" ht="13.5" customHeight="1">
      <c r="A63" s="347"/>
      <c r="B63" s="4"/>
      <c r="C63" s="5"/>
      <c r="D63" s="5"/>
      <c r="E63" s="5"/>
      <c r="F63" s="5"/>
      <c r="G63" s="5"/>
      <c r="H63" s="5"/>
      <c r="I63" s="5"/>
    </row>
    <row r="64" spans="1:9" ht="15.75" customHeight="1">
      <c r="A64" s="347" t="str">
        <f>"Annual Report of "&amp;C25&amp;"                                                                                                                                       "&amp;A6</f>
        <v>Annual Report of Niagara Mohawk Power Corporation                                                                                                                                        Year ended December 31, 2025</v>
      </c>
      <c r="B64" s="4"/>
      <c r="C64" s="5"/>
      <c r="D64" s="5"/>
      <c r="E64" s="5"/>
      <c r="F64" s="5"/>
      <c r="G64" s="5"/>
      <c r="H64" s="5"/>
      <c r="I64" s="5"/>
    </row>
    <row r="65" spans="1:9" ht="13.5" customHeight="1">
      <c r="A65" s="347"/>
      <c r="B65" s="4"/>
      <c r="C65" s="5"/>
      <c r="D65" s="5"/>
      <c r="E65" s="5"/>
      <c r="F65" s="5"/>
      <c r="G65" s="5"/>
      <c r="H65" s="5"/>
      <c r="I65" s="5"/>
    </row>
    <row r="66" spans="1:9" ht="13.5" customHeight="1">
      <c r="A66" s="347" t="str">
        <f>"Annual Report of "&amp;C25</f>
        <v xml:space="preserve">Annual Report of Niagara Mohawk Power Corporation </v>
      </c>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307"/>
      <c r="B70" s="307"/>
      <c r="C70" s="307"/>
      <c r="D70" s="307"/>
      <c r="E70" s="307"/>
    </row>
  </sheetData>
  <pageMargins left="0.5" right="0.5" top="0.5" bottom="0.5" header="0.5" footer="0.5"/>
  <pageSetup scale="61" orientation="portrait" horizontalDpi="300" verticalDpi="300" r:id="rId1"/>
  <headerFooter alignWithMargins="0"/>
  <colBreaks count="1" manualBreakCount="1">
    <brk id="4" max="1048575" man="1"/>
  </colBreaks>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abColor rgb="FF92D050"/>
  </sheetPr>
  <dimension ref="A1:L200"/>
  <sheetViews>
    <sheetView view="pageBreakPreview" topLeftCell="B1" zoomScale="70" zoomScaleNormal="100" zoomScaleSheetLayoutView="70" workbookViewId="0">
      <selection activeCell="B4" sqref="B4"/>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18.69140625" style="9" customWidth="1"/>
    <col min="6" max="6" width="16.3046875" style="9" customWidth="1"/>
    <col min="7" max="7" width="9.07421875" style="9" customWidth="1"/>
    <col min="8" max="10" width="19.69140625" style="9" customWidth="1"/>
    <col min="11" max="11" width="4.69140625" style="9" customWidth="1"/>
    <col min="12" max="12" width="15.69140625" style="9" bestFit="1" customWidth="1"/>
    <col min="13" max="16384" width="9.69140625" style="9"/>
  </cols>
  <sheetData>
    <row r="1" spans="1:12" ht="18" customHeight="1">
      <c r="A1" s="1195"/>
      <c r="B1" s="1286" t="s">
        <v>156</v>
      </c>
      <c r="C1" s="1267" t="s">
        <v>353</v>
      </c>
      <c r="D1" s="1196" t="s">
        <v>442</v>
      </c>
      <c r="E1" s="1268" t="s">
        <v>594</v>
      </c>
      <c r="F1" s="1195" t="s">
        <v>156</v>
      </c>
      <c r="G1" s="1286"/>
      <c r="H1" s="1267" t="s">
        <v>353</v>
      </c>
      <c r="I1" s="1196" t="s">
        <v>158</v>
      </c>
      <c r="J1" s="1322" t="s">
        <v>159</v>
      </c>
      <c r="K1" s="1268"/>
      <c r="L1" s="17"/>
    </row>
    <row r="2" spans="1:12" ht="18" customHeight="1">
      <c r="A2" s="1580"/>
      <c r="B2" s="40" t="str">
        <f>'Data Sheet'!$C$25</f>
        <v xml:space="preserve">Niagara Mohawk Power Corporation </v>
      </c>
      <c r="C2" s="22" t="s">
        <v>386</v>
      </c>
      <c r="D2" s="33" t="s">
        <v>1290</v>
      </c>
      <c r="E2" s="1551"/>
      <c r="F2" s="1583" t="str">
        <f>'Data Sheet'!$C$25</f>
        <v xml:space="preserve">Niagara Mohawk Power Corporation </v>
      </c>
      <c r="G2" s="17"/>
      <c r="H2" s="22" t="s">
        <v>386</v>
      </c>
      <c r="I2" s="293" t="s">
        <v>1291</v>
      </c>
      <c r="J2" s="17"/>
      <c r="K2" s="1551"/>
      <c r="L2" s="17"/>
    </row>
    <row r="3" spans="1:12" ht="18" customHeight="1">
      <c r="A3" s="3159"/>
      <c r="B3" s="21"/>
      <c r="C3" s="24" t="s">
        <v>1292</v>
      </c>
      <c r="D3" s="324" t="str">
        <f>'Data Sheet'!$C$40</f>
        <v>April 20, 2026</v>
      </c>
      <c r="E3" s="1276" t="str">
        <f>'Data Sheet'!$C$38</f>
        <v>December 31, 2025</v>
      </c>
      <c r="F3" s="3159"/>
      <c r="G3" s="21"/>
      <c r="H3" s="24" t="s">
        <v>1292</v>
      </c>
      <c r="I3" s="324" t="str">
        <f>'Data Sheet'!$C$40</f>
        <v>April 20, 2026</v>
      </c>
      <c r="J3" s="1159" t="str">
        <f>'Data Sheet'!$C$38</f>
        <v>December 31, 2025</v>
      </c>
      <c r="K3" s="1269"/>
      <c r="L3" s="17"/>
    </row>
    <row r="4" spans="1:12" ht="18" customHeight="1">
      <c r="A4" s="1681"/>
      <c r="B4" s="20" t="s">
        <v>1293</v>
      </c>
      <c r="C4" s="20"/>
      <c r="D4" s="20"/>
      <c r="E4" s="1682"/>
      <c r="F4" s="1686"/>
      <c r="G4" s="68" t="s">
        <v>1294</v>
      </c>
      <c r="H4" s="75"/>
      <c r="I4" s="75"/>
      <c r="J4" s="75"/>
      <c r="K4" s="1709"/>
      <c r="L4" s="75"/>
    </row>
    <row r="5" spans="1:12" ht="18" customHeight="1">
      <c r="A5" s="3160"/>
      <c r="B5" s="18" t="s">
        <v>1295</v>
      </c>
      <c r="C5" s="18"/>
      <c r="D5" s="18"/>
      <c r="E5" s="1277"/>
      <c r="F5" s="3161"/>
      <c r="G5" s="359" t="s">
        <v>1296</v>
      </c>
      <c r="H5" s="90"/>
      <c r="I5" s="90"/>
      <c r="J5" s="90"/>
      <c r="K5" s="1270"/>
      <c r="L5" s="75"/>
    </row>
    <row r="6" spans="1:12" ht="18" customHeight="1">
      <c r="A6" s="2968"/>
      <c r="B6" s="17"/>
      <c r="C6" s="17"/>
      <c r="D6" s="29"/>
      <c r="E6" s="1199"/>
      <c r="F6" s="2966"/>
      <c r="G6" s="293" t="s">
        <v>1297</v>
      </c>
      <c r="H6" s="293" t="s">
        <v>1297</v>
      </c>
      <c r="I6" s="293" t="s">
        <v>1297</v>
      </c>
      <c r="J6" s="33"/>
      <c r="K6" s="1271"/>
      <c r="L6" s="75"/>
    </row>
    <row r="7" spans="1:12" ht="18" customHeight="1">
      <c r="A7" s="2968" t="s">
        <v>399</v>
      </c>
      <c r="B7" s="20" t="s">
        <v>104</v>
      </c>
      <c r="C7" s="20"/>
      <c r="D7" s="80" t="s">
        <v>496</v>
      </c>
      <c r="E7" s="1271" t="s">
        <v>1298</v>
      </c>
      <c r="F7" s="2968" t="s">
        <v>1299</v>
      </c>
      <c r="G7" s="293" t="s">
        <v>1300</v>
      </c>
      <c r="H7" s="293" t="s">
        <v>1300</v>
      </c>
      <c r="I7" s="293" t="s">
        <v>1300</v>
      </c>
      <c r="J7" s="293" t="s">
        <v>674</v>
      </c>
      <c r="K7" s="1271" t="s">
        <v>399</v>
      </c>
      <c r="L7" s="75"/>
    </row>
    <row r="8" spans="1:12" ht="18" customHeight="1">
      <c r="A8" s="2968" t="s">
        <v>402</v>
      </c>
      <c r="B8" s="20" t="s">
        <v>172</v>
      </c>
      <c r="C8" s="20"/>
      <c r="D8" s="74" t="s">
        <v>173</v>
      </c>
      <c r="E8" s="1272" t="s">
        <v>174</v>
      </c>
      <c r="F8" s="2078" t="s">
        <v>175</v>
      </c>
      <c r="G8" s="294" t="s">
        <v>513</v>
      </c>
      <c r="H8" s="294" t="s">
        <v>514</v>
      </c>
      <c r="I8" s="294" t="s">
        <v>515</v>
      </c>
      <c r="J8" s="294" t="s">
        <v>516</v>
      </c>
      <c r="K8" s="1272" t="s">
        <v>402</v>
      </c>
      <c r="L8" s="75"/>
    </row>
    <row r="9" spans="1:12" ht="18" customHeight="1">
      <c r="A9" s="1278" t="s">
        <v>709</v>
      </c>
      <c r="B9" s="1167" t="s">
        <v>710</v>
      </c>
      <c r="C9" s="1323"/>
      <c r="D9" s="1324"/>
      <c r="E9" s="1279"/>
      <c r="F9" s="2521"/>
      <c r="G9" s="82"/>
      <c r="H9" s="82"/>
      <c r="I9" s="82"/>
      <c r="J9" s="82"/>
      <c r="K9" s="1272" t="s">
        <v>709</v>
      </c>
      <c r="L9" s="75"/>
    </row>
    <row r="10" spans="1:12" ht="18" customHeight="1">
      <c r="A10" s="1278" t="s">
        <v>711</v>
      </c>
      <c r="B10" s="359" t="s">
        <v>1301</v>
      </c>
      <c r="C10" s="18"/>
      <c r="D10" s="1325"/>
      <c r="E10" s="1549"/>
      <c r="F10" s="2522"/>
      <c r="G10" s="83"/>
      <c r="H10" s="83"/>
      <c r="I10" s="83"/>
      <c r="J10" s="83"/>
      <c r="K10" s="1272" t="s">
        <v>711</v>
      </c>
      <c r="L10" s="75"/>
    </row>
    <row r="11" spans="1:12" ht="18" customHeight="1">
      <c r="A11" s="1278" t="s">
        <v>713</v>
      </c>
      <c r="B11" s="359" t="s">
        <v>1302</v>
      </c>
      <c r="C11" s="18"/>
      <c r="D11" s="1550">
        <f>SUM(E11:J11)</f>
        <v>16410753980</v>
      </c>
      <c r="E11" s="1550">
        <v>12691802836</v>
      </c>
      <c r="F11" s="1550">
        <v>3429291696</v>
      </c>
      <c r="G11" s="1160">
        <v>0</v>
      </c>
      <c r="H11" s="1160">
        <v>0</v>
      </c>
      <c r="I11" s="1160">
        <v>0</v>
      </c>
      <c r="J11" s="1160">
        <v>289659448</v>
      </c>
      <c r="K11" s="1272" t="s">
        <v>713</v>
      </c>
      <c r="L11" s="1163"/>
    </row>
    <row r="12" spans="1:12" ht="18" customHeight="1">
      <c r="A12" s="1278" t="s">
        <v>715</v>
      </c>
      <c r="B12" s="359" t="s">
        <v>1303</v>
      </c>
      <c r="C12" s="18"/>
      <c r="D12" s="3289">
        <f>SUM(E12:J12)</f>
        <v>702916004</v>
      </c>
      <c r="E12" s="3282">
        <v>637626045</v>
      </c>
      <c r="F12" s="3282">
        <v>65289959</v>
      </c>
      <c r="G12" s="3283">
        <v>0</v>
      </c>
      <c r="H12" s="3283">
        <v>0</v>
      </c>
      <c r="I12" s="3283">
        <v>0</v>
      </c>
      <c r="J12" s="3283">
        <v>0</v>
      </c>
      <c r="K12" s="1272" t="s">
        <v>715</v>
      </c>
      <c r="L12" s="1163"/>
    </row>
    <row r="13" spans="1:12" ht="18" customHeight="1">
      <c r="A13" s="1278" t="s">
        <v>717</v>
      </c>
      <c r="B13" s="359" t="s">
        <v>1304</v>
      </c>
      <c r="C13" s="18"/>
      <c r="D13" s="3290">
        <f>SUM(E13:J13)</f>
        <v>398</v>
      </c>
      <c r="E13" s="3282">
        <v>398</v>
      </c>
      <c r="F13" s="3282">
        <v>0</v>
      </c>
      <c r="G13" s="3283">
        <v>0</v>
      </c>
      <c r="H13" s="3283">
        <v>0</v>
      </c>
      <c r="I13" s="3283">
        <v>0</v>
      </c>
      <c r="J13" s="3283">
        <v>0</v>
      </c>
      <c r="K13" s="1272" t="s">
        <v>717</v>
      </c>
      <c r="L13" s="1163"/>
    </row>
    <row r="14" spans="1:12" ht="18" customHeight="1">
      <c r="A14" s="1278" t="s">
        <v>719</v>
      </c>
      <c r="B14" s="359" t="s">
        <v>1305</v>
      </c>
      <c r="C14" s="18"/>
      <c r="D14" s="3291">
        <f>SUM(E14:J14)</f>
        <v>2206361347</v>
      </c>
      <c r="E14" s="3282">
        <v>1701376413</v>
      </c>
      <c r="F14" s="3282">
        <v>475506571</v>
      </c>
      <c r="G14" s="3283">
        <v>0</v>
      </c>
      <c r="H14" s="3283">
        <v>0</v>
      </c>
      <c r="I14" s="3283">
        <v>0</v>
      </c>
      <c r="J14" s="3283">
        <v>29478363</v>
      </c>
      <c r="K14" s="1272" t="s">
        <v>719</v>
      </c>
      <c r="L14" s="1163"/>
    </row>
    <row r="15" spans="1:12" ht="18" customHeight="1">
      <c r="A15" s="1278" t="s">
        <v>722</v>
      </c>
      <c r="B15" s="359" t="s">
        <v>1306</v>
      </c>
      <c r="C15" s="18"/>
      <c r="D15" s="3291">
        <v>0</v>
      </c>
      <c r="E15" s="3282">
        <v>0</v>
      </c>
      <c r="F15" s="3282">
        <v>0</v>
      </c>
      <c r="G15" s="3283">
        <v>0</v>
      </c>
      <c r="H15" s="3283">
        <v>0</v>
      </c>
      <c r="I15" s="3283">
        <v>0</v>
      </c>
      <c r="J15" s="3283">
        <v>0</v>
      </c>
      <c r="K15" s="1272" t="s">
        <v>722</v>
      </c>
      <c r="L15" s="1163"/>
    </row>
    <row r="16" spans="1:12" ht="18" customHeight="1">
      <c r="A16" s="2078" t="s">
        <v>724</v>
      </c>
      <c r="B16" s="359" t="s">
        <v>1307</v>
      </c>
      <c r="C16" s="18"/>
      <c r="D16" s="3291">
        <f>SUM(D11:D15)</f>
        <v>19320031729</v>
      </c>
      <c r="E16" s="3282">
        <f>SUM(E11:E15)</f>
        <v>15030805692</v>
      </c>
      <c r="F16" s="3282">
        <f>SUM(F11:F15)</f>
        <v>3970088226</v>
      </c>
      <c r="G16" s="3284">
        <f t="shared" ref="G16:J16" si="0">SUM(G11:G15)</f>
        <v>0</v>
      </c>
      <c r="H16" s="3284">
        <f t="shared" si="0"/>
        <v>0</v>
      </c>
      <c r="I16" s="3284">
        <f t="shared" si="0"/>
        <v>0</v>
      </c>
      <c r="J16" s="3283">
        <f t="shared" si="0"/>
        <v>319137811</v>
      </c>
      <c r="K16" s="1272" t="s">
        <v>724</v>
      </c>
      <c r="L16" s="1163"/>
    </row>
    <row r="17" spans="1:12" ht="18" customHeight="1">
      <c r="A17" s="2078" t="s">
        <v>726</v>
      </c>
      <c r="B17" s="359" t="s">
        <v>1308</v>
      </c>
      <c r="C17" s="18"/>
      <c r="D17" s="3291">
        <f>SUM(E17:J17)</f>
        <v>2888175</v>
      </c>
      <c r="E17" s="3282">
        <v>2888175</v>
      </c>
      <c r="F17" s="3282">
        <v>0</v>
      </c>
      <c r="G17" s="3283">
        <v>0</v>
      </c>
      <c r="H17" s="3283">
        <v>0</v>
      </c>
      <c r="I17" s="3283">
        <v>0</v>
      </c>
      <c r="J17" s="3283">
        <v>0</v>
      </c>
      <c r="K17" s="1272" t="s">
        <v>726</v>
      </c>
      <c r="L17" s="1163"/>
    </row>
    <row r="18" spans="1:12" ht="18" customHeight="1">
      <c r="A18" s="2078" t="s">
        <v>728</v>
      </c>
      <c r="B18" s="359" t="s">
        <v>1309</v>
      </c>
      <c r="C18" s="18"/>
      <c r="D18" s="3291">
        <f>SUM(E18:J18)</f>
        <v>0</v>
      </c>
      <c r="E18" s="3282">
        <v>0</v>
      </c>
      <c r="F18" s="3282">
        <v>0</v>
      </c>
      <c r="G18" s="3283">
        <v>0</v>
      </c>
      <c r="H18" s="3283">
        <v>0</v>
      </c>
      <c r="I18" s="3283">
        <v>0</v>
      </c>
      <c r="J18" s="3283">
        <v>0</v>
      </c>
      <c r="K18" s="1272" t="s">
        <v>728</v>
      </c>
      <c r="L18" s="1163"/>
    </row>
    <row r="19" spans="1:12" ht="18" customHeight="1">
      <c r="A19" s="2078" t="s">
        <v>730</v>
      </c>
      <c r="B19" s="359" t="s">
        <v>219</v>
      </c>
      <c r="C19" s="18"/>
      <c r="D19" s="3291">
        <f>SUM(E19:J19)</f>
        <v>2001656048</v>
      </c>
      <c r="E19" s="3282">
        <v>1783738261</v>
      </c>
      <c r="F19" s="3282">
        <v>196422100</v>
      </c>
      <c r="G19" s="3283">
        <v>0</v>
      </c>
      <c r="H19" s="3283">
        <v>0</v>
      </c>
      <c r="I19" s="3283">
        <v>0</v>
      </c>
      <c r="J19" s="3283">
        <v>21495687</v>
      </c>
      <c r="K19" s="1272" t="s">
        <v>730</v>
      </c>
      <c r="L19" s="1163"/>
    </row>
    <row r="20" spans="1:12" ht="18" customHeight="1">
      <c r="A20" s="2078" t="s">
        <v>733</v>
      </c>
      <c r="B20" s="359" t="s">
        <v>1310</v>
      </c>
      <c r="C20" s="18"/>
      <c r="D20" s="3291">
        <v>0</v>
      </c>
      <c r="E20" s="3282">
        <v>0</v>
      </c>
      <c r="F20" s="3282">
        <v>0</v>
      </c>
      <c r="G20" s="3283">
        <v>0</v>
      </c>
      <c r="H20" s="3283">
        <v>0</v>
      </c>
      <c r="I20" s="3283">
        <v>0</v>
      </c>
      <c r="J20" s="3283">
        <v>0</v>
      </c>
      <c r="K20" s="1272" t="s">
        <v>733</v>
      </c>
      <c r="L20" s="1163"/>
    </row>
    <row r="21" spans="1:12" ht="18" customHeight="1">
      <c r="A21" s="2078" t="s">
        <v>735</v>
      </c>
      <c r="B21" s="359" t="s">
        <v>1311</v>
      </c>
      <c r="C21" s="18"/>
      <c r="D21" s="3291">
        <f>SUM(D16:D20)</f>
        <v>21324575952</v>
      </c>
      <c r="E21" s="3282">
        <f>SUM(E16:E20)</f>
        <v>16817432128</v>
      </c>
      <c r="F21" s="3282">
        <f>SUM(F16:F20)</f>
        <v>4166510326</v>
      </c>
      <c r="G21" s="3284">
        <f t="shared" ref="G21:J21" si="1">SUM(G16:G20)</f>
        <v>0</v>
      </c>
      <c r="H21" s="3284">
        <f t="shared" si="1"/>
        <v>0</v>
      </c>
      <c r="I21" s="3284">
        <f t="shared" si="1"/>
        <v>0</v>
      </c>
      <c r="J21" s="3283">
        <f t="shared" si="1"/>
        <v>340633498</v>
      </c>
      <c r="K21" s="1272" t="s">
        <v>735</v>
      </c>
      <c r="L21" s="75"/>
    </row>
    <row r="22" spans="1:12" ht="18" customHeight="1">
      <c r="A22" s="2078" t="s">
        <v>737</v>
      </c>
      <c r="B22" s="359" t="s">
        <v>1312</v>
      </c>
      <c r="C22" s="18"/>
      <c r="D22" s="3291">
        <f>SUM(E22:J22)</f>
        <v>5353557079</v>
      </c>
      <c r="E22" s="3282">
        <v>4003817339</v>
      </c>
      <c r="F22" s="3282">
        <v>1265573367</v>
      </c>
      <c r="G22" s="3284">
        <v>0</v>
      </c>
      <c r="H22" s="3284">
        <v>0</v>
      </c>
      <c r="I22" s="3284">
        <v>0</v>
      </c>
      <c r="J22" s="3283">
        <v>84166373</v>
      </c>
      <c r="K22" s="1272" t="s">
        <v>737</v>
      </c>
      <c r="L22" s="75"/>
    </row>
    <row r="23" spans="1:12" ht="18" customHeight="1">
      <c r="A23" s="2078" t="s">
        <v>739</v>
      </c>
      <c r="B23" s="359" t="s">
        <v>1313</v>
      </c>
      <c r="C23" s="18"/>
      <c r="D23" s="1550">
        <f>D21-D22</f>
        <v>15971018873</v>
      </c>
      <c r="E23" s="1550">
        <f>E21-E22</f>
        <v>12813614789</v>
      </c>
      <c r="F23" s="1550">
        <f t="shared" ref="F23:J23" si="2">F21-F22</f>
        <v>2900936959</v>
      </c>
      <c r="G23" s="1160">
        <f t="shared" si="2"/>
        <v>0</v>
      </c>
      <c r="H23" s="1160">
        <f t="shared" si="2"/>
        <v>0</v>
      </c>
      <c r="I23" s="1160">
        <f t="shared" si="2"/>
        <v>0</v>
      </c>
      <c r="J23" s="1160">
        <f t="shared" si="2"/>
        <v>256467125</v>
      </c>
      <c r="K23" s="1272" t="s">
        <v>739</v>
      </c>
      <c r="L23" s="75"/>
    </row>
    <row r="24" spans="1:12" ht="18" customHeight="1">
      <c r="A24" s="2968" t="s">
        <v>741</v>
      </c>
      <c r="B24" s="68" t="s">
        <v>1314</v>
      </c>
      <c r="C24" s="17"/>
      <c r="D24" s="86"/>
      <c r="E24" s="1281"/>
      <c r="F24" s="2523"/>
      <c r="G24" s="86"/>
      <c r="H24" s="86"/>
      <c r="I24" s="86"/>
      <c r="J24" s="86"/>
      <c r="K24" s="1271" t="s">
        <v>741</v>
      </c>
      <c r="L24" s="75"/>
    </row>
    <row r="25" spans="1:12" ht="18" customHeight="1">
      <c r="A25" s="3162"/>
      <c r="B25" s="360" t="s">
        <v>1315</v>
      </c>
      <c r="C25" s="21"/>
      <c r="D25" s="86"/>
      <c r="E25" s="1281"/>
      <c r="F25" s="2523"/>
      <c r="G25" s="86"/>
      <c r="H25" s="86"/>
      <c r="I25" s="86"/>
      <c r="J25" s="86"/>
      <c r="K25" s="1272"/>
      <c r="L25" s="75"/>
    </row>
    <row r="26" spans="1:12" ht="18" customHeight="1">
      <c r="A26" s="2078" t="s">
        <v>743</v>
      </c>
      <c r="B26" s="359" t="s">
        <v>1316</v>
      </c>
      <c r="C26" s="18"/>
      <c r="D26" s="87"/>
      <c r="E26" s="1282"/>
      <c r="F26" s="3163"/>
      <c r="G26" s="87"/>
      <c r="H26" s="87"/>
      <c r="I26" s="87"/>
      <c r="J26" s="87"/>
      <c r="K26" s="1272" t="s">
        <v>743</v>
      </c>
      <c r="L26" s="75"/>
    </row>
    <row r="27" spans="1:12" ht="18" customHeight="1">
      <c r="A27" s="2078" t="s">
        <v>745</v>
      </c>
      <c r="B27" s="359" t="s">
        <v>1317</v>
      </c>
      <c r="C27" s="18"/>
      <c r="D27" s="1164">
        <f>SUM(E27:J27)</f>
        <v>5343964838</v>
      </c>
      <c r="E27" s="1280">
        <v>3996926627</v>
      </c>
      <c r="F27" s="2524">
        <v>1262871838</v>
      </c>
      <c r="G27" s="1161">
        <v>0</v>
      </c>
      <c r="H27" s="1161">
        <v>0</v>
      </c>
      <c r="I27" s="1161">
        <v>0</v>
      </c>
      <c r="J27" s="1160">
        <v>84166373</v>
      </c>
      <c r="K27" s="1272" t="s">
        <v>745</v>
      </c>
      <c r="L27" s="75"/>
    </row>
    <row r="28" spans="1:12" ht="18" customHeight="1">
      <c r="A28" s="2078" t="s">
        <v>747</v>
      </c>
      <c r="B28" s="359" t="s">
        <v>1318</v>
      </c>
      <c r="C28" s="2227"/>
      <c r="D28" s="1165">
        <v>0</v>
      </c>
      <c r="E28" s="2525"/>
      <c r="F28" s="1273"/>
      <c r="G28" s="1166"/>
      <c r="H28" s="1166"/>
      <c r="I28" s="1166"/>
      <c r="J28" s="104"/>
      <c r="K28" s="1272" t="s">
        <v>747</v>
      </c>
      <c r="L28" s="75"/>
    </row>
    <row r="29" spans="1:12" ht="18" customHeight="1">
      <c r="A29" s="2078" t="s">
        <v>749</v>
      </c>
      <c r="B29" s="359" t="s">
        <v>1319</v>
      </c>
      <c r="C29" s="2227"/>
      <c r="D29" s="1500">
        <v>0</v>
      </c>
      <c r="E29" s="1283"/>
      <c r="F29" s="1273"/>
      <c r="G29" s="107"/>
      <c r="H29" s="107"/>
      <c r="I29" s="107"/>
      <c r="J29" s="108"/>
      <c r="K29" s="1272" t="s">
        <v>749</v>
      </c>
      <c r="L29" s="75"/>
    </row>
    <row r="30" spans="1:12" ht="18" customHeight="1">
      <c r="A30" s="2078" t="s">
        <v>751</v>
      </c>
      <c r="B30" s="359" t="s">
        <v>1320</v>
      </c>
      <c r="C30" s="1162"/>
      <c r="D30" s="3285">
        <f>SUM(E30:J30)</f>
        <v>7366723</v>
      </c>
      <c r="E30" s="3286">
        <v>4665194</v>
      </c>
      <c r="F30" s="3287">
        <v>2701529</v>
      </c>
      <c r="G30" s="3283">
        <v>0</v>
      </c>
      <c r="H30" s="3283">
        <v>0</v>
      </c>
      <c r="I30" s="3283">
        <v>0</v>
      </c>
      <c r="J30" s="3283">
        <v>0</v>
      </c>
      <c r="K30" s="1272" t="s">
        <v>751</v>
      </c>
      <c r="L30" s="75"/>
    </row>
    <row r="31" spans="1:12" ht="18" customHeight="1">
      <c r="A31" s="2078" t="s">
        <v>753</v>
      </c>
      <c r="B31" s="359" t="s">
        <v>1321</v>
      </c>
      <c r="C31" s="1162"/>
      <c r="D31" s="1550">
        <f>SUM(D27:D30)</f>
        <v>5351331561</v>
      </c>
      <c r="E31" s="1550">
        <f t="shared" ref="E31:J31" si="3">SUM(E27:E30)</f>
        <v>4001591821</v>
      </c>
      <c r="F31" s="1550">
        <f t="shared" si="3"/>
        <v>1265573367</v>
      </c>
      <c r="G31" s="1160">
        <f t="shared" si="3"/>
        <v>0</v>
      </c>
      <c r="H31" s="1160">
        <f t="shared" si="3"/>
        <v>0</v>
      </c>
      <c r="I31" s="1160">
        <f t="shared" si="3"/>
        <v>0</v>
      </c>
      <c r="J31" s="1160">
        <f t="shared" si="3"/>
        <v>84166373</v>
      </c>
      <c r="K31" s="1272" t="s">
        <v>753</v>
      </c>
      <c r="L31" s="75"/>
    </row>
    <row r="32" spans="1:12" ht="18" customHeight="1">
      <c r="A32" s="2078" t="s">
        <v>755</v>
      </c>
      <c r="B32" s="359" t="s">
        <v>1308</v>
      </c>
      <c r="C32" s="1162"/>
      <c r="D32" s="87"/>
      <c r="E32" s="1284"/>
      <c r="F32" s="3163"/>
      <c r="G32" s="88"/>
      <c r="H32" s="88"/>
      <c r="I32" s="88"/>
      <c r="J32" s="89"/>
      <c r="K32" s="1272" t="s">
        <v>755</v>
      </c>
      <c r="L32" s="75"/>
    </row>
    <row r="33" spans="1:12" ht="18" customHeight="1">
      <c r="A33" s="2078" t="s">
        <v>757</v>
      </c>
      <c r="B33" s="359" t="s">
        <v>1317</v>
      </c>
      <c r="C33" s="2227"/>
      <c r="D33" s="3291">
        <f>SUM(E33:J33)</f>
        <v>2225518</v>
      </c>
      <c r="E33" s="3299">
        <v>2225518</v>
      </c>
      <c r="F33" s="3300">
        <v>0</v>
      </c>
      <c r="G33" s="3301">
        <v>0</v>
      </c>
      <c r="H33" s="3301">
        <v>0</v>
      </c>
      <c r="I33" s="3301">
        <v>0</v>
      </c>
      <c r="J33" s="3301">
        <v>0</v>
      </c>
      <c r="K33" s="1272" t="s">
        <v>757</v>
      </c>
      <c r="L33" s="75"/>
    </row>
    <row r="34" spans="1:12" ht="18" customHeight="1">
      <c r="A34" s="2078" t="s">
        <v>759</v>
      </c>
      <c r="B34" s="359" t="s">
        <v>1322</v>
      </c>
      <c r="C34" s="18"/>
      <c r="D34" s="3291">
        <f>SUM(E34:J34)</f>
        <v>0</v>
      </c>
      <c r="E34" s="3299">
        <v>0</v>
      </c>
      <c r="F34" s="3300">
        <v>0</v>
      </c>
      <c r="G34" s="3301">
        <v>0</v>
      </c>
      <c r="H34" s="3301">
        <v>0</v>
      </c>
      <c r="I34" s="3301">
        <v>0</v>
      </c>
      <c r="J34" s="3301">
        <v>0</v>
      </c>
      <c r="K34" s="1272" t="s">
        <v>759</v>
      </c>
      <c r="L34" s="75"/>
    </row>
    <row r="35" spans="1:12" ht="18" customHeight="1">
      <c r="A35" s="2078" t="s">
        <v>761</v>
      </c>
      <c r="B35" s="359" t="s">
        <v>1323</v>
      </c>
      <c r="C35" s="18"/>
      <c r="D35" s="1550">
        <f>SUM(D33:D34)</f>
        <v>2225518</v>
      </c>
      <c r="E35" s="1550">
        <f>SUM(E33:E34)</f>
        <v>2225518</v>
      </c>
      <c r="F35" s="1550">
        <f t="shared" ref="F35:J35" si="4">SUM(F33:F34)</f>
        <v>0</v>
      </c>
      <c r="G35" s="1160">
        <f t="shared" si="4"/>
        <v>0</v>
      </c>
      <c r="H35" s="1160">
        <f t="shared" si="4"/>
        <v>0</v>
      </c>
      <c r="I35" s="1160">
        <f t="shared" si="4"/>
        <v>0</v>
      </c>
      <c r="J35" s="1160">
        <f t="shared" si="4"/>
        <v>0</v>
      </c>
      <c r="K35" s="1272" t="s">
        <v>761</v>
      </c>
      <c r="L35" s="75"/>
    </row>
    <row r="36" spans="1:12" ht="18" customHeight="1">
      <c r="A36" s="2078" t="s">
        <v>763</v>
      </c>
      <c r="B36" s="359" t="s">
        <v>1309</v>
      </c>
      <c r="C36" s="18"/>
      <c r="D36" s="87"/>
      <c r="E36" s="1284"/>
      <c r="F36" s="3163"/>
      <c r="G36" s="88"/>
      <c r="H36" s="88"/>
      <c r="I36" s="88"/>
      <c r="J36" s="89"/>
      <c r="K36" s="1272" t="s">
        <v>763</v>
      </c>
      <c r="L36" s="75"/>
    </row>
    <row r="37" spans="1:12" ht="18" customHeight="1">
      <c r="A37" s="2078" t="s">
        <v>765</v>
      </c>
      <c r="B37" s="359" t="s">
        <v>1317</v>
      </c>
      <c r="C37" s="18"/>
      <c r="D37" s="3288">
        <f>SUM(E37:J37)</f>
        <v>0</v>
      </c>
      <c r="E37" s="3292">
        <v>0</v>
      </c>
      <c r="F37" s="3293">
        <v>0</v>
      </c>
      <c r="G37" s="3294">
        <v>0</v>
      </c>
      <c r="H37" s="3294">
        <v>0</v>
      </c>
      <c r="I37" s="3294">
        <v>0</v>
      </c>
      <c r="J37" s="3294">
        <v>0</v>
      </c>
      <c r="K37" s="1272" t="s">
        <v>765</v>
      </c>
      <c r="L37" s="75"/>
    </row>
    <row r="38" spans="1:12" ht="18" customHeight="1">
      <c r="A38" s="2078" t="s">
        <v>767</v>
      </c>
      <c r="B38" s="359" t="s">
        <v>1324</v>
      </c>
      <c r="C38" s="18"/>
      <c r="D38" s="3288">
        <f>SUM(E38:J38)</f>
        <v>0</v>
      </c>
      <c r="E38" s="3292">
        <v>0</v>
      </c>
      <c r="F38" s="3293">
        <v>0</v>
      </c>
      <c r="G38" s="3294">
        <v>0</v>
      </c>
      <c r="H38" s="3294">
        <v>0</v>
      </c>
      <c r="I38" s="3294">
        <v>0</v>
      </c>
      <c r="J38" s="3294">
        <v>0</v>
      </c>
      <c r="K38" s="1272" t="s">
        <v>767</v>
      </c>
      <c r="L38" s="75"/>
    </row>
    <row r="39" spans="1:12" ht="18" customHeight="1">
      <c r="A39" s="2078" t="s">
        <v>769</v>
      </c>
      <c r="B39" s="359" t="s">
        <v>1325</v>
      </c>
      <c r="C39" s="2526"/>
      <c r="D39" s="1550">
        <f t="shared" ref="D39:J39" si="5">SUM(D37:D38)</f>
        <v>0</v>
      </c>
      <c r="E39" s="1550">
        <f t="shared" si="5"/>
        <v>0</v>
      </c>
      <c r="F39" s="1550">
        <f t="shared" si="5"/>
        <v>0</v>
      </c>
      <c r="G39" s="1160">
        <f t="shared" si="5"/>
        <v>0</v>
      </c>
      <c r="H39" s="1160">
        <f t="shared" si="5"/>
        <v>0</v>
      </c>
      <c r="I39" s="1160">
        <f t="shared" si="5"/>
        <v>0</v>
      </c>
      <c r="J39" s="1160">
        <f t="shared" si="5"/>
        <v>0</v>
      </c>
      <c r="K39" s="1272" t="s">
        <v>769</v>
      </c>
      <c r="L39" s="75"/>
    </row>
    <row r="40" spans="1:12" ht="18" customHeight="1">
      <c r="A40" s="2078" t="s">
        <v>771</v>
      </c>
      <c r="B40" s="359" t="s">
        <v>1326</v>
      </c>
      <c r="C40" s="18"/>
      <c r="D40" s="105"/>
      <c r="E40" s="3164"/>
      <c r="F40" s="3164"/>
      <c r="G40" s="107"/>
      <c r="H40" s="107"/>
      <c r="I40" s="108"/>
      <c r="J40" s="108"/>
      <c r="K40" s="1272" t="s">
        <v>771</v>
      </c>
      <c r="L40" s="75"/>
    </row>
    <row r="41" spans="1:12" ht="18" customHeight="1">
      <c r="A41" s="2078" t="s">
        <v>773</v>
      </c>
      <c r="B41" s="359" t="s">
        <v>1327</v>
      </c>
      <c r="C41" s="18"/>
      <c r="D41" s="3288">
        <f>SUM(E41:J41)</f>
        <v>0</v>
      </c>
      <c r="E41" s="3292">
        <v>0</v>
      </c>
      <c r="F41" s="3293">
        <v>0</v>
      </c>
      <c r="G41" s="3294">
        <v>0</v>
      </c>
      <c r="H41" s="3294">
        <v>0</v>
      </c>
      <c r="I41" s="3294">
        <v>0</v>
      </c>
      <c r="J41" s="3294">
        <v>0</v>
      </c>
      <c r="K41" s="1272" t="s">
        <v>773</v>
      </c>
      <c r="L41" s="75"/>
    </row>
    <row r="42" spans="1:12" ht="18" customHeight="1">
      <c r="A42" s="2968" t="s">
        <v>775</v>
      </c>
      <c r="B42" s="68" t="s">
        <v>1328</v>
      </c>
      <c r="C42" s="20"/>
      <c r="D42" s="1550">
        <f>D31+D35+D39+D40+D41</f>
        <v>5353557079</v>
      </c>
      <c r="E42" s="1550">
        <f>E31+E35+E39+E40+E41</f>
        <v>4003817339</v>
      </c>
      <c r="F42" s="1550">
        <f t="shared" ref="F42:I42" si="6">F31+F35+F39+F40+F41</f>
        <v>1265573367</v>
      </c>
      <c r="G42" s="1160">
        <f t="shared" si="6"/>
        <v>0</v>
      </c>
      <c r="H42" s="1160">
        <f t="shared" si="6"/>
        <v>0</v>
      </c>
      <c r="I42" s="1160">
        <f t="shared" si="6"/>
        <v>0</v>
      </c>
      <c r="J42" s="1160">
        <f>J31+J35+J39+J40+J41</f>
        <v>84166373</v>
      </c>
      <c r="K42" s="1271" t="s">
        <v>775</v>
      </c>
      <c r="L42" s="75"/>
    </row>
    <row r="43" spans="1:12" ht="18" customHeight="1">
      <c r="A43" s="2078"/>
      <c r="B43" s="359" t="s">
        <v>1329</v>
      </c>
      <c r="C43" s="90"/>
      <c r="D43" s="87"/>
      <c r="E43" s="1284"/>
      <c r="F43" s="3163"/>
      <c r="G43" s="88"/>
      <c r="H43" s="88"/>
      <c r="I43" s="88"/>
      <c r="J43" s="89"/>
      <c r="K43" s="1274"/>
      <c r="L43" s="75"/>
    </row>
    <row r="44" spans="1:12">
      <c r="A44" s="1580"/>
      <c r="B44" s="20"/>
      <c r="C44" s="20"/>
      <c r="D44" s="71"/>
      <c r="E44" s="1839"/>
      <c r="F44" s="1580"/>
      <c r="G44" s="20"/>
      <c r="H44" s="20"/>
      <c r="I44" s="20"/>
      <c r="J44" s="71"/>
      <c r="K44" s="1839"/>
      <c r="L44" s="71"/>
    </row>
    <row r="45" spans="1:12">
      <c r="A45" s="1580"/>
      <c r="B45" s="20"/>
      <c r="C45" s="20"/>
      <c r="D45" s="71"/>
      <c r="E45" s="1839"/>
      <c r="F45" s="1580"/>
      <c r="G45" s="20"/>
      <c r="H45" s="20"/>
      <c r="I45" s="20"/>
      <c r="J45" s="71"/>
      <c r="K45" s="1839"/>
      <c r="L45" s="71"/>
    </row>
    <row r="46" spans="1:12">
      <c r="A46" s="1580"/>
      <c r="B46" s="20"/>
      <c r="C46" s="20"/>
      <c r="D46" s="71"/>
      <c r="E46" s="1839"/>
      <c r="F46" s="1580"/>
      <c r="G46" s="17"/>
      <c r="H46" s="20"/>
      <c r="I46" s="20"/>
      <c r="J46" s="71"/>
      <c r="K46" s="1839"/>
      <c r="L46" s="71"/>
    </row>
    <row r="47" spans="1:12" ht="15" customHeight="1">
      <c r="A47" s="1580"/>
      <c r="B47" s="3714"/>
      <c r="C47" s="3714"/>
      <c r="D47" s="3714"/>
      <c r="E47" s="3777"/>
      <c r="F47" s="2527"/>
      <c r="G47" s="17"/>
      <c r="H47" s="20"/>
      <c r="I47" s="20"/>
      <c r="J47" s="71"/>
      <c r="K47" s="1839"/>
      <c r="L47" s="71"/>
    </row>
    <row r="48" spans="1:12">
      <c r="A48" s="1580"/>
      <c r="B48" s="3714"/>
      <c r="C48" s="3714"/>
      <c r="D48" s="3714"/>
      <c r="E48" s="3777"/>
      <c r="F48" s="1580"/>
      <c r="G48" s="17"/>
      <c r="H48" s="20"/>
      <c r="I48" s="20"/>
      <c r="J48" s="71"/>
      <c r="K48" s="1839"/>
      <c r="L48" s="71"/>
    </row>
    <row r="49" spans="1:12">
      <c r="A49" s="1580"/>
      <c r="B49" s="3714"/>
      <c r="C49" s="3714"/>
      <c r="D49" s="3714"/>
      <c r="E49" s="3777"/>
      <c r="F49" s="1580"/>
      <c r="G49" s="17"/>
      <c r="H49" s="20"/>
      <c r="I49" s="20"/>
      <c r="J49" s="71"/>
      <c r="K49" s="1839"/>
      <c r="L49" s="71"/>
    </row>
    <row r="50" spans="1:12">
      <c r="A50" s="1580"/>
      <c r="B50" s="17"/>
      <c r="C50" s="20"/>
      <c r="D50" s="71"/>
      <c r="E50" s="1839"/>
      <c r="F50" s="1580"/>
      <c r="G50" s="17"/>
      <c r="H50" s="20"/>
      <c r="I50" s="20"/>
      <c r="J50" s="71"/>
      <c r="K50" s="1839"/>
      <c r="L50" s="71"/>
    </row>
    <row r="51" spans="1:12">
      <c r="A51" s="1580"/>
      <c r="B51" s="17"/>
      <c r="C51" s="20"/>
      <c r="D51" s="71"/>
      <c r="E51" s="1839"/>
      <c r="F51" s="1580"/>
      <c r="G51" s="17"/>
      <c r="H51" s="20"/>
      <c r="I51" s="20"/>
      <c r="J51" s="71"/>
      <c r="K51" s="1839"/>
      <c r="L51" s="71"/>
    </row>
    <row r="52" spans="1:12">
      <c r="A52" s="1580"/>
      <c r="B52" s="17"/>
      <c r="C52" s="20"/>
      <c r="D52" s="71"/>
      <c r="E52" s="1839"/>
      <c r="F52" s="1580"/>
      <c r="G52" s="17"/>
      <c r="H52" s="20"/>
      <c r="I52" s="20"/>
      <c r="J52" s="71"/>
      <c r="K52" s="1839"/>
      <c r="L52" s="71"/>
    </row>
    <row r="53" spans="1:12">
      <c r="A53" s="1580"/>
      <c r="B53" s="17"/>
      <c r="C53" s="20"/>
      <c r="D53" s="71"/>
      <c r="E53" s="1839"/>
      <c r="F53" s="1580"/>
      <c r="G53" s="17"/>
      <c r="H53" s="20"/>
      <c r="I53" s="20"/>
      <c r="J53" s="71"/>
      <c r="K53" s="1839"/>
      <c r="L53" s="71"/>
    </row>
    <row r="54" spans="1:12">
      <c r="A54" s="1580"/>
      <c r="B54" s="17"/>
      <c r="C54" s="20"/>
      <c r="D54" s="71"/>
      <c r="E54" s="1839"/>
      <c r="F54" s="1580"/>
      <c r="G54" s="17"/>
      <c r="H54" s="20"/>
      <c r="I54" s="20"/>
      <c r="J54" s="71"/>
      <c r="K54" s="1839"/>
      <c r="L54" s="71"/>
    </row>
    <row r="55" spans="1:12">
      <c r="A55" s="1580"/>
      <c r="B55" s="17"/>
      <c r="C55" s="20"/>
      <c r="D55" s="71"/>
      <c r="E55" s="1839"/>
      <c r="F55" s="1580"/>
      <c r="G55" s="17"/>
      <c r="H55" s="20"/>
      <c r="I55" s="20"/>
      <c r="J55" s="71"/>
      <c r="K55" s="1839"/>
      <c r="L55" s="71"/>
    </row>
    <row r="56" spans="1:12" ht="16" thickBot="1">
      <c r="A56" s="1201"/>
      <c r="B56" s="1653"/>
      <c r="C56" s="1685"/>
      <c r="D56" s="3113"/>
      <c r="E56" s="1275"/>
      <c r="F56" s="1201"/>
      <c r="G56" s="1653"/>
      <c r="H56" s="1685"/>
      <c r="I56" s="1685"/>
      <c r="J56" s="3113"/>
      <c r="K56" s="1275"/>
      <c r="L56" s="71"/>
    </row>
    <row r="57" spans="1:12">
      <c r="A57" s="3801" t="s">
        <v>1330</v>
      </c>
      <c r="B57" s="3801"/>
      <c r="C57" s="20"/>
      <c r="D57" s="71"/>
      <c r="E57" s="71"/>
      <c r="F57" s="3801" t="s">
        <v>1330</v>
      </c>
      <c r="G57" s="3801"/>
      <c r="H57" s="20"/>
      <c r="I57" s="20"/>
      <c r="J57" s="71"/>
      <c r="K57" s="71"/>
      <c r="L57" s="71"/>
    </row>
    <row r="58" spans="1:12">
      <c r="A58" s="20" t="s">
        <v>1331</v>
      </c>
      <c r="B58" s="20"/>
      <c r="C58" s="12"/>
      <c r="D58" s="71"/>
      <c r="E58" s="71"/>
      <c r="F58" s="75" t="s">
        <v>1332</v>
      </c>
      <c r="G58" s="20"/>
      <c r="H58" s="12"/>
      <c r="I58" s="20"/>
      <c r="J58" s="71"/>
      <c r="K58" s="71"/>
      <c r="L58" s="71"/>
    </row>
    <row r="59" spans="1:12">
      <c r="A59" s="17"/>
      <c r="B59" s="17"/>
      <c r="C59" s="17"/>
      <c r="D59" s="70"/>
      <c r="E59" s="70"/>
      <c r="F59" s="17"/>
      <c r="G59" s="17"/>
      <c r="H59" s="17"/>
      <c r="I59" s="17"/>
      <c r="J59" s="70"/>
      <c r="K59" s="70"/>
      <c r="L59" s="70"/>
    </row>
    <row r="60" spans="1:12">
      <c r="A60" s="17"/>
      <c r="B60" s="17"/>
      <c r="C60" s="17"/>
      <c r="D60" s="70"/>
      <c r="E60" s="70"/>
      <c r="F60" s="70"/>
      <c r="G60" s="70"/>
      <c r="H60" s="70"/>
      <c r="I60" s="70"/>
      <c r="J60" s="70"/>
      <c r="K60" s="70"/>
      <c r="L60" s="70"/>
    </row>
    <row r="61" spans="1:12">
      <c r="A61" s="17"/>
      <c r="B61" s="17"/>
      <c r="C61" s="17"/>
      <c r="D61" s="70"/>
      <c r="E61" s="70"/>
      <c r="F61" s="17"/>
      <c r="G61" s="17"/>
      <c r="H61" s="17"/>
      <c r="I61" s="17"/>
      <c r="J61" s="70"/>
      <c r="K61" s="70"/>
      <c r="L61" s="70"/>
    </row>
    <row r="62" spans="1:12">
      <c r="A62" s="17"/>
      <c r="B62" s="17"/>
      <c r="C62" s="17"/>
      <c r="D62" s="70"/>
      <c r="E62" s="70"/>
      <c r="F62" s="17"/>
      <c r="G62" s="17"/>
      <c r="H62" s="17"/>
      <c r="I62" s="17"/>
      <c r="J62" s="70"/>
      <c r="K62" s="70"/>
      <c r="L62" s="70"/>
    </row>
    <row r="63" spans="1:12">
      <c r="A63" s="17"/>
      <c r="B63" s="17"/>
      <c r="C63" s="17"/>
      <c r="D63" s="70"/>
      <c r="E63" s="70"/>
      <c r="F63" s="17"/>
      <c r="G63" s="17"/>
      <c r="H63" s="17"/>
      <c r="I63" s="17"/>
      <c r="J63" s="70"/>
      <c r="K63" s="70"/>
      <c r="L63" s="70"/>
    </row>
    <row r="64" spans="1:12">
      <c r="A64" s="17"/>
      <c r="B64" s="17"/>
      <c r="C64" s="17"/>
      <c r="D64" s="70"/>
      <c r="E64" s="70"/>
      <c r="F64" s="17"/>
      <c r="G64" s="17"/>
      <c r="H64" s="17"/>
      <c r="I64" s="17"/>
      <c r="J64" s="70"/>
      <c r="K64" s="70"/>
      <c r="L64" s="70"/>
    </row>
    <row r="65" spans="1:12">
      <c r="A65" s="17"/>
      <c r="B65" s="17"/>
      <c r="C65" s="17"/>
      <c r="D65" s="70"/>
      <c r="E65" s="70"/>
      <c r="F65" s="17"/>
      <c r="G65" s="17"/>
      <c r="H65" s="17"/>
      <c r="I65" s="17"/>
      <c r="J65" s="70"/>
      <c r="K65" s="70"/>
      <c r="L65" s="70"/>
    </row>
    <row r="66" spans="1:12">
      <c r="A66" s="17"/>
      <c r="B66"/>
      <c r="C66" s="17"/>
      <c r="D66" s="70"/>
      <c r="E66" s="70"/>
      <c r="F66" s="17"/>
      <c r="G66" s="17"/>
      <c r="H66" s="17"/>
      <c r="I66" s="17"/>
      <c r="J66" s="70"/>
      <c r="K66" s="70"/>
      <c r="L66" s="70"/>
    </row>
    <row r="67" spans="1:12">
      <c r="A67" s="17"/>
      <c r="B67"/>
      <c r="C67" s="17"/>
      <c r="D67" s="70"/>
      <c r="E67" s="70"/>
      <c r="F67" s="17"/>
      <c r="G67" s="17"/>
      <c r="H67" s="17"/>
      <c r="I67" s="17"/>
      <c r="J67" s="70"/>
      <c r="K67" s="70"/>
      <c r="L67" s="70"/>
    </row>
    <row r="68" spans="1:12">
      <c r="A68" s="17"/>
      <c r="B68"/>
      <c r="C68" s="17"/>
      <c r="D68" s="70"/>
      <c r="E68" s="70"/>
      <c r="F68" s="17"/>
      <c r="G68" s="17"/>
      <c r="H68" s="17"/>
      <c r="I68" s="17"/>
      <c r="J68" s="70"/>
      <c r="K68" s="70"/>
      <c r="L68" s="70"/>
    </row>
    <row r="69" spans="1:12">
      <c r="A69" s="17"/>
      <c r="B69"/>
      <c r="C69" s="17"/>
      <c r="D69" s="17"/>
      <c r="E69" s="17"/>
      <c r="F69" s="17"/>
      <c r="G69" s="17"/>
      <c r="H69" s="17"/>
      <c r="I69" s="17"/>
      <c r="J69" s="17"/>
      <c r="K69" s="17"/>
      <c r="L69" s="17"/>
    </row>
    <row r="70" spans="1:12">
      <c r="A70" s="17"/>
      <c r="B70"/>
      <c r="C70" s="17"/>
      <c r="D70" s="17"/>
      <c r="E70" s="17"/>
      <c r="F70" s="17"/>
      <c r="G70" s="17"/>
      <c r="H70" s="17"/>
      <c r="I70" s="17"/>
      <c r="J70" s="17"/>
      <c r="K70" s="17"/>
      <c r="L70" s="17"/>
    </row>
    <row r="71" spans="1:12" ht="31.5" customHeight="1">
      <c r="A71" s="17"/>
      <c r="B71"/>
      <c r="C71" s="17"/>
      <c r="D71" s="17"/>
      <c r="E71" s="17"/>
      <c r="F71" s="17"/>
      <c r="G71" s="17"/>
      <c r="H71" s="17"/>
      <c r="I71" s="17"/>
      <c r="J71" s="17"/>
      <c r="K71" s="17"/>
      <c r="L71" s="17"/>
    </row>
    <row r="72" spans="1:12">
      <c r="B72"/>
      <c r="C72" s="17"/>
      <c r="D72" s="17"/>
      <c r="E72" s="17"/>
      <c r="F72" s="17"/>
      <c r="G72" s="17"/>
      <c r="H72" s="17"/>
      <c r="I72" s="17"/>
      <c r="J72" s="17"/>
      <c r="K72" s="17"/>
      <c r="L72" s="17"/>
    </row>
    <row r="73" spans="1:12">
      <c r="B73"/>
    </row>
    <row r="74" spans="1:12">
      <c r="B74"/>
    </row>
    <row r="125" spans="1:5" ht="16" thickBot="1"/>
    <row r="126" spans="1:5">
      <c r="A126" s="1182"/>
      <c r="B126" s="1328"/>
      <c r="C126" s="1328"/>
      <c r="D126" s="1328"/>
      <c r="E126" s="1183"/>
    </row>
    <row r="127" spans="1:5">
      <c r="A127" s="1583"/>
      <c r="E127" s="1586"/>
    </row>
    <row r="128" spans="1:5">
      <c r="A128" s="1583"/>
      <c r="E128" s="1586"/>
    </row>
    <row r="129" spans="1:6">
      <c r="A129" s="1583"/>
      <c r="E129" s="1586"/>
    </row>
    <row r="130" spans="1:6">
      <c r="A130" s="1583"/>
      <c r="E130" s="1586"/>
    </row>
    <row r="131" spans="1:6">
      <c r="A131" s="1583"/>
      <c r="E131" s="1586"/>
    </row>
    <row r="132" spans="1:6">
      <c r="A132" s="1583"/>
      <c r="C132" s="1729"/>
      <c r="D132" s="1729"/>
      <c r="E132" s="1586"/>
    </row>
    <row r="133" spans="1:6">
      <c r="A133" s="1583"/>
      <c r="C133" s="617"/>
      <c r="D133" s="617"/>
      <c r="E133" s="1586"/>
    </row>
    <row r="134" spans="1:6">
      <c r="A134" s="1583"/>
      <c r="C134" s="617"/>
      <c r="D134" s="617"/>
      <c r="E134" s="1586"/>
    </row>
    <row r="135" spans="1:6">
      <c r="A135" s="1583"/>
      <c r="C135" s="617"/>
      <c r="D135" s="617"/>
      <c r="E135" s="1586"/>
    </row>
    <row r="136" spans="1:6">
      <c r="A136" s="1583"/>
      <c r="C136" s="617"/>
      <c r="D136" s="617"/>
      <c r="E136" s="1586"/>
      <c r="F136" s="1586"/>
    </row>
    <row r="137" spans="1:6">
      <c r="A137" s="1583"/>
      <c r="C137" s="617"/>
      <c r="D137" s="617"/>
      <c r="E137" s="1586"/>
      <c r="F137" s="1586"/>
    </row>
    <row r="138" spans="1:6">
      <c r="A138" s="1583"/>
      <c r="C138" s="617"/>
      <c r="D138" s="617"/>
      <c r="E138" s="1586"/>
      <c r="F138" s="1586"/>
    </row>
    <row r="139" spans="1:6">
      <c r="A139" s="1583"/>
      <c r="C139" s="617"/>
      <c r="D139" s="617"/>
      <c r="E139" s="1586"/>
      <c r="F139" s="1586"/>
    </row>
    <row r="140" spans="1:6">
      <c r="A140" s="1583"/>
      <c r="C140" s="617"/>
      <c r="D140" s="617"/>
      <c r="E140" s="1586"/>
      <c r="F140" s="1586"/>
    </row>
    <row r="141" spans="1:6">
      <c r="A141" s="1583"/>
      <c r="C141" s="617"/>
      <c r="D141" s="617"/>
      <c r="E141" s="1586"/>
      <c r="F141" s="1586"/>
    </row>
    <row r="142" spans="1:6">
      <c r="A142" s="1583"/>
      <c r="C142" s="617"/>
      <c r="D142" s="617"/>
      <c r="E142" s="1586"/>
      <c r="F142" s="1586"/>
    </row>
    <row r="143" spans="1:6">
      <c r="A143" s="1583"/>
      <c r="C143" s="617"/>
      <c r="D143" s="617"/>
      <c r="E143" s="1586"/>
      <c r="F143" s="1586"/>
    </row>
    <row r="144" spans="1:6">
      <c r="A144" s="1583"/>
      <c r="C144" s="617"/>
      <c r="D144" s="617"/>
      <c r="E144" s="1586"/>
      <c r="F144" s="1586"/>
    </row>
    <row r="145" spans="1:7">
      <c r="A145" s="1583"/>
      <c r="C145" s="617"/>
      <c r="D145" s="617"/>
      <c r="E145" s="1586"/>
      <c r="F145" s="1586"/>
    </row>
    <row r="146" spans="1:7">
      <c r="A146" s="1583"/>
      <c r="C146" s="617"/>
      <c r="D146" s="617"/>
      <c r="E146" s="1586"/>
      <c r="F146" s="1586"/>
    </row>
    <row r="147" spans="1:7">
      <c r="A147" s="1583"/>
      <c r="C147" s="617"/>
      <c r="D147" s="617"/>
      <c r="E147" s="1586"/>
      <c r="F147" s="1586"/>
    </row>
    <row r="148" spans="1:7">
      <c r="A148" s="1583"/>
      <c r="C148" s="617"/>
      <c r="D148" s="617"/>
      <c r="E148" s="1586"/>
      <c r="F148" s="1586"/>
    </row>
    <row r="149" spans="1:7">
      <c r="A149" s="1583"/>
      <c r="C149" s="617"/>
      <c r="D149" s="617"/>
      <c r="E149" s="1586"/>
      <c r="F149" s="1586"/>
    </row>
    <row r="150" spans="1:7">
      <c r="A150" s="1583"/>
      <c r="C150" s="617"/>
      <c r="D150" s="617"/>
      <c r="E150" s="1586"/>
      <c r="F150" s="1586"/>
    </row>
    <row r="151" spans="1:7">
      <c r="A151" s="1583"/>
      <c r="C151" s="617"/>
      <c r="D151" s="617"/>
      <c r="E151" s="1586"/>
      <c r="F151" s="1586"/>
      <c r="G151" s="193"/>
    </row>
    <row r="152" spans="1:7">
      <c r="A152" s="1583"/>
      <c r="C152" s="617"/>
      <c r="D152" s="617"/>
      <c r="E152" s="1586"/>
      <c r="F152" s="1586"/>
    </row>
    <row r="153" spans="1:7">
      <c r="A153" s="1583"/>
      <c r="C153" s="617"/>
      <c r="D153" s="617"/>
      <c r="E153" s="1586"/>
      <c r="F153" s="1586"/>
    </row>
    <row r="154" spans="1:7">
      <c r="A154" s="1583"/>
      <c r="C154" s="617"/>
      <c r="D154" s="617"/>
      <c r="E154" s="1586"/>
      <c r="F154" s="1586"/>
    </row>
    <row r="155" spans="1:7">
      <c r="A155" s="1583"/>
      <c r="C155" s="617"/>
      <c r="D155" s="617"/>
      <c r="E155" s="1586"/>
      <c r="F155" s="1586"/>
    </row>
    <row r="156" spans="1:7">
      <c r="A156" s="1583"/>
      <c r="C156" s="617"/>
      <c r="D156" s="617"/>
      <c r="E156" s="1586"/>
      <c r="F156" s="1586"/>
    </row>
    <row r="157" spans="1:7">
      <c r="A157" s="1583"/>
      <c r="C157" s="617"/>
      <c r="D157" s="617"/>
      <c r="E157" s="1586"/>
      <c r="F157" s="1586"/>
    </row>
    <row r="158" spans="1:7">
      <c r="A158" s="1583"/>
      <c r="C158" s="617"/>
      <c r="D158" s="617"/>
      <c r="E158" s="1586"/>
      <c r="F158" s="1586"/>
    </row>
    <row r="159" spans="1:7">
      <c r="A159" s="1583"/>
      <c r="C159" s="617"/>
      <c r="D159" s="617"/>
      <c r="E159" s="1586"/>
      <c r="F159" s="1586"/>
    </row>
    <row r="160" spans="1:7">
      <c r="A160" s="1583"/>
      <c r="C160" s="617"/>
      <c r="D160" s="617"/>
      <c r="E160" s="1586"/>
      <c r="F160" s="1586"/>
    </row>
    <row r="161" spans="1:6">
      <c r="A161" s="1583"/>
      <c r="C161" s="617"/>
      <c r="D161" s="617"/>
      <c r="E161" s="1586"/>
      <c r="F161" s="1586"/>
    </row>
    <row r="162" spans="1:6">
      <c r="A162" s="1583"/>
      <c r="C162" s="617"/>
      <c r="D162" s="617"/>
      <c r="E162" s="1586"/>
      <c r="F162" s="1586"/>
    </row>
    <row r="163" spans="1:6">
      <c r="A163" s="1583"/>
      <c r="C163" s="617"/>
      <c r="D163" s="617"/>
      <c r="E163" s="1586"/>
      <c r="F163" s="1586"/>
    </row>
    <row r="164" spans="1:6">
      <c r="A164" s="1583"/>
      <c r="C164" s="617"/>
      <c r="D164" s="617"/>
      <c r="E164" s="1586"/>
      <c r="F164" s="1586"/>
    </row>
    <row r="165" spans="1:6">
      <c r="A165" s="1583"/>
      <c r="C165" s="617"/>
      <c r="D165" s="617"/>
      <c r="E165" s="1586"/>
      <c r="F165" s="1586"/>
    </row>
    <row r="166" spans="1:6">
      <c r="A166" s="1583"/>
      <c r="C166" s="617"/>
      <c r="D166" s="617"/>
      <c r="E166" s="1586"/>
      <c r="F166" s="1586"/>
    </row>
    <row r="167" spans="1:6">
      <c r="A167" s="1583"/>
      <c r="C167" s="617"/>
      <c r="D167" s="617"/>
      <c r="E167" s="1586"/>
      <c r="F167" s="1586"/>
    </row>
    <row r="168" spans="1:6">
      <c r="A168" s="1583"/>
      <c r="C168" s="617"/>
      <c r="D168" s="617"/>
      <c r="E168" s="1586"/>
      <c r="F168" s="1586"/>
    </row>
    <row r="169" spans="1:6">
      <c r="A169" s="1583"/>
      <c r="C169" s="617"/>
      <c r="D169" s="617"/>
      <c r="E169" s="1586"/>
      <c r="F169" s="1586"/>
    </row>
    <row r="170" spans="1:6">
      <c r="A170" s="1583"/>
      <c r="C170" s="617"/>
      <c r="D170" s="617"/>
      <c r="E170" s="1586"/>
      <c r="F170" s="1586"/>
    </row>
    <row r="171" spans="1:6">
      <c r="A171" s="1583"/>
      <c r="C171" s="617"/>
      <c r="D171" s="617"/>
      <c r="E171" s="1586"/>
      <c r="F171" s="1586"/>
    </row>
    <row r="172" spans="1:6">
      <c r="A172" s="1583"/>
      <c r="C172" s="617"/>
      <c r="D172" s="617"/>
      <c r="E172" s="1586"/>
      <c r="F172" s="1586"/>
    </row>
    <row r="173" spans="1:6">
      <c r="A173" s="1583"/>
      <c r="C173" s="617"/>
      <c r="D173" s="617"/>
      <c r="E173" s="1586"/>
      <c r="F173" s="1586"/>
    </row>
    <row r="174" spans="1:6">
      <c r="A174" s="1583"/>
      <c r="C174" s="617"/>
      <c r="D174" s="617"/>
      <c r="E174" s="1586"/>
      <c r="F174" s="1586"/>
    </row>
    <row r="175" spans="1:6">
      <c r="A175" s="1583"/>
      <c r="C175" s="617"/>
      <c r="D175" s="617"/>
      <c r="E175" s="1586"/>
      <c r="F175" s="1586"/>
    </row>
    <row r="176" spans="1:6">
      <c r="A176" s="1583"/>
      <c r="C176" s="617"/>
      <c r="D176" s="617"/>
      <c r="E176" s="1586"/>
      <c r="F176" s="1586"/>
    </row>
    <row r="177" spans="1:6">
      <c r="A177" s="1583"/>
      <c r="C177" s="617"/>
      <c r="D177" s="617"/>
      <c r="E177" s="1586"/>
      <c r="F177" s="1586"/>
    </row>
    <row r="178" spans="1:6">
      <c r="A178" s="1583"/>
      <c r="C178" s="617"/>
      <c r="D178" s="617"/>
      <c r="E178" s="1586"/>
      <c r="F178" s="1586"/>
    </row>
    <row r="179" spans="1:6">
      <c r="A179" s="1583"/>
      <c r="C179" s="1128"/>
      <c r="D179" s="1128"/>
      <c r="E179" s="1586"/>
      <c r="F179" s="1586"/>
    </row>
    <row r="180" spans="1:6">
      <c r="A180" s="1583"/>
      <c r="E180" s="1586"/>
      <c r="F180" s="1586"/>
    </row>
    <row r="181" spans="1:6" ht="16" thickBot="1">
      <c r="A181" s="1189"/>
      <c r="B181" s="1620"/>
      <c r="C181" s="1620"/>
      <c r="D181" s="1620"/>
      <c r="E181" s="1369"/>
      <c r="F181" s="1586"/>
    </row>
    <row r="182" spans="1:6">
      <c r="A182" s="1583"/>
      <c r="F182" s="1586"/>
    </row>
    <row r="183" spans="1:6">
      <c r="A183" s="1583"/>
      <c r="F183" s="1586"/>
    </row>
    <row r="184" spans="1:6">
      <c r="A184" s="1583"/>
      <c r="F184" s="1586"/>
    </row>
    <row r="185" spans="1:6">
      <c r="A185" s="1583"/>
      <c r="F185" s="1586"/>
    </row>
    <row r="186" spans="1:6">
      <c r="A186" s="1583"/>
      <c r="F186" s="1586"/>
    </row>
    <row r="187" spans="1:6">
      <c r="A187" s="1583"/>
      <c r="F187" s="1586"/>
    </row>
    <row r="188" spans="1:6">
      <c r="A188" s="1583"/>
      <c r="F188" s="1586"/>
    </row>
    <row r="189" spans="1:6">
      <c r="A189" s="1583"/>
      <c r="F189" s="1586"/>
    </row>
    <row r="190" spans="1:6">
      <c r="A190" s="1583"/>
      <c r="F190" s="1586"/>
    </row>
    <row r="191" spans="1:6">
      <c r="A191" s="1583"/>
      <c r="F191" s="1586"/>
    </row>
    <row r="192" spans="1:6">
      <c r="A192" s="1583"/>
      <c r="F192" s="1586"/>
    </row>
    <row r="193" spans="1:6">
      <c r="A193" s="1583"/>
      <c r="F193" s="1586"/>
    </row>
    <row r="194" spans="1:6">
      <c r="A194" s="1583"/>
      <c r="F194" s="1586"/>
    </row>
    <row r="195" spans="1:6">
      <c r="A195" s="1583"/>
      <c r="F195" s="1586"/>
    </row>
    <row r="196" spans="1:6">
      <c r="A196" s="1583"/>
      <c r="F196" s="1586"/>
    </row>
    <row r="197" spans="1:6">
      <c r="A197" s="1583"/>
      <c r="F197" s="1586"/>
    </row>
    <row r="198" spans="1:6">
      <c r="A198" s="1583"/>
      <c r="F198" s="1586"/>
    </row>
    <row r="199" spans="1:6">
      <c r="A199" s="1583"/>
      <c r="F199" s="1586"/>
    </row>
    <row r="200" spans="1:6" ht="16" thickBot="1">
      <c r="A200" s="1189"/>
      <c r="B200" s="1620"/>
      <c r="C200" s="1620"/>
      <c r="D200" s="1620"/>
      <c r="E200" s="1620"/>
      <c r="F200" s="1369"/>
    </row>
  </sheetData>
  <mergeCells count="3">
    <mergeCell ref="A57:B57"/>
    <mergeCell ref="F57:G57"/>
    <mergeCell ref="B47:E49"/>
  </mergeCells>
  <printOptions horizontalCentered="1" verticalCentered="1"/>
  <pageMargins left="0.5" right="0.75" top="0.5" bottom="0.5" header="0.5" footer="0.5"/>
  <pageSetup scale="61" fitToWidth="2" pageOrder="overThenDown" orientation="portrait" r:id="rId1"/>
  <headerFooter alignWithMargins="0"/>
  <colBreaks count="1" manualBreakCount="1">
    <brk id="5" max="1048575" man="1"/>
  </colBreaks>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abColor rgb="FF92D050"/>
  </sheetPr>
  <dimension ref="A1:I152"/>
  <sheetViews>
    <sheetView topLeftCell="A34" zoomScale="70" zoomScaleNormal="70" workbookViewId="0"/>
  </sheetViews>
  <sheetFormatPr defaultColWidth="9.69140625" defaultRowHeight="15.5"/>
  <cols>
    <col min="1" max="1" width="4.69140625" style="9" customWidth="1"/>
    <col min="2" max="2" width="62.69140625" style="9" bestFit="1" customWidth="1"/>
    <col min="3" max="3" width="23.69140625" style="9" customWidth="1"/>
    <col min="4" max="5" width="18.69140625" style="9" customWidth="1"/>
    <col min="6" max="8" width="25.69140625" style="9" customWidth="1"/>
    <col min="9" max="9" width="19" style="9" customWidth="1"/>
    <col min="10" max="16384" width="9.69140625" style="9"/>
  </cols>
  <sheetData>
    <row r="1" spans="1:9" ht="18" customHeight="1">
      <c r="A1" s="1463"/>
      <c r="B1" s="1462" t="s">
        <v>156</v>
      </c>
      <c r="C1" s="2516" t="s">
        <v>353</v>
      </c>
      <c r="D1" s="1462" t="s">
        <v>442</v>
      </c>
      <c r="E1" s="1470" t="s">
        <v>594</v>
      </c>
      <c r="F1" s="2528" t="s">
        <v>156</v>
      </c>
      <c r="G1" s="1306" t="s">
        <v>353</v>
      </c>
      <c r="H1" s="2516" t="s">
        <v>159</v>
      </c>
      <c r="I1" s="2529" t="s">
        <v>158</v>
      </c>
    </row>
    <row r="2" spans="1:9" ht="18" customHeight="1">
      <c r="A2" s="1566"/>
      <c r="B2" s="40" t="str">
        <f>'Data Sheet'!$C$25</f>
        <v xml:space="preserve">Niagara Mohawk Power Corporation </v>
      </c>
      <c r="C2" s="91" t="s">
        <v>1333</v>
      </c>
      <c r="D2" s="33" t="s">
        <v>1290</v>
      </c>
      <c r="E2" s="2530"/>
      <c r="F2" s="2969" t="str">
        <f>'Data Sheet'!$C$25</f>
        <v xml:space="preserve">Niagara Mohawk Power Corporation </v>
      </c>
      <c r="G2" s="29" t="s">
        <v>1333</v>
      </c>
      <c r="H2" s="22" t="s">
        <v>1334</v>
      </c>
      <c r="I2" s="92"/>
    </row>
    <row r="3" spans="1:9" ht="18" customHeight="1">
      <c r="A3" s="2477"/>
      <c r="B3" s="93"/>
      <c r="C3" s="94" t="s">
        <v>1292</v>
      </c>
      <c r="D3" s="324" t="str">
        <f>'Data Sheet'!$C$40</f>
        <v>April 20, 2026</v>
      </c>
      <c r="E3" s="66" t="str">
        <f>'Data Sheet'!$C$38</f>
        <v>December 31, 2025</v>
      </c>
      <c r="F3" s="2477"/>
      <c r="G3" s="53" t="s">
        <v>1292</v>
      </c>
      <c r="H3" s="321" t="str">
        <f>'Data Sheet'!$C$40</f>
        <v>April 20, 2026</v>
      </c>
      <c r="I3" s="50" t="str">
        <f>'Data Sheet'!$C$38</f>
        <v>December 31, 2025</v>
      </c>
    </row>
    <row r="4" spans="1:9" ht="21" customHeight="1">
      <c r="A4" s="2475" t="s">
        <v>1335</v>
      </c>
      <c r="B4" s="18"/>
      <c r="C4" s="18"/>
      <c r="D4" s="18"/>
      <c r="E4" s="19"/>
      <c r="F4" s="2475" t="s">
        <v>1336</v>
      </c>
      <c r="G4" s="18"/>
      <c r="H4" s="18"/>
      <c r="I4" s="217"/>
    </row>
    <row r="5" spans="1:9" ht="20.25" customHeight="1">
      <c r="A5" s="2531"/>
      <c r="B5" s="55" t="s">
        <v>1337</v>
      </c>
      <c r="C5" s="57" t="s">
        <v>1338</v>
      </c>
      <c r="D5" s="56"/>
      <c r="E5" s="2505"/>
      <c r="F5" s="2503"/>
      <c r="G5" s="20"/>
      <c r="H5" s="17"/>
      <c r="I5" s="1579"/>
    </row>
    <row r="6" spans="1:9" ht="18" customHeight="1">
      <c r="A6" s="2531"/>
      <c r="B6" s="55" t="s">
        <v>1339</v>
      </c>
      <c r="C6" s="57" t="s">
        <v>1340</v>
      </c>
      <c r="D6" s="56"/>
      <c r="E6" s="2505"/>
      <c r="F6" s="2503"/>
      <c r="G6" s="20"/>
      <c r="H6" s="17"/>
      <c r="I6" s="1579"/>
    </row>
    <row r="7" spans="1:9" ht="18" customHeight="1">
      <c r="A7" s="2531"/>
      <c r="B7" s="55" t="s">
        <v>1341</v>
      </c>
      <c r="C7" s="57" t="s">
        <v>1342</v>
      </c>
      <c r="D7" s="56"/>
      <c r="E7" s="2505"/>
      <c r="F7" s="2503"/>
      <c r="G7" s="20"/>
      <c r="H7" s="17"/>
      <c r="I7" s="1579"/>
    </row>
    <row r="8" spans="1:9" ht="18" customHeight="1">
      <c r="A8" s="2532"/>
      <c r="B8" s="58" t="s">
        <v>1343</v>
      </c>
      <c r="C8" s="58" t="s">
        <v>1344</v>
      </c>
      <c r="D8" s="95"/>
      <c r="E8" s="65"/>
      <c r="F8" s="2475"/>
      <c r="G8" s="96"/>
      <c r="H8" s="21"/>
      <c r="I8" s="1579"/>
    </row>
    <row r="9" spans="1:9" ht="18" customHeight="1">
      <c r="A9" s="1566"/>
      <c r="B9" s="25"/>
      <c r="C9" s="20"/>
      <c r="D9" s="30"/>
      <c r="E9" s="295" t="s">
        <v>1345</v>
      </c>
      <c r="F9" s="2475" t="s">
        <v>1345</v>
      </c>
      <c r="G9" s="32"/>
      <c r="H9" s="97"/>
      <c r="I9" s="98"/>
    </row>
    <row r="10" spans="1:9" ht="18" customHeight="1">
      <c r="A10" s="2955"/>
      <c r="B10" s="20"/>
      <c r="C10" s="20"/>
      <c r="D10" s="30"/>
      <c r="E10" s="1584"/>
      <c r="F10" s="2503"/>
      <c r="G10" s="30" t="s">
        <v>1346</v>
      </c>
      <c r="H10" s="293" t="s">
        <v>1347</v>
      </c>
      <c r="I10" s="81" t="s">
        <v>399</v>
      </c>
    </row>
    <row r="11" spans="1:9" ht="18" customHeight="1">
      <c r="A11" s="2937" t="s">
        <v>399</v>
      </c>
      <c r="B11" s="20" t="s">
        <v>1348</v>
      </c>
      <c r="C11" s="20"/>
      <c r="D11" s="99" t="s">
        <v>1349</v>
      </c>
      <c r="E11" s="1584"/>
      <c r="F11" s="2508" t="s">
        <v>1350</v>
      </c>
      <c r="G11" s="99" t="s">
        <v>1351</v>
      </c>
      <c r="H11" s="293" t="s">
        <v>708</v>
      </c>
      <c r="I11" s="81" t="s">
        <v>402</v>
      </c>
    </row>
    <row r="12" spans="1:9" ht="18" customHeight="1">
      <c r="A12" s="2937" t="s">
        <v>402</v>
      </c>
      <c r="B12" s="25"/>
      <c r="C12" s="20"/>
      <c r="D12" s="99" t="s">
        <v>1352</v>
      </c>
      <c r="E12" s="2533" t="s">
        <v>1353</v>
      </c>
      <c r="F12" s="2503"/>
      <c r="G12" s="99" t="s">
        <v>1354</v>
      </c>
      <c r="H12" s="33"/>
      <c r="I12" s="23"/>
    </row>
    <row r="13" spans="1:9" ht="18" customHeight="1">
      <c r="A13" s="1566"/>
      <c r="B13" s="29"/>
      <c r="C13" s="17"/>
      <c r="D13" s="99"/>
      <c r="E13" s="1584"/>
      <c r="F13" s="2508" t="s">
        <v>175</v>
      </c>
      <c r="G13" s="99"/>
      <c r="H13" s="33"/>
      <c r="I13" s="23"/>
    </row>
    <row r="14" spans="1:9" ht="18" customHeight="1">
      <c r="A14" s="2477"/>
      <c r="B14" s="27" t="s">
        <v>172</v>
      </c>
      <c r="C14" s="18"/>
      <c r="D14" s="85" t="s">
        <v>173</v>
      </c>
      <c r="E14" s="295" t="s">
        <v>174</v>
      </c>
      <c r="F14" s="2475"/>
      <c r="G14" s="85" t="s">
        <v>513</v>
      </c>
      <c r="H14" s="294" t="s">
        <v>514</v>
      </c>
      <c r="I14" s="67"/>
    </row>
    <row r="15" spans="1:9" ht="18" customHeight="1">
      <c r="A15" s="2955"/>
      <c r="B15" s="29" t="s">
        <v>1355</v>
      </c>
      <c r="C15" s="17"/>
      <c r="D15" s="99"/>
      <c r="E15" s="1584"/>
      <c r="F15" s="2534"/>
      <c r="G15" s="500"/>
      <c r="H15" s="99"/>
      <c r="I15" s="23"/>
    </row>
    <row r="16" spans="1:9" ht="18" customHeight="1">
      <c r="A16" s="2477">
        <v>1</v>
      </c>
      <c r="B16" s="53" t="s">
        <v>1356</v>
      </c>
      <c r="C16" s="21"/>
      <c r="D16" s="100"/>
      <c r="E16" s="101"/>
      <c r="F16" s="2535"/>
      <c r="G16" s="102"/>
      <c r="H16" s="362">
        <f>D16+E16-G16</f>
        <v>0</v>
      </c>
      <c r="I16" s="67">
        <v>1</v>
      </c>
    </row>
    <row r="17" spans="1:9" ht="18" customHeight="1">
      <c r="A17" s="2483">
        <v>2</v>
      </c>
      <c r="B17" s="53" t="s">
        <v>1357</v>
      </c>
      <c r="C17" s="21"/>
      <c r="D17" s="496"/>
      <c r="E17" s="101"/>
      <c r="F17" s="2534"/>
      <c r="G17" s="102"/>
      <c r="H17" s="361">
        <f>D17+E17-G17</f>
        <v>0</v>
      </c>
      <c r="I17" s="67">
        <v>2</v>
      </c>
    </row>
    <row r="18" spans="1:9" ht="18" customHeight="1">
      <c r="A18" s="2483">
        <v>3</v>
      </c>
      <c r="B18" s="21" t="s">
        <v>1358</v>
      </c>
      <c r="C18" s="18"/>
      <c r="D18" s="102"/>
      <c r="E18" s="109"/>
      <c r="F18" s="2536"/>
      <c r="G18" s="102"/>
      <c r="H18" s="361">
        <f>D18+E18-G18</f>
        <v>0</v>
      </c>
      <c r="I18" s="67">
        <v>3</v>
      </c>
    </row>
    <row r="19" spans="1:9" ht="18" customHeight="1">
      <c r="A19" s="2483">
        <v>4</v>
      </c>
      <c r="B19" s="21" t="s">
        <v>1359</v>
      </c>
      <c r="C19" s="18"/>
      <c r="D19" s="102"/>
      <c r="E19" s="109"/>
      <c r="F19" s="2534"/>
      <c r="G19" s="102"/>
      <c r="H19" s="361">
        <f>D19+E19-G19</f>
        <v>0</v>
      </c>
      <c r="I19" s="67">
        <v>4</v>
      </c>
    </row>
    <row r="20" spans="1:9" ht="18" customHeight="1">
      <c r="A20" s="2483">
        <v>5</v>
      </c>
      <c r="B20" s="21" t="s">
        <v>1360</v>
      </c>
      <c r="C20" s="18"/>
      <c r="D20" s="102"/>
      <c r="E20" s="109"/>
      <c r="F20" s="2536"/>
      <c r="G20" s="102"/>
      <c r="H20" s="361">
        <f>D20+E20-G20</f>
        <v>0</v>
      </c>
      <c r="I20" s="67">
        <v>5</v>
      </c>
    </row>
    <row r="21" spans="1:9" ht="18" customHeight="1">
      <c r="A21" s="2483">
        <v>6</v>
      </c>
      <c r="B21" s="21" t="s">
        <v>1361</v>
      </c>
      <c r="C21" s="18"/>
      <c r="D21" s="73">
        <f>SUM(D16:D20)</f>
        <v>0</v>
      </c>
      <c r="E21" s="103"/>
      <c r="F21" s="2534"/>
      <c r="G21" s="104"/>
      <c r="H21" s="361">
        <f>SUM(H16:H20)</f>
        <v>0</v>
      </c>
      <c r="I21" s="67">
        <v>6</v>
      </c>
    </row>
    <row r="22" spans="1:9" ht="18" customHeight="1">
      <c r="A22" s="2483">
        <v>7</v>
      </c>
      <c r="B22" s="21" t="s">
        <v>1362</v>
      </c>
      <c r="C22" s="18"/>
      <c r="D22" s="105"/>
      <c r="E22" s="106"/>
      <c r="F22" s="2537"/>
      <c r="G22" s="107"/>
      <c r="H22" s="84"/>
      <c r="I22" s="67">
        <v>7</v>
      </c>
    </row>
    <row r="23" spans="1:9" ht="18" customHeight="1">
      <c r="A23" s="2483">
        <v>8</v>
      </c>
      <c r="B23" s="21" t="s">
        <v>1363</v>
      </c>
      <c r="C23" s="18"/>
      <c r="D23" s="102"/>
      <c r="E23" s="497"/>
      <c r="F23" s="2538"/>
      <c r="G23" s="102"/>
      <c r="H23" s="361">
        <f>D23+E23-F23-G23</f>
        <v>0</v>
      </c>
      <c r="I23" s="67">
        <v>8</v>
      </c>
    </row>
    <row r="24" spans="1:9" ht="18" customHeight="1">
      <c r="A24" s="2483">
        <v>9</v>
      </c>
      <c r="B24" s="21" t="s">
        <v>1364</v>
      </c>
      <c r="C24" s="18"/>
      <c r="D24" s="102"/>
      <c r="E24" s="497"/>
      <c r="F24" s="2538"/>
      <c r="G24" s="102"/>
      <c r="H24" s="361">
        <f>D24+E24-F24-G24</f>
        <v>0</v>
      </c>
      <c r="I24" s="67">
        <v>9</v>
      </c>
    </row>
    <row r="25" spans="1:9" ht="18" customHeight="1">
      <c r="A25" s="2483">
        <v>10</v>
      </c>
      <c r="B25" s="21" t="s">
        <v>1365</v>
      </c>
      <c r="C25" s="18"/>
      <c r="D25" s="73">
        <f>D23+D24</f>
        <v>0</v>
      </c>
      <c r="E25" s="498"/>
      <c r="F25" s="2539"/>
      <c r="G25" s="108"/>
      <c r="H25" s="361">
        <f>H23+H24</f>
        <v>0</v>
      </c>
      <c r="I25" s="67">
        <v>10</v>
      </c>
    </row>
    <row r="26" spans="1:9" ht="18" customHeight="1">
      <c r="A26" s="2483">
        <v>11</v>
      </c>
      <c r="B26" s="21" t="s">
        <v>1366</v>
      </c>
      <c r="C26" s="18"/>
      <c r="D26" s="102"/>
      <c r="E26" s="497"/>
      <c r="F26" s="2538"/>
      <c r="G26" s="102"/>
      <c r="H26" s="361">
        <f>D26+E26-F26-G26</f>
        <v>0</v>
      </c>
      <c r="I26" s="67">
        <v>11</v>
      </c>
    </row>
    <row r="27" spans="1:9" ht="18" customHeight="1">
      <c r="A27" s="2483">
        <v>12</v>
      </c>
      <c r="B27" s="21" t="s">
        <v>1367</v>
      </c>
      <c r="C27" s="18"/>
      <c r="D27" s="102"/>
      <c r="E27" s="497"/>
      <c r="F27" s="2538"/>
      <c r="G27" s="102"/>
      <c r="H27" s="361">
        <f>D27+E27-F27-G27</f>
        <v>0</v>
      </c>
      <c r="I27" s="67">
        <v>12</v>
      </c>
    </row>
    <row r="28" spans="1:9" ht="18" customHeight="1">
      <c r="A28" s="2483">
        <v>13</v>
      </c>
      <c r="B28" s="21" t="s">
        <v>1368</v>
      </c>
      <c r="C28" s="18"/>
      <c r="D28" s="102"/>
      <c r="E28" s="109"/>
      <c r="F28" s="2540"/>
      <c r="G28" s="102"/>
      <c r="H28" s="361">
        <f>D28+E28-F28-G28</f>
        <v>0</v>
      </c>
      <c r="I28" s="67">
        <v>13</v>
      </c>
    </row>
    <row r="29" spans="1:9" ht="18" customHeight="1">
      <c r="A29" s="2955">
        <v>14</v>
      </c>
      <c r="B29" s="17" t="s">
        <v>1369</v>
      </c>
      <c r="C29" s="20"/>
      <c r="D29" s="110">
        <f>D21+D25+D26+D27-D28</f>
        <v>0</v>
      </c>
      <c r="E29" s="2541"/>
      <c r="F29" s="2542"/>
      <c r="G29" s="111"/>
      <c r="H29" s="501">
        <f>H21+H25+H26+H27-H28</f>
        <v>0</v>
      </c>
      <c r="I29" s="23">
        <v>14</v>
      </c>
    </row>
    <row r="30" spans="1:9" ht="18" customHeight="1">
      <c r="A30" s="2507"/>
      <c r="B30" s="21" t="s">
        <v>1370</v>
      </c>
      <c r="C30" s="18"/>
      <c r="D30" s="73"/>
      <c r="E30" s="2541"/>
      <c r="F30" s="2536"/>
      <c r="G30" s="104"/>
      <c r="H30" s="361"/>
      <c r="I30" s="50"/>
    </row>
    <row r="31" spans="1:9" ht="18" customHeight="1">
      <c r="A31" s="2483">
        <v>15</v>
      </c>
      <c r="B31" s="21" t="s">
        <v>1371</v>
      </c>
      <c r="C31" s="18"/>
      <c r="D31" s="102"/>
      <c r="E31" s="2541"/>
      <c r="F31" s="2536"/>
      <c r="G31" s="104"/>
      <c r="H31" s="102"/>
      <c r="I31" s="67">
        <v>15</v>
      </c>
    </row>
    <row r="32" spans="1:9" ht="18" customHeight="1">
      <c r="A32" s="2483">
        <v>16</v>
      </c>
      <c r="B32" s="21" t="s">
        <v>1372</v>
      </c>
      <c r="C32" s="18"/>
      <c r="D32" s="102"/>
      <c r="E32" s="2541"/>
      <c r="F32" s="2536"/>
      <c r="G32" s="104"/>
      <c r="H32" s="102"/>
      <c r="I32" s="67">
        <v>16</v>
      </c>
    </row>
    <row r="33" spans="1:9" ht="18" customHeight="1">
      <c r="A33" s="2483">
        <v>17</v>
      </c>
      <c r="B33" s="21" t="s">
        <v>1373</v>
      </c>
      <c r="C33" s="18"/>
      <c r="D33" s="102"/>
      <c r="E33" s="499"/>
      <c r="F33" s="2537"/>
      <c r="G33" s="108"/>
      <c r="H33" s="73"/>
      <c r="I33" s="67">
        <v>17</v>
      </c>
    </row>
    <row r="34" spans="1:9" ht="18" customHeight="1">
      <c r="A34" s="2483">
        <v>18</v>
      </c>
      <c r="B34" s="21" t="s">
        <v>1374</v>
      </c>
      <c r="C34" s="18"/>
      <c r="D34" s="102"/>
      <c r="E34" s="497"/>
      <c r="F34" s="2538"/>
      <c r="G34" s="102"/>
      <c r="H34" s="73">
        <f>D34+E34-F34-G34</f>
        <v>0</v>
      </c>
      <c r="I34" s="67">
        <v>18</v>
      </c>
    </row>
    <row r="35" spans="1:9" ht="18" customHeight="1">
      <c r="A35" s="2483">
        <v>19</v>
      </c>
      <c r="B35" s="21" t="s">
        <v>1375</v>
      </c>
      <c r="C35" s="18"/>
      <c r="D35" s="102"/>
      <c r="E35" s="497"/>
      <c r="F35" s="2538"/>
      <c r="G35" s="102"/>
      <c r="H35" s="73">
        <f>D35+E35-F35-G35</f>
        <v>0</v>
      </c>
      <c r="I35" s="67">
        <v>19</v>
      </c>
    </row>
    <row r="36" spans="1:9" ht="18" customHeight="1">
      <c r="A36" s="2483">
        <v>20</v>
      </c>
      <c r="B36" s="21" t="s">
        <v>1376</v>
      </c>
      <c r="C36" s="18"/>
      <c r="D36" s="102"/>
      <c r="E36" s="497"/>
      <c r="F36" s="2538"/>
      <c r="G36" s="102"/>
      <c r="H36" s="73">
        <f>D36+E36-F36-G36</f>
        <v>0</v>
      </c>
      <c r="I36" s="67">
        <v>20</v>
      </c>
    </row>
    <row r="37" spans="1:9" ht="18" customHeight="1">
      <c r="A37" s="2483">
        <v>21</v>
      </c>
      <c r="B37" s="21" t="s">
        <v>495</v>
      </c>
      <c r="C37" s="18"/>
      <c r="D37" s="102"/>
      <c r="E37" s="497"/>
      <c r="F37" s="2538"/>
      <c r="G37" s="102"/>
      <c r="H37" s="73">
        <f>D37+E37-F37-G37</f>
        <v>0</v>
      </c>
      <c r="I37" s="67">
        <v>21</v>
      </c>
    </row>
    <row r="38" spans="1:9" ht="18" customHeight="1">
      <c r="A38" s="2955">
        <v>22</v>
      </c>
      <c r="B38" s="17" t="s">
        <v>1377</v>
      </c>
      <c r="C38" s="20"/>
      <c r="D38" s="110">
        <f>SUM(D35:D37)</f>
        <v>0</v>
      </c>
      <c r="E38" s="2541"/>
      <c r="F38" s="2542"/>
      <c r="G38" s="111"/>
      <c r="H38" s="110">
        <f>SUM(H35:H37)</f>
        <v>0</v>
      </c>
      <c r="I38" s="23">
        <v>22</v>
      </c>
    </row>
    <row r="39" spans="1:9" ht="18" customHeight="1">
      <c r="A39" s="2507"/>
      <c r="B39" s="21" t="s">
        <v>1378</v>
      </c>
      <c r="C39" s="18"/>
      <c r="D39" s="73"/>
      <c r="E39" s="499"/>
      <c r="F39" s="2537"/>
      <c r="G39" s="108"/>
      <c r="H39" s="73"/>
      <c r="I39" s="50"/>
    </row>
    <row r="40" spans="1:9">
      <c r="A40" s="2429"/>
      <c r="B40" s="20"/>
      <c r="C40" s="20"/>
      <c r="D40" s="70"/>
      <c r="E40" s="1584"/>
      <c r="F40" s="2503"/>
      <c r="G40" s="70"/>
      <c r="H40" s="17"/>
      <c r="I40" s="1579"/>
    </row>
    <row r="41" spans="1:9">
      <c r="A41" s="2429"/>
      <c r="B41" s="20"/>
      <c r="C41" s="20"/>
      <c r="D41" s="70"/>
      <c r="E41" s="1584"/>
      <c r="F41" s="2503"/>
      <c r="G41" s="70"/>
      <c r="H41" s="17"/>
      <c r="I41" s="1579"/>
    </row>
    <row r="42" spans="1:9">
      <c r="A42" s="1566"/>
      <c r="B42" s="20"/>
      <c r="C42" s="20"/>
      <c r="D42" s="70"/>
      <c r="E42" s="1584"/>
      <c r="F42" s="2503"/>
      <c r="G42" s="70"/>
      <c r="H42" s="17"/>
      <c r="I42" s="1579"/>
    </row>
    <row r="43" spans="1:9">
      <c r="A43" s="1566"/>
      <c r="B43" s="17"/>
      <c r="C43" s="20"/>
      <c r="D43" s="70"/>
      <c r="E43" s="1584"/>
      <c r="F43" s="1566"/>
      <c r="G43" s="70"/>
      <c r="H43" s="17"/>
      <c r="I43" s="1579"/>
    </row>
    <row r="44" spans="1:9">
      <c r="A44" s="1566"/>
      <c r="B44" s="20"/>
      <c r="C44" s="20"/>
      <c r="D44" s="70"/>
      <c r="E44" s="1584"/>
      <c r="F44" s="1566"/>
      <c r="G44" s="70"/>
      <c r="H44" s="17"/>
      <c r="I44" s="1579"/>
    </row>
    <row r="45" spans="1:9">
      <c r="A45" s="1566"/>
      <c r="B45" s="17"/>
      <c r="C45" s="20"/>
      <c r="D45" s="70"/>
      <c r="E45" s="1584"/>
      <c r="F45" s="2503"/>
      <c r="G45" s="70"/>
      <c r="H45" s="17"/>
      <c r="I45" s="1579"/>
    </row>
    <row r="46" spans="1:9">
      <c r="A46" s="1566"/>
      <c r="B46" s="17"/>
      <c r="C46" s="20"/>
      <c r="D46" s="70"/>
      <c r="E46" s="1584"/>
      <c r="F46" s="1566"/>
      <c r="G46" s="70"/>
      <c r="H46" s="17"/>
      <c r="I46" s="1579"/>
    </row>
    <row r="47" spans="1:9">
      <c r="A47" s="1566"/>
      <c r="B47" s="17"/>
      <c r="C47" s="20"/>
      <c r="D47" s="70"/>
      <c r="E47" s="1584"/>
      <c r="F47" s="1566"/>
      <c r="G47" s="70"/>
      <c r="H47" s="17"/>
      <c r="I47" s="1579"/>
    </row>
    <row r="48" spans="1:9">
      <c r="A48" s="1566"/>
      <c r="B48" s="17"/>
      <c r="C48" s="20"/>
      <c r="D48" s="70"/>
      <c r="E48" s="1584"/>
      <c r="F48" s="1566"/>
      <c r="G48" s="70"/>
      <c r="H48" s="17"/>
      <c r="I48" s="1579"/>
    </row>
    <row r="49" spans="1:9">
      <c r="A49" s="1566"/>
      <c r="B49" s="17"/>
      <c r="C49" s="20"/>
      <c r="D49" s="70"/>
      <c r="E49" s="1584"/>
      <c r="F49" s="1566"/>
      <c r="G49" s="70"/>
      <c r="H49" s="17"/>
      <c r="I49" s="1579"/>
    </row>
    <row r="50" spans="1:9">
      <c r="A50" s="1566"/>
      <c r="B50" s="17"/>
      <c r="C50" s="20"/>
      <c r="D50" s="70"/>
      <c r="E50" s="1584"/>
      <c r="F50" s="1566"/>
      <c r="G50" s="70"/>
      <c r="H50" s="17"/>
      <c r="I50" s="1579"/>
    </row>
    <row r="51" spans="1:9">
      <c r="A51" s="1566"/>
      <c r="B51" s="17"/>
      <c r="C51" s="20"/>
      <c r="D51" s="70"/>
      <c r="E51" s="1584"/>
      <c r="F51" s="1566"/>
      <c r="G51" s="70"/>
      <c r="H51" s="17"/>
      <c r="I51" s="1579"/>
    </row>
    <row r="52" spans="1:9">
      <c r="A52" s="1566"/>
      <c r="B52" s="17"/>
      <c r="C52" s="20"/>
      <c r="D52" s="70"/>
      <c r="E52" s="1584"/>
      <c r="F52" s="1566"/>
      <c r="G52" s="70"/>
      <c r="H52" s="17"/>
      <c r="I52" s="1579"/>
    </row>
    <row r="53" spans="1:9">
      <c r="A53" s="1566"/>
      <c r="B53" s="17"/>
      <c r="C53" s="20"/>
      <c r="D53" s="70"/>
      <c r="E53" s="1584"/>
      <c r="F53" s="1566"/>
      <c r="G53" s="70"/>
      <c r="H53" s="17"/>
      <c r="I53" s="1579"/>
    </row>
    <row r="54" spans="1:9" ht="16" thickBot="1">
      <c r="A54" s="2934"/>
      <c r="B54" s="2935"/>
      <c r="C54" s="2936"/>
      <c r="D54" s="2967"/>
      <c r="E54" s="2543"/>
      <c r="F54" s="2934"/>
      <c r="G54" s="2967"/>
      <c r="H54" s="2935"/>
      <c r="I54" s="2510"/>
    </row>
    <row r="55" spans="1:9">
      <c r="A55" s="17"/>
      <c r="B55" s="17"/>
      <c r="C55" s="20"/>
      <c r="D55" s="70"/>
      <c r="E55" s="17"/>
      <c r="F55" s="17"/>
      <c r="G55" s="70"/>
      <c r="H55" s="17"/>
    </row>
    <row r="56" spans="1:9">
      <c r="A56" s="9" t="s">
        <v>1330</v>
      </c>
      <c r="B56" s="17"/>
      <c r="C56" s="20"/>
      <c r="D56" s="70"/>
      <c r="E56" s="17"/>
      <c r="F56" s="9" t="s">
        <v>1330</v>
      </c>
      <c r="G56" s="70"/>
      <c r="H56" s="17"/>
    </row>
    <row r="57" spans="1:9">
      <c r="A57" s="20" t="s">
        <v>1379</v>
      </c>
      <c r="B57" s="12"/>
      <c r="C57" s="12"/>
      <c r="D57" s="71"/>
      <c r="E57" s="20"/>
      <c r="F57" s="71" t="s">
        <v>1380</v>
      </c>
      <c r="G57" s="12"/>
      <c r="H57" s="20"/>
      <c r="I57" s="12"/>
    </row>
    <row r="58" spans="1:9">
      <c r="A58" s="17"/>
      <c r="B58" s="17"/>
      <c r="C58" s="17"/>
      <c r="D58" s="70"/>
      <c r="E58" s="17"/>
      <c r="F58" s="17"/>
      <c r="G58" s="70"/>
      <c r="H58" s="17"/>
    </row>
    <row r="59" spans="1:9">
      <c r="A59" s="17"/>
      <c r="B59" s="17"/>
      <c r="C59" s="17"/>
      <c r="D59" s="70"/>
      <c r="E59" s="17"/>
      <c r="F59" s="17"/>
      <c r="G59" s="70"/>
      <c r="H59" s="17"/>
    </row>
    <row r="60" spans="1:9">
      <c r="A60" s="17"/>
      <c r="B60" s="17"/>
      <c r="C60" s="17"/>
      <c r="D60" s="70"/>
      <c r="E60" s="17"/>
      <c r="F60" s="17"/>
      <c r="G60" s="70"/>
      <c r="H60" s="17"/>
    </row>
    <row r="61" spans="1:9">
      <c r="A61" s="17"/>
      <c r="B61" s="17"/>
      <c r="C61" s="17"/>
      <c r="D61" s="70"/>
      <c r="E61" s="17"/>
      <c r="F61" s="17"/>
      <c r="G61" s="70"/>
      <c r="H61" s="17"/>
    </row>
    <row r="62" spans="1:9">
      <c r="A62" s="17"/>
      <c r="B62" s="17"/>
      <c r="C62" s="17"/>
      <c r="D62" s="70"/>
      <c r="E62" s="17"/>
      <c r="F62" s="17"/>
      <c r="G62" s="70"/>
      <c r="H62" s="17"/>
    </row>
    <row r="63" spans="1:9">
      <c r="A63" s="17"/>
      <c r="B63" s="17"/>
      <c r="C63" s="17"/>
      <c r="D63" s="70"/>
      <c r="E63" s="17"/>
      <c r="F63" s="17"/>
      <c r="G63" s="70"/>
      <c r="H63" s="17"/>
    </row>
    <row r="64" spans="1:9">
      <c r="A64" s="17"/>
      <c r="B64" s="17"/>
      <c r="C64" s="17"/>
      <c r="D64" s="70"/>
      <c r="E64" s="17"/>
      <c r="F64" s="17"/>
      <c r="G64" s="70"/>
      <c r="H64" s="17"/>
    </row>
    <row r="65" spans="1:8">
      <c r="A65" s="17"/>
      <c r="B65"/>
      <c r="C65" s="17"/>
      <c r="D65" s="70"/>
      <c r="E65" s="17"/>
      <c r="F65" s="17"/>
      <c r="G65" s="70"/>
      <c r="H65" s="17"/>
    </row>
    <row r="66" spans="1:8">
      <c r="A66" s="17"/>
      <c r="B66"/>
      <c r="C66" s="17"/>
      <c r="D66" s="70"/>
      <c r="E66" s="17"/>
      <c r="F66" s="17"/>
      <c r="G66" s="70"/>
      <c r="H66" s="17"/>
    </row>
    <row r="67" spans="1:8">
      <c r="A67" s="17"/>
      <c r="B67"/>
      <c r="C67" s="17"/>
      <c r="D67" s="70"/>
      <c r="E67" s="17"/>
      <c r="F67" s="17"/>
      <c r="G67" s="70"/>
      <c r="H67" s="17"/>
    </row>
    <row r="68" spans="1:8">
      <c r="A68" s="17"/>
      <c r="B68"/>
      <c r="C68" s="17"/>
      <c r="D68" s="70"/>
      <c r="E68" s="17"/>
      <c r="F68" s="17"/>
      <c r="G68" s="70"/>
      <c r="H68" s="17"/>
    </row>
    <row r="69" spans="1:8">
      <c r="A69" s="17"/>
      <c r="B69"/>
      <c r="C69" s="17"/>
      <c r="D69" s="70"/>
      <c r="E69" s="17"/>
      <c r="F69" s="17"/>
      <c r="G69" s="70"/>
      <c r="H69" s="17"/>
    </row>
    <row r="70" spans="1:8">
      <c r="A70" s="17"/>
      <c r="B70"/>
      <c r="C70" s="17"/>
      <c r="D70" s="17"/>
      <c r="E70" s="17"/>
      <c r="F70" s="17"/>
      <c r="G70" s="17"/>
      <c r="H70" s="17"/>
    </row>
    <row r="71" spans="1:8">
      <c r="A71" s="17"/>
      <c r="B71"/>
      <c r="C71" s="17"/>
      <c r="D71" s="17"/>
      <c r="E71" s="17"/>
      <c r="F71" s="17"/>
      <c r="G71" s="17"/>
      <c r="H71" s="17"/>
    </row>
    <row r="72" spans="1:8">
      <c r="A72" s="17"/>
      <c r="B72"/>
      <c r="C72" s="17"/>
      <c r="D72" s="17"/>
      <c r="E72" s="17"/>
      <c r="F72" s="17"/>
      <c r="G72" s="17"/>
      <c r="H72" s="17"/>
    </row>
    <row r="73" spans="1:8">
      <c r="A73" s="17"/>
      <c r="B73"/>
      <c r="C73" s="17"/>
      <c r="D73" s="17"/>
      <c r="E73" s="17"/>
      <c r="F73" s="17"/>
      <c r="G73" s="17"/>
      <c r="H73" s="17"/>
    </row>
    <row r="74" spans="1:8">
      <c r="A74" s="17"/>
      <c r="B74"/>
      <c r="C74" s="17"/>
      <c r="D74" s="17"/>
      <c r="E74" s="17"/>
      <c r="F74" s="17"/>
      <c r="G74" s="17"/>
      <c r="H74" s="17"/>
    </row>
    <row r="75" spans="1:8">
      <c r="B75"/>
    </row>
    <row r="152" spans="2:6">
      <c r="B152" s="193"/>
      <c r="F152" s="193"/>
    </row>
  </sheetData>
  <printOptions horizontalCentered="1" verticalCentered="1"/>
  <pageMargins left="0.5" right="0.5" top="0.5" bottom="0.5" header="0.5" footer="0.5"/>
  <pageSetup scale="62" fitToWidth="2" orientation="portrait" horizontalDpi="300" verticalDpi="300" r:id="rId1"/>
  <headerFooter alignWithMargins="0"/>
  <colBreaks count="1" manualBreakCount="1">
    <brk id="5" max="1048575" man="1"/>
  </colBreaks>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abColor rgb="FF92D050"/>
  </sheetPr>
  <dimension ref="A1:L213"/>
  <sheetViews>
    <sheetView view="pageBreakPreview" topLeftCell="A131" zoomScale="70" zoomScaleNormal="50" zoomScaleSheetLayoutView="70" workbookViewId="0">
      <selection activeCell="A73" sqref="A73:E73"/>
    </sheetView>
  </sheetViews>
  <sheetFormatPr defaultColWidth="9.69140625" defaultRowHeight="15.5"/>
  <cols>
    <col min="1" max="1" width="5.69140625" style="9" customWidth="1"/>
    <col min="2" max="2" width="42.3046875" style="9" customWidth="1"/>
    <col min="3" max="3" width="14.69140625" style="9" customWidth="1"/>
    <col min="4" max="4" width="15.69140625" style="9" customWidth="1"/>
    <col min="5" max="5" width="22.53515625" style="9" customWidth="1"/>
    <col min="6" max="6" width="34.07421875" style="9" customWidth="1"/>
    <col min="7" max="7" width="22.69140625" style="9" customWidth="1"/>
    <col min="8" max="8" width="15.4609375" style="9" customWidth="1"/>
    <col min="9" max="9" width="20.4609375" style="312" customWidth="1"/>
    <col min="10" max="10" width="7.53515625" style="9" bestFit="1" customWidth="1"/>
    <col min="11" max="12" width="4.69140625" style="9" customWidth="1"/>
    <col min="13" max="16384" width="9.69140625" style="9"/>
  </cols>
  <sheetData>
    <row r="1" spans="1:12" ht="15.75" customHeight="1">
      <c r="A1" s="1182" t="s">
        <v>1245</v>
      </c>
      <c r="B1" s="1235"/>
      <c r="C1" s="1328" t="s">
        <v>1246</v>
      </c>
      <c r="D1" s="1236" t="s">
        <v>158</v>
      </c>
      <c r="E1" s="1183" t="s">
        <v>159</v>
      </c>
      <c r="F1" s="1182" t="s">
        <v>156</v>
      </c>
      <c r="G1" s="1237" t="s">
        <v>1246</v>
      </c>
      <c r="H1" s="1237" t="s">
        <v>158</v>
      </c>
      <c r="I1" s="1327" t="s">
        <v>159</v>
      </c>
      <c r="J1" s="1328"/>
      <c r="K1" s="1183"/>
    </row>
    <row r="2" spans="1:12" ht="15.75" customHeight="1">
      <c r="A2" s="1583" t="str">
        <f>'Data Sheet'!$C$25</f>
        <v xml:space="preserve">Niagara Mohawk Power Corporation </v>
      </c>
      <c r="B2" s="40"/>
      <c r="C2" s="22" t="s">
        <v>386</v>
      </c>
      <c r="D2" s="38" t="s">
        <v>1248</v>
      </c>
      <c r="E2" s="1586"/>
      <c r="F2" s="1583" t="str">
        <f>'Data Sheet'!$C$25</f>
        <v xml:space="preserve">Niagara Mohawk Power Corporation </v>
      </c>
      <c r="G2" s="22" t="s">
        <v>386</v>
      </c>
      <c r="H2" s="47" t="s">
        <v>1248</v>
      </c>
      <c r="I2" s="1205"/>
      <c r="K2" s="1586"/>
    </row>
    <row r="3" spans="1:12" ht="15.75" customHeight="1">
      <c r="A3" s="1667" t="s">
        <v>1249</v>
      </c>
      <c r="B3" s="40"/>
      <c r="C3" s="9" t="s">
        <v>1250</v>
      </c>
      <c r="D3" s="323" t="str">
        <f>'Data Sheet'!$C$40</f>
        <v>April 20, 2026</v>
      </c>
      <c r="E3" s="1276" t="str">
        <f>'Data Sheet'!$C$38</f>
        <v>December 31, 2025</v>
      </c>
      <c r="F3" s="1667"/>
      <c r="G3" s="49" t="s">
        <v>1250</v>
      </c>
      <c r="H3" s="47" t="str">
        <f>'Data Sheet'!$C$40</f>
        <v>April 20, 2026</v>
      </c>
      <c r="I3" s="1206" t="str">
        <f>'Data Sheet'!$C$38</f>
        <v>December 31, 2025</v>
      </c>
      <c r="J3" s="37"/>
      <c r="K3" s="1217"/>
    </row>
    <row r="4" spans="1:12" ht="15.75" customHeight="1">
      <c r="A4" s="2178" t="s">
        <v>1381</v>
      </c>
      <c r="B4" s="2179"/>
      <c r="C4" s="2179"/>
      <c r="D4" s="2179"/>
      <c r="E4" s="2180"/>
      <c r="F4" s="3802" t="s">
        <v>1382</v>
      </c>
      <c r="G4" s="3803"/>
      <c r="H4" s="3803"/>
      <c r="I4" s="3803"/>
      <c r="J4" s="3803"/>
      <c r="K4" s="3804"/>
      <c r="L4" s="143"/>
    </row>
    <row r="5" spans="1:12" ht="15.75" customHeight="1">
      <c r="A5" s="1583"/>
      <c r="E5" s="1586"/>
      <c r="F5" s="1583"/>
      <c r="K5" s="1586"/>
    </row>
    <row r="6" spans="1:12" ht="15.75" customHeight="1">
      <c r="A6" s="1863" t="s">
        <v>1383</v>
      </c>
      <c r="B6" s="114"/>
      <c r="C6" s="114"/>
      <c r="D6" s="114"/>
      <c r="E6" s="1864"/>
      <c r="F6" s="1863" t="s">
        <v>1384</v>
      </c>
      <c r="J6" s="114"/>
      <c r="K6" s="1586"/>
    </row>
    <row r="7" spans="1:12" ht="15.75" customHeight="1">
      <c r="A7" s="1863"/>
      <c r="B7" s="114"/>
      <c r="C7" s="114"/>
      <c r="D7" s="114"/>
      <c r="E7" s="1864"/>
      <c r="F7" s="1863" t="s">
        <v>1385</v>
      </c>
      <c r="H7" s="114"/>
      <c r="I7" s="3499"/>
      <c r="J7" s="114"/>
      <c r="K7" s="1586"/>
    </row>
    <row r="8" spans="1:12" ht="15.75" customHeight="1">
      <c r="A8" s="1863" t="s">
        <v>1386</v>
      </c>
      <c r="B8" s="114"/>
      <c r="C8" s="114"/>
      <c r="D8" s="114"/>
      <c r="E8" s="1864"/>
      <c r="F8" s="1863" t="s">
        <v>1387</v>
      </c>
      <c r="G8" s="114"/>
      <c r="H8" s="114"/>
      <c r="I8" s="3499"/>
      <c r="J8" s="114"/>
      <c r="K8" s="1586"/>
    </row>
    <row r="9" spans="1:12" ht="15.75" customHeight="1">
      <c r="A9" s="1863" t="s">
        <v>1388</v>
      </c>
      <c r="B9" s="114"/>
      <c r="C9" s="114"/>
      <c r="D9" s="114"/>
      <c r="E9" s="1864"/>
      <c r="F9" s="1863" t="s">
        <v>1389</v>
      </c>
      <c r="G9" s="114"/>
      <c r="H9" s="114"/>
      <c r="I9" s="3499"/>
      <c r="J9" s="114"/>
      <c r="K9" s="1586"/>
    </row>
    <row r="10" spans="1:12" ht="15.75" customHeight="1">
      <c r="A10" s="1863" t="s">
        <v>1390</v>
      </c>
      <c r="B10" s="114"/>
      <c r="C10" s="114"/>
      <c r="D10" s="114"/>
      <c r="E10" s="1864"/>
      <c r="F10" s="1863" t="s">
        <v>1391</v>
      </c>
      <c r="G10" s="114"/>
      <c r="J10" s="114"/>
      <c r="K10" s="1586"/>
    </row>
    <row r="11" spans="1:12" ht="15.75" customHeight="1">
      <c r="A11" s="1863"/>
      <c r="B11" s="114"/>
      <c r="C11" s="114"/>
      <c r="D11" s="114"/>
      <c r="E11" s="1864"/>
      <c r="F11" s="1863"/>
      <c r="H11" s="114"/>
      <c r="I11" s="3499"/>
      <c r="J11" s="114"/>
      <c r="K11" s="1586"/>
    </row>
    <row r="12" spans="1:12" ht="15.75" customHeight="1">
      <c r="A12" s="1863" t="s">
        <v>1392</v>
      </c>
      <c r="B12" s="114"/>
      <c r="C12" s="114"/>
      <c r="D12" s="114"/>
      <c r="E12" s="1864"/>
      <c r="F12" s="1863" t="s">
        <v>1393</v>
      </c>
      <c r="G12" s="114"/>
      <c r="H12" s="114"/>
      <c r="I12" s="3499"/>
      <c r="J12" s="114"/>
      <c r="K12" s="1586"/>
    </row>
    <row r="13" spans="1:12" ht="15.75" customHeight="1">
      <c r="A13" s="1863"/>
      <c r="B13" s="114"/>
      <c r="C13" s="114"/>
      <c r="D13" s="114"/>
      <c r="E13" s="1864"/>
      <c r="F13" s="1863" t="s">
        <v>1394</v>
      </c>
      <c r="G13" s="114"/>
      <c r="H13" s="114"/>
      <c r="I13" s="3499"/>
      <c r="J13" s="114"/>
      <c r="K13" s="1586"/>
    </row>
    <row r="14" spans="1:12" ht="15.75" customHeight="1">
      <c r="A14" s="1863" t="s">
        <v>1395</v>
      </c>
      <c r="B14" s="114"/>
      <c r="C14" s="114"/>
      <c r="D14" s="114"/>
      <c r="E14" s="1864"/>
      <c r="F14" s="1863" t="s">
        <v>1396</v>
      </c>
      <c r="G14" s="114"/>
      <c r="H14" s="114"/>
      <c r="I14" s="3499"/>
      <c r="J14" s="114"/>
      <c r="K14" s="1586"/>
    </row>
    <row r="15" spans="1:12" ht="15.75" customHeight="1">
      <c r="A15" s="1863" t="s">
        <v>1397</v>
      </c>
      <c r="B15" s="114"/>
      <c r="C15" s="114"/>
      <c r="D15" s="114"/>
      <c r="E15" s="1864"/>
      <c r="F15" s="1863" t="s">
        <v>1398</v>
      </c>
      <c r="G15" s="114"/>
      <c r="H15" s="114"/>
      <c r="I15" s="3499"/>
      <c r="J15" s="114"/>
      <c r="K15" s="1586"/>
    </row>
    <row r="16" spans="1:12" ht="15.75" customHeight="1">
      <c r="A16" s="1863"/>
      <c r="B16" s="114"/>
      <c r="C16" s="114"/>
      <c r="D16" s="114"/>
      <c r="E16" s="1864"/>
      <c r="F16" s="1863"/>
      <c r="G16" s="114"/>
      <c r="H16" s="114"/>
      <c r="I16" s="3499"/>
      <c r="J16" s="114"/>
      <c r="K16" s="1586"/>
    </row>
    <row r="17" spans="1:12" ht="15.75" customHeight="1">
      <c r="A17" s="1863" t="s">
        <v>1399</v>
      </c>
      <c r="B17" s="114"/>
      <c r="C17" s="114"/>
      <c r="D17" s="114"/>
      <c r="E17" s="1864"/>
      <c r="F17" s="1863" t="s">
        <v>1400</v>
      </c>
      <c r="G17" s="114"/>
      <c r="H17" s="114"/>
      <c r="I17" s="3499"/>
      <c r="J17" s="114"/>
      <c r="K17" s="1586"/>
    </row>
    <row r="18" spans="1:12" ht="15.75" customHeight="1">
      <c r="A18" s="1863"/>
      <c r="B18" s="114"/>
      <c r="C18" s="114"/>
      <c r="D18" s="114"/>
      <c r="E18" s="1864"/>
      <c r="F18" s="1863" t="s">
        <v>1401</v>
      </c>
      <c r="G18" s="114"/>
      <c r="H18" s="114"/>
      <c r="I18" s="3499"/>
      <c r="J18" s="114"/>
      <c r="K18" s="1586"/>
    </row>
    <row r="19" spans="1:12" ht="15.75" customHeight="1">
      <c r="A19" s="1863" t="s">
        <v>1402</v>
      </c>
      <c r="B19" s="114"/>
      <c r="C19" s="114"/>
      <c r="D19" s="114"/>
      <c r="E19" s="1864"/>
      <c r="F19" s="1863"/>
      <c r="G19" s="114"/>
      <c r="H19" s="114"/>
      <c r="I19" s="3499"/>
      <c r="J19" s="114"/>
      <c r="K19" s="1586"/>
    </row>
    <row r="20" spans="1:12" ht="15.75" customHeight="1">
      <c r="A20" s="1863" t="s">
        <v>1403</v>
      </c>
      <c r="B20" s="114"/>
      <c r="C20" s="114"/>
      <c r="D20" s="114"/>
      <c r="E20" s="1864"/>
      <c r="F20" s="1863" t="s">
        <v>1404</v>
      </c>
      <c r="G20" s="114"/>
      <c r="H20" s="114"/>
      <c r="I20" s="3499"/>
      <c r="J20" s="114"/>
      <c r="K20" s="1586"/>
    </row>
    <row r="21" spans="1:12" ht="15.75" customHeight="1">
      <c r="A21" s="1863" t="s">
        <v>1405</v>
      </c>
      <c r="B21" s="114"/>
      <c r="C21" s="114"/>
      <c r="D21" s="114"/>
      <c r="E21" s="1864"/>
      <c r="F21" s="1863" t="s">
        <v>1406</v>
      </c>
      <c r="G21" s="114"/>
      <c r="H21" s="114"/>
      <c r="I21" s="3499"/>
      <c r="J21" s="114"/>
      <c r="K21" s="1586"/>
    </row>
    <row r="22" spans="1:12" ht="15.75" customHeight="1">
      <c r="A22" s="1863" t="s">
        <v>1407</v>
      </c>
      <c r="B22" s="114"/>
      <c r="C22" s="114"/>
      <c r="D22" s="114"/>
      <c r="E22" s="1864"/>
      <c r="F22" s="1863" t="s">
        <v>1408</v>
      </c>
      <c r="G22" s="114"/>
      <c r="H22" s="114"/>
      <c r="I22" s="3499"/>
      <c r="J22" s="114"/>
      <c r="K22" s="1586"/>
    </row>
    <row r="23" spans="1:12" ht="15.75" customHeight="1">
      <c r="A23" s="1583"/>
      <c r="E23" s="1586"/>
      <c r="F23" s="1329"/>
      <c r="G23" s="37"/>
      <c r="H23" s="37"/>
      <c r="I23" s="1207"/>
      <c r="J23" s="37"/>
      <c r="K23" s="1217"/>
    </row>
    <row r="24" spans="1:12" ht="15.75" customHeight="1">
      <c r="A24" s="1186"/>
      <c r="B24" s="2085"/>
      <c r="C24" s="2162"/>
      <c r="D24" s="290" t="s">
        <v>705</v>
      </c>
      <c r="E24" s="1337"/>
      <c r="F24" s="1583"/>
      <c r="G24" s="38"/>
      <c r="I24" s="1208" t="s">
        <v>705</v>
      </c>
      <c r="J24" s="40"/>
      <c r="K24" s="1330"/>
      <c r="L24" s="143"/>
    </row>
    <row r="25" spans="1:12" ht="15.75" customHeight="1">
      <c r="A25" s="1654" t="s">
        <v>399</v>
      </c>
      <c r="B25" s="142" t="s">
        <v>977</v>
      </c>
      <c r="C25" s="40"/>
      <c r="D25" s="291" t="s">
        <v>1352</v>
      </c>
      <c r="E25" s="1651" t="s">
        <v>1409</v>
      </c>
      <c r="F25" s="1654" t="s">
        <v>1410</v>
      </c>
      <c r="G25" s="291" t="s">
        <v>1268</v>
      </c>
      <c r="H25" s="143" t="s">
        <v>1411</v>
      </c>
      <c r="I25" s="1208" t="s">
        <v>708</v>
      </c>
      <c r="J25" s="40"/>
      <c r="K25" s="1330" t="s">
        <v>399</v>
      </c>
      <c r="L25" s="143"/>
    </row>
    <row r="26" spans="1:12" ht="15.75" customHeight="1">
      <c r="A26" s="1585" t="s">
        <v>402</v>
      </c>
      <c r="B26" s="162" t="s">
        <v>172</v>
      </c>
      <c r="C26" s="54"/>
      <c r="D26" s="296" t="s">
        <v>173</v>
      </c>
      <c r="E26" s="1338" t="s">
        <v>174</v>
      </c>
      <c r="F26" s="1585" t="s">
        <v>175</v>
      </c>
      <c r="G26" s="296" t="s">
        <v>513</v>
      </c>
      <c r="H26" s="297" t="s">
        <v>514</v>
      </c>
      <c r="I26" s="1209" t="s">
        <v>515</v>
      </c>
      <c r="J26" s="54"/>
      <c r="K26" s="1331" t="s">
        <v>402</v>
      </c>
      <c r="L26" s="143"/>
    </row>
    <row r="27" spans="1:12" ht="15.75" customHeight="1">
      <c r="A27" s="2164">
        <v>1</v>
      </c>
      <c r="B27" s="2167" t="s">
        <v>1412</v>
      </c>
      <c r="C27" s="2165"/>
      <c r="D27" s="2546"/>
      <c r="E27" s="2547"/>
      <c r="F27" s="2548"/>
      <c r="G27" s="2549"/>
      <c r="H27" s="2549"/>
      <c r="I27" s="2550"/>
      <c r="J27" s="2551"/>
      <c r="K27" s="2100">
        <v>1</v>
      </c>
      <c r="L27" s="143"/>
    </row>
    <row r="28" spans="1:12" ht="15.75" customHeight="1">
      <c r="A28" s="2164">
        <v>2</v>
      </c>
      <c r="B28" s="2167" t="s">
        <v>1413</v>
      </c>
      <c r="C28" s="2165"/>
      <c r="D28" s="2095">
        <v>971076</v>
      </c>
      <c r="E28" s="2168">
        <v>-971076</v>
      </c>
      <c r="F28" s="2094">
        <v>0</v>
      </c>
      <c r="G28" s="2098">
        <v>0</v>
      </c>
      <c r="H28" s="2098">
        <v>0</v>
      </c>
      <c r="I28" s="2098">
        <f t="shared" ref="I28:I30" si="0">D28+E28+F28+G28+H28</f>
        <v>0</v>
      </c>
      <c r="J28" s="683" t="s">
        <v>1414</v>
      </c>
      <c r="K28" s="2100">
        <v>2</v>
      </c>
      <c r="L28" s="143"/>
    </row>
    <row r="29" spans="1:12" ht="15.75" customHeight="1">
      <c r="A29" s="2164">
        <v>3</v>
      </c>
      <c r="B29" s="2167" t="s">
        <v>1415</v>
      </c>
      <c r="C29" s="2165"/>
      <c r="D29" s="3295">
        <v>6357778</v>
      </c>
      <c r="E29" s="3296">
        <v>0</v>
      </c>
      <c r="F29" s="3297">
        <v>0</v>
      </c>
      <c r="G29" s="3298">
        <v>0</v>
      </c>
      <c r="H29" s="3298">
        <v>0</v>
      </c>
      <c r="I29" s="3298">
        <f t="shared" si="0"/>
        <v>6357778</v>
      </c>
      <c r="J29" s="683" t="s">
        <v>1416</v>
      </c>
      <c r="K29" s="2100">
        <v>3</v>
      </c>
      <c r="L29" s="143"/>
    </row>
    <row r="30" spans="1:12" ht="15.75" customHeight="1">
      <c r="A30" s="2164">
        <v>4</v>
      </c>
      <c r="B30" s="2167" t="s">
        <v>1417</v>
      </c>
      <c r="C30" s="2165"/>
      <c r="D30" s="3295">
        <v>20646598</v>
      </c>
      <c r="E30" s="3296">
        <v>0</v>
      </c>
      <c r="F30" s="3297">
        <v>0</v>
      </c>
      <c r="G30" s="3298">
        <v>0</v>
      </c>
      <c r="H30" s="3298">
        <v>-20646598</v>
      </c>
      <c r="I30" s="3298">
        <f t="shared" si="0"/>
        <v>0</v>
      </c>
      <c r="J30" s="683" t="s">
        <v>1418</v>
      </c>
      <c r="K30" s="2100">
        <v>4</v>
      </c>
      <c r="L30" s="143"/>
    </row>
    <row r="31" spans="1:12" ht="15.75" customHeight="1">
      <c r="A31" s="2164">
        <v>5</v>
      </c>
      <c r="B31" s="2167" t="s">
        <v>1419</v>
      </c>
      <c r="C31" s="2165"/>
      <c r="D31" s="2095">
        <f t="shared" ref="D31:I31" si="1">SUM(D28:D30)</f>
        <v>27975452</v>
      </c>
      <c r="E31" s="2168">
        <f t="shared" si="1"/>
        <v>-971076</v>
      </c>
      <c r="F31" s="2094">
        <f t="shared" si="1"/>
        <v>0</v>
      </c>
      <c r="G31" s="2098">
        <f t="shared" si="1"/>
        <v>0</v>
      </c>
      <c r="H31" s="2098">
        <f t="shared" si="1"/>
        <v>-20646598</v>
      </c>
      <c r="I31" s="2098">
        <f t="shared" si="1"/>
        <v>6357778</v>
      </c>
      <c r="J31" s="684"/>
      <c r="K31" s="2100">
        <v>5</v>
      </c>
      <c r="L31" s="143"/>
    </row>
    <row r="32" spans="1:12" ht="15.75" customHeight="1">
      <c r="A32" s="2164">
        <v>6</v>
      </c>
      <c r="B32" s="2167" t="s">
        <v>1420</v>
      </c>
      <c r="C32" s="2165"/>
      <c r="D32" s="2552"/>
      <c r="E32" s="1339"/>
      <c r="F32" s="1332"/>
      <c r="G32" s="2553"/>
      <c r="H32" s="2553"/>
      <c r="I32" s="2553"/>
      <c r="J32" s="684"/>
      <c r="K32" s="2100">
        <v>6</v>
      </c>
      <c r="L32" s="143"/>
    </row>
    <row r="33" spans="1:12" ht="15.75" customHeight="1">
      <c r="A33" s="2164">
        <v>7</v>
      </c>
      <c r="B33" s="2167" t="s">
        <v>1421</v>
      </c>
      <c r="C33" s="2165"/>
      <c r="D33" s="685"/>
      <c r="E33" s="1340"/>
      <c r="F33" s="2554"/>
      <c r="G33" s="686"/>
      <c r="H33" s="686"/>
      <c r="I33" s="686"/>
      <c r="J33" s="684"/>
      <c r="K33" s="2100">
        <v>7</v>
      </c>
      <c r="L33" s="143"/>
    </row>
    <row r="34" spans="1:12" ht="15.75" customHeight="1">
      <c r="A34" s="2164">
        <v>8</v>
      </c>
      <c r="B34" s="2167" t="s">
        <v>1422</v>
      </c>
      <c r="C34" s="2165"/>
      <c r="D34" s="1569"/>
      <c r="E34" s="2168"/>
      <c r="F34" s="2110"/>
      <c r="G34" s="2109"/>
      <c r="H34" s="2109"/>
      <c r="I34" s="2109">
        <f t="shared" ref="I34:I41" si="2">D34+E34-F34+G34+H34</f>
        <v>0</v>
      </c>
      <c r="J34" s="683" t="s">
        <v>1423</v>
      </c>
      <c r="K34" s="2100">
        <v>8</v>
      </c>
      <c r="L34" s="143"/>
    </row>
    <row r="35" spans="1:12" ht="15.75" customHeight="1">
      <c r="A35" s="2164">
        <v>9</v>
      </c>
      <c r="B35" s="2167" t="s">
        <v>1424</v>
      </c>
      <c r="C35" s="2165"/>
      <c r="D35" s="1569"/>
      <c r="E35" s="2174"/>
      <c r="F35" s="2094"/>
      <c r="G35" s="2109"/>
      <c r="H35" s="2109"/>
      <c r="I35" s="2109">
        <f t="shared" si="2"/>
        <v>0</v>
      </c>
      <c r="J35" s="683" t="s">
        <v>1425</v>
      </c>
      <c r="K35" s="2100">
        <v>9</v>
      </c>
      <c r="L35" s="143"/>
    </row>
    <row r="36" spans="1:12" ht="15.75" customHeight="1">
      <c r="A36" s="2164">
        <v>10</v>
      </c>
      <c r="B36" s="2167" t="s">
        <v>1426</v>
      </c>
      <c r="C36" s="2165"/>
      <c r="D36" s="1569"/>
      <c r="E36" s="2174"/>
      <c r="F36" s="2110"/>
      <c r="G36" s="2109"/>
      <c r="H36" s="2109"/>
      <c r="I36" s="2109">
        <f t="shared" si="2"/>
        <v>0</v>
      </c>
      <c r="J36" s="683" t="s">
        <v>1427</v>
      </c>
      <c r="K36" s="2100">
        <v>10</v>
      </c>
      <c r="L36" s="143"/>
    </row>
    <row r="37" spans="1:12" ht="15.75" customHeight="1">
      <c r="A37" s="2164">
        <v>11</v>
      </c>
      <c r="B37" s="2167" t="s">
        <v>1428</v>
      </c>
      <c r="C37" s="2165"/>
      <c r="D37" s="1569"/>
      <c r="E37" s="2174"/>
      <c r="F37" s="2110"/>
      <c r="G37" s="2109"/>
      <c r="H37" s="2109"/>
      <c r="I37" s="2109">
        <f t="shared" si="2"/>
        <v>0</v>
      </c>
      <c r="J37" s="683" t="s">
        <v>1429</v>
      </c>
      <c r="K37" s="2100">
        <v>11</v>
      </c>
      <c r="L37" s="143"/>
    </row>
    <row r="38" spans="1:12" ht="15.75" customHeight="1">
      <c r="A38" s="2164">
        <v>12</v>
      </c>
      <c r="B38" s="2167" t="s">
        <v>1430</v>
      </c>
      <c r="C38" s="2165"/>
      <c r="D38" s="1569"/>
      <c r="E38" s="2174"/>
      <c r="F38" s="2110"/>
      <c r="G38" s="2109"/>
      <c r="H38" s="2109"/>
      <c r="I38" s="2109">
        <f t="shared" si="2"/>
        <v>0</v>
      </c>
      <c r="J38" s="683" t="s">
        <v>1431</v>
      </c>
      <c r="K38" s="2100">
        <v>12</v>
      </c>
      <c r="L38" s="143"/>
    </row>
    <row r="39" spans="1:12" ht="15.75" customHeight="1">
      <c r="A39" s="2164">
        <v>13</v>
      </c>
      <c r="B39" s="2167" t="s">
        <v>1432</v>
      </c>
      <c r="C39" s="2165"/>
      <c r="D39" s="1569"/>
      <c r="E39" s="2174"/>
      <c r="F39" s="2110"/>
      <c r="G39" s="2109"/>
      <c r="H39" s="2109"/>
      <c r="I39" s="2109">
        <f t="shared" si="2"/>
        <v>0</v>
      </c>
      <c r="J39" s="683" t="s">
        <v>1433</v>
      </c>
      <c r="K39" s="2100">
        <v>13</v>
      </c>
      <c r="L39" s="143"/>
    </row>
    <row r="40" spans="1:12" ht="15.75" customHeight="1">
      <c r="A40" s="2164">
        <v>14</v>
      </c>
      <c r="B40" s="2167" t="s">
        <v>1434</v>
      </c>
      <c r="C40" s="2165"/>
      <c r="D40" s="1569"/>
      <c r="E40" s="2174"/>
      <c r="F40" s="2110"/>
      <c r="G40" s="2109"/>
      <c r="H40" s="2109"/>
      <c r="I40" s="2109">
        <f t="shared" si="2"/>
        <v>0</v>
      </c>
      <c r="J40" s="683" t="s">
        <v>1435</v>
      </c>
      <c r="K40" s="2100">
        <v>14</v>
      </c>
      <c r="L40" s="143"/>
    </row>
    <row r="41" spans="1:12" s="625" customFormat="1" ht="15.75" customHeight="1">
      <c r="A41" s="2164">
        <v>15</v>
      </c>
      <c r="B41" s="2167" t="s">
        <v>1436</v>
      </c>
      <c r="C41" s="2165"/>
      <c r="D41" s="1569"/>
      <c r="E41" s="2174"/>
      <c r="F41" s="2110"/>
      <c r="G41" s="2109"/>
      <c r="H41" s="2109"/>
      <c r="I41" s="2109">
        <f t="shared" si="2"/>
        <v>0</v>
      </c>
      <c r="J41" s="788">
        <v>-317</v>
      </c>
      <c r="K41" s="2100">
        <v>15</v>
      </c>
      <c r="L41" s="143"/>
    </row>
    <row r="42" spans="1:12" ht="15.75" customHeight="1">
      <c r="A42" s="2164">
        <v>16</v>
      </c>
      <c r="B42" s="2167" t="s">
        <v>1437</v>
      </c>
      <c r="C42" s="2165"/>
      <c r="D42" s="1569">
        <f t="shared" ref="D42:I42" si="3">SUM(D34:D41)</f>
        <v>0</v>
      </c>
      <c r="E42" s="2174">
        <f t="shared" si="3"/>
        <v>0</v>
      </c>
      <c r="F42" s="2110">
        <f t="shared" si="3"/>
        <v>0</v>
      </c>
      <c r="G42" s="2109">
        <f t="shared" si="3"/>
        <v>0</v>
      </c>
      <c r="H42" s="2109">
        <f t="shared" si="3"/>
        <v>0</v>
      </c>
      <c r="I42" s="2109">
        <f t="shared" si="3"/>
        <v>0</v>
      </c>
      <c r="J42" s="684"/>
      <c r="K42" s="2100">
        <v>16</v>
      </c>
      <c r="L42" s="143"/>
    </row>
    <row r="43" spans="1:12" ht="15.75" customHeight="1">
      <c r="A43" s="2164">
        <v>17</v>
      </c>
      <c r="B43" s="2167" t="s">
        <v>1438</v>
      </c>
      <c r="C43" s="2165"/>
      <c r="D43" s="2171"/>
      <c r="E43" s="2172"/>
      <c r="F43" s="2105"/>
      <c r="G43" s="2089"/>
      <c r="H43" s="2089"/>
      <c r="I43" s="2106" t="s">
        <v>85</v>
      </c>
      <c r="J43" s="684"/>
      <c r="K43" s="2100">
        <v>17</v>
      </c>
      <c r="L43" s="143"/>
    </row>
    <row r="44" spans="1:12" ht="15.75" customHeight="1">
      <c r="A44" s="2164">
        <v>18</v>
      </c>
      <c r="B44" s="2167" t="s">
        <v>1439</v>
      </c>
      <c r="C44" s="2165"/>
      <c r="D44" s="1569"/>
      <c r="E44" s="2174"/>
      <c r="F44" s="2110"/>
      <c r="G44" s="2109"/>
      <c r="H44" s="2109"/>
      <c r="I44" s="2109">
        <f t="shared" ref="I44:I50" si="4">D44+E44-F44+G44+H44</f>
        <v>0</v>
      </c>
      <c r="J44" s="683" t="s">
        <v>1440</v>
      </c>
      <c r="K44" s="2100">
        <v>18</v>
      </c>
      <c r="L44" s="143"/>
    </row>
    <row r="45" spans="1:12" ht="15.75" customHeight="1">
      <c r="A45" s="2164">
        <v>19</v>
      </c>
      <c r="B45" s="2167" t="s">
        <v>1441</v>
      </c>
      <c r="C45" s="2165"/>
      <c r="D45" s="1569"/>
      <c r="E45" s="2174"/>
      <c r="F45" s="2110"/>
      <c r="G45" s="2109"/>
      <c r="H45" s="2109"/>
      <c r="I45" s="2109">
        <f t="shared" si="4"/>
        <v>0</v>
      </c>
      <c r="J45" s="683" t="s">
        <v>1442</v>
      </c>
      <c r="K45" s="2100">
        <v>19</v>
      </c>
      <c r="L45" s="143"/>
    </row>
    <row r="46" spans="1:12" ht="15.75" customHeight="1">
      <c r="A46" s="2164">
        <v>20</v>
      </c>
      <c r="B46" s="2167" t="s">
        <v>1443</v>
      </c>
      <c r="C46" s="2165"/>
      <c r="D46" s="1569"/>
      <c r="E46" s="2174"/>
      <c r="F46" s="2110"/>
      <c r="G46" s="2109"/>
      <c r="H46" s="2109"/>
      <c r="I46" s="2109">
        <f t="shared" si="4"/>
        <v>0</v>
      </c>
      <c r="J46" s="683" t="s">
        <v>1444</v>
      </c>
      <c r="K46" s="2100">
        <v>20</v>
      </c>
      <c r="L46" s="143"/>
    </row>
    <row r="47" spans="1:12" ht="15.75" customHeight="1">
      <c r="A47" s="2164">
        <v>21</v>
      </c>
      <c r="B47" s="2167" t="s">
        <v>1445</v>
      </c>
      <c r="C47" s="2165"/>
      <c r="D47" s="1569"/>
      <c r="E47" s="2174"/>
      <c r="F47" s="2110"/>
      <c r="G47" s="2109"/>
      <c r="H47" s="2109"/>
      <c r="I47" s="2109">
        <f t="shared" si="4"/>
        <v>0</v>
      </c>
      <c r="J47" s="683" t="s">
        <v>1446</v>
      </c>
      <c r="K47" s="2100">
        <v>21</v>
      </c>
      <c r="L47" s="143"/>
    </row>
    <row r="48" spans="1:12" ht="15.75" customHeight="1">
      <c r="A48" s="2164">
        <v>22</v>
      </c>
      <c r="B48" s="2167" t="s">
        <v>1447</v>
      </c>
      <c r="C48" s="2165"/>
      <c r="D48" s="1569"/>
      <c r="E48" s="2174"/>
      <c r="F48" s="2110"/>
      <c r="G48" s="2109"/>
      <c r="H48" s="2109"/>
      <c r="I48" s="2109">
        <f t="shared" si="4"/>
        <v>0</v>
      </c>
      <c r="J48" s="683" t="s">
        <v>1448</v>
      </c>
      <c r="K48" s="2100">
        <v>22</v>
      </c>
      <c r="L48" s="143"/>
    </row>
    <row r="49" spans="1:12" ht="15.75" customHeight="1">
      <c r="A49" s="2164">
        <v>23</v>
      </c>
      <c r="B49" s="2167" t="s">
        <v>1449</v>
      </c>
      <c r="C49" s="2165"/>
      <c r="D49" s="1569"/>
      <c r="E49" s="2174"/>
      <c r="F49" s="2110"/>
      <c r="G49" s="2109"/>
      <c r="H49" s="2109"/>
      <c r="I49" s="2109">
        <f t="shared" si="4"/>
        <v>0</v>
      </c>
      <c r="J49" s="683" t="s">
        <v>1450</v>
      </c>
      <c r="K49" s="2100">
        <v>23</v>
      </c>
      <c r="L49" s="143"/>
    </row>
    <row r="50" spans="1:12" ht="15.75" customHeight="1">
      <c r="A50" s="2164">
        <v>24</v>
      </c>
      <c r="B50" s="2167" t="s">
        <v>1451</v>
      </c>
      <c r="C50" s="2165"/>
      <c r="D50" s="1569"/>
      <c r="E50" s="2174"/>
      <c r="F50" s="2110"/>
      <c r="G50" s="2109"/>
      <c r="H50" s="2109"/>
      <c r="I50" s="2109">
        <f t="shared" si="4"/>
        <v>0</v>
      </c>
      <c r="J50" s="788">
        <v>-326</v>
      </c>
      <c r="K50" s="2100">
        <v>24</v>
      </c>
      <c r="L50" s="143"/>
    </row>
    <row r="51" spans="1:12" ht="15.75" customHeight="1">
      <c r="A51" s="2164">
        <v>25</v>
      </c>
      <c r="B51" s="2167" t="s">
        <v>1452</v>
      </c>
      <c r="C51" s="2165"/>
      <c r="D51" s="1569">
        <f t="shared" ref="D51:I51" si="5">SUM(D44:D50)</f>
        <v>0</v>
      </c>
      <c r="E51" s="2174">
        <f t="shared" si="5"/>
        <v>0</v>
      </c>
      <c r="F51" s="2110">
        <f t="shared" si="5"/>
        <v>0</v>
      </c>
      <c r="G51" s="2109">
        <f t="shared" si="5"/>
        <v>0</v>
      </c>
      <c r="H51" s="2109">
        <f t="shared" si="5"/>
        <v>0</v>
      </c>
      <c r="I51" s="2109">
        <f t="shared" si="5"/>
        <v>0</v>
      </c>
      <c r="J51" s="684"/>
      <c r="K51" s="2100">
        <v>25</v>
      </c>
      <c r="L51" s="143"/>
    </row>
    <row r="52" spans="1:12" ht="15.75" customHeight="1">
      <c r="A52" s="2164">
        <v>26</v>
      </c>
      <c r="B52" s="2167" t="s">
        <v>1453</v>
      </c>
      <c r="C52" s="2165"/>
      <c r="D52" s="2171"/>
      <c r="E52" s="2172"/>
      <c r="F52" s="2105"/>
      <c r="G52" s="2089"/>
      <c r="H52" s="2089"/>
      <c r="I52" s="2089"/>
      <c r="J52" s="684"/>
      <c r="K52" s="2100">
        <v>26</v>
      </c>
      <c r="L52" s="143"/>
    </row>
    <row r="53" spans="1:12" ht="15.75" customHeight="1">
      <c r="A53" s="2164">
        <v>27</v>
      </c>
      <c r="B53" s="2167" t="s">
        <v>1454</v>
      </c>
      <c r="C53" s="2165"/>
      <c r="D53" s="1569"/>
      <c r="E53" s="2174"/>
      <c r="F53" s="2110"/>
      <c r="G53" s="2109"/>
      <c r="H53" s="2109"/>
      <c r="I53" s="2109">
        <f t="shared" ref="I53:I60" si="6">D53+E53-F53+G53+H53</f>
        <v>0</v>
      </c>
      <c r="J53" s="683" t="s">
        <v>1455</v>
      </c>
      <c r="K53" s="2100">
        <v>27</v>
      </c>
      <c r="L53" s="143"/>
    </row>
    <row r="54" spans="1:12" ht="15.75" customHeight="1">
      <c r="A54" s="2164">
        <v>28</v>
      </c>
      <c r="B54" s="2167" t="s">
        <v>1456</v>
      </c>
      <c r="C54" s="2165"/>
      <c r="D54" s="1569"/>
      <c r="E54" s="2174"/>
      <c r="F54" s="2110"/>
      <c r="G54" s="2109"/>
      <c r="H54" s="2109"/>
      <c r="I54" s="2109">
        <f t="shared" si="6"/>
        <v>0</v>
      </c>
      <c r="J54" s="683" t="s">
        <v>1457</v>
      </c>
      <c r="K54" s="2100">
        <v>28</v>
      </c>
      <c r="L54" s="143"/>
    </row>
    <row r="55" spans="1:12" ht="15.75" customHeight="1">
      <c r="A55" s="2164">
        <v>29</v>
      </c>
      <c r="B55" s="2167" t="s">
        <v>1458</v>
      </c>
      <c r="C55" s="2165"/>
      <c r="D55" s="1569"/>
      <c r="E55" s="2174"/>
      <c r="F55" s="2110"/>
      <c r="G55" s="2109"/>
      <c r="H55" s="2109"/>
      <c r="I55" s="2109">
        <f t="shared" si="6"/>
        <v>0</v>
      </c>
      <c r="J55" s="683" t="s">
        <v>1459</v>
      </c>
      <c r="K55" s="2100">
        <v>29</v>
      </c>
      <c r="L55" s="143"/>
    </row>
    <row r="56" spans="1:12" ht="15.75" customHeight="1">
      <c r="A56" s="2164">
        <v>30</v>
      </c>
      <c r="B56" s="2167" t="s">
        <v>1460</v>
      </c>
      <c r="C56" s="2165"/>
      <c r="D56" s="1569"/>
      <c r="E56" s="2174"/>
      <c r="F56" s="2110"/>
      <c r="G56" s="2109"/>
      <c r="H56" s="2109"/>
      <c r="I56" s="2109">
        <f t="shared" si="6"/>
        <v>0</v>
      </c>
      <c r="J56" s="683" t="s">
        <v>1461</v>
      </c>
      <c r="K56" s="2100">
        <v>30</v>
      </c>
      <c r="L56" s="143"/>
    </row>
    <row r="57" spans="1:12" ht="15.75" customHeight="1">
      <c r="A57" s="2164">
        <v>31</v>
      </c>
      <c r="B57" s="2167" t="s">
        <v>1462</v>
      </c>
      <c r="C57" s="2165"/>
      <c r="D57" s="1569"/>
      <c r="E57" s="2174"/>
      <c r="F57" s="2110"/>
      <c r="G57" s="2109"/>
      <c r="H57" s="2109"/>
      <c r="I57" s="2109">
        <f t="shared" si="6"/>
        <v>0</v>
      </c>
      <c r="J57" s="683" t="s">
        <v>1463</v>
      </c>
      <c r="K57" s="2100">
        <v>31</v>
      </c>
      <c r="L57" s="143"/>
    </row>
    <row r="58" spans="1:12" ht="15.75" customHeight="1">
      <c r="A58" s="2164">
        <v>32</v>
      </c>
      <c r="B58" s="2167" t="s">
        <v>1464</v>
      </c>
      <c r="C58" s="2165"/>
      <c r="D58" s="1569"/>
      <c r="E58" s="2174"/>
      <c r="F58" s="2110"/>
      <c r="G58" s="2109"/>
      <c r="H58" s="2109"/>
      <c r="I58" s="2109">
        <f t="shared" si="6"/>
        <v>0</v>
      </c>
      <c r="J58" s="683" t="s">
        <v>1465</v>
      </c>
      <c r="K58" s="2100">
        <v>32</v>
      </c>
      <c r="L58" s="143"/>
    </row>
    <row r="59" spans="1:12" ht="15.75" customHeight="1">
      <c r="A59" s="2164">
        <v>33</v>
      </c>
      <c r="B59" s="2167" t="s">
        <v>1466</v>
      </c>
      <c r="C59" s="2165"/>
      <c r="D59" s="1569"/>
      <c r="E59" s="2174"/>
      <c r="F59" s="2110"/>
      <c r="G59" s="2109"/>
      <c r="H59" s="2109"/>
      <c r="I59" s="2109">
        <f t="shared" si="6"/>
        <v>0</v>
      </c>
      <c r="J59" s="683" t="s">
        <v>1467</v>
      </c>
      <c r="K59" s="2100">
        <v>33</v>
      </c>
      <c r="L59" s="143"/>
    </row>
    <row r="60" spans="1:12" ht="15.75" customHeight="1">
      <c r="A60" s="2164">
        <v>34</v>
      </c>
      <c r="B60" s="2167" t="s">
        <v>1468</v>
      </c>
      <c r="C60" s="2165"/>
      <c r="D60" s="1569"/>
      <c r="E60" s="2174"/>
      <c r="F60" s="2110"/>
      <c r="G60" s="2109"/>
      <c r="H60" s="2109"/>
      <c r="I60" s="2109">
        <f t="shared" si="6"/>
        <v>0</v>
      </c>
      <c r="J60" s="788">
        <v>-337</v>
      </c>
      <c r="K60" s="2100">
        <v>34</v>
      </c>
      <c r="L60" s="143"/>
    </row>
    <row r="61" spans="1:12" ht="15.75" customHeight="1">
      <c r="A61" s="2164">
        <v>35</v>
      </c>
      <c r="B61" s="2167" t="s">
        <v>1469</v>
      </c>
      <c r="C61" s="2165"/>
      <c r="D61" s="1569">
        <f t="shared" ref="D61:I61" si="7">SUM(D53:D60)</f>
        <v>0</v>
      </c>
      <c r="E61" s="2174">
        <f t="shared" si="7"/>
        <v>0</v>
      </c>
      <c r="F61" s="2107">
        <f t="shared" si="7"/>
        <v>0</v>
      </c>
      <c r="G61" s="789">
        <f t="shared" si="7"/>
        <v>0</v>
      </c>
      <c r="H61" s="789">
        <f t="shared" si="7"/>
        <v>0</v>
      </c>
      <c r="I61" s="2109">
        <f t="shared" si="7"/>
        <v>0</v>
      </c>
      <c r="J61" s="684"/>
      <c r="K61" s="2100">
        <v>35</v>
      </c>
      <c r="L61" s="143"/>
    </row>
    <row r="62" spans="1:12" ht="15.75" customHeight="1">
      <c r="A62" s="2164">
        <v>36</v>
      </c>
      <c r="B62" s="2167" t="s">
        <v>1470</v>
      </c>
      <c r="C62" s="2165"/>
      <c r="D62" s="2171"/>
      <c r="E62" s="2172"/>
      <c r="F62" s="2105"/>
      <c r="G62" s="2089"/>
      <c r="H62" s="2089"/>
      <c r="I62" s="2089"/>
      <c r="J62" s="684"/>
      <c r="K62" s="2100">
        <v>36</v>
      </c>
      <c r="L62" s="143"/>
    </row>
    <row r="63" spans="1:12" ht="15.75" customHeight="1">
      <c r="A63" s="2164">
        <v>37</v>
      </c>
      <c r="B63" s="2167" t="s">
        <v>1471</v>
      </c>
      <c r="C63" s="2165"/>
      <c r="D63" s="1569"/>
      <c r="E63" s="2174"/>
      <c r="F63" s="2110"/>
      <c r="G63" s="2109"/>
      <c r="H63" s="2109"/>
      <c r="I63" s="2109">
        <f t="shared" ref="I63:I68" si="8">D63+E63-F63+G63+H63</f>
        <v>0</v>
      </c>
      <c r="J63" s="683" t="s">
        <v>1472</v>
      </c>
      <c r="K63" s="2100">
        <v>37</v>
      </c>
      <c r="L63" s="143"/>
    </row>
    <row r="64" spans="1:12" ht="15.75" customHeight="1">
      <c r="A64" s="2164">
        <v>38</v>
      </c>
      <c r="B64" s="2167" t="s">
        <v>1473</v>
      </c>
      <c r="C64" s="2165"/>
      <c r="D64" s="1569"/>
      <c r="E64" s="2174"/>
      <c r="F64" s="2110"/>
      <c r="G64" s="2109"/>
      <c r="H64" s="2109"/>
      <c r="I64" s="2109">
        <f t="shared" si="8"/>
        <v>0</v>
      </c>
      <c r="J64" s="683" t="s">
        <v>1474</v>
      </c>
      <c r="K64" s="2100">
        <v>38</v>
      </c>
      <c r="L64" s="143"/>
    </row>
    <row r="65" spans="1:12" ht="15.75" customHeight="1">
      <c r="A65" s="2164">
        <v>39</v>
      </c>
      <c r="B65" s="2167" t="s">
        <v>1475</v>
      </c>
      <c r="C65" s="2165"/>
      <c r="D65" s="1569"/>
      <c r="E65" s="2174"/>
      <c r="F65" s="2110"/>
      <c r="G65" s="2109"/>
      <c r="H65" s="2109"/>
      <c r="I65" s="2109">
        <f t="shared" si="8"/>
        <v>0</v>
      </c>
      <c r="J65" s="683" t="s">
        <v>1476</v>
      </c>
      <c r="K65" s="2100">
        <v>39</v>
      </c>
      <c r="L65" s="143"/>
    </row>
    <row r="66" spans="1:12" ht="15.75" customHeight="1">
      <c r="A66" s="2164">
        <v>40</v>
      </c>
      <c r="B66" s="2167" t="s">
        <v>1477</v>
      </c>
      <c r="C66" s="2165"/>
      <c r="D66" s="1569"/>
      <c r="E66" s="2174"/>
      <c r="F66" s="2110"/>
      <c r="G66" s="2109"/>
      <c r="H66" s="2109"/>
      <c r="I66" s="2109">
        <f t="shared" si="8"/>
        <v>0</v>
      </c>
      <c r="J66" s="683" t="s">
        <v>1478</v>
      </c>
      <c r="K66" s="2100">
        <v>40</v>
      </c>
      <c r="L66" s="143"/>
    </row>
    <row r="67" spans="1:12" ht="15.75" customHeight="1">
      <c r="A67" s="2164">
        <v>41</v>
      </c>
      <c r="B67" s="2167" t="s">
        <v>1479</v>
      </c>
      <c r="C67" s="2165"/>
      <c r="D67" s="1569"/>
      <c r="E67" s="2174"/>
      <c r="F67" s="2110"/>
      <c r="G67" s="2109"/>
      <c r="H67" s="2109"/>
      <c r="I67" s="2109">
        <f t="shared" si="8"/>
        <v>0</v>
      </c>
      <c r="J67" s="683" t="s">
        <v>1480</v>
      </c>
      <c r="K67" s="2100">
        <v>41</v>
      </c>
      <c r="L67" s="143"/>
    </row>
    <row r="68" spans="1:12" ht="15.75" customHeight="1" thickBot="1">
      <c r="A68" s="1343">
        <v>42</v>
      </c>
      <c r="B68" s="2206" t="s">
        <v>1481</v>
      </c>
      <c r="C68" s="1344"/>
      <c r="D68" s="2111"/>
      <c r="E68" s="1345"/>
      <c r="F68" s="1333"/>
      <c r="G68" s="1334"/>
      <c r="H68" s="1334"/>
      <c r="I68" s="1334">
        <f t="shared" si="8"/>
        <v>0</v>
      </c>
      <c r="J68" s="1335" t="s">
        <v>1482</v>
      </c>
      <c r="K68" s="1336">
        <v>42</v>
      </c>
      <c r="L68" s="143"/>
    </row>
    <row r="69" spans="1:12" ht="15.75" customHeight="1">
      <c r="A69" s="2500"/>
      <c r="B69" s="2500"/>
      <c r="C69" s="2500"/>
      <c r="D69" s="3503"/>
      <c r="E69" s="3503"/>
      <c r="F69" s="151"/>
      <c r="G69" s="151"/>
      <c r="H69" s="151"/>
    </row>
    <row r="70" spans="1:12" ht="15.75" customHeight="1">
      <c r="A70" s="9" t="s">
        <v>1483</v>
      </c>
      <c r="F70" s="9" t="s">
        <v>1483</v>
      </c>
    </row>
    <row r="71" spans="1:12" ht="31.5" customHeight="1">
      <c r="A71" s="12" t="s">
        <v>1484</v>
      </c>
      <c r="B71" s="12"/>
      <c r="C71" s="12"/>
      <c r="E71" s="12"/>
      <c r="F71" s="12" t="s">
        <v>1485</v>
      </c>
      <c r="G71" s="12"/>
      <c r="H71" s="12"/>
      <c r="I71" s="1210"/>
      <c r="J71" s="12"/>
      <c r="K71" s="12"/>
      <c r="L71" s="12"/>
    </row>
    <row r="72" spans="1:12" ht="15.75" customHeight="1" thickBot="1"/>
    <row r="73" spans="1:12" ht="15.75" customHeight="1">
      <c r="A73" s="3664" t="s">
        <v>1245</v>
      </c>
      <c r="B73" s="3665"/>
      <c r="C73" s="3666" t="s">
        <v>1246</v>
      </c>
      <c r="D73" s="3666" t="s">
        <v>158</v>
      </c>
      <c r="E73" s="3667" t="s">
        <v>159</v>
      </c>
      <c r="F73" s="1182" t="s">
        <v>1245</v>
      </c>
      <c r="G73" s="1237" t="s">
        <v>1246</v>
      </c>
      <c r="H73" s="1237" t="s">
        <v>158</v>
      </c>
      <c r="I73" s="1347" t="s">
        <v>159</v>
      </c>
      <c r="J73" s="1328"/>
      <c r="K73" s="1183"/>
    </row>
    <row r="74" spans="1:12" ht="15.75" customHeight="1">
      <c r="A74" s="1583" t="str">
        <f>'Data Sheet'!$C$25</f>
        <v xml:space="preserve">Niagara Mohawk Power Corporation </v>
      </c>
      <c r="C74" s="22" t="s">
        <v>386</v>
      </c>
      <c r="D74" s="38" t="s">
        <v>1248</v>
      </c>
      <c r="E74" s="1341"/>
      <c r="F74" s="1583" t="str">
        <f>'Data Sheet'!$C$25</f>
        <v xml:space="preserve">Niagara Mohawk Power Corporation </v>
      </c>
      <c r="G74" s="22" t="s">
        <v>386</v>
      </c>
      <c r="H74" s="47" t="s">
        <v>1248</v>
      </c>
      <c r="I74" s="1205"/>
      <c r="K74" s="1586"/>
    </row>
    <row r="75" spans="1:12" ht="15.75" customHeight="1">
      <c r="A75" s="1667"/>
      <c r="B75" s="54"/>
      <c r="C75" s="44" t="s">
        <v>1250</v>
      </c>
      <c r="D75" s="324" t="str">
        <f>'Data Sheet'!$C$40</f>
        <v>April 20, 2026</v>
      </c>
      <c r="E75" s="1276" t="str">
        <f>'Data Sheet'!$C$38</f>
        <v>December 31, 2025</v>
      </c>
      <c r="F75" s="1667"/>
      <c r="G75" s="49" t="s">
        <v>1250</v>
      </c>
      <c r="H75" s="323" t="str">
        <f>'Data Sheet'!$C$40</f>
        <v>April 20, 2026</v>
      </c>
      <c r="I75" s="1211" t="str">
        <f>'Data Sheet'!$C$38</f>
        <v>December 31, 2025</v>
      </c>
      <c r="J75" s="37"/>
      <c r="K75" s="1217"/>
    </row>
    <row r="76" spans="1:12" ht="15.75" customHeight="1">
      <c r="A76" s="2091"/>
      <c r="B76" s="2084" t="s">
        <v>1486</v>
      </c>
      <c r="C76" s="2084"/>
      <c r="D76" s="2084"/>
      <c r="E76" s="2093"/>
      <c r="F76" s="2091" t="s">
        <v>1487</v>
      </c>
      <c r="G76" s="2084"/>
      <c r="H76" s="2084"/>
      <c r="I76" s="2092"/>
      <c r="J76" s="2084"/>
      <c r="K76" s="2093"/>
    </row>
    <row r="77" spans="1:12" ht="15.75" customHeight="1">
      <c r="A77" s="1186"/>
      <c r="B77" s="2085"/>
      <c r="C77" s="2162"/>
      <c r="D77" s="2163" t="s">
        <v>705</v>
      </c>
      <c r="E77" s="1342"/>
      <c r="F77" s="1583"/>
      <c r="G77" s="47"/>
      <c r="H77" s="47"/>
      <c r="I77" s="1208" t="s">
        <v>705</v>
      </c>
      <c r="K77" s="1330"/>
      <c r="L77" s="143"/>
    </row>
    <row r="78" spans="1:12" ht="15.75" customHeight="1">
      <c r="A78" s="1654" t="s">
        <v>399</v>
      </c>
      <c r="B78" s="142" t="s">
        <v>977</v>
      </c>
      <c r="C78" s="40"/>
      <c r="D78" s="143" t="s">
        <v>1352</v>
      </c>
      <c r="E78" s="1330" t="s">
        <v>1353</v>
      </c>
      <c r="F78" s="1654" t="s">
        <v>1410</v>
      </c>
      <c r="G78" s="142" t="s">
        <v>1268</v>
      </c>
      <c r="H78" s="142" t="s">
        <v>1411</v>
      </c>
      <c r="I78" s="1208" t="s">
        <v>708</v>
      </c>
      <c r="K78" s="1330" t="s">
        <v>399</v>
      </c>
      <c r="L78" s="143"/>
    </row>
    <row r="79" spans="1:12" ht="15.75" customHeight="1">
      <c r="A79" s="1585" t="s">
        <v>402</v>
      </c>
      <c r="B79" s="162" t="s">
        <v>172</v>
      </c>
      <c r="C79" s="54"/>
      <c r="D79" s="297" t="s">
        <v>173</v>
      </c>
      <c r="E79" s="1331" t="s">
        <v>174</v>
      </c>
      <c r="F79" s="1585" t="s">
        <v>175</v>
      </c>
      <c r="G79" s="162" t="s">
        <v>513</v>
      </c>
      <c r="H79" s="162" t="s">
        <v>514</v>
      </c>
      <c r="I79" s="1209" t="s">
        <v>515</v>
      </c>
      <c r="J79" s="37"/>
      <c r="K79" s="1331" t="s">
        <v>402</v>
      </c>
      <c r="L79" s="143"/>
    </row>
    <row r="80" spans="1:12" ht="15.75" customHeight="1">
      <c r="A80" s="2164">
        <v>43</v>
      </c>
      <c r="B80" s="2084" t="s">
        <v>1488</v>
      </c>
      <c r="C80" s="2165"/>
      <c r="D80" s="2095">
        <v>1935420</v>
      </c>
      <c r="E80" s="2166">
        <v>0</v>
      </c>
      <c r="F80" s="2094"/>
      <c r="G80" s="2086"/>
      <c r="H80" s="2086"/>
      <c r="I80" s="2095">
        <f>D80+E80-F80+G80+H80</f>
        <v>1935420</v>
      </c>
      <c r="J80" s="2096" t="s">
        <v>1489</v>
      </c>
      <c r="K80" s="2097">
        <v>43</v>
      </c>
      <c r="L80" s="143"/>
    </row>
    <row r="81" spans="1:12" ht="15.75" customHeight="1">
      <c r="A81" s="2164">
        <v>44</v>
      </c>
      <c r="B81" s="2167" t="s">
        <v>1490</v>
      </c>
      <c r="C81" s="2165"/>
      <c r="D81" s="3295">
        <v>0</v>
      </c>
      <c r="E81" s="3296"/>
      <c r="F81" s="3297"/>
      <c r="G81" s="3298"/>
      <c r="H81" s="3298"/>
      <c r="I81" s="3295">
        <f>D81+E81-F81+G81+H81</f>
        <v>0</v>
      </c>
      <c r="J81" s="2099">
        <v>-347</v>
      </c>
      <c r="K81" s="2100">
        <v>44</v>
      </c>
      <c r="L81" s="143"/>
    </row>
    <row r="82" spans="1:12" ht="15.75" customHeight="1">
      <c r="A82" s="2164">
        <v>45</v>
      </c>
      <c r="B82" s="37" t="s">
        <v>1491</v>
      </c>
      <c r="C82" s="54"/>
      <c r="D82" s="3295">
        <v>0</v>
      </c>
      <c r="E82" s="3296"/>
      <c r="F82" s="3297"/>
      <c r="G82" s="3298"/>
      <c r="H82" s="3298"/>
      <c r="I82" s="3295">
        <f>D82+E82-F82+G82+H82</f>
        <v>0</v>
      </c>
      <c r="J82" s="788">
        <v>-348</v>
      </c>
      <c r="K82" s="2100">
        <v>45</v>
      </c>
      <c r="L82" s="143"/>
    </row>
    <row r="83" spans="1:12" ht="15.75" customHeight="1">
      <c r="A83" s="2164">
        <v>46</v>
      </c>
      <c r="B83" s="37" t="s">
        <v>1492</v>
      </c>
      <c r="C83" s="54"/>
      <c r="D83" s="3295">
        <v>1935420</v>
      </c>
      <c r="E83" s="3296">
        <f t="shared" ref="E83:I83" si="9">SUM(E63:E68)+SUM(E80:E82)</f>
        <v>0</v>
      </c>
      <c r="F83" s="3297">
        <f t="shared" si="9"/>
        <v>0</v>
      </c>
      <c r="G83" s="3295">
        <f t="shared" si="9"/>
        <v>0</v>
      </c>
      <c r="H83" s="3295">
        <f t="shared" si="9"/>
        <v>0</v>
      </c>
      <c r="I83" s="3295">
        <f t="shared" si="9"/>
        <v>1935420</v>
      </c>
      <c r="J83" s="2084"/>
      <c r="K83" s="2097">
        <v>46</v>
      </c>
      <c r="L83" s="143"/>
    </row>
    <row r="84" spans="1:12" ht="15.75" customHeight="1">
      <c r="A84" s="2164">
        <v>47</v>
      </c>
      <c r="B84" s="37" t="s">
        <v>1493</v>
      </c>
      <c r="C84" s="54"/>
      <c r="D84" s="2095">
        <f t="shared" ref="D84:I84" si="10">D42+D51+D61+D83</f>
        <v>1935420</v>
      </c>
      <c r="E84" s="2166">
        <f t="shared" si="10"/>
        <v>0</v>
      </c>
      <c r="F84" s="2094">
        <f t="shared" si="10"/>
        <v>0</v>
      </c>
      <c r="G84" s="2086">
        <f t="shared" si="10"/>
        <v>0</v>
      </c>
      <c r="H84" s="2086">
        <f t="shared" si="10"/>
        <v>0</v>
      </c>
      <c r="I84" s="2095">
        <f t="shared" si="10"/>
        <v>1935420</v>
      </c>
      <c r="J84" s="2084"/>
      <c r="K84" s="2097">
        <v>47</v>
      </c>
      <c r="L84" s="143"/>
    </row>
    <row r="85" spans="1:12" ht="15.75" customHeight="1">
      <c r="A85" s="2164">
        <v>48</v>
      </c>
      <c r="B85" s="37" t="s">
        <v>1494</v>
      </c>
      <c r="C85" s="54"/>
      <c r="D85" s="2169"/>
      <c r="E85" s="2170"/>
      <c r="F85" s="2101"/>
      <c r="G85" s="2088"/>
      <c r="H85" s="2088"/>
      <c r="I85" s="2102"/>
      <c r="J85" s="2084"/>
      <c r="K85" s="2097">
        <v>48</v>
      </c>
      <c r="L85" s="143"/>
    </row>
    <row r="86" spans="1:12" ht="15.75" customHeight="1">
      <c r="A86" s="2164">
        <v>49</v>
      </c>
      <c r="B86" s="37" t="s">
        <v>1495</v>
      </c>
      <c r="C86" s="54"/>
      <c r="D86" s="2095">
        <v>116035821</v>
      </c>
      <c r="E86" s="2166">
        <v>1913214</v>
      </c>
      <c r="F86" s="2094">
        <v>0</v>
      </c>
      <c r="G86" s="2087">
        <v>0</v>
      </c>
      <c r="H86" s="2086">
        <v>0</v>
      </c>
      <c r="I86" s="2095">
        <f>D86+E86+F86+G86+H86</f>
        <v>117949035</v>
      </c>
      <c r="J86" s="2096" t="s">
        <v>1496</v>
      </c>
      <c r="K86" s="2097">
        <v>49</v>
      </c>
      <c r="L86" s="143"/>
    </row>
    <row r="87" spans="1:12" ht="15.75" customHeight="1">
      <c r="A87" s="2164">
        <v>50</v>
      </c>
      <c r="B87" s="37" t="s">
        <v>1497</v>
      </c>
      <c r="C87" s="54"/>
      <c r="D87" s="3295">
        <v>0</v>
      </c>
      <c r="E87" s="3314">
        <v>4224586</v>
      </c>
      <c r="F87" s="3297">
        <v>0</v>
      </c>
      <c r="G87" s="3311">
        <v>0</v>
      </c>
      <c r="H87" s="3312">
        <v>7037990</v>
      </c>
      <c r="I87" s="3295">
        <f t="shared" ref="I87:I96" si="11">D87+E87+F87+G87+H87</f>
        <v>11262576</v>
      </c>
      <c r="J87" s="2103" t="s">
        <v>1498</v>
      </c>
      <c r="K87" s="2097">
        <v>50</v>
      </c>
      <c r="L87" s="143"/>
    </row>
    <row r="88" spans="1:12" ht="15.75" customHeight="1">
      <c r="A88" s="2164">
        <v>51</v>
      </c>
      <c r="B88" s="37" t="s">
        <v>1499</v>
      </c>
      <c r="C88" s="54"/>
      <c r="D88" s="3295">
        <v>73672596</v>
      </c>
      <c r="E88" s="3314">
        <v>190398</v>
      </c>
      <c r="F88" s="3297">
        <v>-624073</v>
      </c>
      <c r="G88" s="3311">
        <v>0</v>
      </c>
      <c r="H88" s="3312">
        <v>1445086</v>
      </c>
      <c r="I88" s="3295">
        <f t="shared" si="11"/>
        <v>74684007</v>
      </c>
      <c r="J88" s="2096" t="s">
        <v>1500</v>
      </c>
      <c r="K88" s="2097">
        <v>51</v>
      </c>
      <c r="L88" s="143"/>
    </row>
    <row r="89" spans="1:12" ht="15.75" customHeight="1">
      <c r="A89" s="2164">
        <v>52</v>
      </c>
      <c r="B89" s="37" t="s">
        <v>1501</v>
      </c>
      <c r="C89" s="54"/>
      <c r="D89" s="3295">
        <v>1681977295</v>
      </c>
      <c r="E89" s="3314">
        <v>117694609</v>
      </c>
      <c r="F89" s="3297">
        <v>-11129312</v>
      </c>
      <c r="G89" s="3311">
        <v>27947060</v>
      </c>
      <c r="H89" s="3312">
        <v>-2390149</v>
      </c>
      <c r="I89" s="3295">
        <f t="shared" si="11"/>
        <v>1814099503</v>
      </c>
      <c r="J89" s="2096" t="s">
        <v>1502</v>
      </c>
      <c r="K89" s="2097">
        <v>52</v>
      </c>
      <c r="L89" s="143"/>
    </row>
    <row r="90" spans="1:12" ht="15.75" customHeight="1">
      <c r="A90" s="2164">
        <v>53</v>
      </c>
      <c r="B90" s="37" t="s">
        <v>1503</v>
      </c>
      <c r="C90" s="54"/>
      <c r="D90" s="3295">
        <v>133847342</v>
      </c>
      <c r="E90" s="3314">
        <v>-3658141</v>
      </c>
      <c r="F90" s="3297">
        <v>-859842</v>
      </c>
      <c r="G90" s="3311">
        <v>0</v>
      </c>
      <c r="H90" s="3312">
        <v>0</v>
      </c>
      <c r="I90" s="3295">
        <f t="shared" si="11"/>
        <v>129329359</v>
      </c>
      <c r="J90" s="2096" t="s">
        <v>1504</v>
      </c>
      <c r="K90" s="2097">
        <v>53</v>
      </c>
      <c r="L90" s="143"/>
    </row>
    <row r="91" spans="1:12" ht="15.75" customHeight="1">
      <c r="A91" s="2164">
        <v>54</v>
      </c>
      <c r="B91" s="37" t="s">
        <v>1505</v>
      </c>
      <c r="C91" s="54"/>
      <c r="D91" s="3295">
        <v>1300428709</v>
      </c>
      <c r="E91" s="3314">
        <v>32219197</v>
      </c>
      <c r="F91" s="3297">
        <v>-7618794</v>
      </c>
      <c r="G91" s="3311">
        <v>184963290</v>
      </c>
      <c r="H91" s="3312">
        <v>0</v>
      </c>
      <c r="I91" s="3295">
        <f t="shared" si="11"/>
        <v>1509992402</v>
      </c>
      <c r="J91" s="2096" t="s">
        <v>1506</v>
      </c>
      <c r="K91" s="2097">
        <v>54</v>
      </c>
      <c r="L91" s="143"/>
    </row>
    <row r="92" spans="1:12" ht="15.75" customHeight="1">
      <c r="A92" s="2164">
        <v>55</v>
      </c>
      <c r="B92" s="37" t="s">
        <v>1507</v>
      </c>
      <c r="C92" s="54"/>
      <c r="D92" s="3295">
        <v>935062478</v>
      </c>
      <c r="E92" s="3314">
        <v>143478996</v>
      </c>
      <c r="F92" s="3297">
        <v>-4413867</v>
      </c>
      <c r="G92" s="3311">
        <v>46269727</v>
      </c>
      <c r="H92" s="3312">
        <v>0</v>
      </c>
      <c r="I92" s="3295">
        <f t="shared" si="11"/>
        <v>1120397334</v>
      </c>
      <c r="J92" s="2096" t="s">
        <v>1508</v>
      </c>
      <c r="K92" s="2097">
        <v>55</v>
      </c>
      <c r="L92" s="143"/>
    </row>
    <row r="93" spans="1:12" ht="15.75" customHeight="1">
      <c r="A93" s="2164">
        <v>56</v>
      </c>
      <c r="B93" s="37" t="s">
        <v>1509</v>
      </c>
      <c r="C93" s="54"/>
      <c r="D93" s="3295">
        <v>44253867</v>
      </c>
      <c r="E93" s="3314">
        <v>2753703</v>
      </c>
      <c r="F93" s="3297">
        <v>0</v>
      </c>
      <c r="G93" s="3311">
        <v>0</v>
      </c>
      <c r="H93" s="3312">
        <v>0</v>
      </c>
      <c r="I93" s="3295">
        <f t="shared" si="11"/>
        <v>47007570</v>
      </c>
      <c r="J93" s="2096" t="s">
        <v>1510</v>
      </c>
      <c r="K93" s="2097">
        <v>56</v>
      </c>
      <c r="L93" s="143"/>
    </row>
    <row r="94" spans="1:12" ht="15.75" customHeight="1">
      <c r="A94" s="2164">
        <v>57</v>
      </c>
      <c r="B94" s="37" t="s">
        <v>1511</v>
      </c>
      <c r="C94" s="54"/>
      <c r="D94" s="3295">
        <v>181395647</v>
      </c>
      <c r="E94" s="3314">
        <v>10737011</v>
      </c>
      <c r="F94" s="3297">
        <v>-1464755</v>
      </c>
      <c r="G94" s="3311">
        <v>0</v>
      </c>
      <c r="H94" s="3312">
        <v>487442</v>
      </c>
      <c r="I94" s="3295">
        <f t="shared" si="11"/>
        <v>191155345</v>
      </c>
      <c r="J94" s="2096" t="s">
        <v>1512</v>
      </c>
      <c r="K94" s="2097">
        <v>57</v>
      </c>
      <c r="L94" s="143"/>
    </row>
    <row r="95" spans="1:12" ht="15.75" customHeight="1">
      <c r="A95" s="2164">
        <v>58</v>
      </c>
      <c r="B95" s="37" t="s">
        <v>1513</v>
      </c>
      <c r="C95" s="54"/>
      <c r="D95" s="3295">
        <v>16442797</v>
      </c>
      <c r="E95" s="3314">
        <v>8354</v>
      </c>
      <c r="F95" s="3297">
        <v>0</v>
      </c>
      <c r="G95" s="3311">
        <v>0</v>
      </c>
      <c r="H95" s="3312">
        <v>0</v>
      </c>
      <c r="I95" s="3295">
        <f t="shared" si="11"/>
        <v>16451151</v>
      </c>
      <c r="J95" s="2096" t="s">
        <v>1514</v>
      </c>
      <c r="K95" s="2097">
        <v>58</v>
      </c>
      <c r="L95" s="143"/>
    </row>
    <row r="96" spans="1:12" ht="15" customHeight="1">
      <c r="A96" s="2164">
        <v>59</v>
      </c>
      <c r="B96" s="2167" t="s">
        <v>1515</v>
      </c>
      <c r="C96" s="2165"/>
      <c r="D96" s="3295">
        <v>683614</v>
      </c>
      <c r="E96" s="3296">
        <v>0</v>
      </c>
      <c r="F96" s="3297">
        <v>-35161</v>
      </c>
      <c r="G96" s="3298">
        <v>0</v>
      </c>
      <c r="H96" s="3298">
        <v>0</v>
      </c>
      <c r="I96" s="3295">
        <f t="shared" si="11"/>
        <v>648453</v>
      </c>
      <c r="J96" s="2104" t="s">
        <v>1516</v>
      </c>
      <c r="K96" s="2097">
        <v>59</v>
      </c>
      <c r="L96" s="143"/>
    </row>
    <row r="97" spans="1:12" ht="15.75" customHeight="1">
      <c r="A97" s="2164">
        <v>60</v>
      </c>
      <c r="B97" s="37" t="s">
        <v>1517</v>
      </c>
      <c r="C97" s="54"/>
      <c r="D97" s="2095">
        <f t="shared" ref="D97:H97" si="12">SUM(D86:D96)</f>
        <v>4483800166</v>
      </c>
      <c r="E97" s="2166">
        <f t="shared" si="12"/>
        <v>309561927</v>
      </c>
      <c r="F97" s="2094">
        <f t="shared" si="12"/>
        <v>-26145804</v>
      </c>
      <c r="G97" s="2087">
        <f t="shared" si="12"/>
        <v>259180077</v>
      </c>
      <c r="H97" s="2095">
        <f t="shared" si="12"/>
        <v>6580369</v>
      </c>
      <c r="I97" s="2095">
        <f>SUM(I86:I96)</f>
        <v>5032976735</v>
      </c>
      <c r="J97" s="2084"/>
      <c r="K97" s="2097">
        <v>60</v>
      </c>
      <c r="L97" s="143"/>
    </row>
    <row r="98" spans="1:12" ht="15.75" customHeight="1">
      <c r="A98" s="2164">
        <v>61</v>
      </c>
      <c r="B98" s="37" t="s">
        <v>1518</v>
      </c>
      <c r="C98" s="54"/>
      <c r="D98" s="2169"/>
      <c r="E98" s="2170"/>
      <c r="F98" s="2101"/>
      <c r="G98" s="2088"/>
      <c r="H98" s="2088"/>
      <c r="I98" s="2102"/>
      <c r="J98" s="2084"/>
      <c r="K98" s="2097">
        <v>61</v>
      </c>
      <c r="L98" s="143"/>
    </row>
    <row r="99" spans="1:12" ht="15.75" customHeight="1">
      <c r="A99" s="2164">
        <v>62</v>
      </c>
      <c r="B99" s="37" t="s">
        <v>1519</v>
      </c>
      <c r="C99" s="54"/>
      <c r="D99" s="2095">
        <v>72371121</v>
      </c>
      <c r="E99" s="2166">
        <v>8166311</v>
      </c>
      <c r="F99" s="2094">
        <v>0</v>
      </c>
      <c r="G99" s="2087">
        <v>0</v>
      </c>
      <c r="H99" s="2086">
        <v>0</v>
      </c>
      <c r="I99" s="2095">
        <f>D99+E99+F99+G99+H99</f>
        <v>80537432</v>
      </c>
      <c r="J99" s="2096" t="s">
        <v>1520</v>
      </c>
      <c r="K99" s="2097">
        <v>62</v>
      </c>
      <c r="L99" s="143"/>
    </row>
    <row r="100" spans="1:12" ht="15.75" customHeight="1">
      <c r="A100" s="2164">
        <v>63</v>
      </c>
      <c r="B100" s="37" t="s">
        <v>1521</v>
      </c>
      <c r="C100" s="54"/>
      <c r="D100" s="3295">
        <v>57612221</v>
      </c>
      <c r="E100" s="3314">
        <v>4852765</v>
      </c>
      <c r="F100" s="3297">
        <v>-10500</v>
      </c>
      <c r="G100" s="3311">
        <v>0</v>
      </c>
      <c r="H100" s="3312">
        <v>7235860</v>
      </c>
      <c r="I100" s="3295">
        <f t="shared" ref="I100:I113" si="13">D100+E100+F100+G100+H100</f>
        <v>69690346</v>
      </c>
      <c r="J100" s="2096" t="s">
        <v>1522</v>
      </c>
      <c r="K100" s="2097">
        <v>63</v>
      </c>
      <c r="L100" s="143"/>
    </row>
    <row r="101" spans="1:12" ht="15.75" customHeight="1">
      <c r="A101" s="2164">
        <v>64</v>
      </c>
      <c r="B101" s="37" t="s">
        <v>1523</v>
      </c>
      <c r="C101" s="54"/>
      <c r="D101" s="3295">
        <v>1134464801</v>
      </c>
      <c r="E101" s="3314">
        <v>268300525</v>
      </c>
      <c r="F101" s="3297">
        <v>-3011203</v>
      </c>
      <c r="G101" s="3311">
        <v>0</v>
      </c>
      <c r="H101" s="3312">
        <v>-8693777</v>
      </c>
      <c r="I101" s="3295">
        <f t="shared" si="13"/>
        <v>1391060346</v>
      </c>
      <c r="J101" s="2096" t="s">
        <v>1524</v>
      </c>
      <c r="K101" s="2097">
        <v>64</v>
      </c>
      <c r="L101" s="143"/>
    </row>
    <row r="102" spans="1:12" ht="15.75" customHeight="1">
      <c r="A102" s="2164">
        <v>65</v>
      </c>
      <c r="B102" s="37" t="s">
        <v>1525</v>
      </c>
      <c r="C102" s="54"/>
      <c r="D102" s="3295">
        <v>5685662</v>
      </c>
      <c r="E102" s="3314">
        <v>16058559</v>
      </c>
      <c r="F102" s="3297">
        <v>0</v>
      </c>
      <c r="G102" s="3311">
        <v>0</v>
      </c>
      <c r="H102" s="3312">
        <v>60784193</v>
      </c>
      <c r="I102" s="3295">
        <f t="shared" si="13"/>
        <v>82528414</v>
      </c>
      <c r="J102" s="2096" t="s">
        <v>1526</v>
      </c>
      <c r="K102" s="2097">
        <v>65</v>
      </c>
      <c r="L102" s="143"/>
    </row>
    <row r="103" spans="1:12" ht="15.75" customHeight="1">
      <c r="A103" s="2164">
        <v>66</v>
      </c>
      <c r="B103" s="37" t="s">
        <v>1527</v>
      </c>
      <c r="C103" s="54"/>
      <c r="D103" s="3295">
        <v>1595332861</v>
      </c>
      <c r="E103" s="3314">
        <v>97782987</v>
      </c>
      <c r="F103" s="3297">
        <v>-8082616</v>
      </c>
      <c r="G103" s="3311">
        <v>0</v>
      </c>
      <c r="H103" s="3312">
        <v>0</v>
      </c>
      <c r="I103" s="3295">
        <f t="shared" si="13"/>
        <v>1685033232</v>
      </c>
      <c r="J103" s="2096" t="s">
        <v>1528</v>
      </c>
      <c r="K103" s="2097">
        <v>66</v>
      </c>
      <c r="L103" s="143"/>
    </row>
    <row r="104" spans="1:12" ht="15.75" customHeight="1">
      <c r="A104" s="2164">
        <v>67</v>
      </c>
      <c r="B104" s="37" t="s">
        <v>1529</v>
      </c>
      <c r="C104" s="54"/>
      <c r="D104" s="3295">
        <v>1805145021</v>
      </c>
      <c r="E104" s="3314">
        <v>111438298</v>
      </c>
      <c r="F104" s="3297">
        <v>-9022144</v>
      </c>
      <c r="G104" s="3311">
        <v>0</v>
      </c>
      <c r="H104" s="3312">
        <v>2</v>
      </c>
      <c r="I104" s="3295">
        <f t="shared" si="13"/>
        <v>1907561177</v>
      </c>
      <c r="J104" s="2096" t="s">
        <v>1530</v>
      </c>
      <c r="K104" s="2097">
        <v>67</v>
      </c>
      <c r="L104" s="143"/>
    </row>
    <row r="105" spans="1:12" ht="15.75" customHeight="1">
      <c r="A105" s="2164">
        <v>68</v>
      </c>
      <c r="B105" s="37" t="s">
        <v>1531</v>
      </c>
      <c r="C105" s="54"/>
      <c r="D105" s="3295">
        <v>318592316</v>
      </c>
      <c r="E105" s="3314">
        <v>15625521</v>
      </c>
      <c r="F105" s="3297">
        <v>-479389</v>
      </c>
      <c r="G105" s="3311">
        <v>0</v>
      </c>
      <c r="H105" s="3312">
        <v>0</v>
      </c>
      <c r="I105" s="3295">
        <f t="shared" si="13"/>
        <v>333738448</v>
      </c>
      <c r="J105" s="2096" t="s">
        <v>1532</v>
      </c>
      <c r="K105" s="2097">
        <v>68</v>
      </c>
      <c r="L105" s="143"/>
    </row>
    <row r="106" spans="1:12" ht="15.75" customHeight="1">
      <c r="A106" s="2164">
        <v>69</v>
      </c>
      <c r="B106" s="37" t="s">
        <v>1533</v>
      </c>
      <c r="C106" s="54"/>
      <c r="D106" s="3295">
        <v>927151398</v>
      </c>
      <c r="E106" s="3314">
        <v>55349928</v>
      </c>
      <c r="F106" s="3297">
        <v>-3923989</v>
      </c>
      <c r="G106" s="3311">
        <v>0</v>
      </c>
      <c r="H106" s="3312">
        <v>0</v>
      </c>
      <c r="I106" s="3295">
        <f t="shared" si="13"/>
        <v>978577337</v>
      </c>
      <c r="J106" s="2096" t="s">
        <v>1534</v>
      </c>
      <c r="K106" s="2097">
        <v>69</v>
      </c>
      <c r="L106" s="143"/>
    </row>
    <row r="107" spans="1:12" ht="15.75" customHeight="1">
      <c r="A107" s="2164">
        <v>70</v>
      </c>
      <c r="B107" s="37" t="s">
        <v>1535</v>
      </c>
      <c r="C107" s="54"/>
      <c r="D107" s="3295">
        <v>1405970921</v>
      </c>
      <c r="E107" s="3314">
        <v>124771156</v>
      </c>
      <c r="F107" s="3297">
        <v>-19125473</v>
      </c>
      <c r="G107" s="3311">
        <v>0</v>
      </c>
      <c r="H107" s="3312">
        <v>471</v>
      </c>
      <c r="I107" s="3295">
        <f t="shared" si="13"/>
        <v>1511617075</v>
      </c>
      <c r="J107" s="2096" t="s">
        <v>1536</v>
      </c>
      <c r="K107" s="2097">
        <v>70</v>
      </c>
      <c r="L107" s="143"/>
    </row>
    <row r="108" spans="1:12" ht="15.75" customHeight="1">
      <c r="A108" s="2164">
        <v>71</v>
      </c>
      <c r="B108" s="37" t="s">
        <v>1537</v>
      </c>
      <c r="C108" s="54"/>
      <c r="D108" s="3295">
        <v>599873217</v>
      </c>
      <c r="E108" s="3314">
        <v>19425673</v>
      </c>
      <c r="F108" s="3297">
        <v>-2431173</v>
      </c>
      <c r="G108" s="3311">
        <v>0</v>
      </c>
      <c r="H108" s="3312">
        <v>0</v>
      </c>
      <c r="I108" s="3295">
        <f t="shared" si="13"/>
        <v>616867717</v>
      </c>
      <c r="J108" s="2096" t="s">
        <v>1538</v>
      </c>
      <c r="K108" s="2097">
        <v>71</v>
      </c>
      <c r="L108" s="143"/>
    </row>
    <row r="109" spans="1:12" ht="15.75" customHeight="1">
      <c r="A109" s="2164">
        <v>72</v>
      </c>
      <c r="B109" s="37" t="s">
        <v>1539</v>
      </c>
      <c r="C109" s="54"/>
      <c r="D109" s="3295">
        <v>180018164</v>
      </c>
      <c r="E109" s="3314">
        <v>13496854</v>
      </c>
      <c r="F109" s="3297">
        <v>-44698032</v>
      </c>
      <c r="G109" s="3311">
        <v>0</v>
      </c>
      <c r="H109" s="3312">
        <v>0</v>
      </c>
      <c r="I109" s="3295">
        <f t="shared" si="13"/>
        <v>148816986</v>
      </c>
      <c r="J109" s="2096" t="s">
        <v>1540</v>
      </c>
      <c r="K109" s="2097">
        <v>72</v>
      </c>
      <c r="L109" s="143"/>
    </row>
    <row r="110" spans="1:12" ht="15.75" customHeight="1">
      <c r="A110" s="2164">
        <v>73</v>
      </c>
      <c r="B110" s="37" t="s">
        <v>1541</v>
      </c>
      <c r="C110" s="54"/>
      <c r="D110" s="3295">
        <v>17844277</v>
      </c>
      <c r="E110" s="3314">
        <v>481275</v>
      </c>
      <c r="F110" s="3297">
        <v>-835881</v>
      </c>
      <c r="G110" s="3311">
        <v>0</v>
      </c>
      <c r="H110" s="3312">
        <v>0</v>
      </c>
      <c r="I110" s="3295">
        <f t="shared" si="13"/>
        <v>17489671</v>
      </c>
      <c r="J110" s="2096" t="s">
        <v>1542</v>
      </c>
      <c r="K110" s="2097">
        <v>73</v>
      </c>
      <c r="L110" s="143"/>
    </row>
    <row r="111" spans="1:12" ht="15.75" customHeight="1">
      <c r="A111" s="2164">
        <v>74</v>
      </c>
      <c r="B111" s="37" t="s">
        <v>1543</v>
      </c>
      <c r="C111" s="54"/>
      <c r="D111" s="3295">
        <v>0</v>
      </c>
      <c r="E111" s="3314">
        <v>0</v>
      </c>
      <c r="F111" s="3297">
        <v>0</v>
      </c>
      <c r="G111" s="3311">
        <v>0</v>
      </c>
      <c r="H111" s="3312">
        <v>0</v>
      </c>
      <c r="I111" s="3295">
        <f t="shared" si="13"/>
        <v>0</v>
      </c>
      <c r="J111" s="2096" t="s">
        <v>1544</v>
      </c>
      <c r="K111" s="2097">
        <v>74</v>
      </c>
      <c r="L111" s="143"/>
    </row>
    <row r="112" spans="1:12" ht="15.75" customHeight="1">
      <c r="A112" s="2164">
        <v>75</v>
      </c>
      <c r="B112" s="37" t="s">
        <v>1545</v>
      </c>
      <c r="C112" s="54"/>
      <c r="D112" s="3295">
        <v>200419175</v>
      </c>
      <c r="E112" s="3314">
        <v>12706748</v>
      </c>
      <c r="F112" s="3297">
        <v>-9206325</v>
      </c>
      <c r="G112" s="3311">
        <v>0</v>
      </c>
      <c r="H112" s="3312">
        <v>0</v>
      </c>
      <c r="I112" s="3295">
        <f t="shared" si="13"/>
        <v>203919598</v>
      </c>
      <c r="J112" s="2096" t="s">
        <v>1546</v>
      </c>
      <c r="K112" s="2097">
        <v>75</v>
      </c>
      <c r="L112" s="143"/>
    </row>
    <row r="113" spans="1:12" ht="15.75" customHeight="1">
      <c r="A113" s="2164">
        <v>76</v>
      </c>
      <c r="B113" s="2167" t="s">
        <v>1547</v>
      </c>
      <c r="C113" s="2165"/>
      <c r="D113" s="3295">
        <v>434644</v>
      </c>
      <c r="E113" s="3296">
        <v>0</v>
      </c>
      <c r="F113" s="3297">
        <v>-93110</v>
      </c>
      <c r="G113" s="3298">
        <v>0</v>
      </c>
      <c r="H113" s="3298">
        <v>0</v>
      </c>
      <c r="I113" s="3295">
        <f t="shared" si="13"/>
        <v>341534</v>
      </c>
      <c r="J113" s="2104" t="s">
        <v>1548</v>
      </c>
      <c r="K113" s="2097">
        <v>76</v>
      </c>
      <c r="L113" s="143"/>
    </row>
    <row r="114" spans="1:12" ht="15.75" customHeight="1">
      <c r="A114" s="2164">
        <v>77</v>
      </c>
      <c r="B114" s="37" t="s">
        <v>1549</v>
      </c>
      <c r="C114" s="54"/>
      <c r="D114" s="2095">
        <f t="shared" ref="D114:I114" si="14">SUM(D99:D113)</f>
        <v>8320915799</v>
      </c>
      <c r="E114" s="2166">
        <f t="shared" si="14"/>
        <v>748456600</v>
      </c>
      <c r="F114" s="2094">
        <f t="shared" si="14"/>
        <v>-100919835</v>
      </c>
      <c r="G114" s="2087">
        <f t="shared" si="14"/>
        <v>0</v>
      </c>
      <c r="H114" s="2086">
        <f>SUM(H99:H113)</f>
        <v>59326749</v>
      </c>
      <c r="I114" s="2095">
        <f t="shared" si="14"/>
        <v>9027779313</v>
      </c>
      <c r="J114" s="2084"/>
      <c r="K114" s="2097">
        <v>77</v>
      </c>
      <c r="L114" s="143"/>
    </row>
    <row r="115" spans="1:12" ht="15.75" customHeight="1">
      <c r="A115" s="2164">
        <v>78</v>
      </c>
      <c r="B115" s="37" t="s">
        <v>1550</v>
      </c>
      <c r="C115" s="54"/>
      <c r="D115" s="2171"/>
      <c r="E115" s="2172"/>
      <c r="F115" s="2105"/>
      <c r="G115" s="2089"/>
      <c r="H115" s="2089"/>
      <c r="I115" s="2106"/>
      <c r="J115" s="790"/>
      <c r="K115" s="2097">
        <v>78</v>
      </c>
      <c r="L115" s="143"/>
    </row>
    <row r="116" spans="1:12" ht="15.75" customHeight="1">
      <c r="A116" s="2164">
        <v>79</v>
      </c>
      <c r="B116" s="37" t="s">
        <v>1551</v>
      </c>
      <c r="C116" s="54"/>
      <c r="D116" s="2173"/>
      <c r="E116" s="2174"/>
      <c r="F116" s="2107"/>
      <c r="G116" s="2108"/>
      <c r="H116" s="2108"/>
      <c r="I116" s="2109"/>
      <c r="J116" s="791" t="s">
        <v>1552</v>
      </c>
      <c r="K116" s="2097">
        <v>79</v>
      </c>
      <c r="L116" s="143"/>
    </row>
    <row r="117" spans="1:12" ht="15.75" customHeight="1">
      <c r="A117" s="2164">
        <v>80</v>
      </c>
      <c r="B117" s="37" t="s">
        <v>1553</v>
      </c>
      <c r="C117" s="54"/>
      <c r="D117" s="2173"/>
      <c r="E117" s="2174"/>
      <c r="F117" s="2107"/>
      <c r="G117" s="2108"/>
      <c r="H117" s="2108"/>
      <c r="I117" s="2109"/>
      <c r="J117" s="791" t="s">
        <v>1554</v>
      </c>
      <c r="K117" s="2097">
        <v>80</v>
      </c>
      <c r="L117" s="143"/>
    </row>
    <row r="118" spans="1:12" ht="15.75" customHeight="1">
      <c r="A118" s="2164">
        <v>81</v>
      </c>
      <c r="B118" s="37" t="s">
        <v>1555</v>
      </c>
      <c r="C118" s="54"/>
      <c r="D118" s="2173"/>
      <c r="E118" s="2174"/>
      <c r="F118" s="2107"/>
      <c r="G118" s="2108"/>
      <c r="H118" s="2108"/>
      <c r="I118" s="2109"/>
      <c r="J118" s="791" t="s">
        <v>1556</v>
      </c>
      <c r="K118" s="2097">
        <v>81</v>
      </c>
      <c r="L118" s="143"/>
    </row>
    <row r="119" spans="1:12" ht="15.75" customHeight="1">
      <c r="A119" s="2164">
        <v>82</v>
      </c>
      <c r="B119" s="37" t="s">
        <v>1557</v>
      </c>
      <c r="C119" s="54"/>
      <c r="D119" s="2173"/>
      <c r="E119" s="2174"/>
      <c r="F119" s="2107"/>
      <c r="G119" s="2108"/>
      <c r="H119" s="2108"/>
      <c r="I119" s="2109"/>
      <c r="J119" s="791" t="s">
        <v>1558</v>
      </c>
      <c r="K119" s="2097">
        <v>82</v>
      </c>
      <c r="L119" s="143"/>
    </row>
    <row r="120" spans="1:12" ht="15.75" customHeight="1">
      <c r="A120" s="2164">
        <v>83</v>
      </c>
      <c r="B120" s="37" t="s">
        <v>1559</v>
      </c>
      <c r="C120" s="54"/>
      <c r="D120" s="2173"/>
      <c r="E120" s="2174"/>
      <c r="F120" s="2107"/>
      <c r="G120" s="2108"/>
      <c r="H120" s="2108"/>
      <c r="I120" s="2109"/>
      <c r="J120" s="791" t="s">
        <v>1560</v>
      </c>
      <c r="K120" s="2097">
        <v>83</v>
      </c>
      <c r="L120" s="143"/>
    </row>
    <row r="121" spans="1:12" ht="15.75" customHeight="1">
      <c r="A121" s="2164">
        <v>84</v>
      </c>
      <c r="B121" s="37" t="s">
        <v>1561</v>
      </c>
      <c r="C121" s="54"/>
      <c r="D121" s="2173"/>
      <c r="E121" s="2174"/>
      <c r="F121" s="2107"/>
      <c r="G121" s="2108"/>
      <c r="H121" s="2108"/>
      <c r="I121" s="2109"/>
      <c r="J121" s="791" t="s">
        <v>1562</v>
      </c>
      <c r="K121" s="2097">
        <v>84</v>
      </c>
      <c r="L121" s="143"/>
    </row>
    <row r="122" spans="1:12" ht="15.75" customHeight="1">
      <c r="A122" s="2164">
        <v>85</v>
      </c>
      <c r="B122" s="37" t="s">
        <v>1563</v>
      </c>
      <c r="C122" s="54"/>
      <c r="D122" s="2173"/>
      <c r="E122" s="2174"/>
      <c r="F122" s="2107"/>
      <c r="G122" s="2108"/>
      <c r="H122" s="2108"/>
      <c r="I122" s="2109"/>
      <c r="J122" s="791" t="s">
        <v>1564</v>
      </c>
      <c r="K122" s="2097">
        <v>85</v>
      </c>
      <c r="L122" s="143"/>
    </row>
    <row r="123" spans="1:12" ht="15.75" customHeight="1">
      <c r="A123" s="2164">
        <v>86</v>
      </c>
      <c r="B123" s="37" t="s">
        <v>1565</v>
      </c>
      <c r="C123" s="54"/>
      <c r="D123" s="2095">
        <f t="shared" ref="D123:I123" si="15">SUM(D116:D122)</f>
        <v>0</v>
      </c>
      <c r="E123" s="3155">
        <f t="shared" si="15"/>
        <v>0</v>
      </c>
      <c r="F123" s="2094">
        <f t="shared" si="15"/>
        <v>0</v>
      </c>
      <c r="G123" s="2095">
        <f t="shared" si="15"/>
        <v>0</v>
      </c>
      <c r="H123" s="2095">
        <f t="shared" si="15"/>
        <v>0</v>
      </c>
      <c r="I123" s="2095">
        <f t="shared" si="15"/>
        <v>0</v>
      </c>
      <c r="J123" s="791"/>
      <c r="K123" s="2097">
        <v>86</v>
      </c>
      <c r="L123" s="143"/>
    </row>
    <row r="124" spans="1:12" ht="15.75" customHeight="1">
      <c r="A124" s="2164">
        <v>86.1</v>
      </c>
      <c r="B124" s="2270" t="s">
        <v>1566</v>
      </c>
      <c r="C124" s="54"/>
      <c r="D124" s="2171"/>
      <c r="E124" s="2172"/>
      <c r="F124" s="2105"/>
      <c r="G124" s="2089"/>
      <c r="H124" s="2089"/>
      <c r="I124" s="2106"/>
      <c r="J124" s="790"/>
      <c r="K124" s="2097"/>
      <c r="L124" s="143"/>
    </row>
    <row r="125" spans="1:12" ht="15.75" customHeight="1">
      <c r="A125" s="2164">
        <v>86.2</v>
      </c>
      <c r="B125" s="2270" t="s">
        <v>1567</v>
      </c>
      <c r="C125" s="54"/>
      <c r="D125" s="2095"/>
      <c r="E125" s="2166"/>
      <c r="F125" s="2094"/>
      <c r="G125" s="2087"/>
      <c r="H125" s="2086"/>
      <c r="I125" s="2095"/>
      <c r="J125" s="2096"/>
      <c r="K125" s="2097"/>
      <c r="L125" s="143"/>
    </row>
    <row r="126" spans="1:12" ht="15.75" customHeight="1">
      <c r="A126" s="2164">
        <v>86.3</v>
      </c>
      <c r="B126" s="2270" t="s">
        <v>1568</v>
      </c>
      <c r="C126" s="54"/>
      <c r="D126" s="3295"/>
      <c r="E126" s="3314"/>
      <c r="F126" s="3297"/>
      <c r="G126" s="3311"/>
      <c r="H126" s="3312"/>
      <c r="I126" s="3295"/>
      <c r="J126" s="2096"/>
      <c r="K126" s="2097"/>
      <c r="L126" s="143"/>
    </row>
    <row r="127" spans="1:12" ht="15.75" customHeight="1">
      <c r="A127" s="2164">
        <v>86.4</v>
      </c>
      <c r="B127" s="2270" t="s">
        <v>1569</v>
      </c>
      <c r="C127" s="54"/>
      <c r="D127" s="3295"/>
      <c r="E127" s="3314"/>
      <c r="F127" s="3297"/>
      <c r="G127" s="3311"/>
      <c r="H127" s="3312">
        <v>5685662</v>
      </c>
      <c r="I127" s="3295">
        <f t="shared" ref="I127" si="16">D127+E127+F127+G127+H127</f>
        <v>5685662</v>
      </c>
      <c r="J127" s="791" t="s">
        <v>7419</v>
      </c>
      <c r="K127" s="2097"/>
      <c r="L127" s="143"/>
    </row>
    <row r="128" spans="1:12" ht="15.75" customHeight="1">
      <c r="A128" s="2164">
        <v>86.5</v>
      </c>
      <c r="B128" s="2270" t="s">
        <v>1570</v>
      </c>
      <c r="C128" s="54"/>
      <c r="D128" s="3295"/>
      <c r="E128" s="3314"/>
      <c r="F128" s="3297"/>
      <c r="G128" s="3311"/>
      <c r="H128" s="3312"/>
      <c r="I128" s="3295"/>
      <c r="J128" s="2096"/>
      <c r="K128" s="2097"/>
      <c r="L128" s="143"/>
    </row>
    <row r="129" spans="1:12" ht="15.75" customHeight="1">
      <c r="A129" s="2164">
        <v>86.6</v>
      </c>
      <c r="B129" s="2270" t="s">
        <v>1571</v>
      </c>
      <c r="C129" s="54"/>
      <c r="D129" s="3295"/>
      <c r="E129" s="3314"/>
      <c r="F129" s="3297"/>
      <c r="G129" s="3311"/>
      <c r="H129" s="3312"/>
      <c r="I129" s="3295"/>
      <c r="J129" s="2096"/>
      <c r="K129" s="2097"/>
      <c r="L129" s="143"/>
    </row>
    <row r="130" spans="1:12" ht="15.75" customHeight="1">
      <c r="A130" s="2164">
        <v>86.7</v>
      </c>
      <c r="B130" s="2270" t="s">
        <v>1572</v>
      </c>
      <c r="C130" s="54"/>
      <c r="D130" s="3295"/>
      <c r="E130" s="3314"/>
      <c r="F130" s="3297"/>
      <c r="G130" s="3311"/>
      <c r="H130" s="3312"/>
      <c r="I130" s="3295"/>
      <c r="J130" s="2096"/>
      <c r="K130" s="2097"/>
      <c r="L130" s="143"/>
    </row>
    <row r="131" spans="1:12" ht="15.75" customHeight="1">
      <c r="A131" s="2164">
        <v>86.800000000000097</v>
      </c>
      <c r="B131" s="2270" t="s">
        <v>1573</v>
      </c>
      <c r="C131" s="54"/>
      <c r="D131" s="3295"/>
      <c r="E131" s="3314"/>
      <c r="F131" s="3297"/>
      <c r="G131" s="3311"/>
      <c r="H131" s="3312"/>
      <c r="I131" s="3295"/>
      <c r="J131" s="2096"/>
      <c r="K131" s="2097"/>
      <c r="L131" s="143"/>
    </row>
    <row r="132" spans="1:12" ht="15.75" customHeight="1">
      <c r="A132" s="2164">
        <v>86.900000000000105</v>
      </c>
      <c r="B132" s="2270" t="s">
        <v>1574</v>
      </c>
      <c r="C132" s="54"/>
      <c r="D132" s="3295"/>
      <c r="E132" s="3314"/>
      <c r="F132" s="3297"/>
      <c r="G132" s="3311"/>
      <c r="H132" s="3312"/>
      <c r="I132" s="3295"/>
      <c r="J132" s="2096"/>
      <c r="K132" s="2097"/>
      <c r="L132" s="143"/>
    </row>
    <row r="133" spans="1:12" ht="15.75" customHeight="1">
      <c r="A133" s="2271">
        <v>86.1</v>
      </c>
      <c r="B133" s="2270" t="s">
        <v>1575</v>
      </c>
      <c r="C133" s="54"/>
      <c r="D133" s="3295"/>
      <c r="E133" s="3314"/>
      <c r="F133" s="3297"/>
      <c r="G133" s="3311"/>
      <c r="H133" s="3312"/>
      <c r="I133" s="3295"/>
      <c r="J133" s="2096"/>
      <c r="K133" s="2097"/>
      <c r="L133" s="143"/>
    </row>
    <row r="134" spans="1:12" ht="15.75" customHeight="1">
      <c r="A134" s="2271">
        <v>86.11</v>
      </c>
      <c r="B134" s="2270" t="s">
        <v>1576</v>
      </c>
      <c r="C134" s="54"/>
      <c r="D134" s="3295"/>
      <c r="E134" s="3314"/>
      <c r="F134" s="3297"/>
      <c r="G134" s="3311"/>
      <c r="H134" s="3312"/>
      <c r="I134" s="3295"/>
      <c r="J134" s="2096"/>
      <c r="K134" s="2097"/>
      <c r="L134" s="143"/>
    </row>
    <row r="135" spans="1:12" ht="15.75" customHeight="1">
      <c r="A135" s="2271">
        <v>86.12</v>
      </c>
      <c r="B135" s="2270" t="s">
        <v>1577</v>
      </c>
      <c r="C135" s="54"/>
      <c r="D135" s="3295"/>
      <c r="E135" s="3314"/>
      <c r="F135" s="3297"/>
      <c r="G135" s="3311"/>
      <c r="H135" s="3312"/>
      <c r="I135" s="3295"/>
      <c r="J135" s="2096"/>
      <c r="K135" s="2097"/>
      <c r="L135" s="143"/>
    </row>
    <row r="136" spans="1:12" ht="15.75" customHeight="1">
      <c r="A136" s="2271">
        <v>86.13</v>
      </c>
      <c r="B136" s="37" t="s">
        <v>1578</v>
      </c>
      <c r="C136" s="54"/>
      <c r="D136" s="2095">
        <f>SUM(D125:D135)</f>
        <v>0</v>
      </c>
      <c r="E136" s="3155">
        <f t="shared" ref="E136:I136" si="17">SUM(E125:E135)</f>
        <v>0</v>
      </c>
      <c r="F136" s="2094">
        <f t="shared" si="17"/>
        <v>0</v>
      </c>
      <c r="G136" s="2095">
        <f t="shared" si="17"/>
        <v>0</v>
      </c>
      <c r="H136" s="2095">
        <f t="shared" si="17"/>
        <v>5685662</v>
      </c>
      <c r="I136" s="2095">
        <f t="shared" si="17"/>
        <v>5685662</v>
      </c>
      <c r="J136" s="2096"/>
      <c r="K136" s="2097"/>
      <c r="L136" s="143"/>
    </row>
    <row r="137" spans="1:12" ht="15.75" customHeight="1">
      <c r="A137" s="2175">
        <v>87</v>
      </c>
      <c r="B137" s="9" t="s">
        <v>1579</v>
      </c>
      <c r="C137" s="40"/>
      <c r="D137" s="2552"/>
      <c r="E137" s="1339"/>
      <c r="F137" s="2105"/>
      <c r="G137" s="2089"/>
      <c r="H137" s="2089"/>
      <c r="I137" s="2106"/>
      <c r="J137" s="2084"/>
      <c r="K137" s="2097">
        <v>87</v>
      </c>
      <c r="L137" s="143"/>
    </row>
    <row r="138" spans="1:12" ht="15.75" customHeight="1">
      <c r="A138" s="3156">
        <v>88</v>
      </c>
      <c r="B138" s="3157" t="s">
        <v>1580</v>
      </c>
      <c r="C138" s="3158"/>
      <c r="D138" s="3319">
        <v>2341028</v>
      </c>
      <c r="E138" s="3320">
        <v>0</v>
      </c>
      <c r="F138" s="3500">
        <v>0</v>
      </c>
      <c r="G138" s="3321"/>
      <c r="H138" s="3322">
        <v>0</v>
      </c>
      <c r="I138" s="3323">
        <f>D138+E138+F138+G138+H138</f>
        <v>2341028</v>
      </c>
      <c r="J138" s="2096" t="s">
        <v>1581</v>
      </c>
      <c r="K138" s="2097">
        <v>88</v>
      </c>
      <c r="L138" s="143"/>
    </row>
    <row r="139" spans="1:12" ht="15.75" customHeight="1">
      <c r="A139" s="1640">
        <v>89</v>
      </c>
      <c r="B139" s="37" t="s">
        <v>1582</v>
      </c>
      <c r="C139" s="54"/>
      <c r="D139" s="3313">
        <v>148815035</v>
      </c>
      <c r="E139" s="1288">
        <v>6830369</v>
      </c>
      <c r="F139" s="3297">
        <v>-1061604</v>
      </c>
      <c r="G139" s="3311"/>
      <c r="H139" s="3312">
        <v>844707</v>
      </c>
      <c r="I139" s="3295">
        <f t="shared" ref="I139:I147" si="18">D139+E139+F139+G139+H139</f>
        <v>155428507</v>
      </c>
      <c r="J139" s="2096" t="s">
        <v>1583</v>
      </c>
      <c r="K139" s="2097">
        <v>89</v>
      </c>
      <c r="L139" s="143"/>
    </row>
    <row r="140" spans="1:12" ht="15.75" customHeight="1">
      <c r="A140" s="2164">
        <v>90</v>
      </c>
      <c r="B140" s="37" t="s">
        <v>1584</v>
      </c>
      <c r="C140" s="54"/>
      <c r="D140" s="3295">
        <v>15327427</v>
      </c>
      <c r="E140" s="3314">
        <v>465986</v>
      </c>
      <c r="F140" s="3297">
        <v>-3230795</v>
      </c>
      <c r="G140" s="3311"/>
      <c r="H140" s="3312">
        <v>0</v>
      </c>
      <c r="I140" s="3295">
        <f t="shared" si="18"/>
        <v>12562618</v>
      </c>
      <c r="J140" s="2096" t="s">
        <v>1585</v>
      </c>
      <c r="K140" s="2097">
        <v>90</v>
      </c>
      <c r="L140" s="143"/>
    </row>
    <row r="141" spans="1:12" ht="15.75" customHeight="1">
      <c r="A141" s="2164">
        <v>91</v>
      </c>
      <c r="B141" s="37" t="s">
        <v>1586</v>
      </c>
      <c r="C141" s="54"/>
      <c r="D141" s="3295">
        <v>8063206</v>
      </c>
      <c r="E141" s="3314">
        <v>686725</v>
      </c>
      <c r="F141" s="3297">
        <v>0</v>
      </c>
      <c r="G141" s="3311"/>
      <c r="H141" s="3312">
        <v>0</v>
      </c>
      <c r="I141" s="3295">
        <f t="shared" si="18"/>
        <v>8749931</v>
      </c>
      <c r="J141" s="2096" t="s">
        <v>1587</v>
      </c>
      <c r="K141" s="2097">
        <v>91</v>
      </c>
      <c r="L141" s="143"/>
    </row>
    <row r="142" spans="1:12" ht="15.75" customHeight="1">
      <c r="A142" s="2164">
        <v>92</v>
      </c>
      <c r="B142" s="37" t="s">
        <v>1588</v>
      </c>
      <c r="C142" s="54"/>
      <c r="D142" s="3295">
        <v>186814</v>
      </c>
      <c r="E142" s="3314">
        <v>132984</v>
      </c>
      <c r="F142" s="3297">
        <v>0</v>
      </c>
      <c r="G142" s="3311"/>
      <c r="H142" s="3312">
        <v>0</v>
      </c>
      <c r="I142" s="3295">
        <f t="shared" si="18"/>
        <v>319798</v>
      </c>
      <c r="J142" s="2096" t="s">
        <v>1589</v>
      </c>
      <c r="K142" s="2097">
        <v>92</v>
      </c>
      <c r="L142" s="143"/>
    </row>
    <row r="143" spans="1:12" ht="15.75" customHeight="1">
      <c r="A143" s="2164">
        <v>93</v>
      </c>
      <c r="B143" s="9" t="s">
        <v>1590</v>
      </c>
      <c r="C143" s="40"/>
      <c r="D143" s="1057">
        <v>54329113</v>
      </c>
      <c r="E143" s="3314">
        <v>6594786</v>
      </c>
      <c r="F143" s="3297">
        <v>-2052773</v>
      </c>
      <c r="G143" s="3311"/>
      <c r="H143" s="3312">
        <v>0</v>
      </c>
      <c r="I143" s="3295">
        <f t="shared" si="18"/>
        <v>58871126</v>
      </c>
      <c r="J143" s="2096" t="s">
        <v>1591</v>
      </c>
      <c r="K143" s="2097">
        <v>93</v>
      </c>
      <c r="L143" s="143"/>
    </row>
    <row r="144" spans="1:12" ht="15.75" customHeight="1">
      <c r="A144" s="2164">
        <v>94</v>
      </c>
      <c r="B144" s="1856" t="s">
        <v>1592</v>
      </c>
      <c r="C144" s="1857"/>
      <c r="D144" s="3315">
        <v>22773947</v>
      </c>
      <c r="E144" s="3314">
        <v>2708738</v>
      </c>
      <c r="F144" s="3297">
        <v>-363131</v>
      </c>
      <c r="G144" s="3311"/>
      <c r="H144" s="3312">
        <v>0</v>
      </c>
      <c r="I144" s="3295">
        <f t="shared" si="18"/>
        <v>25119554</v>
      </c>
      <c r="J144" s="2096" t="s">
        <v>1593</v>
      </c>
      <c r="K144" s="2097">
        <v>94</v>
      </c>
      <c r="L144" s="143"/>
    </row>
    <row r="145" spans="1:12" ht="15.75" customHeight="1">
      <c r="A145" s="2164">
        <v>95</v>
      </c>
      <c r="B145" s="1856" t="s">
        <v>1594</v>
      </c>
      <c r="C145" s="1858"/>
      <c r="D145" s="3307">
        <v>58831</v>
      </c>
      <c r="E145" s="3296">
        <v>0</v>
      </c>
      <c r="F145" s="3297">
        <v>-58831</v>
      </c>
      <c r="G145" s="3311"/>
      <c r="H145" s="3312">
        <v>0</v>
      </c>
      <c r="I145" s="3295">
        <f t="shared" si="18"/>
        <v>0</v>
      </c>
      <c r="J145" s="2096" t="s">
        <v>1595</v>
      </c>
      <c r="K145" s="2097">
        <v>95</v>
      </c>
      <c r="L145" s="143"/>
    </row>
    <row r="146" spans="1:12" ht="15.75" customHeight="1">
      <c r="A146" s="2164">
        <v>96</v>
      </c>
      <c r="B146" s="1171" t="s">
        <v>1596</v>
      </c>
      <c r="C146" s="1171"/>
      <c r="D146" s="3307">
        <v>96492430</v>
      </c>
      <c r="E146" s="3316">
        <v>2129638</v>
      </c>
      <c r="F146" s="3308">
        <v>-36894058</v>
      </c>
      <c r="G146" s="3311"/>
      <c r="H146" s="3312">
        <v>-51790887</v>
      </c>
      <c r="I146" s="3295">
        <f t="shared" si="18"/>
        <v>9937123</v>
      </c>
      <c r="J146" s="2096" t="s">
        <v>1597</v>
      </c>
      <c r="K146" s="2097">
        <v>96</v>
      </c>
      <c r="L146" s="143"/>
    </row>
    <row r="147" spans="1:12" ht="15.75" customHeight="1">
      <c r="A147" s="2175">
        <v>97</v>
      </c>
      <c r="B147" s="1856" t="s">
        <v>1598</v>
      </c>
      <c r="C147" s="567"/>
      <c r="D147" s="3307">
        <v>42687870</v>
      </c>
      <c r="E147" s="3317">
        <v>558065</v>
      </c>
      <c r="F147" s="3308">
        <v>0</v>
      </c>
      <c r="G147" s="3311"/>
      <c r="H147" s="3312">
        <v>0</v>
      </c>
      <c r="I147" s="3295">
        <f t="shared" si="18"/>
        <v>43245935</v>
      </c>
      <c r="J147" s="2096" t="s">
        <v>1599</v>
      </c>
      <c r="K147" s="2097">
        <v>97</v>
      </c>
      <c r="L147" s="143"/>
    </row>
    <row r="148" spans="1:12" ht="15.75" customHeight="1">
      <c r="A148" s="1654">
        <v>98</v>
      </c>
      <c r="B148" s="1858" t="s">
        <v>1600</v>
      </c>
      <c r="C148" s="567"/>
      <c r="D148" s="3307">
        <f t="shared" ref="D148:I148" si="19">SUM(D138:D147)</f>
        <v>391075701</v>
      </c>
      <c r="E148" s="3317">
        <f t="shared" si="19"/>
        <v>20107291</v>
      </c>
      <c r="F148" s="3308">
        <f t="shared" si="19"/>
        <v>-43661192</v>
      </c>
      <c r="G148" s="3309">
        <f t="shared" si="19"/>
        <v>0</v>
      </c>
      <c r="H148" s="3310">
        <f t="shared" si="19"/>
        <v>-50946180</v>
      </c>
      <c r="I148" s="3295">
        <f t="shared" si="19"/>
        <v>316575620</v>
      </c>
      <c r="J148" s="2084"/>
      <c r="K148" s="2097">
        <v>98</v>
      </c>
      <c r="L148" s="143"/>
    </row>
    <row r="149" spans="1:12" ht="15.75" customHeight="1">
      <c r="A149" s="2164">
        <v>99</v>
      </c>
      <c r="B149" s="1856" t="s">
        <v>1601</v>
      </c>
      <c r="C149" s="567"/>
      <c r="D149" s="3307">
        <v>0</v>
      </c>
      <c r="E149" s="3318"/>
      <c r="F149" s="3308"/>
      <c r="G149" s="3309"/>
      <c r="H149" s="3310"/>
      <c r="I149" s="3295">
        <f>D149+E149-F149+G149+H149</f>
        <v>0</v>
      </c>
      <c r="J149" s="2096" t="s">
        <v>1602</v>
      </c>
      <c r="K149" s="2097">
        <v>99</v>
      </c>
      <c r="L149" s="143"/>
    </row>
    <row r="150" spans="1:12" ht="15.75" customHeight="1">
      <c r="A150" s="2164">
        <v>100</v>
      </c>
      <c r="B150" s="1856" t="s">
        <v>1603</v>
      </c>
      <c r="C150" s="567"/>
      <c r="D150" s="3307">
        <v>1911426</v>
      </c>
      <c r="E150" s="3296">
        <v>-42307</v>
      </c>
      <c r="F150" s="3308"/>
      <c r="G150" s="3309"/>
      <c r="H150" s="3310">
        <v>0</v>
      </c>
      <c r="I150" s="3295">
        <f>D150+E150+F150+G150+H150</f>
        <v>1869119</v>
      </c>
      <c r="J150" s="790">
        <v>-399.1</v>
      </c>
      <c r="K150" s="2097">
        <v>100</v>
      </c>
      <c r="L150" s="143"/>
    </row>
    <row r="151" spans="1:12" ht="15.75" customHeight="1">
      <c r="A151" s="2164">
        <v>101</v>
      </c>
      <c r="B151" s="1856" t="s">
        <v>1604</v>
      </c>
      <c r="C151" s="567"/>
      <c r="D151" s="3307">
        <f t="shared" ref="D151:I151" si="20">D148+D149+D150</f>
        <v>392987127</v>
      </c>
      <c r="E151" s="3296">
        <f t="shared" si="20"/>
        <v>20064984</v>
      </c>
      <c r="F151" s="3308">
        <f t="shared" si="20"/>
        <v>-43661192</v>
      </c>
      <c r="G151" s="3311">
        <f t="shared" si="20"/>
        <v>0</v>
      </c>
      <c r="H151" s="3312">
        <f t="shared" si="20"/>
        <v>-50946180</v>
      </c>
      <c r="I151" s="3295">
        <f t="shared" si="20"/>
        <v>318444739</v>
      </c>
      <c r="J151" s="2084"/>
      <c r="K151" s="2097">
        <v>101</v>
      </c>
      <c r="L151" s="143"/>
    </row>
    <row r="152" spans="1:12" ht="15.75" customHeight="1">
      <c r="A152" s="2164">
        <v>102</v>
      </c>
      <c r="B152" s="1856" t="s">
        <v>1605</v>
      </c>
      <c r="C152" s="567"/>
      <c r="D152" s="3307">
        <f t="shared" ref="D152:G152" si="21">D84+D97+D114+D151+D31+D123</f>
        <v>13227613964</v>
      </c>
      <c r="E152" s="3296">
        <f t="shared" si="21"/>
        <v>1077112435</v>
      </c>
      <c r="F152" s="3308">
        <f t="shared" si="21"/>
        <v>-170726831</v>
      </c>
      <c r="G152" s="3311">
        <f t="shared" si="21"/>
        <v>259180077</v>
      </c>
      <c r="H152" s="3310">
        <f>H84+H97+H114+H151+H31+H123+H136</f>
        <v>2</v>
      </c>
      <c r="I152" s="3295">
        <f>I84+I97+I114+I151+I31+I123+I136</f>
        <v>14393179647</v>
      </c>
      <c r="J152" s="2084"/>
      <c r="K152" s="2097">
        <v>102</v>
      </c>
      <c r="L152" s="143"/>
    </row>
    <row r="153" spans="1:12" ht="15.75" customHeight="1">
      <c r="A153" s="2164">
        <v>103</v>
      </c>
      <c r="B153" s="1856" t="s">
        <v>1606</v>
      </c>
      <c r="C153" s="567"/>
      <c r="D153" s="3307"/>
      <c r="E153" s="3296"/>
      <c r="F153" s="3308"/>
      <c r="G153" s="3311"/>
      <c r="H153" s="3312"/>
      <c r="I153" s="3295"/>
      <c r="J153" s="2096" t="s">
        <v>1607</v>
      </c>
      <c r="K153" s="2097">
        <v>103</v>
      </c>
      <c r="L153" s="143"/>
    </row>
    <row r="154" spans="1:12" ht="15.75" customHeight="1">
      <c r="A154" s="2164">
        <v>104</v>
      </c>
      <c r="B154" s="550" t="s">
        <v>1608</v>
      </c>
      <c r="C154" s="550"/>
      <c r="D154" s="3307"/>
      <c r="E154" s="3296"/>
      <c r="F154" s="3308"/>
      <c r="G154" s="3311"/>
      <c r="H154" s="3312"/>
      <c r="I154" s="3295"/>
      <c r="J154" s="2084"/>
      <c r="K154" s="2097">
        <v>104</v>
      </c>
      <c r="L154" s="143"/>
    </row>
    <row r="155" spans="1:12" ht="15.75" customHeight="1">
      <c r="A155" s="2164">
        <v>105</v>
      </c>
      <c r="B155" s="550" t="s">
        <v>1609</v>
      </c>
      <c r="C155" s="550"/>
      <c r="D155" s="3307"/>
      <c r="E155" s="3296"/>
      <c r="F155" s="3308"/>
      <c r="G155" s="3311"/>
      <c r="H155" s="3312"/>
      <c r="I155" s="3295">
        <f>D155+E155-F155+G155+H155</f>
        <v>0</v>
      </c>
      <c r="J155" s="2096" t="s">
        <v>1610</v>
      </c>
      <c r="K155" s="2097">
        <v>105</v>
      </c>
      <c r="L155" s="143"/>
    </row>
    <row r="156" spans="1:12" ht="15.75" customHeight="1" thickBot="1">
      <c r="A156" s="1343">
        <v>106</v>
      </c>
      <c r="B156" s="1620" t="s">
        <v>1611</v>
      </c>
      <c r="C156" s="1620"/>
      <c r="D156" s="3302">
        <f t="shared" ref="D156:I156" si="22">D152+D155+D153-D154</f>
        <v>13227613964</v>
      </c>
      <c r="E156" s="3303">
        <f t="shared" si="22"/>
        <v>1077112435</v>
      </c>
      <c r="F156" s="3501">
        <f t="shared" si="22"/>
        <v>-170726831</v>
      </c>
      <c r="G156" s="3304">
        <f t="shared" si="22"/>
        <v>259180077</v>
      </c>
      <c r="H156" s="3305">
        <f>H152+H155+H153-H154</f>
        <v>2</v>
      </c>
      <c r="I156" s="3306">
        <f t="shared" si="22"/>
        <v>14393179647</v>
      </c>
      <c r="J156" s="2112"/>
      <c r="K156" s="2113">
        <v>106</v>
      </c>
      <c r="L156" s="143"/>
    </row>
    <row r="157" spans="1:12" ht="15.75" customHeight="1"/>
    <row r="158" spans="1:12" ht="15.75" customHeight="1">
      <c r="A158" s="9" t="s">
        <v>1483</v>
      </c>
      <c r="F158" s="9" t="s">
        <v>1483</v>
      </c>
      <c r="K158" s="135" t="s">
        <v>1612</v>
      </c>
      <c r="L158" s="135"/>
    </row>
    <row r="159" spans="1:12" ht="15.75" customHeight="1">
      <c r="A159" s="12" t="s">
        <v>1613</v>
      </c>
      <c r="B159" s="12"/>
      <c r="C159" s="12"/>
      <c r="D159" s="12"/>
      <c r="E159" s="12"/>
      <c r="F159" s="3699" t="s">
        <v>1614</v>
      </c>
      <c r="G159" s="3699"/>
      <c r="H159" s="3699"/>
      <c r="I159" s="3699"/>
      <c r="J159" s="3699"/>
      <c r="K159" s="3699"/>
      <c r="L159" s="12"/>
    </row>
    <row r="161" spans="1:9">
      <c r="F161" s="318"/>
      <c r="I161" s="1859"/>
    </row>
    <row r="166" spans="1:9">
      <c r="B166"/>
    </row>
    <row r="167" spans="1:9">
      <c r="B167"/>
    </row>
    <row r="168" spans="1:9">
      <c r="B168"/>
    </row>
    <row r="171" spans="1:9">
      <c r="A171" s="1583"/>
    </row>
    <row r="172" spans="1:9">
      <c r="A172" s="1583"/>
    </row>
    <row r="173" spans="1:9">
      <c r="A173" s="1583"/>
    </row>
    <row r="174" spans="1:9">
      <c r="A174" s="1583"/>
    </row>
    <row r="175" spans="1:9">
      <c r="A175" s="1583"/>
    </row>
    <row r="176" spans="1:9">
      <c r="A176" s="1583"/>
    </row>
    <row r="177" spans="1:1">
      <c r="A177" s="1583"/>
    </row>
    <row r="178" spans="1:1">
      <c r="A178" s="1583"/>
    </row>
    <row r="179" spans="1:1">
      <c r="A179" s="1583"/>
    </row>
    <row r="180" spans="1:1">
      <c r="A180" s="1583"/>
    </row>
    <row r="181" spans="1:1">
      <c r="A181" s="1583"/>
    </row>
    <row r="182" spans="1:1">
      <c r="A182" s="1583"/>
    </row>
    <row r="183" spans="1:1">
      <c r="A183" s="1583"/>
    </row>
    <row r="184" spans="1:1">
      <c r="A184" s="1583"/>
    </row>
    <row r="185" spans="1:1">
      <c r="A185" s="1583"/>
    </row>
    <row r="186" spans="1:1">
      <c r="A186" s="1583"/>
    </row>
    <row r="187" spans="1:1">
      <c r="A187" s="1583"/>
    </row>
    <row r="188" spans="1:1">
      <c r="A188" s="1583"/>
    </row>
    <row r="189" spans="1:1">
      <c r="A189" s="1583"/>
    </row>
    <row r="190" spans="1:1">
      <c r="A190" s="1583"/>
    </row>
    <row r="191" spans="1:1">
      <c r="A191" s="1583"/>
    </row>
    <row r="192" spans="1:1">
      <c r="A192" s="1583"/>
    </row>
    <row r="193" spans="1:1">
      <c r="A193" s="1583"/>
    </row>
    <row r="194" spans="1:1" ht="16" thickBot="1">
      <c r="A194" s="1189"/>
    </row>
    <row r="195" spans="1:1">
      <c r="A195" s="1583"/>
    </row>
    <row r="196" spans="1:1">
      <c r="A196" s="1583"/>
    </row>
    <row r="197" spans="1:1">
      <c r="A197" s="1583"/>
    </row>
    <row r="198" spans="1:1">
      <c r="A198" s="1583"/>
    </row>
    <row r="199" spans="1:1">
      <c r="A199" s="1583"/>
    </row>
    <row r="200" spans="1:1">
      <c r="A200" s="1583"/>
    </row>
    <row r="201" spans="1:1">
      <c r="A201" s="1583"/>
    </row>
    <row r="202" spans="1:1">
      <c r="A202" s="1583"/>
    </row>
    <row r="203" spans="1:1">
      <c r="A203" s="1583"/>
    </row>
    <row r="204" spans="1:1">
      <c r="A204" s="1583"/>
    </row>
    <row r="205" spans="1:1">
      <c r="A205" s="1583"/>
    </row>
    <row r="206" spans="1:1">
      <c r="A206" s="1583"/>
    </row>
    <row r="207" spans="1:1">
      <c r="A207" s="1583"/>
    </row>
    <row r="208" spans="1:1">
      <c r="A208" s="1583"/>
    </row>
    <row r="209" spans="1:1">
      <c r="A209" s="1583"/>
    </row>
    <row r="210" spans="1:1">
      <c r="A210" s="1583"/>
    </row>
    <row r="211" spans="1:1">
      <c r="A211" s="1583"/>
    </row>
    <row r="212" spans="1:1">
      <c r="A212" s="1583"/>
    </row>
    <row r="213" spans="1:1" ht="16" thickBot="1">
      <c r="A213" s="1189"/>
    </row>
  </sheetData>
  <mergeCells count="2">
    <mergeCell ref="F4:K4"/>
    <mergeCell ref="F159:K159"/>
  </mergeCells>
  <printOptions horizontalCentered="1" verticalCentered="1"/>
  <pageMargins left="0.5" right="0.75" top="0.5" bottom="0.5" header="0.5" footer="0.5"/>
  <pageSetup scale="53" fitToWidth="2" fitToHeight="2" pageOrder="overThenDown" orientation="portrait" r:id="rId1"/>
  <headerFooter alignWithMargins="0"/>
  <rowBreaks count="1" manualBreakCount="1">
    <brk id="72" max="10" man="1"/>
  </rowBreaks>
  <colBreaks count="1" manualBreakCount="1">
    <brk id="5" max="1048575" man="1"/>
  </colBreaks>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abColor rgb="FF92D050"/>
  </sheetPr>
  <dimension ref="A1:G200"/>
  <sheetViews>
    <sheetView view="pageBreakPreview" zoomScale="60" zoomScaleNormal="100" workbookViewId="0">
      <selection activeCell="G23" sqref="G23"/>
    </sheetView>
  </sheetViews>
  <sheetFormatPr defaultColWidth="9.69140625" defaultRowHeight="15.5"/>
  <cols>
    <col min="1" max="1" width="4.69140625" style="9" customWidth="1"/>
    <col min="2" max="2" width="42.3046875" style="9" customWidth="1"/>
    <col min="3" max="3" width="25.765625" style="9" customWidth="1"/>
    <col min="4" max="4" width="15.69140625" style="9" customWidth="1"/>
    <col min="5" max="5" width="11.3046875" style="9" customWidth="1"/>
    <col min="6" max="6" width="17.53515625" style="9" customWidth="1"/>
    <col min="7" max="7" width="9.07421875" style="9" customWidth="1"/>
    <col min="8" max="16384" width="9.69140625" style="9"/>
  </cols>
  <sheetData>
    <row r="1" spans="1:7">
      <c r="A1" s="1182" t="s">
        <v>156</v>
      </c>
      <c r="B1" s="1235"/>
      <c r="C1" s="1236" t="s">
        <v>1246</v>
      </c>
      <c r="D1" s="1237" t="s">
        <v>158</v>
      </c>
      <c r="E1" s="1235"/>
      <c r="F1" s="1346" t="s">
        <v>159</v>
      </c>
    </row>
    <row r="2" spans="1:7">
      <c r="A2" s="1583" t="str">
        <f>'Data Sheet'!$C$25</f>
        <v xml:space="preserve">Niagara Mohawk Power Corporation </v>
      </c>
      <c r="B2" s="40"/>
      <c r="C2" s="22" t="s">
        <v>386</v>
      </c>
      <c r="D2" s="47" t="s">
        <v>1248</v>
      </c>
      <c r="E2" s="40"/>
      <c r="F2" s="1341"/>
    </row>
    <row r="3" spans="1:7" ht="15" customHeight="1">
      <c r="A3" s="1667"/>
      <c r="B3" s="54"/>
      <c r="C3" s="44" t="s">
        <v>1615</v>
      </c>
      <c r="D3" s="494" t="str">
        <f>'Data Sheet'!$C$40</f>
        <v>April 20, 2026</v>
      </c>
      <c r="E3" s="155"/>
      <c r="F3" s="1276" t="str">
        <f>'Data Sheet'!$C$38</f>
        <v>December 31, 2025</v>
      </c>
    </row>
    <row r="4" spans="1:7" ht="15" customHeight="1">
      <c r="A4" s="3802" t="s">
        <v>1616</v>
      </c>
      <c r="B4" s="3803"/>
      <c r="C4" s="3803"/>
      <c r="D4" s="3803"/>
      <c r="E4" s="3803"/>
      <c r="F4" s="3804"/>
      <c r="G4" s="12"/>
    </row>
    <row r="5" spans="1:7">
      <c r="A5" s="1252"/>
      <c r="B5" s="2182" t="s">
        <v>1617</v>
      </c>
      <c r="C5" s="2182"/>
      <c r="D5" s="2182"/>
      <c r="E5" s="2182"/>
      <c r="F5" s="1337"/>
    </row>
    <row r="6" spans="1:7">
      <c r="A6" s="1583"/>
      <c r="F6" s="1586"/>
    </row>
    <row r="7" spans="1:7">
      <c r="A7" s="1667"/>
      <c r="B7" s="37" t="s">
        <v>1618</v>
      </c>
      <c r="C7" s="37"/>
      <c r="D7" s="37"/>
      <c r="E7" s="37"/>
      <c r="F7" s="1217"/>
    </row>
    <row r="8" spans="1:7">
      <c r="A8" s="1252"/>
      <c r="B8" s="290" t="s">
        <v>1619</v>
      </c>
      <c r="C8" s="42"/>
      <c r="D8" s="42"/>
      <c r="E8" s="42"/>
      <c r="F8" s="1342"/>
    </row>
    <row r="9" spans="1:7">
      <c r="A9" s="1583"/>
      <c r="B9" s="38" t="s">
        <v>1620</v>
      </c>
      <c r="C9" s="38"/>
      <c r="D9" s="38"/>
      <c r="E9" s="291" t="s">
        <v>1621</v>
      </c>
      <c r="F9" s="1341"/>
    </row>
    <row r="10" spans="1:7">
      <c r="A10" s="1583"/>
      <c r="B10" s="38" t="s">
        <v>1622</v>
      </c>
      <c r="C10" s="291" t="s">
        <v>1623</v>
      </c>
      <c r="D10" s="38" t="s">
        <v>1624</v>
      </c>
      <c r="E10" s="291" t="s">
        <v>1625</v>
      </c>
      <c r="F10" s="1330" t="s">
        <v>1626</v>
      </c>
      <c r="G10" s="143"/>
    </row>
    <row r="11" spans="1:7">
      <c r="A11" s="1583" t="s">
        <v>399</v>
      </c>
      <c r="B11" s="38" t="s">
        <v>1627</v>
      </c>
      <c r="C11" s="291" t="s">
        <v>1628</v>
      </c>
      <c r="D11" s="38" t="s">
        <v>1629</v>
      </c>
      <c r="E11" s="291" t="s">
        <v>1630</v>
      </c>
      <c r="F11" s="1330" t="s">
        <v>708</v>
      </c>
      <c r="G11" s="143"/>
    </row>
    <row r="12" spans="1:7">
      <c r="A12" s="1667" t="s">
        <v>402</v>
      </c>
      <c r="B12" s="296" t="s">
        <v>172</v>
      </c>
      <c r="C12" s="296" t="s">
        <v>173</v>
      </c>
      <c r="D12" s="296" t="s">
        <v>174</v>
      </c>
      <c r="E12" s="296" t="s">
        <v>175</v>
      </c>
      <c r="F12" s="1276"/>
    </row>
    <row r="13" spans="1:7">
      <c r="A13" s="2175" t="s">
        <v>407</v>
      </c>
      <c r="B13" s="42" t="s">
        <v>1631</v>
      </c>
      <c r="C13" s="9" t="s">
        <v>1632</v>
      </c>
      <c r="D13" s="983">
        <v>6990</v>
      </c>
      <c r="E13" s="1348">
        <v>46370</v>
      </c>
      <c r="F13" s="1349">
        <v>104999</v>
      </c>
      <c r="G13" s="193"/>
    </row>
    <row r="14" spans="1:7">
      <c r="A14" s="2951" t="s">
        <v>409</v>
      </c>
      <c r="B14" s="38"/>
      <c r="C14" s="9" t="s">
        <v>1633</v>
      </c>
      <c r="D14" s="38"/>
      <c r="F14" s="1254"/>
      <c r="G14" s="151"/>
    </row>
    <row r="15" spans="1:7">
      <c r="A15" s="2951" t="s">
        <v>411</v>
      </c>
      <c r="B15" s="38"/>
      <c r="C15" s="9" t="s">
        <v>1634</v>
      </c>
      <c r="D15" s="38"/>
      <c r="F15" s="1254"/>
      <c r="G15" s="151"/>
    </row>
    <row r="16" spans="1:7">
      <c r="A16" s="2951" t="s">
        <v>413</v>
      </c>
      <c r="B16" s="38"/>
      <c r="C16" s="9" t="s">
        <v>1635</v>
      </c>
      <c r="D16" s="38"/>
      <c r="F16" s="1254"/>
      <c r="G16" s="151"/>
    </row>
    <row r="17" spans="1:7">
      <c r="A17" s="2951" t="s">
        <v>415</v>
      </c>
      <c r="B17" s="38"/>
      <c r="D17" s="38"/>
      <c r="F17" s="1254"/>
      <c r="G17" s="151"/>
    </row>
    <row r="18" spans="1:7">
      <c r="A18" s="2951" t="s">
        <v>417</v>
      </c>
      <c r="B18" s="38" t="s">
        <v>1636</v>
      </c>
      <c r="C18" s="9" t="s">
        <v>1637</v>
      </c>
      <c r="D18" s="883">
        <v>34319</v>
      </c>
      <c r="E18" s="1348">
        <v>45291</v>
      </c>
      <c r="F18" s="1254">
        <v>328177</v>
      </c>
      <c r="G18" s="151"/>
    </row>
    <row r="19" spans="1:7">
      <c r="A19" s="2951" t="s">
        <v>419</v>
      </c>
      <c r="B19" s="38"/>
      <c r="C19" s="9" t="s">
        <v>1638</v>
      </c>
      <c r="D19" s="38"/>
      <c r="F19" s="1254"/>
      <c r="G19" s="151"/>
    </row>
    <row r="20" spans="1:7">
      <c r="A20" s="2951" t="s">
        <v>420</v>
      </c>
      <c r="B20" s="38"/>
      <c r="C20" s="9" t="s">
        <v>1639</v>
      </c>
      <c r="D20" s="38"/>
      <c r="F20" s="1254"/>
      <c r="G20" s="151"/>
    </row>
    <row r="21" spans="1:7">
      <c r="A21" s="2951" t="s">
        <v>421</v>
      </c>
      <c r="B21" s="38"/>
      <c r="C21" s="9" t="s">
        <v>1634</v>
      </c>
      <c r="D21" s="38"/>
      <c r="F21" s="1254"/>
      <c r="G21" s="151"/>
    </row>
    <row r="22" spans="1:7">
      <c r="A22" s="2951" t="s">
        <v>422</v>
      </c>
      <c r="B22" s="38"/>
      <c r="C22" s="9" t="s">
        <v>1640</v>
      </c>
      <c r="D22" s="38"/>
      <c r="F22" s="1254"/>
      <c r="G22" s="151"/>
    </row>
    <row r="23" spans="1:7">
      <c r="A23" s="2951" t="s">
        <v>423</v>
      </c>
      <c r="B23" s="38"/>
      <c r="D23" s="38"/>
      <c r="F23" s="1254"/>
      <c r="G23" s="151"/>
    </row>
    <row r="24" spans="1:7">
      <c r="A24" s="2951" t="s">
        <v>424</v>
      </c>
      <c r="B24" s="38" t="s">
        <v>1641</v>
      </c>
      <c r="C24" s="9" t="s">
        <v>1637</v>
      </c>
      <c r="D24" s="883">
        <v>34319</v>
      </c>
      <c r="E24" s="1348">
        <v>45291</v>
      </c>
      <c r="F24" s="1254">
        <v>343917</v>
      </c>
      <c r="G24" s="151"/>
    </row>
    <row r="25" spans="1:7">
      <c r="A25" s="2951" t="s">
        <v>425</v>
      </c>
      <c r="B25" s="38"/>
      <c r="C25" s="9" t="s">
        <v>1642</v>
      </c>
      <c r="D25" s="38"/>
      <c r="F25" s="1254"/>
      <c r="G25" s="151"/>
    </row>
    <row r="26" spans="1:7">
      <c r="A26" s="2951" t="s">
        <v>426</v>
      </c>
      <c r="B26" s="38"/>
      <c r="C26" s="9" t="s">
        <v>1634</v>
      </c>
      <c r="D26" s="38"/>
      <c r="F26" s="1254"/>
      <c r="G26" s="151"/>
    </row>
    <row r="27" spans="1:7">
      <c r="A27" s="2951" t="s">
        <v>427</v>
      </c>
      <c r="B27" s="38"/>
      <c r="C27" s="9" t="s">
        <v>1643</v>
      </c>
      <c r="D27" s="38"/>
      <c r="F27" s="1254"/>
      <c r="G27" s="151"/>
    </row>
    <row r="28" spans="1:7">
      <c r="A28" s="2951" t="s">
        <v>428</v>
      </c>
      <c r="B28" s="38"/>
      <c r="D28" s="38"/>
      <c r="F28" s="1254"/>
      <c r="G28" s="151"/>
    </row>
    <row r="29" spans="1:7">
      <c r="A29" s="2951" t="s">
        <v>429</v>
      </c>
      <c r="B29" s="38" t="s">
        <v>1644</v>
      </c>
      <c r="C29" s="9" t="s">
        <v>1637</v>
      </c>
      <c r="D29" s="993">
        <v>31670</v>
      </c>
      <c r="E29" s="993">
        <v>45473</v>
      </c>
      <c r="F29" s="1254">
        <v>7705</v>
      </c>
      <c r="G29" s="151"/>
    </row>
    <row r="30" spans="1:7">
      <c r="A30" s="2951" t="s">
        <v>430</v>
      </c>
      <c r="B30" s="38" t="s">
        <v>1645</v>
      </c>
      <c r="C30" s="9" t="s">
        <v>1646</v>
      </c>
      <c r="D30" s="38"/>
      <c r="F30" s="1254"/>
      <c r="G30" s="151"/>
    </row>
    <row r="31" spans="1:7">
      <c r="A31" s="2951" t="s">
        <v>431</v>
      </c>
      <c r="B31" s="38"/>
      <c r="C31" s="9" t="s">
        <v>1634</v>
      </c>
      <c r="D31" s="38"/>
      <c r="F31" s="1254"/>
      <c r="G31" s="151"/>
    </row>
    <row r="32" spans="1:7">
      <c r="A32" s="2951" t="s">
        <v>432</v>
      </c>
      <c r="B32" s="38"/>
      <c r="C32" s="9" t="s">
        <v>1643</v>
      </c>
      <c r="D32" s="38"/>
      <c r="F32" s="1254"/>
      <c r="G32" s="151"/>
    </row>
    <row r="33" spans="1:7">
      <c r="A33" s="2951" t="s">
        <v>433</v>
      </c>
      <c r="B33" s="38"/>
      <c r="D33" s="38"/>
      <c r="F33" s="1254"/>
      <c r="G33" s="151"/>
    </row>
    <row r="34" spans="1:7">
      <c r="A34" s="2951" t="s">
        <v>434</v>
      </c>
      <c r="B34" s="38" t="s">
        <v>1647</v>
      </c>
      <c r="C34" s="9" t="s">
        <v>1637</v>
      </c>
      <c r="D34" s="993">
        <v>32374</v>
      </c>
      <c r="E34" s="993">
        <v>47233</v>
      </c>
      <c r="F34" s="1254">
        <v>514603</v>
      </c>
      <c r="G34" s="151"/>
    </row>
    <row r="35" spans="1:7">
      <c r="A35" s="2951" t="s">
        <v>435</v>
      </c>
      <c r="B35" s="38"/>
      <c r="C35" s="9" t="s">
        <v>1648</v>
      </c>
      <c r="D35" s="38"/>
      <c r="F35" s="1254"/>
      <c r="G35" s="151"/>
    </row>
    <row r="36" spans="1:7">
      <c r="A36" s="2951" t="s">
        <v>436</v>
      </c>
      <c r="B36" s="38"/>
      <c r="C36" s="9" t="s">
        <v>1649</v>
      </c>
      <c r="D36" s="38"/>
      <c r="F36" s="1254"/>
      <c r="G36" s="151"/>
    </row>
    <row r="37" spans="1:7">
      <c r="A37" s="2951" t="s">
        <v>437</v>
      </c>
      <c r="B37" s="38"/>
      <c r="C37" s="9" t="s">
        <v>1634</v>
      </c>
      <c r="D37" s="38"/>
      <c r="F37" s="1254"/>
      <c r="G37" s="151"/>
    </row>
    <row r="38" spans="1:7">
      <c r="A38" s="2951" t="s">
        <v>438</v>
      </c>
      <c r="B38" s="38"/>
      <c r="C38" s="9" t="s">
        <v>1650</v>
      </c>
      <c r="D38" s="38"/>
      <c r="F38" s="1254"/>
      <c r="G38" s="151"/>
    </row>
    <row r="39" spans="1:7">
      <c r="A39" s="2951" t="s">
        <v>439</v>
      </c>
      <c r="B39" s="38"/>
      <c r="D39" s="38"/>
      <c r="F39" s="1254"/>
      <c r="G39" s="151"/>
    </row>
    <row r="40" spans="1:7">
      <c r="A40" s="2951" t="s">
        <v>443</v>
      </c>
      <c r="B40" s="38" t="s">
        <v>1651</v>
      </c>
      <c r="C40" s="9" t="s">
        <v>1652</v>
      </c>
      <c r="D40" s="883">
        <v>33589</v>
      </c>
      <c r="E40" s="993">
        <v>49207</v>
      </c>
      <c r="F40" s="1254">
        <f>710562</f>
        <v>710562</v>
      </c>
      <c r="G40" s="151"/>
    </row>
    <row r="41" spans="1:7">
      <c r="A41" s="2951" t="s">
        <v>444</v>
      </c>
      <c r="B41" s="38"/>
      <c r="C41" s="9" t="s">
        <v>1653</v>
      </c>
      <c r="D41" s="38"/>
      <c r="F41" s="1254"/>
      <c r="G41" s="151"/>
    </row>
    <row r="42" spans="1:7">
      <c r="A42" s="2951"/>
      <c r="B42" s="38"/>
      <c r="C42" s="9" t="s">
        <v>1654</v>
      </c>
      <c r="D42" s="38"/>
      <c r="F42" s="1254"/>
      <c r="G42" s="151"/>
    </row>
    <row r="43" spans="1:7">
      <c r="A43" s="2951" t="s">
        <v>445</v>
      </c>
      <c r="B43" s="38"/>
      <c r="D43" s="38"/>
      <c r="F43" s="1254"/>
      <c r="G43" s="151"/>
    </row>
    <row r="44" spans="1:7">
      <c r="A44" s="2951" t="s">
        <v>446</v>
      </c>
      <c r="B44" s="38" t="s">
        <v>1655</v>
      </c>
      <c r="C44" s="9" t="s">
        <v>1656</v>
      </c>
      <c r="D44" s="883">
        <v>33589</v>
      </c>
      <c r="E44" s="1348">
        <v>49633</v>
      </c>
      <c r="F44" s="1254">
        <v>280334</v>
      </c>
      <c r="G44" s="151"/>
    </row>
    <row r="45" spans="1:7">
      <c r="A45" s="2951" t="s">
        <v>447</v>
      </c>
      <c r="B45" s="38" t="s">
        <v>1657</v>
      </c>
      <c r="C45" s="9" t="s">
        <v>1658</v>
      </c>
      <c r="D45" s="883"/>
      <c r="E45" s="1348"/>
      <c r="F45" s="1254"/>
      <c r="G45" s="151"/>
    </row>
    <row r="46" spans="1:7">
      <c r="A46" s="2951" t="s">
        <v>448</v>
      </c>
      <c r="B46" s="38"/>
      <c r="C46" s="9" t="s">
        <v>1634</v>
      </c>
      <c r="D46" s="38"/>
      <c r="F46" s="1254"/>
      <c r="G46" s="151"/>
    </row>
    <row r="47" spans="1:7">
      <c r="A47" s="2951" t="s">
        <v>449</v>
      </c>
      <c r="B47" s="38"/>
      <c r="C47" s="9" t="s">
        <v>1654</v>
      </c>
      <c r="D47" s="38"/>
      <c r="F47" s="1254"/>
      <c r="G47" s="151"/>
    </row>
    <row r="48" spans="1:7">
      <c r="A48" s="2951" t="s">
        <v>450</v>
      </c>
      <c r="B48" s="38"/>
      <c r="D48" s="38"/>
      <c r="F48" s="1254"/>
      <c r="G48" s="151"/>
    </row>
    <row r="49" spans="1:7">
      <c r="A49" s="2951" t="s">
        <v>451</v>
      </c>
      <c r="B49" s="38" t="s">
        <v>1659</v>
      </c>
      <c r="C49" s="9" t="s">
        <v>1656</v>
      </c>
      <c r="D49" s="883">
        <v>33589</v>
      </c>
      <c r="E49" s="1348">
        <v>49633</v>
      </c>
      <c r="F49" s="1254">
        <v>597878</v>
      </c>
      <c r="G49" s="151"/>
    </row>
    <row r="50" spans="1:7">
      <c r="A50" s="2951" t="s">
        <v>452</v>
      </c>
      <c r="B50" s="38" t="s">
        <v>1657</v>
      </c>
      <c r="C50" s="9" t="s">
        <v>1660</v>
      </c>
      <c r="D50" s="883"/>
      <c r="E50" s="1348"/>
      <c r="F50" s="1254"/>
      <c r="G50" s="151"/>
    </row>
    <row r="51" spans="1:7">
      <c r="A51" s="2951" t="s">
        <v>453</v>
      </c>
      <c r="B51" s="38"/>
      <c r="C51" s="9" t="s">
        <v>1661</v>
      </c>
      <c r="D51" s="38"/>
      <c r="F51" s="1254"/>
      <c r="G51" s="151"/>
    </row>
    <row r="52" spans="1:7">
      <c r="A52" s="2951" t="s">
        <v>454</v>
      </c>
      <c r="B52" s="38"/>
      <c r="C52" s="9" t="s">
        <v>1634</v>
      </c>
      <c r="D52" s="38"/>
      <c r="F52" s="1254"/>
      <c r="G52" s="151"/>
    </row>
    <row r="53" spans="1:7">
      <c r="A53" s="2951" t="s">
        <v>455</v>
      </c>
      <c r="B53" s="38"/>
      <c r="C53" s="9" t="s">
        <v>1654</v>
      </c>
      <c r="D53" s="38"/>
      <c r="F53" s="1254"/>
      <c r="G53" s="151"/>
    </row>
    <row r="54" spans="1:7">
      <c r="A54" s="2951" t="s">
        <v>456</v>
      </c>
      <c r="B54" s="38"/>
      <c r="D54" s="38"/>
      <c r="F54" s="1254"/>
      <c r="G54" s="151"/>
    </row>
    <row r="55" spans="1:7">
      <c r="A55" s="2951" t="s">
        <v>457</v>
      </c>
      <c r="B55" s="40"/>
      <c r="D55" s="38"/>
      <c r="F55" s="1254"/>
      <c r="G55" s="151"/>
    </row>
    <row r="56" spans="1:7">
      <c r="A56" s="2951" t="s">
        <v>458</v>
      </c>
      <c r="B56" s="38"/>
      <c r="D56" s="38"/>
      <c r="F56" s="1254"/>
      <c r="G56" s="151"/>
    </row>
    <row r="57" spans="1:7">
      <c r="A57" s="2951" t="s">
        <v>459</v>
      </c>
      <c r="B57" s="38"/>
      <c r="D57" s="38"/>
      <c r="F57" s="1254"/>
      <c r="G57" s="151"/>
    </row>
    <row r="58" spans="1:7">
      <c r="A58" s="2951" t="s">
        <v>460</v>
      </c>
      <c r="B58" s="38"/>
      <c r="D58" s="38"/>
      <c r="F58" s="1254"/>
      <c r="G58" s="151"/>
    </row>
    <row r="59" spans="1:7">
      <c r="A59" s="1640" t="s">
        <v>461</v>
      </c>
      <c r="B59" s="44"/>
      <c r="D59" s="38"/>
      <c r="F59" s="1319"/>
      <c r="G59" s="151"/>
    </row>
    <row r="60" spans="1:7" ht="16" thickBot="1">
      <c r="A60" s="1350" t="s">
        <v>462</v>
      </c>
      <c r="B60" s="1351" t="s">
        <v>972</v>
      </c>
      <c r="C60" s="2223"/>
      <c r="D60" s="2223"/>
      <c r="E60" s="2223"/>
      <c r="F60" s="1352">
        <f>SUM(F13:F59)</f>
        <v>2888175</v>
      </c>
      <c r="G60" s="193"/>
    </row>
    <row r="62" spans="1:7">
      <c r="A62" s="9" t="s">
        <v>1662</v>
      </c>
    </row>
    <row r="63" spans="1:7">
      <c r="A63" s="3699" t="s">
        <v>1663</v>
      </c>
      <c r="B63" s="3699"/>
      <c r="C63" s="3699"/>
      <c r="D63" s="3699"/>
      <c r="E63" s="3699"/>
      <c r="F63" s="3699"/>
      <c r="G63" s="12"/>
    </row>
    <row r="70" spans="2:2">
      <c r="B70"/>
    </row>
    <row r="71" spans="2:2" ht="31.5" customHeight="1">
      <c r="B71"/>
    </row>
    <row r="72" spans="2:2">
      <c r="B72"/>
    </row>
    <row r="73" spans="2:2">
      <c r="B73"/>
    </row>
    <row r="74" spans="2:2">
      <c r="B74"/>
    </row>
    <row r="75" spans="2:2">
      <c r="B75"/>
    </row>
    <row r="76" spans="2:2">
      <c r="B76"/>
    </row>
    <row r="77" spans="2:2">
      <c r="B77"/>
    </row>
    <row r="78" spans="2:2">
      <c r="B78"/>
    </row>
    <row r="125" spans="1:5" ht="16" thickBot="1"/>
    <row r="126" spans="1:5">
      <c r="A126" s="1182"/>
      <c r="B126" s="1328"/>
      <c r="C126" s="1328"/>
      <c r="D126" s="1328"/>
      <c r="E126" s="1183"/>
    </row>
    <row r="127" spans="1:5">
      <c r="A127" s="1583"/>
      <c r="E127" s="1586"/>
    </row>
    <row r="128" spans="1:5">
      <c r="A128" s="1583"/>
      <c r="E128" s="1586"/>
    </row>
    <row r="129" spans="1:6">
      <c r="A129" s="1583"/>
      <c r="E129" s="1586"/>
    </row>
    <row r="130" spans="1:6">
      <c r="A130" s="1583"/>
      <c r="E130" s="1586"/>
    </row>
    <row r="131" spans="1:6">
      <c r="A131" s="1583"/>
      <c r="E131" s="1586"/>
    </row>
    <row r="132" spans="1:6">
      <c r="A132" s="1583"/>
      <c r="C132" s="1729"/>
      <c r="D132" s="1729"/>
      <c r="E132" s="1586"/>
    </row>
    <row r="133" spans="1:6">
      <c r="A133" s="1583"/>
      <c r="C133" s="617"/>
      <c r="D133" s="617"/>
      <c r="E133" s="1586"/>
    </row>
    <row r="134" spans="1:6">
      <c r="A134" s="1583"/>
      <c r="C134" s="617"/>
      <c r="D134" s="617"/>
      <c r="E134" s="1586"/>
    </row>
    <row r="135" spans="1:6">
      <c r="A135" s="1583"/>
      <c r="C135" s="617"/>
      <c r="D135" s="617"/>
      <c r="E135" s="1586"/>
    </row>
    <row r="136" spans="1:6">
      <c r="A136" s="1583"/>
      <c r="C136" s="617"/>
      <c r="D136" s="617"/>
      <c r="E136" s="1586"/>
      <c r="F136" s="1586"/>
    </row>
    <row r="137" spans="1:6">
      <c r="A137" s="1583"/>
      <c r="C137" s="617"/>
      <c r="D137" s="617"/>
      <c r="E137" s="1586"/>
      <c r="F137" s="1586"/>
    </row>
    <row r="138" spans="1:6">
      <c r="A138" s="1583"/>
      <c r="C138" s="617"/>
      <c r="D138" s="617"/>
      <c r="E138" s="1586"/>
      <c r="F138" s="1586"/>
    </row>
    <row r="139" spans="1:6">
      <c r="A139" s="1583"/>
      <c r="C139" s="617"/>
      <c r="D139" s="617"/>
      <c r="E139" s="1586"/>
      <c r="F139" s="1586"/>
    </row>
    <row r="140" spans="1:6">
      <c r="A140" s="1583"/>
      <c r="C140" s="617"/>
      <c r="D140" s="617"/>
      <c r="E140" s="1586"/>
      <c r="F140" s="1586"/>
    </row>
    <row r="141" spans="1:6">
      <c r="A141" s="1583"/>
      <c r="C141" s="617"/>
      <c r="D141" s="617"/>
      <c r="E141" s="1586"/>
      <c r="F141" s="1586"/>
    </row>
    <row r="142" spans="1:6">
      <c r="A142" s="1583"/>
      <c r="C142" s="617"/>
      <c r="D142" s="617"/>
      <c r="E142" s="1586"/>
      <c r="F142" s="1586"/>
    </row>
    <row r="143" spans="1:6">
      <c r="A143" s="1583"/>
      <c r="C143" s="617"/>
      <c r="D143" s="617"/>
      <c r="E143" s="1586"/>
      <c r="F143" s="1586"/>
    </row>
    <row r="144" spans="1:6">
      <c r="A144" s="1583"/>
      <c r="C144" s="617"/>
      <c r="D144" s="617"/>
      <c r="E144" s="1586"/>
      <c r="F144" s="1586"/>
    </row>
    <row r="145" spans="1:6">
      <c r="A145" s="1583"/>
      <c r="C145" s="617"/>
      <c r="D145" s="617"/>
      <c r="E145" s="1586"/>
      <c r="F145" s="1586"/>
    </row>
    <row r="146" spans="1:6">
      <c r="A146" s="1583"/>
      <c r="C146" s="617"/>
      <c r="D146" s="617"/>
      <c r="E146" s="1586"/>
      <c r="F146" s="1586"/>
    </row>
    <row r="147" spans="1:6">
      <c r="A147" s="1583"/>
      <c r="C147" s="617"/>
      <c r="D147" s="617"/>
      <c r="E147" s="1586"/>
      <c r="F147" s="1586"/>
    </row>
    <row r="148" spans="1:6">
      <c r="A148" s="1583"/>
      <c r="C148" s="617"/>
      <c r="D148" s="617"/>
      <c r="E148" s="1586"/>
      <c r="F148" s="1586"/>
    </row>
    <row r="149" spans="1:6">
      <c r="A149" s="1583"/>
      <c r="C149" s="617"/>
      <c r="D149" s="617"/>
      <c r="E149" s="1586"/>
      <c r="F149" s="1586"/>
    </row>
    <row r="150" spans="1:6">
      <c r="A150" s="1583"/>
      <c r="C150" s="617"/>
      <c r="D150" s="617"/>
      <c r="E150" s="1586"/>
      <c r="F150" s="1586"/>
    </row>
    <row r="151" spans="1:6">
      <c r="A151" s="1583"/>
      <c r="C151" s="617"/>
      <c r="D151" s="617"/>
      <c r="E151" s="1586"/>
      <c r="F151" s="1586"/>
    </row>
    <row r="152" spans="1:6">
      <c r="A152" s="1583"/>
      <c r="C152" s="617"/>
      <c r="D152" s="617"/>
      <c r="E152" s="1586"/>
      <c r="F152" s="1586"/>
    </row>
    <row r="153" spans="1:6">
      <c r="A153" s="1583"/>
      <c r="C153" s="617"/>
      <c r="D153" s="617"/>
      <c r="E153" s="1586"/>
      <c r="F153" s="1586"/>
    </row>
    <row r="154" spans="1:6">
      <c r="A154" s="1583"/>
      <c r="C154" s="617"/>
      <c r="D154" s="617"/>
      <c r="E154" s="1586"/>
      <c r="F154" s="1586"/>
    </row>
    <row r="155" spans="1:6">
      <c r="A155" s="1583"/>
      <c r="C155" s="617"/>
      <c r="D155" s="617"/>
      <c r="E155" s="1586"/>
      <c r="F155" s="1586"/>
    </row>
    <row r="156" spans="1:6">
      <c r="A156" s="1583"/>
      <c r="C156" s="617"/>
      <c r="D156" s="617"/>
      <c r="E156" s="1586"/>
      <c r="F156" s="1586"/>
    </row>
    <row r="157" spans="1:6">
      <c r="A157" s="1583"/>
      <c r="C157" s="617"/>
      <c r="D157" s="617"/>
      <c r="E157" s="1586"/>
      <c r="F157" s="1586"/>
    </row>
    <row r="158" spans="1:6">
      <c r="A158" s="1583"/>
      <c r="C158" s="617"/>
      <c r="D158" s="617"/>
      <c r="E158" s="1586"/>
      <c r="F158" s="1586"/>
    </row>
    <row r="159" spans="1:6">
      <c r="A159" s="1583"/>
      <c r="C159" s="617"/>
      <c r="D159" s="617"/>
      <c r="E159" s="1586"/>
      <c r="F159" s="1586"/>
    </row>
    <row r="160" spans="1:6">
      <c r="A160" s="1583"/>
      <c r="C160" s="617"/>
      <c r="D160" s="617"/>
      <c r="E160" s="1586"/>
      <c r="F160" s="1586"/>
    </row>
    <row r="161" spans="1:6">
      <c r="A161" s="1583"/>
      <c r="C161" s="617"/>
      <c r="D161" s="617"/>
      <c r="E161" s="1586"/>
      <c r="F161" s="1586"/>
    </row>
    <row r="162" spans="1:6">
      <c r="A162" s="1583"/>
      <c r="C162" s="617"/>
      <c r="D162" s="617"/>
      <c r="E162" s="1586"/>
      <c r="F162" s="1586"/>
    </row>
    <row r="163" spans="1:6">
      <c r="A163" s="1583"/>
      <c r="C163" s="617"/>
      <c r="D163" s="617"/>
      <c r="E163" s="1586"/>
      <c r="F163" s="1586"/>
    </row>
    <row r="164" spans="1:6">
      <c r="A164" s="1583"/>
      <c r="C164" s="617"/>
      <c r="D164" s="617"/>
      <c r="E164" s="1586"/>
      <c r="F164" s="1586"/>
    </row>
    <row r="165" spans="1:6">
      <c r="A165" s="1583"/>
      <c r="C165" s="617"/>
      <c r="D165" s="617"/>
      <c r="E165" s="1586"/>
      <c r="F165" s="1586"/>
    </row>
    <row r="166" spans="1:6">
      <c r="A166" s="1583"/>
      <c r="C166" s="617"/>
      <c r="D166" s="617"/>
      <c r="E166" s="1586"/>
      <c r="F166" s="1586"/>
    </row>
    <row r="167" spans="1:6">
      <c r="A167" s="1583"/>
      <c r="C167" s="617"/>
      <c r="D167" s="617"/>
      <c r="E167" s="1586"/>
      <c r="F167" s="1586"/>
    </row>
    <row r="168" spans="1:6">
      <c r="A168" s="1583"/>
      <c r="C168" s="617"/>
      <c r="D168" s="617"/>
      <c r="E168" s="1586"/>
      <c r="F168" s="1586"/>
    </row>
    <row r="169" spans="1:6">
      <c r="A169" s="1583"/>
      <c r="C169" s="617"/>
      <c r="D169" s="617"/>
      <c r="E169" s="1586"/>
      <c r="F169" s="1586"/>
    </row>
    <row r="170" spans="1:6">
      <c r="A170" s="1583"/>
      <c r="C170" s="617"/>
      <c r="D170" s="617"/>
      <c r="E170" s="1586"/>
      <c r="F170" s="1586"/>
    </row>
    <row r="171" spans="1:6">
      <c r="A171" s="1583"/>
      <c r="C171" s="617"/>
      <c r="D171" s="617"/>
      <c r="E171" s="1586"/>
      <c r="F171" s="1586"/>
    </row>
    <row r="172" spans="1:6">
      <c r="A172" s="1583"/>
      <c r="C172" s="617"/>
      <c r="D172" s="617"/>
      <c r="E172" s="1586"/>
      <c r="F172" s="1586"/>
    </row>
    <row r="173" spans="1:6">
      <c r="A173" s="1583"/>
      <c r="C173" s="617"/>
      <c r="D173" s="617"/>
      <c r="E173" s="1586"/>
      <c r="F173" s="1586"/>
    </row>
    <row r="174" spans="1:6">
      <c r="A174" s="1583"/>
      <c r="C174" s="617"/>
      <c r="D174" s="617"/>
      <c r="E174" s="1586"/>
      <c r="F174" s="1586"/>
    </row>
    <row r="175" spans="1:6">
      <c r="A175" s="1583"/>
      <c r="C175" s="617"/>
      <c r="D175" s="617"/>
      <c r="E175" s="1586"/>
      <c r="F175" s="1586"/>
    </row>
    <row r="176" spans="1:6">
      <c r="A176" s="1583"/>
      <c r="C176" s="617"/>
      <c r="D176" s="617"/>
      <c r="E176" s="1586"/>
      <c r="F176" s="1586"/>
    </row>
    <row r="177" spans="1:6">
      <c r="A177" s="1583"/>
      <c r="C177" s="617"/>
      <c r="D177" s="617"/>
      <c r="E177" s="1586"/>
      <c r="F177" s="1586"/>
    </row>
    <row r="178" spans="1:6">
      <c r="A178" s="1583"/>
      <c r="C178" s="617"/>
      <c r="D178" s="617"/>
      <c r="E178" s="1586"/>
      <c r="F178" s="1586"/>
    </row>
    <row r="179" spans="1:6">
      <c r="A179" s="1583"/>
      <c r="C179" s="1128"/>
      <c r="D179" s="1128"/>
      <c r="E179" s="1586"/>
      <c r="F179" s="1586"/>
    </row>
    <row r="180" spans="1:6">
      <c r="A180" s="1583"/>
      <c r="E180" s="1586"/>
      <c r="F180" s="1586"/>
    </row>
    <row r="181" spans="1:6" ht="16" thickBot="1">
      <c r="A181" s="1189"/>
      <c r="B181" s="1620"/>
      <c r="C181" s="1620"/>
      <c r="D181" s="1620"/>
      <c r="E181" s="1369"/>
      <c r="F181" s="1586"/>
    </row>
    <row r="182" spans="1:6">
      <c r="A182" s="1583"/>
      <c r="F182" s="1586"/>
    </row>
    <row r="183" spans="1:6">
      <c r="A183" s="1583"/>
      <c r="F183" s="1586"/>
    </row>
    <row r="184" spans="1:6">
      <c r="A184" s="1583"/>
      <c r="F184" s="1586"/>
    </row>
    <row r="185" spans="1:6">
      <c r="A185" s="1583"/>
      <c r="F185" s="1586"/>
    </row>
    <row r="186" spans="1:6">
      <c r="A186" s="1583"/>
      <c r="F186" s="1586"/>
    </row>
    <row r="187" spans="1:6">
      <c r="A187" s="1583"/>
      <c r="F187" s="1586"/>
    </row>
    <row r="188" spans="1:6">
      <c r="A188" s="1583"/>
      <c r="F188" s="1586"/>
    </row>
    <row r="189" spans="1:6">
      <c r="A189" s="1583"/>
      <c r="F189" s="1586"/>
    </row>
    <row r="190" spans="1:6">
      <c r="A190" s="1583"/>
      <c r="F190" s="1586"/>
    </row>
    <row r="191" spans="1:6">
      <c r="A191" s="1583"/>
      <c r="F191" s="1586"/>
    </row>
    <row r="192" spans="1:6">
      <c r="A192" s="1583"/>
      <c r="F192" s="1586"/>
    </row>
    <row r="193" spans="1:6">
      <c r="A193" s="1583"/>
      <c r="F193" s="1586"/>
    </row>
    <row r="194" spans="1:6">
      <c r="A194" s="1583"/>
      <c r="F194" s="1586"/>
    </row>
    <row r="195" spans="1:6">
      <c r="A195" s="1583"/>
      <c r="F195" s="1586"/>
    </row>
    <row r="196" spans="1:6">
      <c r="A196" s="1583"/>
      <c r="F196" s="1586"/>
    </row>
    <row r="197" spans="1:6">
      <c r="A197" s="1583"/>
      <c r="F197" s="1586"/>
    </row>
    <row r="198" spans="1:6">
      <c r="A198" s="1583"/>
      <c r="F198" s="1586"/>
    </row>
    <row r="199" spans="1:6">
      <c r="A199" s="1583"/>
      <c r="F199" s="1586"/>
    </row>
    <row r="200" spans="1:6" ht="16" thickBot="1">
      <c r="A200" s="1189"/>
      <c r="B200" s="1620"/>
      <c r="C200" s="1620"/>
      <c r="D200" s="1620"/>
      <c r="E200" s="1620"/>
      <c r="F200" s="1369"/>
    </row>
  </sheetData>
  <mergeCells count="2">
    <mergeCell ref="A4:F4"/>
    <mergeCell ref="A63:F63"/>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abColor rgb="FF92D050"/>
  </sheetPr>
  <dimension ref="A1:P79"/>
  <sheetViews>
    <sheetView view="pageBreakPreview" zoomScale="60" zoomScaleNormal="100" workbookViewId="0">
      <selection activeCell="G23" sqref="G23"/>
    </sheetView>
  </sheetViews>
  <sheetFormatPr defaultColWidth="9.69140625" defaultRowHeight="15.5"/>
  <cols>
    <col min="1" max="1" width="4.69140625" style="9" customWidth="1"/>
    <col min="2" max="2" width="51.3046875" style="9" customWidth="1"/>
    <col min="3" max="3" width="14.69140625" style="9" customWidth="1"/>
    <col min="4" max="4" width="15.69140625" style="9" customWidth="1"/>
    <col min="5" max="5" width="18.69140625" style="9" customWidth="1"/>
    <col min="6" max="6" width="5.69140625" style="9" customWidth="1"/>
    <col min="7" max="7" width="9.07421875" style="9" customWidth="1"/>
    <col min="8" max="16384" width="9.69140625" style="9"/>
  </cols>
  <sheetData>
    <row r="1" spans="1:5" ht="15.75" customHeight="1">
      <c r="A1" s="2426" t="s">
        <v>156</v>
      </c>
      <c r="B1" s="2427"/>
      <c r="C1" s="1326" t="s">
        <v>1246</v>
      </c>
      <c r="D1" s="2555" t="s">
        <v>158</v>
      </c>
      <c r="E1" s="2529" t="s">
        <v>1664</v>
      </c>
    </row>
    <row r="2" spans="1:5" ht="15.75" customHeight="1">
      <c r="A2" s="2429" t="str">
        <f>'Data Sheet'!$C$25</f>
        <v xml:space="preserve">Niagara Mohawk Power Corporation </v>
      </c>
      <c r="B2" s="40"/>
      <c r="C2" s="9" t="s">
        <v>1665</v>
      </c>
      <c r="D2" s="38" t="s">
        <v>1248</v>
      </c>
      <c r="E2" s="1579"/>
    </row>
    <row r="3" spans="1:5" ht="15.75" customHeight="1">
      <c r="A3" s="2430"/>
      <c r="B3" s="54"/>
      <c r="C3" s="37" t="s">
        <v>1666</v>
      </c>
      <c r="D3" s="323" t="str">
        <f>'Data Sheet'!$C$40</f>
        <v>April 20, 2026</v>
      </c>
      <c r="E3" s="50" t="str">
        <f>'Data Sheet'!$C$38</f>
        <v>December 31, 2025</v>
      </c>
    </row>
    <row r="4" spans="1:5" ht="18" customHeight="1">
      <c r="A4" s="125"/>
      <c r="B4" s="2084" t="s">
        <v>1667</v>
      </c>
      <c r="C4" s="2084"/>
      <c r="D4" s="2084"/>
      <c r="E4" s="126"/>
    </row>
    <row r="5" spans="1:5" ht="15.75" customHeight="1">
      <c r="A5" s="2429"/>
      <c r="B5" s="9" t="s">
        <v>1668</v>
      </c>
      <c r="E5" s="1579"/>
    </row>
    <row r="6" spans="1:5" ht="15.75" customHeight="1">
      <c r="A6" s="2429"/>
      <c r="B6" s="9" t="s">
        <v>1669</v>
      </c>
      <c r="E6" s="1579"/>
    </row>
    <row r="7" spans="1:5" ht="15.75" customHeight="1">
      <c r="A7" s="2429"/>
      <c r="B7" s="9" t="s">
        <v>1670</v>
      </c>
      <c r="E7" s="1579"/>
    </row>
    <row r="8" spans="1:5" ht="15.75" customHeight="1">
      <c r="A8" s="2429"/>
      <c r="B8" s="9" t="s">
        <v>1671</v>
      </c>
      <c r="E8" s="1579"/>
    </row>
    <row r="9" spans="1:5" ht="15.75" customHeight="1">
      <c r="A9" s="2429"/>
      <c r="B9" s="9" t="s">
        <v>1672</v>
      </c>
      <c r="E9" s="1579"/>
    </row>
    <row r="10" spans="1:5">
      <c r="A10" s="2429"/>
      <c r="E10" s="1579"/>
    </row>
    <row r="11" spans="1:5">
      <c r="A11" s="2430"/>
      <c r="B11" s="37"/>
      <c r="C11" s="37"/>
      <c r="D11" s="37"/>
      <c r="E11" s="36"/>
    </row>
    <row r="12" spans="1:5">
      <c r="A12" s="2969"/>
      <c r="C12" s="142" t="s">
        <v>1673</v>
      </c>
      <c r="D12" s="142" t="s">
        <v>1674</v>
      </c>
      <c r="E12" s="116" t="s">
        <v>705</v>
      </c>
    </row>
    <row r="13" spans="1:5">
      <c r="A13" s="2969"/>
      <c r="B13" s="143" t="s">
        <v>1675</v>
      </c>
      <c r="C13" s="142" t="s">
        <v>1676</v>
      </c>
      <c r="D13" s="142" t="s">
        <v>1677</v>
      </c>
      <c r="E13" s="116" t="s">
        <v>1678</v>
      </c>
    </row>
    <row r="14" spans="1:5">
      <c r="A14" s="2970" t="s">
        <v>399</v>
      </c>
      <c r="B14" s="143" t="s">
        <v>1679</v>
      </c>
      <c r="C14" s="142" t="s">
        <v>1680</v>
      </c>
      <c r="D14" s="142" t="s">
        <v>1681</v>
      </c>
      <c r="E14" s="116" t="s">
        <v>503</v>
      </c>
    </row>
    <row r="15" spans="1:5">
      <c r="A15" s="1548" t="s">
        <v>402</v>
      </c>
      <c r="B15" s="297" t="s">
        <v>172</v>
      </c>
      <c r="C15" s="162" t="s">
        <v>173</v>
      </c>
      <c r="D15" s="162" t="s">
        <v>174</v>
      </c>
      <c r="E15" s="117" t="s">
        <v>175</v>
      </c>
    </row>
    <row r="16" spans="1:5">
      <c r="A16" s="2970">
        <v>1</v>
      </c>
      <c r="B16" s="9" t="s">
        <v>1682</v>
      </c>
      <c r="C16" s="136"/>
      <c r="D16" s="137"/>
      <c r="E16" s="138"/>
    </row>
    <row r="17" spans="1:16">
      <c r="A17" s="2970">
        <v>2</v>
      </c>
      <c r="C17" s="47"/>
      <c r="D17" s="47"/>
      <c r="E17" s="139"/>
    </row>
    <row r="18" spans="1:16">
      <c r="A18" s="2970">
        <v>3</v>
      </c>
      <c r="C18" s="47"/>
      <c r="D18" s="47"/>
      <c r="E18" s="140"/>
    </row>
    <row r="19" spans="1:16">
      <c r="A19" s="2970">
        <v>4</v>
      </c>
      <c r="C19" s="47"/>
      <c r="D19" s="47"/>
      <c r="E19" s="140"/>
    </row>
    <row r="20" spans="1:16">
      <c r="A20" s="2970">
        <v>5</v>
      </c>
      <c r="C20" s="47"/>
      <c r="D20" s="47"/>
      <c r="E20" s="140"/>
    </row>
    <row r="21" spans="1:16">
      <c r="A21" s="2970">
        <v>6</v>
      </c>
      <c r="C21" s="47"/>
      <c r="D21" s="47"/>
      <c r="E21" s="140"/>
    </row>
    <row r="22" spans="1:16">
      <c r="A22" s="2970">
        <v>8</v>
      </c>
      <c r="C22" s="47"/>
      <c r="D22" s="47"/>
      <c r="E22" s="140"/>
    </row>
    <row r="23" spans="1:16">
      <c r="A23" s="2970">
        <v>9</v>
      </c>
      <c r="C23" s="47"/>
      <c r="D23" s="47"/>
      <c r="E23" s="140"/>
    </row>
    <row r="24" spans="1:16">
      <c r="A24" s="2970">
        <v>10</v>
      </c>
      <c r="C24" s="47"/>
      <c r="D24" s="47"/>
      <c r="E24" s="140"/>
    </row>
    <row r="25" spans="1:16">
      <c r="A25" s="2970">
        <v>11</v>
      </c>
      <c r="C25" s="47"/>
      <c r="D25" s="47"/>
      <c r="E25" s="140"/>
    </row>
    <row r="26" spans="1:16">
      <c r="A26" s="2970">
        <v>12</v>
      </c>
      <c r="C26" s="47"/>
      <c r="D26" s="47"/>
      <c r="E26" s="140"/>
    </row>
    <row r="27" spans="1:16">
      <c r="A27" s="2970">
        <v>13</v>
      </c>
      <c r="C27" s="47"/>
      <c r="D27" s="47"/>
      <c r="E27" s="140"/>
    </row>
    <row r="28" spans="1:16">
      <c r="A28" s="2970">
        <v>14</v>
      </c>
      <c r="C28" s="47"/>
      <c r="D28" s="47"/>
      <c r="E28" s="140"/>
    </row>
    <row r="29" spans="1:16">
      <c r="A29" s="2970">
        <v>15</v>
      </c>
      <c r="C29" s="47"/>
      <c r="D29" s="47"/>
      <c r="E29" s="140"/>
      <c r="F29" s="12"/>
      <c r="G29" s="12"/>
      <c r="H29" s="12"/>
      <c r="I29" s="12"/>
      <c r="J29" s="12"/>
      <c r="K29" s="12"/>
      <c r="L29" s="12"/>
      <c r="M29" s="12"/>
      <c r="N29" s="12"/>
      <c r="O29" s="12"/>
      <c r="P29" s="12"/>
    </row>
    <row r="30" spans="1:16">
      <c r="A30" s="2970">
        <v>16</v>
      </c>
      <c r="C30" s="47"/>
      <c r="D30" s="47"/>
      <c r="E30" s="140"/>
      <c r="F30" s="12"/>
      <c r="G30" s="12"/>
      <c r="H30" s="12"/>
      <c r="I30" s="12"/>
      <c r="J30" s="12"/>
      <c r="K30" s="12"/>
      <c r="L30" s="12"/>
      <c r="M30" s="12"/>
      <c r="N30" s="12"/>
      <c r="O30" s="12"/>
      <c r="P30" s="12"/>
    </row>
    <row r="31" spans="1:16">
      <c r="A31" s="2970">
        <v>17</v>
      </c>
      <c r="C31" s="47"/>
      <c r="D31" s="47"/>
      <c r="E31" s="140"/>
      <c r="F31" s="12"/>
      <c r="G31" s="12"/>
      <c r="H31" s="12"/>
      <c r="I31" s="12"/>
      <c r="J31" s="12"/>
      <c r="K31" s="12"/>
      <c r="L31" s="12"/>
      <c r="M31" s="12"/>
      <c r="N31" s="12"/>
      <c r="O31" s="12"/>
      <c r="P31" s="12"/>
    </row>
    <row r="32" spans="1:16">
      <c r="A32" s="2970">
        <v>18</v>
      </c>
      <c r="C32" s="47"/>
      <c r="D32" s="47"/>
      <c r="E32" s="140"/>
    </row>
    <row r="33" spans="1:5">
      <c r="A33" s="2970">
        <v>19</v>
      </c>
      <c r="C33" s="47"/>
      <c r="D33" s="47"/>
      <c r="E33" s="140"/>
    </row>
    <row r="34" spans="1:5">
      <c r="A34" s="2970">
        <v>20</v>
      </c>
      <c r="C34" s="47"/>
      <c r="D34" s="47"/>
      <c r="E34" s="140"/>
    </row>
    <row r="35" spans="1:5">
      <c r="A35" s="2970">
        <v>21</v>
      </c>
      <c r="B35" s="9" t="s">
        <v>1683</v>
      </c>
      <c r="C35" s="2546"/>
      <c r="D35" s="2549"/>
      <c r="E35" s="121"/>
    </row>
    <row r="36" spans="1:5">
      <c r="A36" s="2970">
        <v>22</v>
      </c>
      <c r="C36" s="47"/>
      <c r="D36" s="47"/>
      <c r="E36" s="140"/>
    </row>
    <row r="37" spans="1:5">
      <c r="A37" s="2970">
        <v>23</v>
      </c>
      <c r="B37" s="9" t="s">
        <v>85</v>
      </c>
      <c r="C37" s="47"/>
      <c r="D37" s="47"/>
      <c r="E37" s="140"/>
    </row>
    <row r="38" spans="1:5">
      <c r="A38" s="2970">
        <v>24</v>
      </c>
      <c r="B38" s="9" t="s">
        <v>85</v>
      </c>
      <c r="C38" s="47"/>
      <c r="D38" s="47"/>
      <c r="E38" s="140"/>
    </row>
    <row r="39" spans="1:5">
      <c r="A39" s="2970">
        <v>25</v>
      </c>
      <c r="B39" s="9" t="s">
        <v>85</v>
      </c>
      <c r="C39" s="47" t="s">
        <v>85</v>
      </c>
      <c r="D39" s="47" t="s">
        <v>85</v>
      </c>
      <c r="E39" s="140" t="s">
        <v>85</v>
      </c>
    </row>
    <row r="40" spans="1:5">
      <c r="A40" s="2970">
        <v>26</v>
      </c>
      <c r="C40" s="47"/>
      <c r="D40" s="47"/>
      <c r="E40" s="140"/>
    </row>
    <row r="41" spans="1:5">
      <c r="A41" s="2970">
        <v>27</v>
      </c>
      <c r="C41" s="47"/>
      <c r="D41" s="47"/>
      <c r="E41" s="140"/>
    </row>
    <row r="42" spans="1:5">
      <c r="A42" s="2970">
        <v>28</v>
      </c>
      <c r="C42" s="47"/>
      <c r="D42" s="47"/>
      <c r="E42" s="140"/>
    </row>
    <row r="43" spans="1:5">
      <c r="A43" s="2970">
        <v>29</v>
      </c>
      <c r="C43" s="47"/>
      <c r="D43" s="47"/>
      <c r="E43" s="140"/>
    </row>
    <row r="44" spans="1:5">
      <c r="A44" s="2970">
        <v>30</v>
      </c>
      <c r="C44" s="47"/>
      <c r="D44" s="47"/>
      <c r="E44" s="140"/>
    </row>
    <row r="45" spans="1:5">
      <c r="A45" s="2970">
        <v>31</v>
      </c>
      <c r="C45" s="47"/>
      <c r="D45" s="47"/>
      <c r="E45" s="140"/>
    </row>
    <row r="46" spans="1:5">
      <c r="A46" s="2970">
        <v>32</v>
      </c>
      <c r="C46" s="47"/>
      <c r="D46" s="47"/>
      <c r="E46" s="140"/>
    </row>
    <row r="47" spans="1:5">
      <c r="A47" s="2970">
        <v>33</v>
      </c>
      <c r="C47" s="47"/>
      <c r="D47" s="47"/>
      <c r="E47" s="140"/>
    </row>
    <row r="48" spans="1:5">
      <c r="A48" s="2970">
        <v>34</v>
      </c>
      <c r="C48" s="47"/>
      <c r="D48" s="47"/>
      <c r="E48" s="140"/>
    </row>
    <row r="49" spans="1:5">
      <c r="A49" s="2970">
        <v>35</v>
      </c>
      <c r="C49" s="47"/>
      <c r="D49" s="47"/>
      <c r="E49" s="140"/>
    </row>
    <row r="50" spans="1:5">
      <c r="A50" s="2970">
        <v>36</v>
      </c>
      <c r="C50" s="47"/>
      <c r="D50" s="47"/>
      <c r="E50" s="140"/>
    </row>
    <row r="51" spans="1:5">
      <c r="A51" s="2970">
        <v>37</v>
      </c>
      <c r="C51" s="47"/>
      <c r="D51" s="47"/>
      <c r="E51" s="140"/>
    </row>
    <row r="52" spans="1:5">
      <c r="A52" s="2970">
        <v>38</v>
      </c>
      <c r="C52" s="47"/>
      <c r="D52" s="47"/>
      <c r="E52" s="140"/>
    </row>
    <row r="53" spans="1:5">
      <c r="A53" s="2970">
        <v>39</v>
      </c>
      <c r="C53" s="47"/>
      <c r="D53" s="47"/>
      <c r="E53" s="140"/>
    </row>
    <row r="54" spans="1:5">
      <c r="A54" s="2970">
        <v>40</v>
      </c>
      <c r="C54" s="47"/>
      <c r="D54" s="47"/>
      <c r="E54" s="140"/>
    </row>
    <row r="55" spans="1:5">
      <c r="A55" s="2970">
        <v>41</v>
      </c>
      <c r="C55" s="47"/>
      <c r="D55" s="47"/>
      <c r="E55" s="140"/>
    </row>
    <row r="56" spans="1:5">
      <c r="A56" s="2970">
        <v>42</v>
      </c>
      <c r="C56" s="47"/>
      <c r="D56" s="47"/>
      <c r="E56" s="140"/>
    </row>
    <row r="57" spans="1:5">
      <c r="A57" s="2970">
        <v>43</v>
      </c>
      <c r="C57" s="47"/>
      <c r="D57" s="47"/>
      <c r="E57" s="140"/>
    </row>
    <row r="58" spans="1:5">
      <c r="A58" s="2970">
        <v>44</v>
      </c>
      <c r="C58" s="47"/>
      <c r="D58" s="47"/>
      <c r="E58" s="140"/>
    </row>
    <row r="59" spans="1:5">
      <c r="A59" s="2970">
        <v>45</v>
      </c>
      <c r="C59" s="47"/>
      <c r="D59" s="47"/>
      <c r="E59" s="140"/>
    </row>
    <row r="60" spans="1:5">
      <c r="A60" s="2970">
        <v>46</v>
      </c>
      <c r="B60" s="37"/>
      <c r="C60" s="49"/>
      <c r="D60" s="49"/>
      <c r="E60" s="141"/>
    </row>
    <row r="61" spans="1:5" ht="16" thickBot="1">
      <c r="A61" s="2971">
        <v>47</v>
      </c>
      <c r="B61" s="2972" t="s">
        <v>972</v>
      </c>
      <c r="C61" s="2973"/>
      <c r="D61" s="2974"/>
      <c r="E61" s="1663">
        <f>SUM(E17:E60)</f>
        <v>0</v>
      </c>
    </row>
    <row r="63" spans="1:5">
      <c r="A63" s="9" t="s">
        <v>1684</v>
      </c>
      <c r="E63" s="135" t="s">
        <v>1685</v>
      </c>
    </row>
    <row r="64" spans="1:5">
      <c r="A64" s="12" t="s">
        <v>1686</v>
      </c>
      <c r="B64" s="12"/>
      <c r="C64" s="12"/>
      <c r="D64" s="12"/>
      <c r="E64" s="12"/>
    </row>
    <row r="71" spans="2:2" ht="31.5" customHeight="1">
      <c r="B71"/>
    </row>
    <row r="72" spans="2:2">
      <c r="B72"/>
    </row>
    <row r="73" spans="2:2">
      <c r="B73"/>
    </row>
    <row r="74" spans="2:2">
      <c r="B74"/>
    </row>
    <row r="75" spans="2:2">
      <c r="B75"/>
    </row>
    <row r="76" spans="2:2">
      <c r="B76"/>
    </row>
    <row r="77" spans="2:2">
      <c r="B77"/>
    </row>
    <row r="78" spans="2:2">
      <c r="B78"/>
    </row>
    <row r="79" spans="2:2">
      <c r="B79"/>
    </row>
  </sheetData>
  <printOptions horizontalCentered="1" verticalCentered="1"/>
  <pageMargins left="0.5" right="0.75" top="0.5" bottom="0.5" header="0.5" footer="0.5"/>
  <pageSetup scale="61" pageOrder="overThenDown" orientation="portrait" verticalDpi="300" r:id="rId1"/>
  <headerFooter alignWithMargins="0"/>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abColor rgb="FF92D050"/>
  </sheetPr>
  <dimension ref="A1:H439"/>
  <sheetViews>
    <sheetView view="pageBreakPreview" zoomScale="70" zoomScaleNormal="60" zoomScaleSheetLayoutView="70" workbookViewId="0">
      <selection activeCell="E19" sqref="E19"/>
    </sheetView>
  </sheetViews>
  <sheetFormatPr defaultColWidth="9.69140625" defaultRowHeight="15.5"/>
  <cols>
    <col min="1" max="1" width="2.69140625" style="9" customWidth="1"/>
    <col min="2" max="2" width="20.69140625" style="9" customWidth="1"/>
    <col min="3" max="3" width="14.69140625" style="9" customWidth="1"/>
    <col min="4" max="4" width="15.69140625" style="9" customWidth="1"/>
    <col min="5" max="5" width="21.84375" style="9" customWidth="1"/>
    <col min="6" max="6" width="14.84375" style="9" customWidth="1"/>
    <col min="7" max="7" width="20.69140625" style="151" customWidth="1"/>
    <col min="8" max="8" width="6" style="151" customWidth="1"/>
    <col min="9" max="16384" width="9.69140625" style="9"/>
  </cols>
  <sheetData>
    <row r="1" spans="1:8" ht="15.75" customHeight="1">
      <c r="A1" s="2426"/>
      <c r="B1" s="1326" t="s">
        <v>1687</v>
      </c>
      <c r="C1" s="1326"/>
      <c r="D1" s="2427"/>
      <c r="E1" s="1326" t="s">
        <v>1246</v>
      </c>
      <c r="F1" s="2470" t="s">
        <v>158</v>
      </c>
      <c r="G1" s="2556" t="s">
        <v>159</v>
      </c>
    </row>
    <row r="2" spans="1:8" ht="15.75" customHeight="1">
      <c r="A2" s="2429"/>
      <c r="B2" s="9" t="str">
        <f>'Data Sheet'!$C$25</f>
        <v xml:space="preserve">Niagara Mohawk Power Corporation </v>
      </c>
      <c r="D2" s="40"/>
      <c r="E2" s="22" t="s">
        <v>386</v>
      </c>
      <c r="F2" s="47" t="s">
        <v>1248</v>
      </c>
      <c r="G2" s="140"/>
    </row>
    <row r="3" spans="1:8" ht="15.75" customHeight="1">
      <c r="A3" s="2429"/>
      <c r="D3" s="40"/>
      <c r="E3" s="9" t="s">
        <v>1688</v>
      </c>
      <c r="F3" s="323" t="str">
        <f>'Data Sheet'!$C$40</f>
        <v>April 20, 2026</v>
      </c>
      <c r="G3" s="141" t="str">
        <f>'Data Sheet'!$C$38</f>
        <v>December 31, 2025</v>
      </c>
    </row>
    <row r="4" spans="1:8" ht="15.75" customHeight="1">
      <c r="A4" s="3805" t="s">
        <v>1689</v>
      </c>
      <c r="B4" s="3803"/>
      <c r="C4" s="3803"/>
      <c r="D4" s="3803"/>
      <c r="E4" s="3803"/>
      <c r="F4" s="3803"/>
      <c r="G4" s="3806"/>
      <c r="H4" s="194"/>
    </row>
    <row r="5" spans="1:8" ht="15.75" customHeight="1">
      <c r="A5" s="2429"/>
      <c r="G5" s="1662"/>
    </row>
    <row r="6" spans="1:8" ht="15.75" customHeight="1">
      <c r="A6" s="2429"/>
      <c r="B6" s="9" t="s">
        <v>1690</v>
      </c>
      <c r="G6" s="1662"/>
    </row>
    <row r="7" spans="1:8" ht="15.75" customHeight="1">
      <c r="A7" s="2429"/>
      <c r="B7" s="9" t="s">
        <v>1691</v>
      </c>
      <c r="G7" s="1662"/>
    </row>
    <row r="8" spans="1:8" ht="15.75" customHeight="1">
      <c r="A8" s="2429"/>
      <c r="B8" s="9" t="s">
        <v>1692</v>
      </c>
      <c r="G8" s="1662"/>
    </row>
    <row r="9" spans="1:8" ht="15.75" customHeight="1">
      <c r="A9" s="2429"/>
      <c r="B9" s="9" t="s">
        <v>1693</v>
      </c>
      <c r="G9" s="1662"/>
    </row>
    <row r="10" spans="1:8" ht="15.75" customHeight="1">
      <c r="A10" s="2429"/>
      <c r="B10" s="9" t="s">
        <v>1694</v>
      </c>
      <c r="G10" s="1662"/>
    </row>
    <row r="11" spans="1:8" ht="15.75" customHeight="1">
      <c r="A11" s="2430"/>
      <c r="B11" s="37"/>
      <c r="C11" s="37"/>
      <c r="D11" s="37"/>
      <c r="E11" s="37"/>
      <c r="F11" s="37"/>
      <c r="G11" s="704"/>
    </row>
    <row r="12" spans="1:8">
      <c r="A12" s="2429"/>
      <c r="C12" s="2085"/>
      <c r="D12" s="2182"/>
      <c r="E12" s="2182"/>
      <c r="F12" s="2162"/>
      <c r="G12" s="2557" t="s">
        <v>1695</v>
      </c>
      <c r="H12" s="165"/>
    </row>
    <row r="13" spans="1:8" ht="32.15" customHeight="1">
      <c r="A13" s="2429"/>
      <c r="B13" s="143" t="s">
        <v>399</v>
      </c>
      <c r="C13" s="3809" t="s">
        <v>1696</v>
      </c>
      <c r="D13" s="3699"/>
      <c r="E13" s="3699"/>
      <c r="F13" s="3810"/>
      <c r="G13" s="3504" t="s">
        <v>1697</v>
      </c>
      <c r="H13" s="165"/>
    </row>
    <row r="14" spans="1:8">
      <c r="A14" s="2430"/>
      <c r="B14" s="297" t="s">
        <v>402</v>
      </c>
      <c r="C14" s="3811" t="s">
        <v>1698</v>
      </c>
      <c r="D14" s="3812"/>
      <c r="E14" s="3812"/>
      <c r="F14" s="3813"/>
      <c r="G14" s="1005" t="s">
        <v>173</v>
      </c>
      <c r="H14" s="165"/>
    </row>
    <row r="15" spans="1:8">
      <c r="A15" s="2429"/>
      <c r="B15" s="9">
        <v>1</v>
      </c>
      <c r="C15" s="47"/>
      <c r="D15" s="145" t="s">
        <v>1298</v>
      </c>
      <c r="G15" s="140"/>
    </row>
    <row r="16" spans="1:8">
      <c r="A16" s="2429"/>
      <c r="B16" s="9">
        <v>2</v>
      </c>
      <c r="C16" s="47"/>
      <c r="G16" s="140"/>
    </row>
    <row r="17" spans="1:7">
      <c r="A17" s="2429"/>
      <c r="B17" s="9">
        <v>3</v>
      </c>
      <c r="C17" s="47"/>
      <c r="G17" s="140"/>
    </row>
    <row r="18" spans="1:7">
      <c r="A18" s="2429"/>
      <c r="B18" s="9">
        <v>4</v>
      </c>
      <c r="C18" s="47"/>
      <c r="G18" s="140"/>
    </row>
    <row r="19" spans="1:7">
      <c r="A19" s="2429"/>
      <c r="B19" s="9">
        <v>5</v>
      </c>
      <c r="C19" s="47"/>
      <c r="G19" s="140"/>
    </row>
    <row r="20" spans="1:7">
      <c r="A20" s="2429"/>
      <c r="B20" s="9">
        <v>6</v>
      </c>
      <c r="C20" s="47"/>
      <c r="G20" s="140"/>
    </row>
    <row r="21" spans="1:7">
      <c r="A21" s="2429"/>
      <c r="B21" s="9">
        <v>7</v>
      </c>
      <c r="C21" s="47"/>
      <c r="G21" s="140"/>
    </row>
    <row r="22" spans="1:7">
      <c r="A22" s="2429"/>
      <c r="B22" s="9">
        <v>8</v>
      </c>
      <c r="C22" s="47"/>
      <c r="G22" s="140"/>
    </row>
    <row r="23" spans="1:7">
      <c r="A23" s="2429"/>
      <c r="B23" s="9">
        <v>9</v>
      </c>
      <c r="C23" s="47"/>
      <c r="G23" s="140"/>
    </row>
    <row r="24" spans="1:7">
      <c r="A24" s="2429"/>
      <c r="B24" s="9">
        <v>10</v>
      </c>
      <c r="C24" s="47"/>
      <c r="G24" s="140"/>
    </row>
    <row r="25" spans="1:7">
      <c r="A25" s="2429"/>
      <c r="B25" s="9">
        <v>11</v>
      </c>
      <c r="C25" s="47"/>
      <c r="G25" s="140"/>
    </row>
    <row r="26" spans="1:7">
      <c r="A26" s="2429"/>
      <c r="B26" s="9">
        <v>12</v>
      </c>
      <c r="C26" s="47"/>
      <c r="G26" s="140"/>
    </row>
    <row r="27" spans="1:7">
      <c r="A27" s="2429"/>
      <c r="B27" s="9">
        <v>13</v>
      </c>
      <c r="C27" s="47"/>
      <c r="G27" s="140"/>
    </row>
    <row r="28" spans="1:7">
      <c r="A28" s="2429"/>
      <c r="B28" s="9">
        <v>14</v>
      </c>
      <c r="C28" s="47"/>
      <c r="G28" s="140"/>
    </row>
    <row r="29" spans="1:7">
      <c r="A29" s="2429"/>
      <c r="B29" s="9">
        <v>15</v>
      </c>
      <c r="C29" s="47"/>
      <c r="G29" s="140"/>
    </row>
    <row r="30" spans="1:7">
      <c r="A30" s="2429"/>
      <c r="B30" s="9">
        <v>16</v>
      </c>
      <c r="C30" s="47"/>
      <c r="G30" s="140"/>
    </row>
    <row r="31" spans="1:7">
      <c r="A31" s="2429"/>
      <c r="B31" s="9">
        <v>17</v>
      </c>
      <c r="C31" s="47"/>
      <c r="G31" s="140"/>
    </row>
    <row r="32" spans="1:7">
      <c r="A32" s="2429"/>
      <c r="B32" s="9">
        <v>18</v>
      </c>
      <c r="C32" s="47"/>
      <c r="D32" s="9" t="s">
        <v>1699</v>
      </c>
      <c r="G32" s="140">
        <f>G372</f>
        <v>1783738261</v>
      </c>
    </row>
    <row r="33" spans="1:7">
      <c r="A33" s="2429"/>
      <c r="B33" s="9">
        <v>19</v>
      </c>
      <c r="C33" s="47"/>
      <c r="E33" s="9" t="s">
        <v>1700</v>
      </c>
      <c r="G33" s="3328">
        <f>G32</f>
        <v>1783738261</v>
      </c>
    </row>
    <row r="34" spans="1:7">
      <c r="A34" s="2429"/>
      <c r="B34" s="9">
        <v>20</v>
      </c>
      <c r="C34" s="47"/>
      <c r="G34" s="140"/>
    </row>
    <row r="35" spans="1:7">
      <c r="A35" s="2429"/>
      <c r="B35" s="9">
        <v>21</v>
      </c>
      <c r="C35" s="47"/>
      <c r="D35" s="145" t="s">
        <v>1299</v>
      </c>
      <c r="G35" s="140"/>
    </row>
    <row r="36" spans="1:7">
      <c r="A36" s="2429"/>
      <c r="B36" s="9">
        <v>22</v>
      </c>
      <c r="C36" s="47"/>
      <c r="G36" s="140"/>
    </row>
    <row r="37" spans="1:7">
      <c r="A37" s="2429"/>
      <c r="B37" s="9">
        <v>23</v>
      </c>
      <c r="C37" s="47"/>
      <c r="G37" s="140"/>
    </row>
    <row r="38" spans="1:7">
      <c r="A38" s="2429"/>
      <c r="B38" s="9">
        <v>24</v>
      </c>
      <c r="C38" s="47"/>
      <c r="G38" s="140"/>
    </row>
    <row r="39" spans="1:7">
      <c r="A39" s="2429"/>
      <c r="B39" s="9">
        <v>25</v>
      </c>
      <c r="C39" s="47"/>
      <c r="G39" s="140"/>
    </row>
    <row r="40" spans="1:7">
      <c r="A40" s="2429"/>
      <c r="B40" s="9">
        <v>26</v>
      </c>
      <c r="C40" s="47"/>
      <c r="G40" s="140"/>
    </row>
    <row r="41" spans="1:7">
      <c r="A41" s="2429"/>
      <c r="B41" s="9">
        <v>27</v>
      </c>
      <c r="C41" s="47"/>
      <c r="G41" s="140"/>
    </row>
    <row r="42" spans="1:7">
      <c r="A42" s="2429"/>
      <c r="B42" s="9">
        <v>28</v>
      </c>
      <c r="C42" s="47"/>
      <c r="G42" s="140"/>
    </row>
    <row r="43" spans="1:7">
      <c r="A43" s="2429"/>
      <c r="B43" s="9">
        <v>29</v>
      </c>
      <c r="C43" s="47"/>
      <c r="G43" s="140"/>
    </row>
    <row r="44" spans="1:7">
      <c r="A44" s="2429"/>
      <c r="B44" s="9">
        <v>30</v>
      </c>
      <c r="C44" s="47"/>
      <c r="D44" s="9" t="s">
        <v>1699</v>
      </c>
      <c r="G44" s="140">
        <f>G420</f>
        <v>196422100</v>
      </c>
    </row>
    <row r="45" spans="1:7">
      <c r="A45" s="2429"/>
      <c r="B45" s="9">
        <v>31</v>
      </c>
      <c r="C45" s="47"/>
      <c r="E45" s="9" t="s">
        <v>1700</v>
      </c>
      <c r="G45" s="3328">
        <f>G44</f>
        <v>196422100</v>
      </c>
    </row>
    <row r="46" spans="1:7">
      <c r="A46" s="2429"/>
      <c r="B46" s="9">
        <v>32</v>
      </c>
      <c r="C46" s="47"/>
      <c r="G46" s="140"/>
    </row>
    <row r="47" spans="1:7">
      <c r="A47" s="2429"/>
      <c r="B47" s="9">
        <v>33</v>
      </c>
      <c r="C47" s="47"/>
      <c r="D47" s="145" t="s">
        <v>674</v>
      </c>
      <c r="G47" s="140"/>
    </row>
    <row r="48" spans="1:7">
      <c r="A48" s="2429"/>
      <c r="B48" s="9">
        <v>34</v>
      </c>
      <c r="C48" s="47"/>
      <c r="G48" s="140"/>
    </row>
    <row r="49" spans="1:8">
      <c r="A49" s="2429"/>
      <c r="B49" s="9">
        <v>35</v>
      </c>
      <c r="C49" s="47"/>
      <c r="G49" s="140"/>
    </row>
    <row r="50" spans="1:8">
      <c r="A50" s="2429"/>
      <c r="B50" s="9">
        <v>36</v>
      </c>
      <c r="C50" s="47"/>
      <c r="G50" s="140"/>
    </row>
    <row r="51" spans="1:8">
      <c r="A51" s="2429"/>
      <c r="B51" s="9">
        <v>37</v>
      </c>
      <c r="C51" s="47"/>
      <c r="G51" s="140"/>
    </row>
    <row r="52" spans="1:8">
      <c r="A52" s="2429"/>
      <c r="B52" s="9">
        <v>38</v>
      </c>
      <c r="C52" s="47"/>
      <c r="G52" s="140"/>
    </row>
    <row r="53" spans="1:8">
      <c r="A53" s="2429"/>
      <c r="B53" s="9">
        <v>39</v>
      </c>
      <c r="C53" s="47"/>
      <c r="G53" s="140"/>
    </row>
    <row r="54" spans="1:8">
      <c r="A54" s="2429"/>
      <c r="B54" s="9">
        <v>40</v>
      </c>
      <c r="C54" s="47"/>
      <c r="G54" s="140"/>
    </row>
    <row r="55" spans="1:8">
      <c r="A55" s="2429"/>
      <c r="B55" s="9">
        <v>41</v>
      </c>
      <c r="C55" s="47"/>
      <c r="D55" s="9" t="s">
        <v>1699</v>
      </c>
      <c r="G55" s="140">
        <f>G435</f>
        <v>21495687</v>
      </c>
    </row>
    <row r="56" spans="1:8">
      <c r="A56" s="2429"/>
      <c r="B56" s="9">
        <v>42</v>
      </c>
      <c r="C56" s="47"/>
      <c r="E56" s="9" t="s">
        <v>1700</v>
      </c>
      <c r="G56" s="129">
        <f>G55</f>
        <v>21495687</v>
      </c>
    </row>
    <row r="57" spans="1:8" ht="16" thickBot="1">
      <c r="A57" s="2932"/>
      <c r="B57" s="2921">
        <v>43</v>
      </c>
      <c r="C57" s="2975"/>
      <c r="D57" s="2976" t="s">
        <v>972</v>
      </c>
      <c r="E57" s="2976"/>
      <c r="F57" s="2921"/>
      <c r="G57" s="3327">
        <f>G33+G45+G56</f>
        <v>2001656048</v>
      </c>
    </row>
    <row r="59" spans="1:8">
      <c r="A59" s="9" t="s">
        <v>1701</v>
      </c>
      <c r="B59" s="51"/>
      <c r="C59" s="51"/>
      <c r="D59" s="51"/>
      <c r="E59" s="792"/>
    </row>
    <row r="60" spans="1:8">
      <c r="A60" s="3699" t="s">
        <v>1702</v>
      </c>
      <c r="B60" s="3699"/>
      <c r="C60" s="3699"/>
      <c r="D60" s="3699"/>
      <c r="E60" s="3699"/>
      <c r="F60" s="3699"/>
      <c r="G60" s="3699"/>
      <c r="H60" s="194"/>
    </row>
    <row r="61" spans="1:8">
      <c r="A61" s="3791" t="s">
        <v>1703</v>
      </c>
      <c r="B61" s="3791"/>
      <c r="C61" s="3791"/>
      <c r="D61" s="3791"/>
      <c r="E61" s="3791"/>
      <c r="F61" s="3791"/>
      <c r="G61" s="3791"/>
      <c r="H61" s="194"/>
    </row>
    <row r="62" spans="1:8" ht="16" thickBot="1">
      <c r="B62" s="9" t="str">
        <f>'Data Sheet'!$C$25</f>
        <v xml:space="preserve">Niagara Mohawk Power Corporation </v>
      </c>
      <c r="F62" s="320" t="str">
        <f>'Data Sheet'!$C$40</f>
        <v>April 20, 2026</v>
      </c>
      <c r="G62" s="1006" t="str">
        <f>'Data Sheet'!$C$38</f>
        <v>December 31, 2025</v>
      </c>
      <c r="H62" s="1006"/>
    </row>
    <row r="63" spans="1:8">
      <c r="A63" s="1182"/>
      <c r="B63" s="1328"/>
      <c r="C63" s="1328"/>
      <c r="D63" s="1328"/>
      <c r="E63" s="1328"/>
      <c r="F63" s="1328"/>
      <c r="G63" s="1212"/>
    </row>
    <row r="64" spans="1:8">
      <c r="A64" s="3807" t="s">
        <v>1689</v>
      </c>
      <c r="B64" s="3699"/>
      <c r="C64" s="3699"/>
      <c r="D64" s="3699"/>
      <c r="E64" s="3699"/>
      <c r="F64" s="3699"/>
      <c r="G64" s="3808"/>
      <c r="H64" s="194"/>
    </row>
    <row r="65" spans="1:7">
      <c r="A65" s="1583"/>
      <c r="G65" s="1674"/>
    </row>
    <row r="66" spans="1:7">
      <c r="A66" s="1252"/>
      <c r="B66" s="2182"/>
      <c r="C66" s="2182"/>
      <c r="D66" s="2559" t="s">
        <v>1704</v>
      </c>
      <c r="E66" s="2182"/>
      <c r="F66" s="2182"/>
      <c r="G66" s="1253"/>
    </row>
    <row r="67" spans="1:7">
      <c r="A67" s="1583"/>
      <c r="B67" s="9">
        <v>1</v>
      </c>
      <c r="D67" s="9" t="s">
        <v>1705</v>
      </c>
      <c r="G67" s="3326">
        <v>26888251</v>
      </c>
    </row>
    <row r="68" spans="1:7">
      <c r="A68" s="1583"/>
      <c r="B68" s="9">
        <f>B67+1</f>
        <v>2</v>
      </c>
      <c r="D68" s="9" t="s">
        <v>1706</v>
      </c>
      <c r="G68" s="1254">
        <v>16621259</v>
      </c>
    </row>
    <row r="69" spans="1:7">
      <c r="A69" s="1583"/>
      <c r="B69" s="9">
        <f t="shared" ref="B69:B118" si="0">B68+1</f>
        <v>3</v>
      </c>
      <c r="D69" s="9" t="s">
        <v>1707</v>
      </c>
      <c r="G69" s="1254">
        <v>15842001</v>
      </c>
    </row>
    <row r="70" spans="1:7">
      <c r="A70" s="1583"/>
      <c r="B70" s="9">
        <f t="shared" si="0"/>
        <v>4</v>
      </c>
      <c r="D70" s="9" t="s">
        <v>1708</v>
      </c>
      <c r="G70" s="1254">
        <v>15157601</v>
      </c>
    </row>
    <row r="71" spans="1:7" ht="15" customHeight="1">
      <c r="A71" s="1583"/>
      <c r="B71" s="9">
        <f t="shared" si="0"/>
        <v>5</v>
      </c>
      <c r="D71" s="9" t="s">
        <v>1709</v>
      </c>
      <c r="G71" s="1254">
        <v>13381893</v>
      </c>
    </row>
    <row r="72" spans="1:7">
      <c r="B72" s="9">
        <f t="shared" si="0"/>
        <v>6</v>
      </c>
      <c r="D72" s="9" t="s">
        <v>1710</v>
      </c>
      <c r="G72" s="1254">
        <v>11945962</v>
      </c>
    </row>
    <row r="73" spans="1:7">
      <c r="A73" s="1583"/>
      <c r="B73" s="9">
        <f t="shared" si="0"/>
        <v>7</v>
      </c>
      <c r="D73" s="9" t="s">
        <v>1711</v>
      </c>
      <c r="G73" s="1254">
        <v>11792558</v>
      </c>
    </row>
    <row r="74" spans="1:7">
      <c r="A74" s="1583"/>
      <c r="B74" s="9">
        <f t="shared" si="0"/>
        <v>8</v>
      </c>
      <c r="D74" s="9" t="s">
        <v>1712</v>
      </c>
      <c r="E74" s="143"/>
      <c r="F74" s="143"/>
      <c r="G74" s="1254">
        <v>10594716</v>
      </c>
    </row>
    <row r="75" spans="1:7">
      <c r="A75" s="1583"/>
      <c r="B75" s="9">
        <f t="shared" si="0"/>
        <v>9</v>
      </c>
      <c r="C75" s="143"/>
      <c r="D75" s="9" t="s">
        <v>1713</v>
      </c>
      <c r="G75" s="1254">
        <v>8881247</v>
      </c>
    </row>
    <row r="76" spans="1:7">
      <c r="A76" s="1583"/>
      <c r="B76" s="9">
        <f t="shared" si="0"/>
        <v>10</v>
      </c>
      <c r="D76" s="9" t="s">
        <v>1714</v>
      </c>
      <c r="G76" s="1254">
        <v>8494151</v>
      </c>
    </row>
    <row r="77" spans="1:7">
      <c r="A77" s="1583"/>
      <c r="B77" s="9">
        <f t="shared" si="0"/>
        <v>11</v>
      </c>
      <c r="D77" s="9" t="s">
        <v>1715</v>
      </c>
      <c r="G77" s="1254">
        <v>8451904</v>
      </c>
    </row>
    <row r="78" spans="1:7">
      <c r="A78" s="1583"/>
      <c r="B78" s="9">
        <f t="shared" si="0"/>
        <v>12</v>
      </c>
      <c r="D78" s="9" t="s">
        <v>1716</v>
      </c>
      <c r="G78" s="1254">
        <v>7927414</v>
      </c>
    </row>
    <row r="79" spans="1:7">
      <c r="A79" s="1583"/>
      <c r="B79" s="9">
        <f t="shared" si="0"/>
        <v>13</v>
      </c>
      <c r="D79" s="9" t="s">
        <v>1717</v>
      </c>
      <c r="G79" s="1254">
        <v>7506464</v>
      </c>
    </row>
    <row r="80" spans="1:7">
      <c r="A80" s="1583"/>
      <c r="B80" s="9">
        <f t="shared" si="0"/>
        <v>14</v>
      </c>
      <c r="D80" s="9" t="s">
        <v>1718</v>
      </c>
      <c r="G80" s="1254">
        <v>7126677</v>
      </c>
    </row>
    <row r="81" spans="1:7">
      <c r="A81" s="1583"/>
      <c r="B81" s="9">
        <f t="shared" si="0"/>
        <v>15</v>
      </c>
      <c r="D81" s="9" t="s">
        <v>1719</v>
      </c>
      <c r="G81" s="1254">
        <v>6498667</v>
      </c>
    </row>
    <row r="82" spans="1:7">
      <c r="A82" s="1583"/>
      <c r="B82" s="9">
        <f t="shared" si="0"/>
        <v>16</v>
      </c>
      <c r="D82" s="9" t="s">
        <v>1720</v>
      </c>
      <c r="G82" s="1254">
        <v>6348927</v>
      </c>
    </row>
    <row r="83" spans="1:7">
      <c r="A83" s="1583"/>
      <c r="B83" s="9">
        <f t="shared" si="0"/>
        <v>17</v>
      </c>
      <c r="D83" s="9" t="s">
        <v>1721</v>
      </c>
      <c r="G83" s="1254">
        <v>6220000</v>
      </c>
    </row>
    <row r="84" spans="1:7">
      <c r="A84" s="1583"/>
      <c r="B84" s="9">
        <f t="shared" si="0"/>
        <v>18</v>
      </c>
      <c r="D84" s="9" t="s">
        <v>1722</v>
      </c>
      <c r="G84" s="1254">
        <v>5865435</v>
      </c>
    </row>
    <row r="85" spans="1:7">
      <c r="A85" s="1583"/>
      <c r="B85" s="9">
        <f t="shared" si="0"/>
        <v>19</v>
      </c>
      <c r="D85" s="9" t="s">
        <v>1723</v>
      </c>
      <c r="G85" s="1254">
        <v>5715011</v>
      </c>
    </row>
    <row r="86" spans="1:7">
      <c r="A86" s="1583"/>
      <c r="B86" s="9">
        <f t="shared" si="0"/>
        <v>20</v>
      </c>
      <c r="D86" s="9" t="s">
        <v>1724</v>
      </c>
      <c r="G86" s="1254">
        <v>5333217</v>
      </c>
    </row>
    <row r="87" spans="1:7">
      <c r="A87" s="1583"/>
      <c r="B87" s="9">
        <f t="shared" si="0"/>
        <v>21</v>
      </c>
      <c r="D87" s="9" t="s">
        <v>1725</v>
      </c>
      <c r="G87" s="1254">
        <v>5306608</v>
      </c>
    </row>
    <row r="88" spans="1:7">
      <c r="A88" s="1583"/>
      <c r="B88" s="9">
        <f t="shared" si="0"/>
        <v>22</v>
      </c>
      <c r="D88" s="9" t="s">
        <v>1726</v>
      </c>
      <c r="G88" s="1254">
        <v>5218235</v>
      </c>
    </row>
    <row r="89" spans="1:7">
      <c r="A89" s="1583"/>
      <c r="B89" s="9">
        <f t="shared" si="0"/>
        <v>23</v>
      </c>
      <c r="D89" s="9" t="s">
        <v>1727</v>
      </c>
      <c r="G89" s="1254">
        <v>4962643</v>
      </c>
    </row>
    <row r="90" spans="1:7">
      <c r="A90" s="1583"/>
      <c r="B90" s="9">
        <f t="shared" si="0"/>
        <v>24</v>
      </c>
      <c r="D90" s="9" t="s">
        <v>1728</v>
      </c>
      <c r="G90" s="1254">
        <v>4577295</v>
      </c>
    </row>
    <row r="91" spans="1:7">
      <c r="A91" s="1583"/>
      <c r="B91" s="9">
        <f t="shared" si="0"/>
        <v>25</v>
      </c>
      <c r="D91" s="9" t="s">
        <v>1729</v>
      </c>
      <c r="G91" s="1254">
        <v>4379613</v>
      </c>
    </row>
    <row r="92" spans="1:7">
      <c r="A92" s="1583"/>
      <c r="B92" s="9">
        <f t="shared" si="0"/>
        <v>26</v>
      </c>
      <c r="D92" s="9" t="s">
        <v>1730</v>
      </c>
      <c r="G92" s="1254">
        <v>4298890</v>
      </c>
    </row>
    <row r="93" spans="1:7">
      <c r="A93" s="1583"/>
      <c r="B93" s="9">
        <f t="shared" si="0"/>
        <v>27</v>
      </c>
      <c r="D93" s="9" t="s">
        <v>1731</v>
      </c>
      <c r="G93" s="1254">
        <v>4011872</v>
      </c>
    </row>
    <row r="94" spans="1:7">
      <c r="A94" s="1583"/>
      <c r="B94" s="9">
        <f t="shared" si="0"/>
        <v>28</v>
      </c>
      <c r="D94" s="9" t="s">
        <v>1732</v>
      </c>
      <c r="G94" s="1254">
        <v>3634623</v>
      </c>
    </row>
    <row r="95" spans="1:7">
      <c r="A95" s="1583"/>
      <c r="B95" s="9">
        <f t="shared" si="0"/>
        <v>29</v>
      </c>
      <c r="D95" s="9" t="s">
        <v>1733</v>
      </c>
      <c r="G95" s="1254">
        <v>3484835</v>
      </c>
    </row>
    <row r="96" spans="1:7">
      <c r="A96" s="1583"/>
      <c r="B96" s="9">
        <f t="shared" si="0"/>
        <v>30</v>
      </c>
      <c r="D96" s="9" t="s">
        <v>1734</v>
      </c>
      <c r="G96" s="1254">
        <v>3432240</v>
      </c>
    </row>
    <row r="97" spans="1:7">
      <c r="A97" s="1583"/>
      <c r="B97" s="9">
        <f t="shared" si="0"/>
        <v>31</v>
      </c>
      <c r="D97" s="9" t="s">
        <v>1735</v>
      </c>
      <c r="G97" s="1254">
        <v>3396496</v>
      </c>
    </row>
    <row r="98" spans="1:7">
      <c r="A98" s="1583"/>
      <c r="B98" s="9">
        <f t="shared" si="0"/>
        <v>32</v>
      </c>
      <c r="D98" s="9" t="s">
        <v>1736</v>
      </c>
      <c r="G98" s="1254">
        <v>3253742</v>
      </c>
    </row>
    <row r="99" spans="1:7">
      <c r="A99" s="1583"/>
      <c r="B99" s="9">
        <f t="shared" si="0"/>
        <v>33</v>
      </c>
      <c r="D99" s="9" t="s">
        <v>1737</v>
      </c>
      <c r="G99" s="1254">
        <v>3214972</v>
      </c>
    </row>
    <row r="100" spans="1:7">
      <c r="A100" s="1583"/>
      <c r="B100" s="9">
        <f t="shared" si="0"/>
        <v>34</v>
      </c>
      <c r="D100" s="9" t="s">
        <v>1738</v>
      </c>
      <c r="G100" s="1254">
        <v>3212366</v>
      </c>
    </row>
    <row r="101" spans="1:7">
      <c r="A101" s="1583"/>
      <c r="B101" s="9">
        <f t="shared" si="0"/>
        <v>35</v>
      </c>
      <c r="D101" s="9" t="s">
        <v>1739</v>
      </c>
      <c r="G101" s="1254">
        <v>3175948</v>
      </c>
    </row>
    <row r="102" spans="1:7">
      <c r="A102" s="1583"/>
      <c r="B102" s="9">
        <f t="shared" si="0"/>
        <v>36</v>
      </c>
      <c r="D102" s="9" t="s">
        <v>1740</v>
      </c>
      <c r="G102" s="1254">
        <v>3026989</v>
      </c>
    </row>
    <row r="103" spans="1:7">
      <c r="A103" s="1583"/>
      <c r="B103" s="9">
        <f t="shared" si="0"/>
        <v>37</v>
      </c>
      <c r="D103" s="9" t="s">
        <v>1741</v>
      </c>
      <c r="G103" s="1254">
        <v>3021565</v>
      </c>
    </row>
    <row r="104" spans="1:7">
      <c r="A104" s="1583"/>
      <c r="B104" s="9">
        <f t="shared" si="0"/>
        <v>38</v>
      </c>
      <c r="D104" s="9" t="s">
        <v>1742</v>
      </c>
      <c r="G104" s="1254">
        <v>2939240</v>
      </c>
    </row>
    <row r="105" spans="1:7">
      <c r="A105" s="1583"/>
      <c r="B105" s="9">
        <f t="shared" si="0"/>
        <v>39</v>
      </c>
      <c r="D105" s="9" t="s">
        <v>1743</v>
      </c>
      <c r="G105" s="1254">
        <v>2922015</v>
      </c>
    </row>
    <row r="106" spans="1:7">
      <c r="A106" s="1583"/>
      <c r="B106" s="9">
        <f t="shared" si="0"/>
        <v>40</v>
      </c>
      <c r="D106" s="9" t="s">
        <v>1744</v>
      </c>
      <c r="G106" s="1254">
        <v>2911912</v>
      </c>
    </row>
    <row r="107" spans="1:7">
      <c r="A107" s="1583"/>
      <c r="B107" s="9">
        <f t="shared" si="0"/>
        <v>41</v>
      </c>
      <c r="D107" s="9" t="s">
        <v>1745</v>
      </c>
      <c r="G107" s="1254">
        <v>2883887</v>
      </c>
    </row>
    <row r="108" spans="1:7">
      <c r="A108" s="1583"/>
      <c r="B108" s="9">
        <f t="shared" si="0"/>
        <v>42</v>
      </c>
      <c r="D108" s="9" t="s">
        <v>1746</v>
      </c>
      <c r="G108" s="1254">
        <v>2855437</v>
      </c>
    </row>
    <row r="109" spans="1:7">
      <c r="A109" s="1583"/>
      <c r="B109" s="9">
        <f t="shared" si="0"/>
        <v>43</v>
      </c>
      <c r="D109" s="9" t="s">
        <v>1747</v>
      </c>
      <c r="G109" s="1254">
        <v>2829629</v>
      </c>
    </row>
    <row r="110" spans="1:7">
      <c r="A110" s="1583"/>
      <c r="B110" s="9">
        <f t="shared" si="0"/>
        <v>44</v>
      </c>
      <c r="D110" s="9" t="s">
        <v>1748</v>
      </c>
      <c r="G110" s="1254">
        <v>2803751</v>
      </c>
    </row>
    <row r="111" spans="1:7">
      <c r="A111" s="1583"/>
      <c r="B111" s="9">
        <f t="shared" si="0"/>
        <v>45</v>
      </c>
      <c r="D111" s="9" t="s">
        <v>1749</v>
      </c>
      <c r="G111" s="1254">
        <v>2799415</v>
      </c>
    </row>
    <row r="112" spans="1:7">
      <c r="A112" s="1583"/>
      <c r="B112" s="9">
        <f t="shared" si="0"/>
        <v>46</v>
      </c>
      <c r="D112" s="9" t="s">
        <v>1750</v>
      </c>
      <c r="G112" s="1254">
        <v>2684815</v>
      </c>
    </row>
    <row r="113" spans="1:8">
      <c r="A113" s="1583"/>
      <c r="B113" s="9">
        <f t="shared" si="0"/>
        <v>47</v>
      </c>
      <c r="D113" s="9" t="s">
        <v>1751</v>
      </c>
      <c r="G113" s="1254">
        <v>2585457</v>
      </c>
    </row>
    <row r="114" spans="1:8">
      <c r="A114" s="1583"/>
      <c r="B114" s="9">
        <f t="shared" si="0"/>
        <v>48</v>
      </c>
      <c r="D114" s="9" t="s">
        <v>1752</v>
      </c>
      <c r="G114" s="1254">
        <v>2473888</v>
      </c>
    </row>
    <row r="115" spans="1:8">
      <c r="A115" s="1583"/>
      <c r="B115" s="9">
        <f t="shared" si="0"/>
        <v>49</v>
      </c>
      <c r="D115" s="9" t="s">
        <v>1753</v>
      </c>
      <c r="G115" s="1254">
        <v>2388320</v>
      </c>
    </row>
    <row r="116" spans="1:8">
      <c r="A116" s="1583"/>
      <c r="B116" s="9">
        <f t="shared" si="0"/>
        <v>50</v>
      </c>
      <c r="D116" s="9" t="s">
        <v>1754</v>
      </c>
      <c r="G116" s="1254">
        <v>2348954</v>
      </c>
    </row>
    <row r="117" spans="1:8">
      <c r="A117" s="1583"/>
      <c r="B117" s="9">
        <f t="shared" si="0"/>
        <v>51</v>
      </c>
      <c r="D117" s="9" t="s">
        <v>1755</v>
      </c>
      <c r="G117" s="1254">
        <v>2290657</v>
      </c>
    </row>
    <row r="118" spans="1:8">
      <c r="A118" s="1583"/>
      <c r="B118" s="9">
        <f t="shared" si="0"/>
        <v>52</v>
      </c>
      <c r="D118" s="9" t="s">
        <v>1756</v>
      </c>
      <c r="G118" s="1254">
        <v>2225736</v>
      </c>
    </row>
    <row r="119" spans="1:8" ht="16" thickBot="1">
      <c r="A119" s="1189"/>
      <c r="B119" s="1620"/>
      <c r="C119" s="1653"/>
      <c r="D119" s="1653"/>
      <c r="E119" s="1653"/>
      <c r="F119" s="1620"/>
      <c r="G119" s="1255"/>
    </row>
    <row r="121" spans="1:8">
      <c r="A121" s="9" t="s">
        <v>1701</v>
      </c>
      <c r="B121" s="51"/>
      <c r="C121" s="51"/>
      <c r="D121" s="51"/>
      <c r="E121" s="792"/>
    </row>
    <row r="122" spans="1:8">
      <c r="A122" s="12" t="s">
        <v>1757</v>
      </c>
      <c r="B122" s="12"/>
      <c r="C122" s="12"/>
      <c r="D122" s="12"/>
      <c r="E122" s="12"/>
      <c r="F122" s="12"/>
      <c r="G122" s="194"/>
      <c r="H122" s="194"/>
    </row>
    <row r="123" spans="1:8" ht="16" thickBot="1">
      <c r="B123" s="9" t="str">
        <f>'Data Sheet'!$C$25</f>
        <v xml:space="preserve">Niagara Mohawk Power Corporation </v>
      </c>
      <c r="F123" s="320" t="str">
        <f>'Data Sheet'!$C$40</f>
        <v>April 20, 2026</v>
      </c>
      <c r="G123" s="1006" t="str">
        <f>G62</f>
        <v>December 31, 2025</v>
      </c>
      <c r="H123" s="1006"/>
    </row>
    <row r="124" spans="1:8">
      <c r="A124" s="1182"/>
      <c r="B124" s="1328"/>
      <c r="C124" s="1328"/>
      <c r="D124" s="1328"/>
      <c r="E124" s="1328"/>
      <c r="F124" s="1328"/>
      <c r="G124" s="1212"/>
    </row>
    <row r="125" spans="1:8">
      <c r="A125" s="1677"/>
      <c r="B125" s="12"/>
      <c r="C125" s="12"/>
      <c r="D125" s="13" t="s">
        <v>1689</v>
      </c>
      <c r="E125" s="12"/>
      <c r="F125" s="12"/>
      <c r="G125" s="1862"/>
      <c r="H125" s="194"/>
    </row>
    <row r="126" spans="1:8">
      <c r="A126" s="1256"/>
      <c r="B126" s="550"/>
      <c r="C126" s="550"/>
      <c r="D126" s="550"/>
      <c r="E126" s="550"/>
      <c r="F126" s="550"/>
      <c r="G126" s="1257"/>
    </row>
    <row r="127" spans="1:8">
      <c r="A127" s="1213"/>
      <c r="B127" s="1171">
        <v>1</v>
      </c>
      <c r="C127" s="1171"/>
      <c r="D127" s="1171" t="s">
        <v>1758</v>
      </c>
      <c r="E127" s="1171"/>
      <c r="F127" s="1171"/>
      <c r="G127" s="1224">
        <v>2204847</v>
      </c>
    </row>
    <row r="128" spans="1:8">
      <c r="A128" s="1583"/>
      <c r="B128" s="9">
        <f>B127+1</f>
        <v>2</v>
      </c>
      <c r="D128" s="9" t="s">
        <v>1759</v>
      </c>
      <c r="G128" s="1221">
        <v>2195731</v>
      </c>
    </row>
    <row r="129" spans="1:7">
      <c r="A129" s="1583"/>
      <c r="B129" s="9">
        <f t="shared" ref="B129:B178" si="1">B128+1</f>
        <v>3</v>
      </c>
      <c r="D129" s="9" t="s">
        <v>1760</v>
      </c>
      <c r="G129" s="1221">
        <v>2123980</v>
      </c>
    </row>
    <row r="130" spans="1:7">
      <c r="A130" s="1583"/>
      <c r="B130" s="9">
        <f t="shared" si="1"/>
        <v>4</v>
      </c>
      <c r="D130" s="9" t="s">
        <v>1761</v>
      </c>
      <c r="G130" s="1221">
        <v>2112132</v>
      </c>
    </row>
    <row r="131" spans="1:7">
      <c r="A131" s="1583"/>
      <c r="B131" s="9">
        <f t="shared" si="1"/>
        <v>5</v>
      </c>
      <c r="D131" s="9" t="s">
        <v>1762</v>
      </c>
      <c r="G131" s="1221">
        <v>2077566</v>
      </c>
    </row>
    <row r="132" spans="1:7">
      <c r="A132" s="1583"/>
      <c r="B132" s="9">
        <f t="shared" si="1"/>
        <v>6</v>
      </c>
      <c r="D132" s="9" t="s">
        <v>1763</v>
      </c>
      <c r="G132" s="1221">
        <v>2036539</v>
      </c>
    </row>
    <row r="133" spans="1:7">
      <c r="A133" s="1583"/>
      <c r="B133" s="9">
        <f t="shared" si="1"/>
        <v>7</v>
      </c>
      <c r="D133" s="9" t="s">
        <v>1764</v>
      </c>
      <c r="G133" s="1221">
        <v>1949309</v>
      </c>
    </row>
    <row r="134" spans="1:7">
      <c r="A134" s="1583"/>
      <c r="B134" s="9">
        <f t="shared" si="1"/>
        <v>8</v>
      </c>
      <c r="D134" s="9" t="s">
        <v>1765</v>
      </c>
      <c r="G134" s="1221">
        <v>1793205</v>
      </c>
    </row>
    <row r="135" spans="1:7">
      <c r="A135" s="1583"/>
      <c r="B135" s="9">
        <f t="shared" si="1"/>
        <v>9</v>
      </c>
      <c r="D135" s="9" t="s">
        <v>1766</v>
      </c>
      <c r="G135" s="1221">
        <v>1746622</v>
      </c>
    </row>
    <row r="136" spans="1:7">
      <c r="A136" s="1583"/>
      <c r="B136" s="9">
        <f t="shared" si="1"/>
        <v>10</v>
      </c>
      <c r="C136" s="143"/>
      <c r="D136" s="9" t="s">
        <v>1767</v>
      </c>
      <c r="E136" s="143"/>
      <c r="F136" s="143"/>
      <c r="G136" s="1221">
        <v>1717033</v>
      </c>
    </row>
    <row r="137" spans="1:7">
      <c r="A137" s="1583"/>
      <c r="B137" s="9">
        <f t="shared" si="1"/>
        <v>11</v>
      </c>
      <c r="D137" s="9" t="s">
        <v>1768</v>
      </c>
      <c r="G137" s="1221">
        <v>1677534</v>
      </c>
    </row>
    <row r="138" spans="1:7">
      <c r="A138" s="1583"/>
      <c r="B138" s="9">
        <f t="shared" si="1"/>
        <v>12</v>
      </c>
      <c r="D138" s="9" t="s">
        <v>1769</v>
      </c>
      <c r="G138" s="1221">
        <v>1626577</v>
      </c>
    </row>
    <row r="139" spans="1:7">
      <c r="A139" s="1583"/>
      <c r="B139" s="9">
        <f t="shared" si="1"/>
        <v>13</v>
      </c>
      <c r="D139" s="9" t="s">
        <v>1770</v>
      </c>
      <c r="G139" s="1221">
        <v>1625922</v>
      </c>
    </row>
    <row r="140" spans="1:7">
      <c r="A140" s="1583"/>
      <c r="B140" s="9">
        <f t="shared" si="1"/>
        <v>14</v>
      </c>
      <c r="D140" s="9" t="s">
        <v>1771</v>
      </c>
      <c r="G140" s="1221">
        <v>1625515</v>
      </c>
    </row>
    <row r="141" spans="1:7">
      <c r="A141" s="1583"/>
      <c r="B141" s="9">
        <f t="shared" si="1"/>
        <v>15</v>
      </c>
      <c r="D141" s="9" t="s">
        <v>1772</v>
      </c>
      <c r="G141" s="1221">
        <v>1582702</v>
      </c>
    </row>
    <row r="142" spans="1:7">
      <c r="A142" s="1583"/>
      <c r="B142" s="9">
        <f t="shared" si="1"/>
        <v>16</v>
      </c>
      <c r="D142" s="9" t="s">
        <v>1773</v>
      </c>
      <c r="G142" s="1221">
        <v>1575960</v>
      </c>
    </row>
    <row r="143" spans="1:7">
      <c r="A143" s="1583"/>
      <c r="B143" s="9">
        <f t="shared" si="1"/>
        <v>17</v>
      </c>
      <c r="D143" s="9" t="s">
        <v>1774</v>
      </c>
      <c r="G143" s="1221">
        <v>1506999</v>
      </c>
    </row>
    <row r="144" spans="1:7">
      <c r="A144" s="1583"/>
      <c r="B144" s="9">
        <f t="shared" si="1"/>
        <v>18</v>
      </c>
      <c r="D144" s="9" t="s">
        <v>1775</v>
      </c>
      <c r="G144" s="1221">
        <v>1397288</v>
      </c>
    </row>
    <row r="145" spans="1:7">
      <c r="A145" s="1583"/>
      <c r="B145" s="9">
        <f t="shared" si="1"/>
        <v>19</v>
      </c>
      <c r="D145" s="9" t="s">
        <v>1776</v>
      </c>
      <c r="G145" s="1221">
        <v>1391857</v>
      </c>
    </row>
    <row r="146" spans="1:7">
      <c r="A146" s="1583"/>
      <c r="B146" s="9">
        <f t="shared" si="1"/>
        <v>20</v>
      </c>
      <c r="D146" s="9" t="s">
        <v>1777</v>
      </c>
      <c r="G146" s="1221">
        <v>1383882</v>
      </c>
    </row>
    <row r="147" spans="1:7">
      <c r="A147" s="1583"/>
      <c r="B147" s="9">
        <f t="shared" si="1"/>
        <v>21</v>
      </c>
      <c r="D147" s="9" t="s">
        <v>1778</v>
      </c>
      <c r="G147" s="1221">
        <v>1376133</v>
      </c>
    </row>
    <row r="148" spans="1:7">
      <c r="A148" s="1583"/>
      <c r="B148" s="9">
        <f t="shared" si="1"/>
        <v>22</v>
      </c>
      <c r="D148" s="9" t="s">
        <v>1779</v>
      </c>
      <c r="G148" s="1221">
        <v>1375024</v>
      </c>
    </row>
    <row r="149" spans="1:7">
      <c r="A149" s="1583"/>
      <c r="B149" s="9">
        <f t="shared" si="1"/>
        <v>23</v>
      </c>
      <c r="D149" s="9" t="s">
        <v>1780</v>
      </c>
      <c r="G149" s="1221">
        <v>1341035</v>
      </c>
    </row>
    <row r="150" spans="1:7">
      <c r="A150" s="1583"/>
      <c r="B150" s="9">
        <f t="shared" si="1"/>
        <v>24</v>
      </c>
      <c r="D150" s="9" t="s">
        <v>1781</v>
      </c>
      <c r="G150" s="1221">
        <v>1317084</v>
      </c>
    </row>
    <row r="151" spans="1:7">
      <c r="A151" s="1583"/>
      <c r="B151" s="9">
        <f t="shared" si="1"/>
        <v>25</v>
      </c>
      <c r="D151" s="9" t="s">
        <v>1782</v>
      </c>
      <c r="G151" s="1221">
        <v>1316987</v>
      </c>
    </row>
    <row r="152" spans="1:7">
      <c r="A152" s="1583"/>
      <c r="B152" s="9">
        <f t="shared" si="1"/>
        <v>26</v>
      </c>
      <c r="D152" s="9" t="s">
        <v>1783</v>
      </c>
      <c r="G152" s="1221">
        <v>1294945</v>
      </c>
    </row>
    <row r="153" spans="1:7">
      <c r="A153" s="1583"/>
      <c r="B153" s="9">
        <f t="shared" si="1"/>
        <v>27</v>
      </c>
      <c r="D153" s="9" t="s">
        <v>1784</v>
      </c>
      <c r="G153" s="1221">
        <v>1279897</v>
      </c>
    </row>
    <row r="154" spans="1:7">
      <c r="A154" s="1583"/>
      <c r="B154" s="9">
        <f t="shared" si="1"/>
        <v>28</v>
      </c>
      <c r="D154" s="9" t="s">
        <v>1785</v>
      </c>
      <c r="G154" s="1221">
        <v>1277920</v>
      </c>
    </row>
    <row r="155" spans="1:7">
      <c r="A155" s="1583"/>
      <c r="B155" s="9">
        <f t="shared" si="1"/>
        <v>29</v>
      </c>
      <c r="D155" s="9" t="s">
        <v>1786</v>
      </c>
      <c r="G155" s="1221">
        <v>1276615</v>
      </c>
    </row>
    <row r="156" spans="1:7">
      <c r="A156" s="1583"/>
      <c r="B156" s="9">
        <f t="shared" si="1"/>
        <v>30</v>
      </c>
      <c r="D156" s="9" t="s">
        <v>1787</v>
      </c>
      <c r="G156" s="1221">
        <v>1274186</v>
      </c>
    </row>
    <row r="157" spans="1:7">
      <c r="A157" s="1583"/>
      <c r="B157" s="9">
        <f t="shared" si="1"/>
        <v>31</v>
      </c>
      <c r="D157" s="9" t="s">
        <v>1788</v>
      </c>
      <c r="G157" s="1221">
        <v>1204818</v>
      </c>
    </row>
    <row r="158" spans="1:7">
      <c r="A158" s="1583"/>
      <c r="B158" s="9">
        <f t="shared" si="1"/>
        <v>32</v>
      </c>
      <c r="D158" s="9" t="s">
        <v>1789</v>
      </c>
      <c r="G158" s="1221">
        <v>1190249</v>
      </c>
    </row>
    <row r="159" spans="1:7">
      <c r="A159" s="1583"/>
      <c r="B159" s="9">
        <f t="shared" si="1"/>
        <v>33</v>
      </c>
      <c r="D159" s="9" t="s">
        <v>1790</v>
      </c>
      <c r="G159" s="1221">
        <v>1182064</v>
      </c>
    </row>
    <row r="160" spans="1:7">
      <c r="A160" s="1583"/>
      <c r="B160" s="9">
        <f t="shared" si="1"/>
        <v>34</v>
      </c>
      <c r="D160" s="9" t="s">
        <v>1791</v>
      </c>
      <c r="G160" s="1221">
        <v>1157500</v>
      </c>
    </row>
    <row r="161" spans="1:7">
      <c r="A161" s="1583"/>
      <c r="B161" s="9">
        <f t="shared" si="1"/>
        <v>35</v>
      </c>
      <c r="D161" s="9" t="s">
        <v>1792</v>
      </c>
      <c r="G161" s="1221">
        <v>1153968</v>
      </c>
    </row>
    <row r="162" spans="1:7">
      <c r="A162" s="1583"/>
      <c r="B162" s="9">
        <f t="shared" si="1"/>
        <v>36</v>
      </c>
      <c r="D162" s="9" t="s">
        <v>1793</v>
      </c>
      <c r="G162" s="1221">
        <v>1147750</v>
      </c>
    </row>
    <row r="163" spans="1:7">
      <c r="A163" s="1583"/>
      <c r="B163" s="9">
        <f t="shared" si="1"/>
        <v>37</v>
      </c>
      <c r="D163" s="9" t="s">
        <v>1794</v>
      </c>
      <c r="G163" s="1221">
        <v>1134072</v>
      </c>
    </row>
    <row r="164" spans="1:7">
      <c r="A164" s="1583"/>
      <c r="B164" s="9">
        <f t="shared" si="1"/>
        <v>38</v>
      </c>
      <c r="D164" s="9" t="s">
        <v>1795</v>
      </c>
      <c r="G164" s="1221">
        <v>1131923</v>
      </c>
    </row>
    <row r="165" spans="1:7">
      <c r="A165" s="1583"/>
      <c r="B165" s="9">
        <f t="shared" si="1"/>
        <v>39</v>
      </c>
      <c r="D165" s="9" t="s">
        <v>1796</v>
      </c>
      <c r="G165" s="1221">
        <v>1128353</v>
      </c>
    </row>
    <row r="166" spans="1:7">
      <c r="A166" s="1583"/>
      <c r="B166" s="9">
        <f t="shared" si="1"/>
        <v>40</v>
      </c>
      <c r="D166" s="9" t="s">
        <v>1797</v>
      </c>
      <c r="G166" s="1221">
        <v>1123973</v>
      </c>
    </row>
    <row r="167" spans="1:7">
      <c r="A167" s="1583"/>
      <c r="B167" s="9">
        <f t="shared" si="1"/>
        <v>41</v>
      </c>
      <c r="D167" s="9" t="s">
        <v>1798</v>
      </c>
      <c r="G167" s="1221">
        <v>1122928</v>
      </c>
    </row>
    <row r="168" spans="1:7">
      <c r="A168" s="1583"/>
      <c r="B168" s="9">
        <f t="shared" si="1"/>
        <v>42</v>
      </c>
      <c r="D168" s="9" t="s">
        <v>1799</v>
      </c>
      <c r="G168" s="1221">
        <v>1121822</v>
      </c>
    </row>
    <row r="169" spans="1:7">
      <c r="A169" s="1583"/>
      <c r="B169" s="9">
        <f t="shared" si="1"/>
        <v>43</v>
      </c>
      <c r="D169" s="9" t="s">
        <v>1800</v>
      </c>
      <c r="G169" s="1221">
        <v>1109484</v>
      </c>
    </row>
    <row r="170" spans="1:7">
      <c r="A170" s="1583"/>
      <c r="B170" s="9">
        <f t="shared" si="1"/>
        <v>44</v>
      </c>
      <c r="D170" s="9" t="s">
        <v>1801</v>
      </c>
      <c r="G170" s="1221">
        <v>1097340</v>
      </c>
    </row>
    <row r="171" spans="1:7">
      <c r="A171" s="1583"/>
      <c r="B171" s="9">
        <f t="shared" si="1"/>
        <v>45</v>
      </c>
      <c r="D171" s="9" t="s">
        <v>1802</v>
      </c>
      <c r="G171" s="1221">
        <v>1076253</v>
      </c>
    </row>
    <row r="172" spans="1:7">
      <c r="A172" s="1583"/>
      <c r="B172" s="9">
        <f t="shared" si="1"/>
        <v>46</v>
      </c>
      <c r="D172" s="9" t="s">
        <v>1803</v>
      </c>
      <c r="G172" s="1221">
        <v>1042072</v>
      </c>
    </row>
    <row r="173" spans="1:7">
      <c r="A173" s="1583"/>
      <c r="B173" s="9">
        <f t="shared" si="1"/>
        <v>47</v>
      </c>
      <c r="D173" s="9" t="s">
        <v>1804</v>
      </c>
      <c r="G173" s="1221">
        <v>1033678</v>
      </c>
    </row>
    <row r="174" spans="1:7">
      <c r="A174" s="1583"/>
      <c r="B174" s="9">
        <f t="shared" si="1"/>
        <v>48</v>
      </c>
      <c r="D174" s="9" t="s">
        <v>1805</v>
      </c>
      <c r="G174" s="1221">
        <v>1032386</v>
      </c>
    </row>
    <row r="175" spans="1:7">
      <c r="A175" s="1583"/>
      <c r="B175" s="9">
        <f t="shared" si="1"/>
        <v>49</v>
      </c>
      <c r="D175" s="9" t="s">
        <v>1806</v>
      </c>
      <c r="G175" s="1221">
        <v>1023834</v>
      </c>
    </row>
    <row r="176" spans="1:7">
      <c r="A176" s="1583"/>
      <c r="B176" s="9">
        <f t="shared" si="1"/>
        <v>50</v>
      </c>
      <c r="D176" s="9" t="s">
        <v>1807</v>
      </c>
      <c r="G176" s="1221">
        <v>1019138</v>
      </c>
    </row>
    <row r="177" spans="1:8">
      <c r="A177" s="1583"/>
      <c r="B177" s="9">
        <f t="shared" si="1"/>
        <v>51</v>
      </c>
      <c r="D177" s="9" t="s">
        <v>1808</v>
      </c>
      <c r="G177" s="1221">
        <v>1012576</v>
      </c>
    </row>
    <row r="178" spans="1:8">
      <c r="A178" s="1583"/>
      <c r="B178" s="9">
        <f t="shared" si="1"/>
        <v>52</v>
      </c>
      <c r="D178" t="s">
        <v>1809</v>
      </c>
      <c r="G178" s="1221">
        <v>1011149</v>
      </c>
    </row>
    <row r="179" spans="1:8">
      <c r="A179" s="1583"/>
      <c r="B179" s="9">
        <v>53</v>
      </c>
      <c r="D179" t="s">
        <v>1810</v>
      </c>
      <c r="G179" s="1221">
        <v>107969581</v>
      </c>
    </row>
    <row r="180" spans="1:8">
      <c r="A180" s="1583"/>
      <c r="B180" s="9">
        <v>54</v>
      </c>
      <c r="G180" s="1221"/>
    </row>
    <row r="181" spans="1:8" ht="16" thickBot="1">
      <c r="A181" s="1189"/>
      <c r="B181" s="1620"/>
      <c r="C181" s="1653"/>
      <c r="D181" s="1653"/>
      <c r="E181" s="1653"/>
      <c r="F181" s="1620" t="s">
        <v>1700</v>
      </c>
      <c r="G181" s="3329">
        <f>SUM(G67:G118,G127:G180)</f>
        <v>492853337</v>
      </c>
    </row>
    <row r="183" spans="1:8">
      <c r="A183" s="9" t="s">
        <v>1701</v>
      </c>
      <c r="B183" s="51"/>
      <c r="C183" s="51"/>
      <c r="D183" s="51"/>
      <c r="E183" s="792"/>
    </row>
    <row r="184" spans="1:8">
      <c r="A184" s="3699" t="s">
        <v>1811</v>
      </c>
      <c r="B184" s="3699"/>
      <c r="C184" s="3699"/>
      <c r="D184" s="3699"/>
      <c r="E184" s="3699"/>
      <c r="F184" s="3699"/>
      <c r="G184" s="3699"/>
      <c r="H184" s="194"/>
    </row>
    <row r="185" spans="1:8" ht="16" thickBot="1">
      <c r="B185" s="9" t="str">
        <f>'Data Sheet'!$C$25</f>
        <v xml:space="preserve">Niagara Mohawk Power Corporation </v>
      </c>
      <c r="F185" s="320" t="str">
        <f>'Data Sheet'!$C$40</f>
        <v>April 20, 2026</v>
      </c>
      <c r="G185" s="1006" t="str">
        <f>'Data Sheet'!$C$38</f>
        <v>December 31, 2025</v>
      </c>
      <c r="H185" s="1006"/>
    </row>
    <row r="186" spans="1:8">
      <c r="A186" s="1182"/>
      <c r="B186" s="1328"/>
      <c r="C186" s="1328"/>
      <c r="D186" s="1328"/>
      <c r="E186" s="1328"/>
      <c r="F186" s="2268"/>
      <c r="G186" s="1212"/>
    </row>
    <row r="187" spans="1:8">
      <c r="A187" s="1677"/>
      <c r="B187" s="12"/>
      <c r="C187" s="12"/>
      <c r="D187" s="13" t="s">
        <v>1689</v>
      </c>
      <c r="E187" s="12"/>
      <c r="F187" s="1575"/>
      <c r="G187" s="1862"/>
      <c r="H187" s="194"/>
    </row>
    <row r="188" spans="1:8">
      <c r="A188" s="1256"/>
      <c r="B188" s="550"/>
      <c r="C188" s="550"/>
      <c r="D188" s="550"/>
      <c r="E188" s="550"/>
      <c r="F188" s="1519"/>
      <c r="G188" s="1257"/>
    </row>
    <row r="189" spans="1:8">
      <c r="A189" s="1583"/>
      <c r="B189" s="9">
        <v>1</v>
      </c>
      <c r="D189" s="51" t="s">
        <v>1812</v>
      </c>
      <c r="F189" s="1704"/>
      <c r="G189" s="1674"/>
    </row>
    <row r="190" spans="1:8">
      <c r="A190" s="1583"/>
      <c r="B190" s="9">
        <f>B189+1</f>
        <v>2</v>
      </c>
      <c r="D190" s="9" t="s">
        <v>1813</v>
      </c>
      <c r="F190" s="1704"/>
      <c r="G190" s="3325">
        <v>181190658</v>
      </c>
    </row>
    <row r="191" spans="1:8">
      <c r="A191" s="1583"/>
      <c r="B191" s="9">
        <f>B190+1</f>
        <v>3</v>
      </c>
      <c r="D191" s="9" t="s">
        <v>1814</v>
      </c>
      <c r="F191" s="1704"/>
      <c r="G191" s="1674">
        <v>61948545</v>
      </c>
    </row>
    <row r="192" spans="1:8">
      <c r="A192" s="1583"/>
      <c r="B192" s="9">
        <f t="shared" ref="B192:B241" si="2">B191+1</f>
        <v>4</v>
      </c>
      <c r="D192" s="9" t="s">
        <v>1815</v>
      </c>
      <c r="F192" s="1704"/>
      <c r="G192" s="1674">
        <v>57162461</v>
      </c>
    </row>
    <row r="193" spans="1:7">
      <c r="A193" s="1583"/>
      <c r="B193" s="9">
        <f t="shared" si="2"/>
        <v>5</v>
      </c>
      <c r="D193" s="9" t="s">
        <v>1816</v>
      </c>
      <c r="F193" s="1704"/>
      <c r="G193" s="1674">
        <v>55033434</v>
      </c>
    </row>
    <row r="194" spans="1:7">
      <c r="A194" s="1583"/>
      <c r="B194" s="9">
        <f t="shared" si="2"/>
        <v>6</v>
      </c>
      <c r="D194" s="9" t="s">
        <v>1817</v>
      </c>
      <c r="F194" s="1704"/>
      <c r="G194" s="1674">
        <v>41465135</v>
      </c>
    </row>
    <row r="195" spans="1:7">
      <c r="A195" s="1583"/>
      <c r="B195" s="9">
        <f t="shared" si="2"/>
        <v>7</v>
      </c>
      <c r="D195" s="9" t="s">
        <v>1818</v>
      </c>
      <c r="F195" s="1704"/>
      <c r="G195" s="1674">
        <v>30247987</v>
      </c>
    </row>
    <row r="196" spans="1:7">
      <c r="A196" s="1583"/>
      <c r="B196" s="9">
        <f t="shared" si="2"/>
        <v>8</v>
      </c>
      <c r="D196" s="9" t="s">
        <v>1819</v>
      </c>
      <c r="F196" s="1704"/>
      <c r="G196" s="1674">
        <v>25799911</v>
      </c>
    </row>
    <row r="197" spans="1:7">
      <c r="A197" s="1583"/>
      <c r="B197" s="9">
        <f t="shared" si="2"/>
        <v>9</v>
      </c>
      <c r="D197" s="9" t="s">
        <v>1820</v>
      </c>
      <c r="F197" s="1704"/>
      <c r="G197" s="1674">
        <v>19984193</v>
      </c>
    </row>
    <row r="198" spans="1:7">
      <c r="A198" s="1583"/>
      <c r="B198" s="9">
        <f t="shared" si="2"/>
        <v>10</v>
      </c>
      <c r="C198" s="143"/>
      <c r="D198" s="9" t="s">
        <v>1821</v>
      </c>
      <c r="F198" s="1704"/>
      <c r="G198" s="1674">
        <v>19471682</v>
      </c>
    </row>
    <row r="199" spans="1:7">
      <c r="A199" s="1583"/>
      <c r="B199" s="9">
        <f t="shared" si="2"/>
        <v>11</v>
      </c>
      <c r="D199" s="9" t="s">
        <v>1822</v>
      </c>
      <c r="F199" s="1704"/>
      <c r="G199" s="1674">
        <v>19215909</v>
      </c>
    </row>
    <row r="200" spans="1:7">
      <c r="A200" s="1583"/>
      <c r="B200" s="9">
        <f t="shared" si="2"/>
        <v>12</v>
      </c>
      <c r="D200" s="9" t="s">
        <v>1823</v>
      </c>
      <c r="F200" s="1704"/>
      <c r="G200" s="1674">
        <v>17425416</v>
      </c>
    </row>
    <row r="201" spans="1:7">
      <c r="A201" s="1583"/>
      <c r="B201" s="9">
        <f t="shared" si="2"/>
        <v>13</v>
      </c>
      <c r="D201" s="9" t="s">
        <v>1824</v>
      </c>
      <c r="F201" s="1704"/>
      <c r="G201" s="1674">
        <v>15446294</v>
      </c>
    </row>
    <row r="202" spans="1:7">
      <c r="A202" s="1583"/>
      <c r="B202" s="9">
        <f t="shared" si="2"/>
        <v>14</v>
      </c>
      <c r="D202" s="9" t="s">
        <v>1825</v>
      </c>
      <c r="F202" s="1704"/>
      <c r="G202" s="1674">
        <v>15068400</v>
      </c>
    </row>
    <row r="203" spans="1:7">
      <c r="A203" s="1583"/>
      <c r="B203" s="9">
        <f t="shared" si="2"/>
        <v>15</v>
      </c>
      <c r="D203" s="9" t="s">
        <v>1826</v>
      </c>
      <c r="F203" s="1704"/>
      <c r="G203" s="1674">
        <v>13166224</v>
      </c>
    </row>
    <row r="204" spans="1:7">
      <c r="A204" s="1583"/>
      <c r="B204" s="9">
        <f t="shared" si="2"/>
        <v>16</v>
      </c>
      <c r="D204" s="9" t="s">
        <v>1827</v>
      </c>
      <c r="F204" s="1704"/>
      <c r="G204" s="1674">
        <v>13036023</v>
      </c>
    </row>
    <row r="205" spans="1:7">
      <c r="A205" s="1583"/>
      <c r="B205" s="9">
        <f t="shared" si="2"/>
        <v>17</v>
      </c>
      <c r="D205" s="9" t="s">
        <v>1828</v>
      </c>
      <c r="F205" s="1704"/>
      <c r="G205" s="1674">
        <v>12774262</v>
      </c>
    </row>
    <row r="206" spans="1:7">
      <c r="A206" s="1583"/>
      <c r="B206" s="9">
        <f t="shared" si="2"/>
        <v>18</v>
      </c>
      <c r="D206" s="9" t="s">
        <v>1829</v>
      </c>
      <c r="F206" s="1704"/>
      <c r="G206" s="1674">
        <v>12716074</v>
      </c>
    </row>
    <row r="207" spans="1:7">
      <c r="A207" s="1583"/>
      <c r="B207" s="9">
        <f t="shared" si="2"/>
        <v>19</v>
      </c>
      <c r="D207" s="9" t="s">
        <v>1830</v>
      </c>
      <c r="F207" s="1704"/>
      <c r="G207" s="1674">
        <v>12474309</v>
      </c>
    </row>
    <row r="208" spans="1:7">
      <c r="A208" s="1583"/>
      <c r="B208" s="9">
        <f t="shared" si="2"/>
        <v>20</v>
      </c>
      <c r="D208" s="9" t="s">
        <v>1831</v>
      </c>
      <c r="F208" s="1704"/>
      <c r="G208" s="1674">
        <v>11530562</v>
      </c>
    </row>
    <row r="209" spans="1:7">
      <c r="A209" s="1583"/>
      <c r="B209" s="9">
        <f t="shared" si="2"/>
        <v>21</v>
      </c>
      <c r="D209" s="9" t="s">
        <v>1832</v>
      </c>
      <c r="F209" s="1704"/>
      <c r="G209" s="1674">
        <v>10603403</v>
      </c>
    </row>
    <row r="210" spans="1:7">
      <c r="A210" s="1583"/>
      <c r="B210" s="9">
        <f t="shared" si="2"/>
        <v>22</v>
      </c>
      <c r="D210" s="9" t="s">
        <v>1833</v>
      </c>
      <c r="F210" s="1704"/>
      <c r="G210" s="1674">
        <v>10146599</v>
      </c>
    </row>
    <row r="211" spans="1:7">
      <c r="A211" s="1583"/>
      <c r="B211" s="9">
        <f t="shared" si="2"/>
        <v>23</v>
      </c>
      <c r="D211" s="9" t="s">
        <v>1834</v>
      </c>
      <c r="F211" s="1704"/>
      <c r="G211" s="1674">
        <v>9823193</v>
      </c>
    </row>
    <row r="212" spans="1:7">
      <c r="A212" s="1583"/>
      <c r="B212" s="9">
        <f t="shared" si="2"/>
        <v>24</v>
      </c>
      <c r="D212" s="9" t="s">
        <v>1835</v>
      </c>
      <c r="F212" s="1704"/>
      <c r="G212" s="1674">
        <v>9406633</v>
      </c>
    </row>
    <row r="213" spans="1:7">
      <c r="A213" s="1583"/>
      <c r="B213" s="9">
        <f t="shared" si="2"/>
        <v>25</v>
      </c>
      <c r="D213" s="9" t="s">
        <v>1836</v>
      </c>
      <c r="F213" s="1704"/>
      <c r="G213" s="1674">
        <v>9394898</v>
      </c>
    </row>
    <row r="214" spans="1:7">
      <c r="A214" s="1583"/>
      <c r="B214" s="9">
        <f t="shared" si="2"/>
        <v>26</v>
      </c>
      <c r="D214" s="9" t="s">
        <v>1837</v>
      </c>
      <c r="F214" s="1704"/>
      <c r="G214" s="1674">
        <v>9376860</v>
      </c>
    </row>
    <row r="215" spans="1:7">
      <c r="A215" s="1583"/>
      <c r="B215" s="9">
        <f t="shared" si="2"/>
        <v>27</v>
      </c>
      <c r="D215" s="9" t="s">
        <v>1838</v>
      </c>
      <c r="F215" s="1704"/>
      <c r="G215" s="1674">
        <v>9261172</v>
      </c>
    </row>
    <row r="216" spans="1:7">
      <c r="A216" s="1583"/>
      <c r="B216" s="9">
        <f t="shared" si="2"/>
        <v>28</v>
      </c>
      <c r="D216" s="17" t="s">
        <v>1839</v>
      </c>
      <c r="E216" s="17"/>
      <c r="F216" s="1704"/>
      <c r="G216" s="1674">
        <v>8989920</v>
      </c>
    </row>
    <row r="217" spans="1:7">
      <c r="A217" s="1583"/>
      <c r="B217" s="9">
        <f t="shared" si="2"/>
        <v>29</v>
      </c>
      <c r="D217" s="9" t="s">
        <v>1840</v>
      </c>
      <c r="F217" s="1704"/>
      <c r="G217" s="1674">
        <v>8617960</v>
      </c>
    </row>
    <row r="218" spans="1:7">
      <c r="A218" s="1583"/>
      <c r="B218" s="9">
        <f t="shared" si="2"/>
        <v>30</v>
      </c>
      <c r="D218" s="9" t="s">
        <v>1841</v>
      </c>
      <c r="F218" s="1704"/>
      <c r="G218" s="1674">
        <v>8531244</v>
      </c>
    </row>
    <row r="219" spans="1:7">
      <c r="A219" s="1583"/>
      <c r="B219" s="9">
        <f t="shared" si="2"/>
        <v>31</v>
      </c>
      <c r="D219" s="9" t="s">
        <v>1842</v>
      </c>
      <c r="F219" s="1704"/>
      <c r="G219" s="1674">
        <v>8430604</v>
      </c>
    </row>
    <row r="220" spans="1:7">
      <c r="A220" s="1583"/>
      <c r="B220" s="9">
        <f t="shared" si="2"/>
        <v>32</v>
      </c>
      <c r="D220" s="9" t="s">
        <v>1843</v>
      </c>
      <c r="F220" s="1704"/>
      <c r="G220" s="1674">
        <v>8375912</v>
      </c>
    </row>
    <row r="221" spans="1:7">
      <c r="A221" s="1583"/>
      <c r="B221" s="9">
        <f t="shared" si="2"/>
        <v>33</v>
      </c>
      <c r="D221" s="9" t="s">
        <v>1844</v>
      </c>
      <c r="F221" s="1704"/>
      <c r="G221" s="1674">
        <v>8329817</v>
      </c>
    </row>
    <row r="222" spans="1:7">
      <c r="A222" s="1583"/>
      <c r="B222" s="9">
        <f t="shared" si="2"/>
        <v>34</v>
      </c>
      <c r="D222" s="9" t="s">
        <v>1845</v>
      </c>
      <c r="F222" s="1704"/>
      <c r="G222" s="1674">
        <v>7793853</v>
      </c>
    </row>
    <row r="223" spans="1:7">
      <c r="A223" s="1583"/>
      <c r="B223" s="9">
        <f t="shared" si="2"/>
        <v>35</v>
      </c>
      <c r="D223" s="9" t="s">
        <v>1846</v>
      </c>
      <c r="F223" s="1704"/>
      <c r="G223" s="1674">
        <v>7509694</v>
      </c>
    </row>
    <row r="224" spans="1:7">
      <c r="A224" s="1583"/>
      <c r="B224" s="9">
        <f t="shared" si="2"/>
        <v>36</v>
      </c>
      <c r="D224" s="9" t="s">
        <v>1847</v>
      </c>
      <c r="F224" s="1704"/>
      <c r="G224" s="1674">
        <v>7501151</v>
      </c>
    </row>
    <row r="225" spans="1:8">
      <c r="A225" s="1583"/>
      <c r="B225" s="9">
        <f t="shared" si="2"/>
        <v>37</v>
      </c>
      <c r="D225" s="9" t="s">
        <v>1848</v>
      </c>
      <c r="F225" s="1704"/>
      <c r="G225" s="1674">
        <v>7387021</v>
      </c>
    </row>
    <row r="226" spans="1:8">
      <c r="A226" s="1583"/>
      <c r="B226" s="9">
        <f t="shared" si="2"/>
        <v>38</v>
      </c>
      <c r="D226" s="9" t="s">
        <v>1849</v>
      </c>
      <c r="F226" s="1704"/>
      <c r="G226" s="1674">
        <v>7294132</v>
      </c>
    </row>
    <row r="227" spans="1:8">
      <c r="A227" s="1583"/>
      <c r="B227" s="9">
        <f t="shared" si="2"/>
        <v>39</v>
      </c>
      <c r="D227" s="9" t="s">
        <v>1850</v>
      </c>
      <c r="F227" s="1704"/>
      <c r="G227" s="1674">
        <v>6834225</v>
      </c>
    </row>
    <row r="228" spans="1:8">
      <c r="A228" s="1583"/>
      <c r="B228" s="9">
        <f t="shared" si="2"/>
        <v>40</v>
      </c>
      <c r="D228" s="9" t="s">
        <v>1851</v>
      </c>
      <c r="F228" s="1704"/>
      <c r="G228" s="1674">
        <v>6811699</v>
      </c>
    </row>
    <row r="229" spans="1:8">
      <c r="A229" s="1583"/>
      <c r="B229" s="9">
        <f t="shared" si="2"/>
        <v>41</v>
      </c>
      <c r="D229" s="9" t="s">
        <v>1852</v>
      </c>
      <c r="F229" s="1704"/>
      <c r="G229" s="1674">
        <v>6629997</v>
      </c>
    </row>
    <row r="230" spans="1:8">
      <c r="A230" s="1583"/>
      <c r="B230" s="9">
        <f t="shared" si="2"/>
        <v>42</v>
      </c>
      <c r="D230" s="9" t="s">
        <v>1853</v>
      </c>
      <c r="F230" s="1704"/>
      <c r="G230" s="1674">
        <v>6595966</v>
      </c>
    </row>
    <row r="231" spans="1:8">
      <c r="A231" s="1583"/>
      <c r="B231" s="9">
        <f t="shared" si="2"/>
        <v>43</v>
      </c>
      <c r="D231" s="9" t="s">
        <v>1854</v>
      </c>
      <c r="F231" s="1704"/>
      <c r="G231" s="1674">
        <v>6482360</v>
      </c>
      <c r="H231" s="1120"/>
    </row>
    <row r="232" spans="1:8">
      <c r="A232" s="1583"/>
      <c r="B232" s="9">
        <f t="shared" si="2"/>
        <v>44</v>
      </c>
      <c r="D232" s="9" t="s">
        <v>1855</v>
      </c>
      <c r="F232" s="1704"/>
      <c r="G232" s="1674">
        <v>6456973</v>
      </c>
    </row>
    <row r="233" spans="1:8">
      <c r="A233" s="1583"/>
      <c r="B233" s="9">
        <f t="shared" si="2"/>
        <v>45</v>
      </c>
      <c r="D233" s="9" t="s">
        <v>1856</v>
      </c>
      <c r="F233" s="1704"/>
      <c r="G233" s="1674">
        <v>6405293</v>
      </c>
    </row>
    <row r="234" spans="1:8">
      <c r="A234" s="1583"/>
      <c r="B234" s="9">
        <f t="shared" si="2"/>
        <v>46</v>
      </c>
      <c r="D234" s="9" t="s">
        <v>1857</v>
      </c>
      <c r="F234" s="1704"/>
      <c r="G234" s="1674">
        <v>6244664</v>
      </c>
    </row>
    <row r="235" spans="1:8">
      <c r="A235" s="1583"/>
      <c r="B235" s="9">
        <f t="shared" si="2"/>
        <v>47</v>
      </c>
      <c r="D235" s="9" t="s">
        <v>1858</v>
      </c>
      <c r="F235" s="1704"/>
      <c r="G235" s="1674">
        <v>5828175</v>
      </c>
    </row>
    <row r="236" spans="1:8">
      <c r="A236" s="1583"/>
      <c r="B236" s="9">
        <f t="shared" si="2"/>
        <v>48</v>
      </c>
      <c r="D236" s="9" t="s">
        <v>1859</v>
      </c>
      <c r="F236" s="1704"/>
      <c r="G236" s="1674">
        <v>5757755</v>
      </c>
    </row>
    <row r="237" spans="1:8">
      <c r="A237" s="1583"/>
      <c r="B237" s="9">
        <f t="shared" si="2"/>
        <v>49</v>
      </c>
      <c r="D237" s="9" t="s">
        <v>1860</v>
      </c>
      <c r="F237" s="1704"/>
      <c r="G237" s="1674">
        <v>5723958</v>
      </c>
    </row>
    <row r="238" spans="1:8">
      <c r="A238" s="1583"/>
      <c r="B238" s="9">
        <f t="shared" si="2"/>
        <v>50</v>
      </c>
      <c r="D238" s="9" t="s">
        <v>1861</v>
      </c>
      <c r="F238" s="1704"/>
      <c r="G238" s="1674">
        <v>5574609</v>
      </c>
    </row>
    <row r="239" spans="1:8">
      <c r="A239" s="1583"/>
      <c r="B239" s="9">
        <f t="shared" si="2"/>
        <v>51</v>
      </c>
      <c r="D239" s="9" t="s">
        <v>1862</v>
      </c>
      <c r="F239" s="1704"/>
      <c r="G239" s="1674">
        <v>5290550</v>
      </c>
    </row>
    <row r="240" spans="1:8">
      <c r="A240" s="1583"/>
      <c r="B240" s="9">
        <f t="shared" si="2"/>
        <v>52</v>
      </c>
      <c r="D240" s="9" t="s">
        <v>1863</v>
      </c>
      <c r="F240" s="1704"/>
      <c r="G240" s="1674">
        <v>5166904</v>
      </c>
    </row>
    <row r="241" spans="1:8">
      <c r="A241" s="1583"/>
      <c r="B241" s="9">
        <f t="shared" si="2"/>
        <v>53</v>
      </c>
      <c r="D241" s="9" t="s">
        <v>1864</v>
      </c>
      <c r="F241" s="1704"/>
      <c r="G241" s="1674">
        <v>5103634</v>
      </c>
    </row>
    <row r="242" spans="1:8" ht="16" thickBot="1">
      <c r="A242" s="1189"/>
      <c r="B242" s="1620">
        <f>B241+1</f>
        <v>54</v>
      </c>
      <c r="C242" s="1653"/>
      <c r="D242" s="1653" t="s">
        <v>1865</v>
      </c>
      <c r="E242" s="1653"/>
      <c r="F242" s="2022"/>
      <c r="G242" s="1830">
        <v>5061503</v>
      </c>
    </row>
    <row r="244" spans="1:8">
      <c r="A244" s="9" t="s">
        <v>1701</v>
      </c>
      <c r="B244" s="51"/>
      <c r="C244" s="51"/>
      <c r="D244" s="51"/>
      <c r="E244" s="792"/>
    </row>
    <row r="245" spans="1:8">
      <c r="A245" s="3699" t="s">
        <v>1866</v>
      </c>
      <c r="B245" s="3699"/>
      <c r="C245" s="3699"/>
      <c r="D245" s="3699"/>
      <c r="E245" s="3699"/>
      <c r="F245" s="3699"/>
      <c r="G245" s="3699"/>
      <c r="H245" s="194"/>
    </row>
    <row r="246" spans="1:8" ht="16" thickBot="1">
      <c r="B246" s="9" t="str">
        <f>'Data Sheet'!$C$25</f>
        <v xml:space="preserve">Niagara Mohawk Power Corporation </v>
      </c>
      <c r="F246" s="320" t="str">
        <f>'Data Sheet'!$C$40</f>
        <v>April 20, 2026</v>
      </c>
      <c r="G246" s="1006" t="str">
        <f>'Data Sheet'!$C$38</f>
        <v>December 31, 2025</v>
      </c>
    </row>
    <row r="247" spans="1:8">
      <c r="A247" s="1182"/>
      <c r="B247" s="1328"/>
      <c r="C247" s="1328"/>
      <c r="D247" s="1328"/>
      <c r="E247" s="1328"/>
      <c r="F247" s="2268"/>
      <c r="G247" s="1212"/>
    </row>
    <row r="248" spans="1:8">
      <c r="A248" s="1677"/>
      <c r="B248" s="13"/>
      <c r="C248" s="12"/>
      <c r="D248" s="13" t="s">
        <v>1689</v>
      </c>
      <c r="E248" s="12"/>
      <c r="F248" s="1575"/>
      <c r="G248" s="1862"/>
      <c r="H248" s="194"/>
    </row>
    <row r="249" spans="1:8">
      <c r="A249" s="1583"/>
      <c r="F249" s="1704"/>
      <c r="G249" s="1674"/>
    </row>
    <row r="250" spans="1:8">
      <c r="A250" s="1213"/>
      <c r="B250" s="1171">
        <v>1</v>
      </c>
      <c r="C250" s="1171"/>
      <c r="D250" s="1171" t="s">
        <v>1867</v>
      </c>
      <c r="E250" s="1171"/>
      <c r="F250" s="636"/>
      <c r="G250" s="2267">
        <v>4997637</v>
      </c>
    </row>
    <row r="251" spans="1:8">
      <c r="A251" s="1583"/>
      <c r="B251" s="9">
        <f>1+B250</f>
        <v>2</v>
      </c>
      <c r="D251" s="9" t="s">
        <v>1868</v>
      </c>
      <c r="F251" s="1704"/>
      <c r="G251" s="1674">
        <v>4914472</v>
      </c>
    </row>
    <row r="252" spans="1:8">
      <c r="A252" s="1583"/>
      <c r="B252" s="9">
        <f t="shared" ref="B252:B313" si="3">1+B251</f>
        <v>3</v>
      </c>
      <c r="D252" s="9" t="s">
        <v>1869</v>
      </c>
      <c r="F252" s="1704"/>
      <c r="G252" s="1674">
        <v>4868082</v>
      </c>
    </row>
    <row r="253" spans="1:8">
      <c r="A253" s="1583"/>
      <c r="B253" s="9">
        <f t="shared" si="3"/>
        <v>4</v>
      </c>
      <c r="D253" s="9" t="s">
        <v>1870</v>
      </c>
      <c r="F253" s="1704"/>
      <c r="G253" s="1674">
        <v>4682174</v>
      </c>
    </row>
    <row r="254" spans="1:8">
      <c r="A254" s="1583"/>
      <c r="B254" s="9">
        <f t="shared" si="3"/>
        <v>5</v>
      </c>
      <c r="D254" s="9" t="s">
        <v>1871</v>
      </c>
      <c r="F254" s="1704"/>
      <c r="G254" s="1674">
        <v>4604309</v>
      </c>
    </row>
    <row r="255" spans="1:8">
      <c r="A255" s="1583"/>
      <c r="B255" s="9">
        <f t="shared" si="3"/>
        <v>6</v>
      </c>
      <c r="D255" s="9" t="s">
        <v>1872</v>
      </c>
      <c r="F255" s="1704"/>
      <c r="G255" s="1674">
        <v>4563940</v>
      </c>
    </row>
    <row r="256" spans="1:8">
      <c r="A256" s="1583"/>
      <c r="B256" s="9">
        <f t="shared" si="3"/>
        <v>7</v>
      </c>
      <c r="D256" s="9" t="s">
        <v>1873</v>
      </c>
      <c r="F256" s="1704"/>
      <c r="G256" s="1674">
        <v>4526642</v>
      </c>
    </row>
    <row r="257" spans="1:7">
      <c r="A257" s="1583"/>
      <c r="B257" s="9">
        <f t="shared" si="3"/>
        <v>8</v>
      </c>
      <c r="D257" s="9" t="s">
        <v>1874</v>
      </c>
      <c r="F257" s="1704"/>
      <c r="G257" s="1674">
        <v>4444239</v>
      </c>
    </row>
    <row r="258" spans="1:7">
      <c r="A258" s="1583"/>
      <c r="B258" s="9">
        <f t="shared" si="3"/>
        <v>9</v>
      </c>
      <c r="D258" s="9" t="s">
        <v>1875</v>
      </c>
      <c r="F258" s="1704"/>
      <c r="G258" s="1674">
        <v>4395530</v>
      </c>
    </row>
    <row r="259" spans="1:7">
      <c r="A259" s="1583"/>
      <c r="B259" s="9">
        <f t="shared" si="3"/>
        <v>10</v>
      </c>
      <c r="C259" s="143"/>
      <c r="D259" s="9" t="s">
        <v>1876</v>
      </c>
      <c r="F259" s="1704"/>
      <c r="G259" s="1674">
        <v>4301732</v>
      </c>
    </row>
    <row r="260" spans="1:7">
      <c r="A260" s="1583"/>
      <c r="B260" s="9">
        <f t="shared" si="3"/>
        <v>11</v>
      </c>
      <c r="D260" s="9" t="s">
        <v>1877</v>
      </c>
      <c r="E260" s="9" t="s">
        <v>1700</v>
      </c>
      <c r="F260" s="1704"/>
      <c r="G260" s="1674">
        <v>4293849</v>
      </c>
    </row>
    <row r="261" spans="1:7">
      <c r="A261" s="1583"/>
      <c r="B261" s="9">
        <f t="shared" si="3"/>
        <v>12</v>
      </c>
      <c r="D261" s="9" t="s">
        <v>1878</v>
      </c>
      <c r="E261" s="9" t="s">
        <v>1879</v>
      </c>
      <c r="F261" s="1704"/>
      <c r="G261" s="1674">
        <v>4248088</v>
      </c>
    </row>
    <row r="262" spans="1:7">
      <c r="A262" s="1583"/>
      <c r="B262" s="9">
        <f t="shared" si="3"/>
        <v>13</v>
      </c>
      <c r="D262" s="9" t="s">
        <v>1880</v>
      </c>
      <c r="F262" s="1704"/>
      <c r="G262" s="1674">
        <v>4196170</v>
      </c>
    </row>
    <row r="263" spans="1:7">
      <c r="A263" s="1583"/>
      <c r="B263" s="9">
        <f t="shared" si="3"/>
        <v>14</v>
      </c>
      <c r="D263" s="9" t="s">
        <v>1881</v>
      </c>
      <c r="F263" s="1704"/>
      <c r="G263" s="1674">
        <v>4154820</v>
      </c>
    </row>
    <row r="264" spans="1:7">
      <c r="A264" s="1583"/>
      <c r="B264" s="9">
        <f t="shared" si="3"/>
        <v>15</v>
      </c>
      <c r="D264" s="9" t="s">
        <v>1882</v>
      </c>
      <c r="F264" s="1704"/>
      <c r="G264" s="1674">
        <v>4110965</v>
      </c>
    </row>
    <row r="265" spans="1:7">
      <c r="A265" s="1583"/>
      <c r="B265" s="9">
        <f t="shared" si="3"/>
        <v>16</v>
      </c>
      <c r="D265" s="9" t="s">
        <v>1883</v>
      </c>
      <c r="F265" s="1704"/>
      <c r="G265" s="1674">
        <v>4095948</v>
      </c>
    </row>
    <row r="266" spans="1:7">
      <c r="A266" s="1583"/>
      <c r="B266" s="9">
        <f t="shared" si="3"/>
        <v>17</v>
      </c>
      <c r="D266" s="9" t="s">
        <v>1793</v>
      </c>
      <c r="F266" s="1704"/>
      <c r="G266" s="1674">
        <v>4004900</v>
      </c>
    </row>
    <row r="267" spans="1:7">
      <c r="A267" s="1583"/>
      <c r="B267" s="9">
        <f t="shared" si="3"/>
        <v>18</v>
      </c>
      <c r="D267" s="9" t="s">
        <v>1884</v>
      </c>
      <c r="F267" s="1704"/>
      <c r="G267" s="1674">
        <v>3964382</v>
      </c>
    </row>
    <row r="268" spans="1:7">
      <c r="A268" s="1583"/>
      <c r="B268" s="9">
        <f t="shared" si="3"/>
        <v>19</v>
      </c>
      <c r="D268" s="9" t="s">
        <v>1885</v>
      </c>
      <c r="F268" s="1704"/>
      <c r="G268" s="1674">
        <v>3828168</v>
      </c>
    </row>
    <row r="269" spans="1:7">
      <c r="A269" s="1583"/>
      <c r="B269" s="9">
        <f t="shared" si="3"/>
        <v>20</v>
      </c>
      <c r="D269" s="9" t="s">
        <v>1886</v>
      </c>
      <c r="F269" s="1704"/>
      <c r="G269" s="1674">
        <v>3776429</v>
      </c>
    </row>
    <row r="270" spans="1:7">
      <c r="A270" s="1583"/>
      <c r="B270" s="9">
        <f t="shared" si="3"/>
        <v>21</v>
      </c>
      <c r="D270" s="9" t="s">
        <v>1887</v>
      </c>
      <c r="F270" s="1704"/>
      <c r="G270" s="1674">
        <v>3744063</v>
      </c>
    </row>
    <row r="271" spans="1:7">
      <c r="A271" s="1583"/>
      <c r="B271" s="9">
        <f t="shared" si="3"/>
        <v>22</v>
      </c>
      <c r="D271" s="9" t="s">
        <v>1888</v>
      </c>
      <c r="F271" s="1704"/>
      <c r="G271" s="1674">
        <v>3718025</v>
      </c>
    </row>
    <row r="272" spans="1:7">
      <c r="A272" s="1583"/>
      <c r="B272" s="9">
        <f t="shared" si="3"/>
        <v>23</v>
      </c>
      <c r="D272" s="9" t="s">
        <v>1889</v>
      </c>
      <c r="F272" s="1704"/>
      <c r="G272" s="1674">
        <v>3717815</v>
      </c>
    </row>
    <row r="273" spans="1:7">
      <c r="A273" s="1583"/>
      <c r="B273" s="9">
        <f t="shared" si="3"/>
        <v>24</v>
      </c>
      <c r="D273" s="9" t="s">
        <v>1890</v>
      </c>
      <c r="F273" s="1704"/>
      <c r="G273" s="1674">
        <v>3695250</v>
      </c>
    </row>
    <row r="274" spans="1:7">
      <c r="A274" s="1583"/>
      <c r="B274" s="9">
        <f t="shared" si="3"/>
        <v>25</v>
      </c>
      <c r="D274" s="9" t="s">
        <v>1891</v>
      </c>
      <c r="F274" s="1704"/>
      <c r="G274" s="1674">
        <v>3672997</v>
      </c>
    </row>
    <row r="275" spans="1:7">
      <c r="A275" s="1583"/>
      <c r="B275" s="9">
        <f t="shared" si="3"/>
        <v>26</v>
      </c>
      <c r="D275" s="9" t="s">
        <v>1892</v>
      </c>
      <c r="F275" s="1704"/>
      <c r="G275" s="1674">
        <v>3599271</v>
      </c>
    </row>
    <row r="276" spans="1:7">
      <c r="A276" s="1583"/>
      <c r="B276" s="9">
        <f t="shared" si="3"/>
        <v>27</v>
      </c>
      <c r="D276" s="9" t="s">
        <v>1893</v>
      </c>
      <c r="F276" s="1704"/>
      <c r="G276" s="1674">
        <v>3448998</v>
      </c>
    </row>
    <row r="277" spans="1:7">
      <c r="A277" s="1583"/>
      <c r="B277" s="9">
        <f t="shared" si="3"/>
        <v>28</v>
      </c>
      <c r="D277" s="9" t="s">
        <v>1894</v>
      </c>
      <c r="F277" s="1704"/>
      <c r="G277" s="1674">
        <v>3447395</v>
      </c>
    </row>
    <row r="278" spans="1:7">
      <c r="A278" s="1583"/>
      <c r="B278" s="9">
        <f t="shared" si="3"/>
        <v>29</v>
      </c>
      <c r="D278" s="9" t="s">
        <v>1895</v>
      </c>
      <c r="F278" s="1704"/>
      <c r="G278" s="1674">
        <v>3389837</v>
      </c>
    </row>
    <row r="279" spans="1:7">
      <c r="A279" s="1583"/>
      <c r="B279" s="9">
        <f t="shared" si="3"/>
        <v>30</v>
      </c>
      <c r="D279" s="9" t="s">
        <v>1896</v>
      </c>
      <c r="F279" s="1704"/>
      <c r="G279" s="1674">
        <v>3387629</v>
      </c>
    </row>
    <row r="280" spans="1:7">
      <c r="A280" s="1583"/>
      <c r="B280" s="9">
        <f t="shared" si="3"/>
        <v>31</v>
      </c>
      <c r="D280" s="9" t="s">
        <v>1897</v>
      </c>
      <c r="E280" s="143"/>
      <c r="F280" s="601"/>
      <c r="G280" s="1674">
        <v>3384440</v>
      </c>
    </row>
    <row r="281" spans="1:7">
      <c r="A281" s="1583"/>
      <c r="B281" s="9">
        <f t="shared" si="3"/>
        <v>32</v>
      </c>
      <c r="D281" s="9" t="s">
        <v>1898</v>
      </c>
      <c r="F281" s="1704"/>
      <c r="G281" s="1674">
        <v>3367067</v>
      </c>
    </row>
    <row r="282" spans="1:7">
      <c r="A282" s="1583"/>
      <c r="B282" s="9">
        <f t="shared" si="3"/>
        <v>33</v>
      </c>
      <c r="D282" s="9" t="s">
        <v>1899</v>
      </c>
      <c r="F282" s="1704"/>
      <c r="G282" s="1674">
        <v>3306360</v>
      </c>
    </row>
    <row r="283" spans="1:7">
      <c r="A283" s="1583"/>
      <c r="B283" s="9">
        <f t="shared" si="3"/>
        <v>34</v>
      </c>
      <c r="D283" s="9" t="s">
        <v>1900</v>
      </c>
      <c r="F283" s="1704"/>
      <c r="G283" s="1674">
        <v>3293590</v>
      </c>
    </row>
    <row r="284" spans="1:7">
      <c r="A284" s="1583"/>
      <c r="B284" s="9">
        <f t="shared" si="3"/>
        <v>35</v>
      </c>
      <c r="D284" s="9" t="s">
        <v>1901</v>
      </c>
      <c r="E284" s="9" t="s">
        <v>1700</v>
      </c>
      <c r="F284" s="1704"/>
      <c r="G284" s="1674">
        <v>3173793</v>
      </c>
    </row>
    <row r="285" spans="1:7">
      <c r="A285" s="1583"/>
      <c r="B285" s="9">
        <f t="shared" si="3"/>
        <v>36</v>
      </c>
      <c r="D285" s="9" t="s">
        <v>1902</v>
      </c>
      <c r="F285" s="1704"/>
      <c r="G285" s="1674">
        <v>3071210</v>
      </c>
    </row>
    <row r="286" spans="1:7">
      <c r="A286" s="1583"/>
      <c r="B286" s="9">
        <f t="shared" si="3"/>
        <v>37</v>
      </c>
      <c r="D286" s="9" t="s">
        <v>1903</v>
      </c>
      <c r="F286" s="1704"/>
      <c r="G286" s="1674">
        <v>3036914</v>
      </c>
    </row>
    <row r="287" spans="1:7">
      <c r="A287" s="1583"/>
      <c r="B287" s="9">
        <f t="shared" si="3"/>
        <v>38</v>
      </c>
      <c r="D287" s="9" t="s">
        <v>1904</v>
      </c>
      <c r="F287" s="1704"/>
      <c r="G287" s="1674">
        <v>3030510</v>
      </c>
    </row>
    <row r="288" spans="1:7">
      <c r="A288" s="1583"/>
      <c r="B288" s="9">
        <f t="shared" si="3"/>
        <v>39</v>
      </c>
      <c r="D288" s="9" t="s">
        <v>1905</v>
      </c>
      <c r="F288" s="1704"/>
      <c r="G288" s="1674">
        <v>3011704</v>
      </c>
    </row>
    <row r="289" spans="1:7">
      <c r="A289" s="1583"/>
      <c r="B289" s="9">
        <f t="shared" si="3"/>
        <v>40</v>
      </c>
      <c r="D289" s="9" t="s">
        <v>1906</v>
      </c>
      <c r="F289" s="1704"/>
      <c r="G289" s="1674">
        <v>2987683</v>
      </c>
    </row>
    <row r="290" spans="1:7">
      <c r="A290" s="1583"/>
      <c r="B290" s="9">
        <f t="shared" si="3"/>
        <v>41</v>
      </c>
      <c r="D290" s="9" t="s">
        <v>1907</v>
      </c>
      <c r="F290" s="1704"/>
      <c r="G290" s="1674">
        <v>2853883</v>
      </c>
    </row>
    <row r="291" spans="1:7">
      <c r="A291" s="1583"/>
      <c r="B291" s="9">
        <f t="shared" si="3"/>
        <v>42</v>
      </c>
      <c r="D291" s="9" t="s">
        <v>1908</v>
      </c>
      <c r="F291" s="1704"/>
      <c r="G291" s="1674">
        <v>2826874</v>
      </c>
    </row>
    <row r="292" spans="1:7">
      <c r="A292" s="1583"/>
      <c r="B292" s="9">
        <f t="shared" si="3"/>
        <v>43</v>
      </c>
      <c r="D292" s="9" t="s">
        <v>1909</v>
      </c>
      <c r="F292" s="1704"/>
      <c r="G292" s="1674">
        <v>2792058</v>
      </c>
    </row>
    <row r="293" spans="1:7">
      <c r="A293" s="1583"/>
      <c r="B293" s="9">
        <f t="shared" si="3"/>
        <v>44</v>
      </c>
      <c r="D293" s="9" t="s">
        <v>1910</v>
      </c>
      <c r="F293" s="1704"/>
      <c r="G293" s="1674">
        <v>2756830</v>
      </c>
    </row>
    <row r="294" spans="1:7">
      <c r="A294" s="1583"/>
      <c r="B294" s="9">
        <f t="shared" si="3"/>
        <v>45</v>
      </c>
      <c r="D294" s="9" t="s">
        <v>1911</v>
      </c>
      <c r="F294" s="1704"/>
      <c r="G294" s="1674">
        <v>2729819</v>
      </c>
    </row>
    <row r="295" spans="1:7">
      <c r="A295" s="1583"/>
      <c r="B295" s="9">
        <f t="shared" si="3"/>
        <v>46</v>
      </c>
      <c r="D295" s="13" t="s">
        <v>1912</v>
      </c>
      <c r="F295" s="1704"/>
      <c r="G295" s="1674">
        <v>2694870</v>
      </c>
    </row>
    <row r="296" spans="1:7">
      <c r="A296" s="1583"/>
      <c r="B296" s="9">
        <f t="shared" si="3"/>
        <v>47</v>
      </c>
      <c r="D296" s="9" t="s">
        <v>1913</v>
      </c>
      <c r="F296" s="1704"/>
      <c r="G296" s="1674">
        <v>2675396</v>
      </c>
    </row>
    <row r="297" spans="1:7">
      <c r="A297" s="1583"/>
      <c r="B297" s="9">
        <f t="shared" si="3"/>
        <v>48</v>
      </c>
      <c r="D297" s="9" t="s">
        <v>1914</v>
      </c>
      <c r="F297" s="1704"/>
      <c r="G297" s="1674">
        <v>2662227</v>
      </c>
    </row>
    <row r="298" spans="1:7">
      <c r="A298" s="1583"/>
      <c r="B298" s="9">
        <f t="shared" si="3"/>
        <v>49</v>
      </c>
      <c r="D298" s="9" t="s">
        <v>1915</v>
      </c>
      <c r="F298" s="1704"/>
      <c r="G298" s="1674">
        <v>2639371</v>
      </c>
    </row>
    <row r="299" spans="1:7">
      <c r="A299" s="1583"/>
      <c r="B299" s="9">
        <f t="shared" si="3"/>
        <v>50</v>
      </c>
      <c r="D299" s="9" t="s">
        <v>1916</v>
      </c>
      <c r="F299" s="1704"/>
      <c r="G299" s="1674">
        <v>2638242</v>
      </c>
    </row>
    <row r="300" spans="1:7">
      <c r="A300" s="1583"/>
      <c r="B300" s="9">
        <f t="shared" si="3"/>
        <v>51</v>
      </c>
      <c r="D300" s="9" t="s">
        <v>1917</v>
      </c>
      <c r="F300" s="1704"/>
      <c r="G300" s="1674">
        <v>2602854</v>
      </c>
    </row>
    <row r="301" spans="1:7">
      <c r="A301" s="1583"/>
      <c r="B301" s="9">
        <f t="shared" si="3"/>
        <v>52</v>
      </c>
      <c r="D301" s="9" t="s">
        <v>1918</v>
      </c>
      <c r="F301" s="1704"/>
      <c r="G301" s="1674">
        <v>2595215</v>
      </c>
    </row>
    <row r="302" spans="1:7">
      <c r="A302" s="1583"/>
      <c r="B302" s="9">
        <f t="shared" si="3"/>
        <v>53</v>
      </c>
      <c r="D302" s="9" t="s">
        <v>1919</v>
      </c>
      <c r="F302" s="1704"/>
      <c r="G302" s="1674">
        <v>2564077</v>
      </c>
    </row>
    <row r="303" spans="1:7">
      <c r="A303" s="1583"/>
      <c r="B303" s="9">
        <f t="shared" si="3"/>
        <v>54</v>
      </c>
      <c r="D303" s="9" t="s">
        <v>1920</v>
      </c>
      <c r="F303" s="1704"/>
      <c r="G303" s="1674">
        <v>2540135</v>
      </c>
    </row>
    <row r="304" spans="1:7">
      <c r="A304" s="1583"/>
      <c r="B304" s="9">
        <f t="shared" si="3"/>
        <v>55</v>
      </c>
      <c r="D304" s="9" t="s">
        <v>1921</v>
      </c>
      <c r="F304" s="1704"/>
      <c r="G304" s="1674">
        <v>2476765</v>
      </c>
    </row>
    <row r="305" spans="1:8">
      <c r="A305" s="1583"/>
      <c r="B305" s="9">
        <f t="shared" si="3"/>
        <v>56</v>
      </c>
      <c r="D305" s="9" t="s">
        <v>1922</v>
      </c>
      <c r="F305" s="1704"/>
      <c r="G305" s="1674">
        <v>2446771</v>
      </c>
    </row>
    <row r="306" spans="1:8">
      <c r="A306" s="1583"/>
      <c r="B306" s="9">
        <f t="shared" si="3"/>
        <v>57</v>
      </c>
      <c r="D306" s="9" t="s">
        <v>1923</v>
      </c>
      <c r="F306" s="1704"/>
      <c r="G306" s="1674">
        <v>2402819</v>
      </c>
    </row>
    <row r="307" spans="1:8">
      <c r="A307" s="1583"/>
      <c r="B307" s="9">
        <f t="shared" si="3"/>
        <v>58</v>
      </c>
      <c r="D307" s="9" t="s">
        <v>1924</v>
      </c>
      <c r="F307" s="1704"/>
      <c r="G307" s="1674">
        <v>2382183</v>
      </c>
    </row>
    <row r="308" spans="1:8">
      <c r="A308" s="1583"/>
      <c r="B308" s="9">
        <f t="shared" si="3"/>
        <v>59</v>
      </c>
      <c r="D308" s="9" t="s">
        <v>1925</v>
      </c>
      <c r="F308" s="1704"/>
      <c r="G308" s="1674">
        <v>2372005</v>
      </c>
    </row>
    <row r="309" spans="1:8">
      <c r="A309" s="1583"/>
      <c r="B309" s="9">
        <f t="shared" si="3"/>
        <v>60</v>
      </c>
      <c r="D309" s="9" t="s">
        <v>1926</v>
      </c>
      <c r="F309" s="1704"/>
      <c r="G309" s="1674">
        <v>2349116</v>
      </c>
    </row>
    <row r="310" spans="1:8">
      <c r="A310" s="1583"/>
      <c r="B310" s="9">
        <f t="shared" si="3"/>
        <v>61</v>
      </c>
      <c r="D310" s="9" t="s">
        <v>1927</v>
      </c>
      <c r="F310" s="1704"/>
      <c r="G310" s="1674">
        <v>2337596</v>
      </c>
    </row>
    <row r="311" spans="1:8">
      <c r="A311" s="1583"/>
      <c r="B311" s="9">
        <f t="shared" si="3"/>
        <v>62</v>
      </c>
      <c r="D311" s="9" t="s">
        <v>1928</v>
      </c>
      <c r="F311" s="1704"/>
      <c r="G311" s="1674">
        <v>2248653</v>
      </c>
    </row>
    <row r="312" spans="1:8">
      <c r="A312" s="1583"/>
      <c r="B312" s="9">
        <f t="shared" si="3"/>
        <v>63</v>
      </c>
      <c r="D312" s="9" t="s">
        <v>1929</v>
      </c>
      <c r="F312" s="1704"/>
      <c r="G312" s="1674">
        <v>2213714</v>
      </c>
    </row>
    <row r="313" spans="1:8">
      <c r="A313" s="1583"/>
      <c r="B313" s="9">
        <f t="shared" si="3"/>
        <v>64</v>
      </c>
      <c r="D313" s="9" t="s">
        <v>1930</v>
      </c>
      <c r="F313" s="1704"/>
      <c r="G313" s="1674">
        <v>2177185</v>
      </c>
    </row>
    <row r="314" spans="1:8" ht="16" thickBot="1">
      <c r="A314" s="1189"/>
      <c r="B314" s="1620">
        <f>B313+1</f>
        <v>65</v>
      </c>
      <c r="C314" s="2560"/>
      <c r="D314" s="2560" t="s">
        <v>1931</v>
      </c>
      <c r="E314" s="2560"/>
      <c r="F314" s="2022"/>
      <c r="G314" s="1830">
        <v>2150603</v>
      </c>
    </row>
    <row r="316" spans="1:8">
      <c r="A316" s="9" t="s">
        <v>1701</v>
      </c>
      <c r="B316" s="51"/>
      <c r="C316" s="51"/>
      <c r="D316" s="51"/>
      <c r="E316" s="792"/>
    </row>
    <row r="317" spans="1:8">
      <c r="A317" s="3699" t="s">
        <v>1932</v>
      </c>
      <c r="B317" s="3699"/>
      <c r="C317" s="3699"/>
      <c r="D317" s="3699"/>
      <c r="E317" s="3699"/>
      <c r="F317" s="3699"/>
      <c r="G317" s="3699"/>
      <c r="H317" s="194"/>
    </row>
    <row r="318" spans="1:8" ht="16" thickBot="1">
      <c r="B318" s="9" t="str">
        <f>'Data Sheet'!$C$25</f>
        <v xml:space="preserve">Niagara Mohawk Power Corporation </v>
      </c>
      <c r="F318" s="320" t="str">
        <f>'Data Sheet'!$C$40</f>
        <v>April 20, 2026</v>
      </c>
      <c r="G318" s="1006" t="str">
        <f>'Data Sheet'!$C$38</f>
        <v>December 31, 2025</v>
      </c>
    </row>
    <row r="319" spans="1:8">
      <c r="A319" s="1182"/>
      <c r="B319" s="1328"/>
      <c r="C319" s="1328"/>
      <c r="D319" s="1328"/>
      <c r="E319" s="1328"/>
      <c r="F319" s="1328"/>
      <c r="G319" s="1212"/>
    </row>
    <row r="320" spans="1:8">
      <c r="A320" s="1677"/>
      <c r="B320" s="13"/>
      <c r="C320" s="12"/>
      <c r="D320" s="13" t="s">
        <v>1689</v>
      </c>
      <c r="E320" s="12"/>
      <c r="F320" s="12"/>
      <c r="G320" s="1862"/>
    </row>
    <row r="321" spans="1:7">
      <c r="A321" s="1256"/>
      <c r="B321" s="550"/>
      <c r="C321" s="550"/>
      <c r="D321" s="550"/>
      <c r="E321" s="550"/>
      <c r="F321" s="550"/>
      <c r="G321" s="1257"/>
    </row>
    <row r="322" spans="1:7">
      <c r="A322" s="1583"/>
      <c r="B322" s="9">
        <v>1</v>
      </c>
      <c r="D322" s="9" t="s">
        <v>1933</v>
      </c>
      <c r="F322" s="636"/>
      <c r="G322" s="1674">
        <v>2139091</v>
      </c>
    </row>
    <row r="323" spans="1:7">
      <c r="A323" s="1583"/>
      <c r="B323" s="9">
        <f>B322+1</f>
        <v>2</v>
      </c>
      <c r="D323" s="9" t="s">
        <v>1934</v>
      </c>
      <c r="F323" s="1704"/>
      <c r="G323" s="1674">
        <v>2057700</v>
      </c>
    </row>
    <row r="324" spans="1:7">
      <c r="A324" s="1583"/>
      <c r="B324" s="9">
        <f t="shared" ref="B324:B373" si="4">B323+1</f>
        <v>3</v>
      </c>
      <c r="D324" s="9" t="s">
        <v>1935</v>
      </c>
      <c r="F324" s="1704"/>
      <c r="G324" s="1674">
        <v>1983259</v>
      </c>
    </row>
    <row r="325" spans="1:7">
      <c r="A325" s="1583"/>
      <c r="B325" s="9">
        <f t="shared" si="4"/>
        <v>4</v>
      </c>
      <c r="D325" s="9" t="s">
        <v>1936</v>
      </c>
      <c r="F325" s="1704"/>
      <c r="G325" s="1674">
        <v>1857571</v>
      </c>
    </row>
    <row r="326" spans="1:7">
      <c r="A326" s="1583"/>
      <c r="B326" s="9">
        <f t="shared" si="4"/>
        <v>5</v>
      </c>
      <c r="D326" s="9" t="s">
        <v>1937</v>
      </c>
      <c r="F326" s="1704"/>
      <c r="G326" s="1674">
        <v>1851682</v>
      </c>
    </row>
    <row r="327" spans="1:7">
      <c r="A327" s="1583"/>
      <c r="B327" s="9">
        <f t="shared" si="4"/>
        <v>6</v>
      </c>
      <c r="D327" s="9" t="s">
        <v>1938</v>
      </c>
      <c r="F327" s="1704"/>
      <c r="G327" s="1674">
        <v>1839289</v>
      </c>
    </row>
    <row r="328" spans="1:7">
      <c r="A328" s="1583"/>
      <c r="B328" s="9">
        <f t="shared" si="4"/>
        <v>7</v>
      </c>
      <c r="D328" s="9" t="s">
        <v>1939</v>
      </c>
      <c r="F328" s="1704"/>
      <c r="G328" s="1674">
        <v>1832380</v>
      </c>
    </row>
    <row r="329" spans="1:7">
      <c r="A329" s="1583"/>
      <c r="B329" s="9">
        <f t="shared" si="4"/>
        <v>8</v>
      </c>
      <c r="D329" s="9" t="s">
        <v>1940</v>
      </c>
      <c r="F329" s="1704"/>
      <c r="G329" s="1674">
        <v>1828918</v>
      </c>
    </row>
    <row r="330" spans="1:7">
      <c r="A330" s="1583"/>
      <c r="B330" s="9">
        <f t="shared" si="4"/>
        <v>9</v>
      </c>
      <c r="D330" s="9" t="s">
        <v>1941</v>
      </c>
      <c r="F330" s="1704"/>
      <c r="G330" s="1674">
        <v>1749745</v>
      </c>
    </row>
    <row r="331" spans="1:7">
      <c r="A331" s="1583"/>
      <c r="B331" s="9">
        <f t="shared" si="4"/>
        <v>10</v>
      </c>
      <c r="C331" s="143"/>
      <c r="D331" s="9" t="s">
        <v>1942</v>
      </c>
      <c r="F331" s="1704"/>
      <c r="G331" s="1674">
        <v>1748977</v>
      </c>
    </row>
    <row r="332" spans="1:7">
      <c r="A332" s="1583"/>
      <c r="B332" s="9">
        <f t="shared" si="4"/>
        <v>11</v>
      </c>
      <c r="D332" s="9" t="s">
        <v>1943</v>
      </c>
      <c r="F332" s="1704"/>
      <c r="G332" s="1674">
        <v>1731342</v>
      </c>
    </row>
    <row r="333" spans="1:7">
      <c r="A333" s="1583"/>
      <c r="B333" s="9">
        <f t="shared" si="4"/>
        <v>12</v>
      </c>
      <c r="D333" s="9" t="s">
        <v>1944</v>
      </c>
      <c r="F333" s="1704"/>
      <c r="G333" s="1674">
        <v>1704661</v>
      </c>
    </row>
    <row r="334" spans="1:7">
      <c r="A334" s="1583"/>
      <c r="B334" s="9">
        <f t="shared" si="4"/>
        <v>13</v>
      </c>
      <c r="D334" s="9" t="s">
        <v>1945</v>
      </c>
      <c r="F334" s="1704"/>
      <c r="G334" s="1674">
        <v>1688990</v>
      </c>
    </row>
    <row r="335" spans="1:7">
      <c r="A335" s="1583"/>
      <c r="B335" s="9">
        <f t="shared" si="4"/>
        <v>14</v>
      </c>
      <c r="D335" s="9" t="s">
        <v>1946</v>
      </c>
      <c r="F335" s="1704"/>
      <c r="G335" s="1674">
        <v>1645699</v>
      </c>
    </row>
    <row r="336" spans="1:7">
      <c r="A336" s="1583"/>
      <c r="B336" s="9">
        <f t="shared" si="4"/>
        <v>15</v>
      </c>
      <c r="D336" s="9" t="s">
        <v>1947</v>
      </c>
      <c r="F336" s="1704"/>
      <c r="G336" s="1674">
        <v>1643246</v>
      </c>
    </row>
    <row r="337" spans="1:7">
      <c r="A337" s="1583"/>
      <c r="B337" s="9">
        <f t="shared" si="4"/>
        <v>16</v>
      </c>
      <c r="D337" s="9" t="s">
        <v>1948</v>
      </c>
      <c r="F337" s="1704"/>
      <c r="G337" s="1674">
        <v>1626245</v>
      </c>
    </row>
    <row r="338" spans="1:7">
      <c r="A338" s="1583"/>
      <c r="B338" s="9">
        <f t="shared" si="4"/>
        <v>17</v>
      </c>
      <c r="D338" s="9" t="s">
        <v>1949</v>
      </c>
      <c r="F338" s="1704"/>
      <c r="G338" s="1674">
        <v>1575066</v>
      </c>
    </row>
    <row r="339" spans="1:7">
      <c r="A339" s="1583"/>
      <c r="B339" s="9">
        <f t="shared" si="4"/>
        <v>18</v>
      </c>
      <c r="D339" s="9" t="s">
        <v>1950</v>
      </c>
      <c r="F339" s="1704"/>
      <c r="G339" s="1674">
        <v>1571610</v>
      </c>
    </row>
    <row r="340" spans="1:7">
      <c r="A340" s="1583"/>
      <c r="B340" s="9">
        <f t="shared" si="4"/>
        <v>19</v>
      </c>
      <c r="D340" s="9" t="s">
        <v>1951</v>
      </c>
      <c r="F340" s="1704"/>
      <c r="G340" s="1674">
        <v>1535048</v>
      </c>
    </row>
    <row r="341" spans="1:7">
      <c r="A341" s="1583"/>
      <c r="B341" s="9">
        <f t="shared" si="4"/>
        <v>20</v>
      </c>
      <c r="D341" s="9" t="s">
        <v>1952</v>
      </c>
      <c r="F341" s="1704"/>
      <c r="G341" s="1674">
        <v>1526520</v>
      </c>
    </row>
    <row r="342" spans="1:7">
      <c r="A342" s="1583"/>
      <c r="B342" s="9">
        <f t="shared" si="4"/>
        <v>21</v>
      </c>
      <c r="D342" s="9" t="s">
        <v>1953</v>
      </c>
      <c r="F342" s="1704"/>
      <c r="G342" s="1674">
        <v>1494308</v>
      </c>
    </row>
    <row r="343" spans="1:7">
      <c r="A343" s="1583"/>
      <c r="B343" s="9">
        <f t="shared" si="4"/>
        <v>22</v>
      </c>
      <c r="D343" s="9" t="s">
        <v>1954</v>
      </c>
      <c r="F343" s="1704"/>
      <c r="G343" s="1674">
        <v>1450925</v>
      </c>
    </row>
    <row r="344" spans="1:7">
      <c r="A344" s="1583"/>
      <c r="B344" s="9">
        <f t="shared" si="4"/>
        <v>23</v>
      </c>
      <c r="D344" s="9" t="s">
        <v>1955</v>
      </c>
      <c r="F344" s="1704"/>
      <c r="G344" s="1674">
        <v>1438070</v>
      </c>
    </row>
    <row r="345" spans="1:7">
      <c r="A345" s="1583"/>
      <c r="B345" s="9">
        <f t="shared" si="4"/>
        <v>24</v>
      </c>
      <c r="D345" s="9" t="s">
        <v>1956</v>
      </c>
      <c r="F345" s="1704"/>
      <c r="G345" s="1674">
        <v>1420868</v>
      </c>
    </row>
    <row r="346" spans="1:7">
      <c r="A346" s="1583"/>
      <c r="B346" s="9">
        <f t="shared" si="4"/>
        <v>25</v>
      </c>
      <c r="D346" s="9" t="s">
        <v>1957</v>
      </c>
      <c r="F346" s="1704"/>
      <c r="G346" s="1674">
        <v>1415449</v>
      </c>
    </row>
    <row r="347" spans="1:7">
      <c r="A347" s="1583"/>
      <c r="B347" s="9">
        <f t="shared" si="4"/>
        <v>26</v>
      </c>
      <c r="D347" s="9" t="s">
        <v>1958</v>
      </c>
      <c r="F347" s="1704"/>
      <c r="G347" s="1674">
        <v>1412955</v>
      </c>
    </row>
    <row r="348" spans="1:7">
      <c r="A348" s="1583"/>
      <c r="B348" s="9">
        <f t="shared" si="4"/>
        <v>27</v>
      </c>
      <c r="D348" s="9" t="s">
        <v>1959</v>
      </c>
      <c r="F348" s="1704"/>
      <c r="G348" s="1674">
        <v>1371408</v>
      </c>
    </row>
    <row r="349" spans="1:7">
      <c r="A349" s="1583"/>
      <c r="B349" s="9">
        <f t="shared" si="4"/>
        <v>28</v>
      </c>
      <c r="D349" s="9" t="s">
        <v>1960</v>
      </c>
      <c r="F349" s="1704"/>
      <c r="G349" s="1674">
        <v>1368411</v>
      </c>
    </row>
    <row r="350" spans="1:7">
      <c r="A350" s="1583"/>
      <c r="B350" s="9">
        <f t="shared" si="4"/>
        <v>29</v>
      </c>
      <c r="D350" s="9" t="s">
        <v>1961</v>
      </c>
      <c r="F350" s="1704"/>
      <c r="G350" s="1674">
        <v>1364166</v>
      </c>
    </row>
    <row r="351" spans="1:7">
      <c r="A351" s="1583"/>
      <c r="B351" s="9">
        <f t="shared" si="4"/>
        <v>30</v>
      </c>
      <c r="D351" s="9" t="s">
        <v>1962</v>
      </c>
      <c r="F351" s="1704"/>
      <c r="G351" s="1674">
        <v>1333558</v>
      </c>
    </row>
    <row r="352" spans="1:7">
      <c r="A352" s="1583"/>
      <c r="B352" s="9">
        <f t="shared" si="4"/>
        <v>31</v>
      </c>
      <c r="D352" s="9" t="s">
        <v>1963</v>
      </c>
      <c r="F352" s="1704"/>
      <c r="G352" s="1674">
        <v>1315248</v>
      </c>
    </row>
    <row r="353" spans="1:7">
      <c r="A353" s="1583"/>
      <c r="B353" s="9">
        <f t="shared" si="4"/>
        <v>32</v>
      </c>
      <c r="D353" s="9" t="s">
        <v>1964</v>
      </c>
      <c r="F353" s="1704"/>
      <c r="G353" s="1674">
        <v>1292070</v>
      </c>
    </row>
    <row r="354" spans="1:7">
      <c r="A354" s="1583"/>
      <c r="B354" s="9">
        <f t="shared" si="4"/>
        <v>33</v>
      </c>
      <c r="D354" s="9" t="s">
        <v>1965</v>
      </c>
      <c r="F354" s="1704"/>
      <c r="G354" s="1674">
        <v>1290259</v>
      </c>
    </row>
    <row r="355" spans="1:7">
      <c r="A355" s="1583"/>
      <c r="B355" s="9">
        <f t="shared" si="4"/>
        <v>34</v>
      </c>
      <c r="D355" s="9" t="s">
        <v>1966</v>
      </c>
      <c r="F355" s="1704"/>
      <c r="G355" s="1674">
        <v>1240592</v>
      </c>
    </row>
    <row r="356" spans="1:7">
      <c r="A356" s="1583"/>
      <c r="B356" s="9">
        <f t="shared" si="4"/>
        <v>35</v>
      </c>
      <c r="D356" s="9" t="s">
        <v>1967</v>
      </c>
      <c r="F356" s="1704"/>
      <c r="G356" s="1674">
        <v>1237394</v>
      </c>
    </row>
    <row r="357" spans="1:7">
      <c r="A357" s="1583"/>
      <c r="B357" s="9">
        <f t="shared" si="4"/>
        <v>36</v>
      </c>
      <c r="D357" s="9" t="s">
        <v>1968</v>
      </c>
      <c r="F357" s="1704"/>
      <c r="G357" s="1674">
        <v>1230298</v>
      </c>
    </row>
    <row r="358" spans="1:7">
      <c r="A358" s="1583"/>
      <c r="B358" s="9">
        <f t="shared" si="4"/>
        <v>37</v>
      </c>
      <c r="D358" s="9" t="s">
        <v>1969</v>
      </c>
      <c r="F358" s="1704"/>
      <c r="G358" s="1674">
        <v>1223640</v>
      </c>
    </row>
    <row r="359" spans="1:7">
      <c r="A359" s="1583"/>
      <c r="B359" s="9">
        <f t="shared" si="4"/>
        <v>38</v>
      </c>
      <c r="D359" s="9" t="s">
        <v>1970</v>
      </c>
      <c r="F359" s="1704"/>
      <c r="G359" s="1674">
        <v>1215699</v>
      </c>
    </row>
    <row r="360" spans="1:7">
      <c r="A360" s="1583"/>
      <c r="B360" s="9">
        <f t="shared" si="4"/>
        <v>39</v>
      </c>
      <c r="D360" s="9" t="s">
        <v>1971</v>
      </c>
      <c r="F360" s="1704"/>
      <c r="G360" s="1674">
        <v>1197499</v>
      </c>
    </row>
    <row r="361" spans="1:7">
      <c r="A361" s="1583"/>
      <c r="B361" s="9">
        <f t="shared" si="4"/>
        <v>40</v>
      </c>
      <c r="D361" s="9" t="s">
        <v>1972</v>
      </c>
      <c r="F361" s="1704"/>
      <c r="G361" s="1674">
        <v>1187748</v>
      </c>
    </row>
    <row r="362" spans="1:7">
      <c r="A362" s="1583"/>
      <c r="B362" s="9">
        <f t="shared" si="4"/>
        <v>41</v>
      </c>
      <c r="D362" s="9" t="s">
        <v>1973</v>
      </c>
      <c r="F362" s="1704"/>
      <c r="G362" s="1674">
        <v>1164971</v>
      </c>
    </row>
    <row r="363" spans="1:7">
      <c r="A363" s="1583"/>
      <c r="B363" s="9">
        <f t="shared" si="4"/>
        <v>42</v>
      </c>
      <c r="D363" s="9" t="s">
        <v>1974</v>
      </c>
      <c r="F363" s="1704"/>
      <c r="G363" s="1674">
        <v>1153220</v>
      </c>
    </row>
    <row r="364" spans="1:7">
      <c r="A364" s="1583"/>
      <c r="B364" s="9">
        <f t="shared" si="4"/>
        <v>43</v>
      </c>
      <c r="D364" s="9" t="s">
        <v>1975</v>
      </c>
      <c r="F364" s="1704"/>
      <c r="G364" s="1674">
        <v>1152225</v>
      </c>
    </row>
    <row r="365" spans="1:7">
      <c r="A365" s="1583"/>
      <c r="B365" s="9">
        <f t="shared" si="4"/>
        <v>44</v>
      </c>
      <c r="D365" s="9" t="s">
        <v>1976</v>
      </c>
      <c r="F365" s="1704"/>
      <c r="G365" s="1674">
        <v>1082410</v>
      </c>
    </row>
    <row r="366" spans="1:7">
      <c r="A366" s="1583"/>
      <c r="B366" s="9">
        <f t="shared" si="4"/>
        <v>45</v>
      </c>
      <c r="D366" s="9" t="s">
        <v>1977</v>
      </c>
      <c r="F366" s="1704"/>
      <c r="G366" s="1674">
        <v>1063891</v>
      </c>
    </row>
    <row r="367" spans="1:7">
      <c r="A367" s="1583"/>
      <c r="B367" s="9">
        <f t="shared" si="4"/>
        <v>46</v>
      </c>
      <c r="D367" s="9" t="s">
        <v>1978</v>
      </c>
      <c r="F367" s="1704"/>
      <c r="G367" s="1674">
        <v>1041802</v>
      </c>
    </row>
    <row r="368" spans="1:7">
      <c r="A368" s="1583"/>
      <c r="B368" s="9">
        <f t="shared" si="4"/>
        <v>47</v>
      </c>
      <c r="D368" s="9" t="s">
        <v>1979</v>
      </c>
      <c r="F368" s="1704"/>
      <c r="G368" s="1674">
        <v>1033795</v>
      </c>
    </row>
    <row r="369" spans="1:7">
      <c r="A369" s="1583"/>
      <c r="B369" s="9">
        <f t="shared" si="4"/>
        <v>48</v>
      </c>
      <c r="D369" s="9" t="s">
        <v>1980</v>
      </c>
      <c r="F369" s="1704"/>
      <c r="G369" s="1674">
        <v>1023205</v>
      </c>
    </row>
    <row r="370" spans="1:7">
      <c r="A370" s="1583"/>
      <c r="B370" s="9">
        <f t="shared" si="4"/>
        <v>49</v>
      </c>
      <c r="D370" s="9" t="s">
        <v>1810</v>
      </c>
      <c r="F370" s="1704"/>
      <c r="G370" s="1674">
        <v>115045703</v>
      </c>
    </row>
    <row r="371" spans="1:7">
      <c r="A371" s="1583"/>
      <c r="B371" s="9">
        <f t="shared" si="4"/>
        <v>50</v>
      </c>
      <c r="F371" s="1704" t="s">
        <v>1700</v>
      </c>
      <c r="G371" s="2265">
        <f>SUM(G189:G242,G250:G314,G322:G370)</f>
        <v>1290884924</v>
      </c>
    </row>
    <row r="372" spans="1:7">
      <c r="A372" s="1583"/>
      <c r="B372" s="9">
        <f t="shared" si="4"/>
        <v>51</v>
      </c>
      <c r="F372" s="2266" t="s">
        <v>1879</v>
      </c>
      <c r="G372" s="3330">
        <f>G181+G371</f>
        <v>1783738261</v>
      </c>
    </row>
    <row r="373" spans="1:7">
      <c r="A373" s="1583"/>
      <c r="B373" s="9">
        <f t="shared" si="4"/>
        <v>52</v>
      </c>
      <c r="F373" s="1704"/>
      <c r="G373" s="3137"/>
    </row>
    <row r="374" spans="1:7">
      <c r="A374" s="1583"/>
      <c r="B374" s="9">
        <v>53</v>
      </c>
      <c r="F374" s="1704"/>
      <c r="G374" s="3137"/>
    </row>
    <row r="375" spans="1:7" ht="16" thickBot="1">
      <c r="A375" s="1189"/>
      <c r="B375" s="1620"/>
      <c r="C375" s="1653"/>
      <c r="D375" s="1653"/>
      <c r="E375" s="1653"/>
      <c r="F375" s="2022"/>
      <c r="G375" s="3138"/>
    </row>
    <row r="377" spans="1:7">
      <c r="A377" s="9" t="s">
        <v>1701</v>
      </c>
      <c r="B377" s="51"/>
      <c r="C377" s="51"/>
      <c r="D377" s="51"/>
      <c r="E377" s="792"/>
    </row>
    <row r="378" spans="1:7">
      <c r="A378" s="12" t="s">
        <v>1981</v>
      </c>
      <c r="B378" s="12"/>
      <c r="C378" s="12"/>
      <c r="D378" s="12"/>
      <c r="E378" s="12"/>
      <c r="F378" s="12"/>
      <c r="G378" s="194"/>
    </row>
    <row r="379" spans="1:7" ht="16" thickBot="1">
      <c r="B379" s="9" t="str">
        <f>'Data Sheet'!$C$25</f>
        <v xml:space="preserve">Niagara Mohawk Power Corporation </v>
      </c>
      <c r="F379" s="320" t="str">
        <f>'Data Sheet'!$C$40</f>
        <v>April 20, 2026</v>
      </c>
      <c r="G379" s="1006" t="str">
        <f>'Data Sheet'!$C$38</f>
        <v>December 31, 2025</v>
      </c>
    </row>
    <row r="380" spans="1:7">
      <c r="A380" s="1182"/>
      <c r="B380" s="1328"/>
      <c r="C380" s="1328"/>
      <c r="D380" s="1328"/>
      <c r="E380" s="1328"/>
      <c r="F380" s="1328"/>
      <c r="G380" s="1212"/>
    </row>
    <row r="381" spans="1:7">
      <c r="A381" s="1677"/>
      <c r="B381" s="13"/>
      <c r="C381" s="12"/>
      <c r="D381" s="13" t="s">
        <v>1689</v>
      </c>
      <c r="E381" s="12"/>
      <c r="F381" s="12"/>
      <c r="G381" s="1862"/>
    </row>
    <row r="382" spans="1:7">
      <c r="A382" s="1256"/>
      <c r="B382" s="550"/>
      <c r="C382" s="550"/>
      <c r="D382" s="550"/>
      <c r="E382" s="550"/>
      <c r="F382" s="550"/>
      <c r="G382" s="1257"/>
    </row>
    <row r="383" spans="1:7">
      <c r="A383" s="1583"/>
      <c r="B383" s="9">
        <v>1</v>
      </c>
      <c r="D383" s="51" t="s">
        <v>1982</v>
      </c>
      <c r="F383" s="636"/>
      <c r="G383" s="1674"/>
    </row>
    <row r="384" spans="1:7">
      <c r="A384" s="1583"/>
      <c r="B384" s="9">
        <f>B383+1</f>
        <v>2</v>
      </c>
      <c r="D384" s="9" t="s">
        <v>1983</v>
      </c>
      <c r="F384" s="1704"/>
      <c r="G384" s="1674">
        <v>12043519</v>
      </c>
    </row>
    <row r="385" spans="1:7">
      <c r="A385" s="1583"/>
      <c r="B385" s="9">
        <f t="shared" ref="B385:B434" si="5">B384+1</f>
        <v>3</v>
      </c>
      <c r="D385" s="9" t="s">
        <v>1984</v>
      </c>
      <c r="F385" s="1704"/>
      <c r="G385" s="1674">
        <v>10243087</v>
      </c>
    </row>
    <row r="386" spans="1:7">
      <c r="A386" s="1583"/>
      <c r="B386" s="9">
        <f t="shared" si="5"/>
        <v>4</v>
      </c>
      <c r="D386" s="9" t="s">
        <v>1985</v>
      </c>
      <c r="F386" s="1704"/>
      <c r="G386" s="1674">
        <v>9217091</v>
      </c>
    </row>
    <row r="387" spans="1:7">
      <c r="A387" s="1583"/>
      <c r="B387" s="9">
        <f t="shared" si="5"/>
        <v>5</v>
      </c>
      <c r="D387" s="9" t="s">
        <v>1986</v>
      </c>
      <c r="F387" s="1704"/>
      <c r="G387" s="3137">
        <v>9142558</v>
      </c>
    </row>
    <row r="388" spans="1:7">
      <c r="A388" s="1583"/>
      <c r="B388" s="9">
        <f t="shared" si="5"/>
        <v>6</v>
      </c>
      <c r="D388" s="9" t="s">
        <v>1987</v>
      </c>
      <c r="F388" s="1704"/>
      <c r="G388" s="3137">
        <v>8687291</v>
      </c>
    </row>
    <row r="389" spans="1:7">
      <c r="A389" s="1583"/>
      <c r="B389" s="9">
        <f t="shared" si="5"/>
        <v>7</v>
      </c>
      <c r="D389" s="9" t="s">
        <v>1988</v>
      </c>
      <c r="F389" s="1704"/>
      <c r="G389" s="3137">
        <v>8548584</v>
      </c>
    </row>
    <row r="390" spans="1:7">
      <c r="A390" s="1583"/>
      <c r="B390" s="9">
        <f t="shared" si="5"/>
        <v>8</v>
      </c>
      <c r="D390" s="9" t="s">
        <v>1989</v>
      </c>
      <c r="F390" s="1704"/>
      <c r="G390" s="3137">
        <v>7853854</v>
      </c>
    </row>
    <row r="391" spans="1:7">
      <c r="A391" s="1583"/>
      <c r="B391" s="9">
        <f t="shared" si="5"/>
        <v>9</v>
      </c>
      <c r="D391" s="9" t="s">
        <v>1990</v>
      </c>
      <c r="F391" s="1704"/>
      <c r="G391" s="3137">
        <v>7728160</v>
      </c>
    </row>
    <row r="392" spans="1:7">
      <c r="A392" s="1583"/>
      <c r="B392" s="9">
        <f t="shared" si="5"/>
        <v>10</v>
      </c>
      <c r="C392" s="143"/>
      <c r="D392" s="9" t="s">
        <v>1991</v>
      </c>
      <c r="F392" s="1704"/>
      <c r="G392" s="3137">
        <v>6391689</v>
      </c>
    </row>
    <row r="393" spans="1:7">
      <c r="A393" s="1583"/>
      <c r="B393" s="9">
        <f t="shared" si="5"/>
        <v>11</v>
      </c>
      <c r="D393" s="9" t="s">
        <v>1992</v>
      </c>
      <c r="F393" s="1704"/>
      <c r="G393" s="3137">
        <v>5986947</v>
      </c>
    </row>
    <row r="394" spans="1:7">
      <c r="A394" s="1583"/>
      <c r="B394" s="9">
        <f t="shared" si="5"/>
        <v>12</v>
      </c>
      <c r="D394" s="9" t="s">
        <v>1993</v>
      </c>
      <c r="F394" s="1704"/>
      <c r="G394" s="3137">
        <v>5796268</v>
      </c>
    </row>
    <row r="395" spans="1:7">
      <c r="A395" s="1583"/>
      <c r="B395" s="9">
        <f t="shared" si="5"/>
        <v>13</v>
      </c>
      <c r="D395" s="9" t="s">
        <v>1994</v>
      </c>
      <c r="F395" s="1704"/>
      <c r="G395" s="3137">
        <v>4099831</v>
      </c>
    </row>
    <row r="396" spans="1:7">
      <c r="A396" s="1583"/>
      <c r="B396" s="9">
        <f t="shared" si="5"/>
        <v>14</v>
      </c>
      <c r="D396" s="9" t="s">
        <v>1995</v>
      </c>
      <c r="F396" s="1704"/>
      <c r="G396" s="3137">
        <v>3790855</v>
      </c>
    </row>
    <row r="397" spans="1:7">
      <c r="A397" s="1583"/>
      <c r="B397" s="9">
        <f t="shared" si="5"/>
        <v>15</v>
      </c>
      <c r="D397" s="9" t="s">
        <v>1996</v>
      </c>
      <c r="F397" s="1704"/>
      <c r="G397" s="3137">
        <v>3665116</v>
      </c>
    </row>
    <row r="398" spans="1:7">
      <c r="A398" s="1583"/>
      <c r="B398" s="9">
        <f t="shared" si="5"/>
        <v>16</v>
      </c>
      <c r="D398" s="9" t="s">
        <v>1997</v>
      </c>
      <c r="F398" s="1704"/>
      <c r="G398" s="3137">
        <v>3150899</v>
      </c>
    </row>
    <row r="399" spans="1:7">
      <c r="A399" s="1583"/>
      <c r="B399" s="9">
        <f t="shared" si="5"/>
        <v>17</v>
      </c>
      <c r="D399" s="9" t="s">
        <v>1998</v>
      </c>
      <c r="F399" s="1704"/>
      <c r="G399" s="3137">
        <v>2986640</v>
      </c>
    </row>
    <row r="400" spans="1:7">
      <c r="A400" s="1583"/>
      <c r="B400" s="9">
        <f t="shared" si="5"/>
        <v>18</v>
      </c>
      <c r="D400" s="9" t="s">
        <v>1999</v>
      </c>
      <c r="F400" s="1704"/>
      <c r="G400" s="3137">
        <v>2936933</v>
      </c>
    </row>
    <row r="401" spans="1:7">
      <c r="A401" s="1583"/>
      <c r="B401" s="9">
        <f t="shared" si="5"/>
        <v>19</v>
      </c>
      <c r="D401" s="9" t="s">
        <v>2000</v>
      </c>
      <c r="F401" s="1704"/>
      <c r="G401" s="3137">
        <v>2911922</v>
      </c>
    </row>
    <row r="402" spans="1:7">
      <c r="A402" s="1583"/>
      <c r="B402" s="9">
        <f t="shared" si="5"/>
        <v>20</v>
      </c>
      <c r="D402" s="9" t="s">
        <v>2001</v>
      </c>
      <c r="F402" s="1704"/>
      <c r="G402" s="3137">
        <v>2868928</v>
      </c>
    </row>
    <row r="403" spans="1:7">
      <c r="A403" s="1583"/>
      <c r="B403" s="9">
        <f t="shared" si="5"/>
        <v>21</v>
      </c>
      <c r="D403" s="9" t="s">
        <v>2002</v>
      </c>
      <c r="F403" s="1704"/>
      <c r="G403" s="3137">
        <v>2748114</v>
      </c>
    </row>
    <row r="404" spans="1:7">
      <c r="A404" s="1583"/>
      <c r="B404" s="9">
        <f t="shared" si="5"/>
        <v>22</v>
      </c>
      <c r="D404" s="9" t="s">
        <v>2003</v>
      </c>
      <c r="F404" s="1704"/>
      <c r="G404" s="3137">
        <v>2371943</v>
      </c>
    </row>
    <row r="405" spans="1:7">
      <c r="A405" s="1583"/>
      <c r="B405" s="9">
        <f t="shared" si="5"/>
        <v>23</v>
      </c>
      <c r="D405" s="9" t="s">
        <v>2004</v>
      </c>
      <c r="F405" s="1704"/>
      <c r="G405" s="3137">
        <v>2325277</v>
      </c>
    </row>
    <row r="406" spans="1:7">
      <c r="A406" s="1583"/>
      <c r="B406" s="9">
        <f t="shared" si="5"/>
        <v>24</v>
      </c>
      <c r="D406" s="9" t="s">
        <v>2005</v>
      </c>
      <c r="F406" s="1704"/>
      <c r="G406" s="3137">
        <v>2207891</v>
      </c>
    </row>
    <row r="407" spans="1:7">
      <c r="A407" s="1583"/>
      <c r="B407" s="9">
        <f t="shared" si="5"/>
        <v>25</v>
      </c>
      <c r="D407" s="9" t="s">
        <v>2006</v>
      </c>
      <c r="F407" s="1704"/>
      <c r="G407" s="3137">
        <v>2191518</v>
      </c>
    </row>
    <row r="408" spans="1:7">
      <c r="A408" s="1583"/>
      <c r="B408" s="9">
        <f t="shared" si="5"/>
        <v>26</v>
      </c>
      <c r="D408" s="9" t="s">
        <v>2007</v>
      </c>
      <c r="F408" s="1704"/>
      <c r="G408" s="3137">
        <v>2022919</v>
      </c>
    </row>
    <row r="409" spans="1:7">
      <c r="A409" s="1583"/>
      <c r="B409" s="9">
        <f t="shared" si="5"/>
        <v>27</v>
      </c>
      <c r="D409" s="9" t="s">
        <v>2008</v>
      </c>
      <c r="F409" s="1704"/>
      <c r="G409" s="3137">
        <v>1681466</v>
      </c>
    </row>
    <row r="410" spans="1:7">
      <c r="A410" s="1583"/>
      <c r="B410" s="9">
        <f t="shared" si="5"/>
        <v>28</v>
      </c>
      <c r="D410" s="9" t="s">
        <v>2009</v>
      </c>
      <c r="F410" s="1704"/>
      <c r="G410" s="3137">
        <v>1598997</v>
      </c>
    </row>
    <row r="411" spans="1:7">
      <c r="A411" s="1583"/>
      <c r="B411" s="9">
        <f t="shared" si="5"/>
        <v>29</v>
      </c>
      <c r="D411" s="9" t="s">
        <v>2010</v>
      </c>
      <c r="F411" s="1704"/>
      <c r="G411" s="3137">
        <v>1592658</v>
      </c>
    </row>
    <row r="412" spans="1:7">
      <c r="A412" s="1583"/>
      <c r="B412" s="9">
        <f t="shared" si="5"/>
        <v>30</v>
      </c>
      <c r="D412" s="9" t="s">
        <v>2011</v>
      </c>
      <c r="F412" s="1704"/>
      <c r="G412" s="3137">
        <v>1508122</v>
      </c>
    </row>
    <row r="413" spans="1:7">
      <c r="A413" s="1583"/>
      <c r="B413" s="9">
        <f t="shared" si="5"/>
        <v>31</v>
      </c>
      <c r="D413" s="9" t="s">
        <v>2012</v>
      </c>
      <c r="F413" s="1704"/>
      <c r="G413" s="3137">
        <v>1462431</v>
      </c>
    </row>
    <row r="414" spans="1:7">
      <c r="A414" s="1583"/>
      <c r="B414" s="9">
        <f t="shared" si="5"/>
        <v>32</v>
      </c>
      <c r="D414" s="9" t="s">
        <v>2013</v>
      </c>
      <c r="F414" s="2266"/>
      <c r="G414" s="1674">
        <v>1404025</v>
      </c>
    </row>
    <row r="415" spans="1:7">
      <c r="A415" s="1583"/>
      <c r="B415" s="9">
        <f t="shared" si="5"/>
        <v>33</v>
      </c>
      <c r="D415" s="9" t="s">
        <v>2014</v>
      </c>
      <c r="F415" s="1704"/>
      <c r="G415" s="1674">
        <v>1351800</v>
      </c>
    </row>
    <row r="416" spans="1:7">
      <c r="A416" s="1583"/>
      <c r="B416" s="9">
        <f t="shared" si="5"/>
        <v>34</v>
      </c>
      <c r="D416" s="9" t="s">
        <v>2015</v>
      </c>
      <c r="F416" s="1704"/>
      <c r="G416" s="1674">
        <v>1295769</v>
      </c>
    </row>
    <row r="417" spans="1:7">
      <c r="A417" s="1583"/>
      <c r="B417" s="9">
        <f t="shared" si="5"/>
        <v>35</v>
      </c>
      <c r="D417" s="9" t="s">
        <v>2016</v>
      </c>
      <c r="F417" s="1704"/>
      <c r="G417" s="1674">
        <v>1283329</v>
      </c>
    </row>
    <row r="418" spans="1:7">
      <c r="A418" s="1583"/>
      <c r="B418" s="9">
        <f t="shared" si="5"/>
        <v>36</v>
      </c>
      <c r="D418" s="9" t="s">
        <v>2017</v>
      </c>
      <c r="F418" s="1704"/>
      <c r="G418" s="1674">
        <v>1094161</v>
      </c>
    </row>
    <row r="419" spans="1:7">
      <c r="A419" s="1583"/>
      <c r="B419" s="9">
        <f t="shared" si="5"/>
        <v>37</v>
      </c>
      <c r="D419" s="9" t="s">
        <v>1810</v>
      </c>
      <c r="F419" s="1704"/>
      <c r="G419" s="1674">
        <v>50231508</v>
      </c>
    </row>
    <row r="420" spans="1:7">
      <c r="A420" s="1583"/>
      <c r="B420" s="9">
        <f t="shared" si="5"/>
        <v>38</v>
      </c>
      <c r="F420" s="1704" t="s">
        <v>1700</v>
      </c>
      <c r="G420" s="3324">
        <f>SUM(G384:G419)</f>
        <v>196422100</v>
      </c>
    </row>
    <row r="421" spans="1:7">
      <c r="A421" s="1583"/>
      <c r="B421" s="9">
        <f t="shared" si="5"/>
        <v>39</v>
      </c>
      <c r="F421" s="1704"/>
      <c r="G421" s="1674"/>
    </row>
    <row r="422" spans="1:7">
      <c r="A422" s="1583"/>
      <c r="B422" s="9">
        <f t="shared" si="5"/>
        <v>40</v>
      </c>
      <c r="F422" s="1704"/>
      <c r="G422" s="1674"/>
    </row>
    <row r="423" spans="1:7">
      <c r="A423" s="1583"/>
      <c r="B423" s="9">
        <f t="shared" si="5"/>
        <v>41</v>
      </c>
      <c r="D423" s="51" t="s">
        <v>2018</v>
      </c>
      <c r="F423" s="1704"/>
      <c r="G423" s="1674"/>
    </row>
    <row r="424" spans="1:7">
      <c r="A424" s="1583"/>
      <c r="B424" s="9">
        <f t="shared" si="5"/>
        <v>42</v>
      </c>
      <c r="D424" t="s">
        <v>2019</v>
      </c>
      <c r="F424" s="1704"/>
      <c r="G424" s="1674">
        <v>4166712</v>
      </c>
    </row>
    <row r="425" spans="1:7">
      <c r="A425" s="1583"/>
      <c r="B425" s="9">
        <f t="shared" si="5"/>
        <v>43</v>
      </c>
      <c r="D425" s="9" t="s">
        <v>2020</v>
      </c>
      <c r="F425" s="1704"/>
      <c r="G425" s="1674">
        <v>2224635</v>
      </c>
    </row>
    <row r="426" spans="1:7">
      <c r="A426" s="1583"/>
      <c r="B426" s="9">
        <f t="shared" si="5"/>
        <v>44</v>
      </c>
      <c r="D426" s="9" t="s">
        <v>2021</v>
      </c>
      <c r="F426" s="1704"/>
      <c r="G426" s="1674">
        <v>2140357</v>
      </c>
    </row>
    <row r="427" spans="1:7">
      <c r="A427" s="1583"/>
      <c r="B427" s="9">
        <f t="shared" si="5"/>
        <v>45</v>
      </c>
      <c r="D427" s="9" t="s">
        <v>2022</v>
      </c>
      <c r="G427" s="1221">
        <v>1668982</v>
      </c>
    </row>
    <row r="428" spans="1:7">
      <c r="A428" s="1583"/>
      <c r="B428" s="9">
        <f t="shared" si="5"/>
        <v>46</v>
      </c>
      <c r="D428" s="9" t="s">
        <v>2023</v>
      </c>
      <c r="G428" s="1221">
        <v>1495244</v>
      </c>
    </row>
    <row r="429" spans="1:7">
      <c r="A429" s="1583"/>
      <c r="B429" s="9">
        <f t="shared" si="5"/>
        <v>47</v>
      </c>
      <c r="D429" s="9" t="s">
        <v>2024</v>
      </c>
      <c r="G429" s="1221">
        <v>944481</v>
      </c>
    </row>
    <row r="430" spans="1:7">
      <c r="A430" s="1583"/>
      <c r="B430" s="9">
        <f t="shared" si="5"/>
        <v>48</v>
      </c>
      <c r="D430" s="9" t="s">
        <v>2025</v>
      </c>
      <c r="G430" s="3128">
        <v>866146</v>
      </c>
    </row>
    <row r="431" spans="1:7">
      <c r="A431" s="1583"/>
      <c r="B431" s="9">
        <f t="shared" si="5"/>
        <v>49</v>
      </c>
      <c r="D431" s="9" t="s">
        <v>2026</v>
      </c>
      <c r="G431" s="3128">
        <v>835744</v>
      </c>
    </row>
    <row r="432" spans="1:7">
      <c r="A432" s="1583"/>
      <c r="B432" s="9">
        <f t="shared" si="5"/>
        <v>50</v>
      </c>
      <c r="D432" s="9" t="s">
        <v>2027</v>
      </c>
      <c r="F432" s="1704"/>
      <c r="G432" s="3137">
        <v>823988</v>
      </c>
    </row>
    <row r="433" spans="1:7">
      <c r="A433" s="1583"/>
      <c r="B433" s="9">
        <f t="shared" si="5"/>
        <v>51</v>
      </c>
      <c r="D433" s="9" t="s">
        <v>2028</v>
      </c>
      <c r="F433" s="1704"/>
      <c r="G433" s="3137">
        <v>585564</v>
      </c>
    </row>
    <row r="434" spans="1:7">
      <c r="A434" s="1583"/>
      <c r="B434" s="9">
        <f t="shared" si="5"/>
        <v>52</v>
      </c>
      <c r="D434" s="9" t="s">
        <v>1810</v>
      </c>
      <c r="F434" s="1704"/>
      <c r="G434" s="3137">
        <v>5743834</v>
      </c>
    </row>
    <row r="435" spans="1:7">
      <c r="A435" s="1583"/>
      <c r="B435" s="9">
        <v>53</v>
      </c>
      <c r="F435" s="9" t="s">
        <v>1700</v>
      </c>
      <c r="G435" s="3324">
        <f>SUM(G424:G434)</f>
        <v>21495687</v>
      </c>
    </row>
    <row r="436" spans="1:7" ht="16" thickBot="1">
      <c r="A436" s="1189"/>
      <c r="B436" s="1620"/>
      <c r="C436" s="1653"/>
      <c r="D436" s="1653"/>
      <c r="E436" s="1653"/>
      <c r="F436" s="1620"/>
      <c r="G436" s="1229"/>
    </row>
    <row r="438" spans="1:7">
      <c r="A438" s="9" t="s">
        <v>1701</v>
      </c>
      <c r="B438" s="51"/>
      <c r="C438" s="51"/>
      <c r="D438" s="51"/>
      <c r="E438" s="792"/>
    </row>
    <row r="439" spans="1:7">
      <c r="A439" s="12" t="s">
        <v>2029</v>
      </c>
      <c r="B439" s="12"/>
      <c r="C439" s="12"/>
      <c r="D439" s="12"/>
      <c r="E439" s="12"/>
      <c r="F439" s="12"/>
      <c r="G439" s="194"/>
    </row>
  </sheetData>
  <mergeCells count="9">
    <mergeCell ref="A4:G4"/>
    <mergeCell ref="A60:G60"/>
    <mergeCell ref="A317:G317"/>
    <mergeCell ref="A245:G245"/>
    <mergeCell ref="A61:G61"/>
    <mergeCell ref="A184:G184"/>
    <mergeCell ref="A64:G64"/>
    <mergeCell ref="C13:F13"/>
    <mergeCell ref="C14:F14"/>
  </mergeCells>
  <printOptions horizontalCentered="1" verticalCentered="1"/>
  <pageMargins left="0.5" right="0.75" top="0.5" bottom="0.5" header="0.5" footer="0.5"/>
  <pageSetup scale="61" fitToHeight="5" pageOrder="overThenDown" orientation="portrait" r:id="rId1"/>
  <headerFooter alignWithMargins="0"/>
  <rowBreaks count="6" manualBreakCount="6">
    <brk id="61" max="16383" man="1"/>
    <brk id="122" max="6" man="1"/>
    <brk id="184" max="6" man="1"/>
    <brk id="245" max="6" man="1"/>
    <brk id="317" max="6" man="1"/>
    <brk id="378" max="6" man="1"/>
  </rowBreaks>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abColor rgb="FF92D050"/>
  </sheetPr>
  <dimension ref="A1:O146"/>
  <sheetViews>
    <sheetView view="pageBreakPreview" zoomScale="70" zoomScaleNormal="70" zoomScaleSheetLayoutView="70" workbookViewId="0">
      <selection activeCell="E25" sqref="E25"/>
    </sheetView>
  </sheetViews>
  <sheetFormatPr defaultColWidth="9.69140625" defaultRowHeight="15.5"/>
  <cols>
    <col min="1" max="1" width="4.69140625" style="9" customWidth="1"/>
    <col min="2" max="2" width="42.3046875" style="9" customWidth="1"/>
    <col min="3" max="3" width="14.69140625" style="9" customWidth="1"/>
    <col min="4" max="4" width="23.07421875" style="9" customWidth="1"/>
    <col min="5" max="5" width="19.69140625" style="9" customWidth="1"/>
    <col min="6" max="6" width="21.4609375" style="9" customWidth="1"/>
    <col min="7" max="7" width="9.07421875" style="9" customWidth="1"/>
    <col min="8" max="8" width="18.69140625" style="9" customWidth="1"/>
    <col min="9" max="9" width="20.4609375" style="1013" customWidth="1"/>
    <col min="10" max="10" width="9" style="9" customWidth="1"/>
    <col min="11" max="11" width="12.69140625" style="9" customWidth="1"/>
    <col min="12" max="16384" width="9.69140625" style="9"/>
  </cols>
  <sheetData>
    <row r="1" spans="1:15" ht="15" customHeight="1" thickBot="1">
      <c r="A1" s="1182" t="s">
        <v>2030</v>
      </c>
      <c r="B1" s="1328"/>
      <c r="C1" s="1328"/>
      <c r="D1" s="1236" t="s">
        <v>1246</v>
      </c>
      <c r="E1" s="1237" t="s">
        <v>158</v>
      </c>
      <c r="F1" s="1346" t="s">
        <v>159</v>
      </c>
      <c r="I1" s="1132" t="s">
        <v>616</v>
      </c>
      <c r="J1" s="151"/>
      <c r="K1" s="3814" t="s">
        <v>336</v>
      </c>
      <c r="L1" s="3815"/>
      <c r="N1" s="3814" t="s">
        <v>335</v>
      </c>
      <c r="O1" s="3815"/>
    </row>
    <row r="2" spans="1:15" ht="15" customHeight="1" thickBot="1">
      <c r="A2" s="1583" t="str">
        <f>'Data Sheet'!$C$25</f>
        <v xml:space="preserve">Niagara Mohawk Power Corporation </v>
      </c>
      <c r="D2" s="22" t="s">
        <v>386</v>
      </c>
      <c r="E2" s="47" t="s">
        <v>1248</v>
      </c>
      <c r="F2" s="1341"/>
      <c r="I2" s="1054"/>
      <c r="J2" s="151"/>
      <c r="K2" s="1117" t="s">
        <v>167</v>
      </c>
      <c r="L2" s="1118" t="s">
        <v>468</v>
      </c>
      <c r="N2" s="1117" t="s">
        <v>167</v>
      </c>
      <c r="O2" s="1118" t="s">
        <v>468</v>
      </c>
    </row>
    <row r="3" spans="1:15" ht="15" customHeight="1">
      <c r="A3" s="1583"/>
      <c r="D3" s="38" t="s">
        <v>2031</v>
      </c>
      <c r="E3" s="324" t="str">
        <f>'Data Sheet'!$C$40</f>
        <v>April 20, 2026</v>
      </c>
      <c r="F3" s="1276" t="str">
        <f>'Data Sheet'!$C$38</f>
        <v>December 31, 2025</v>
      </c>
      <c r="I3" s="1054"/>
      <c r="J3" s="151"/>
      <c r="K3" s="1015"/>
    </row>
    <row r="4" spans="1:15" ht="15" customHeight="1">
      <c r="A4" s="3802" t="s">
        <v>2032</v>
      </c>
      <c r="B4" s="3803"/>
      <c r="C4" s="3803"/>
      <c r="D4" s="3803"/>
      <c r="E4" s="3803"/>
      <c r="F4" s="3804"/>
      <c r="G4" s="12"/>
      <c r="H4" s="1152" t="s">
        <v>471</v>
      </c>
      <c r="I4" s="1153">
        <f>SUM(I5:I5005)</f>
        <v>0</v>
      </c>
      <c r="J4" s="1054"/>
      <c r="K4" s="1054"/>
      <c r="L4" s="1153">
        <f>SUM(L5:L5005)</f>
        <v>0</v>
      </c>
      <c r="M4" s="1054"/>
      <c r="N4" s="1054"/>
      <c r="O4" s="1153">
        <f>SUM(O5:O5005)</f>
        <v>0</v>
      </c>
    </row>
    <row r="5" spans="1:15" ht="15" customHeight="1">
      <c r="A5" s="1583"/>
      <c r="F5" s="1586"/>
      <c r="I5" s="1054"/>
    </row>
    <row r="6" spans="1:15" ht="15" customHeight="1">
      <c r="A6" s="1863" t="s">
        <v>2033</v>
      </c>
      <c r="B6" s="114"/>
      <c r="C6" s="114"/>
      <c r="D6" s="114"/>
      <c r="E6" s="114"/>
      <c r="F6" s="1864"/>
      <c r="G6" s="114"/>
      <c r="H6" s="114"/>
      <c r="I6" s="1134"/>
      <c r="J6" s="114"/>
    </row>
    <row r="7" spans="1:15" ht="15" customHeight="1">
      <c r="A7" s="1863" t="s">
        <v>2034</v>
      </c>
      <c r="B7" s="114"/>
      <c r="C7" s="114"/>
      <c r="D7" s="114"/>
      <c r="E7" s="114"/>
      <c r="F7" s="1864"/>
      <c r="G7" s="114"/>
      <c r="H7" s="114"/>
      <c r="I7" s="1134"/>
      <c r="J7" s="114"/>
    </row>
    <row r="8" spans="1:15" ht="15" customHeight="1">
      <c r="A8" s="1863"/>
      <c r="B8" s="114"/>
      <c r="C8" s="114"/>
      <c r="D8" s="114"/>
      <c r="E8" s="114"/>
      <c r="F8" s="1864"/>
      <c r="G8" s="114"/>
      <c r="H8" s="114"/>
      <c r="I8" s="1134"/>
      <c r="J8" s="114"/>
    </row>
    <row r="9" spans="1:15" ht="15" customHeight="1">
      <c r="A9" s="1863" t="s">
        <v>2035</v>
      </c>
      <c r="B9" s="114"/>
      <c r="C9" s="114"/>
      <c r="D9" s="114"/>
      <c r="E9" s="114"/>
      <c r="F9" s="1864"/>
      <c r="G9" s="114"/>
      <c r="H9" s="114"/>
      <c r="I9" s="1134"/>
      <c r="J9" s="114"/>
    </row>
    <row r="10" spans="1:15" ht="15" customHeight="1">
      <c r="A10" s="1863"/>
      <c r="B10" s="114"/>
      <c r="C10" s="114"/>
      <c r="D10" s="114"/>
      <c r="E10" s="114"/>
      <c r="F10" s="1864"/>
      <c r="G10" s="114"/>
      <c r="H10" s="114"/>
      <c r="I10" s="1134"/>
      <c r="J10" s="114"/>
    </row>
    <row r="11" spans="1:15" ht="15" customHeight="1">
      <c r="A11" s="1863" t="s">
        <v>2036</v>
      </c>
      <c r="B11" s="114"/>
      <c r="C11" s="114"/>
      <c r="D11" s="114"/>
      <c r="E11" s="114"/>
      <c r="F11" s="1864"/>
      <c r="G11" s="114"/>
      <c r="H11" s="114"/>
      <c r="I11" s="1134"/>
      <c r="J11" s="114"/>
    </row>
    <row r="12" spans="1:15" ht="15" customHeight="1">
      <c r="A12" s="1863" t="s">
        <v>2037</v>
      </c>
      <c r="B12" s="114"/>
      <c r="C12" s="114"/>
      <c r="D12" s="114"/>
      <c r="E12" s="114"/>
      <c r="F12" s="1864"/>
      <c r="G12" s="114"/>
      <c r="H12" s="114"/>
      <c r="I12" s="1134"/>
      <c r="J12" s="114"/>
    </row>
    <row r="13" spans="1:15" ht="15" customHeight="1">
      <c r="A13" s="1863" t="s">
        <v>2038</v>
      </c>
      <c r="B13" s="114"/>
      <c r="C13" s="114"/>
      <c r="D13" s="114"/>
      <c r="E13" s="114"/>
      <c r="F13" s="1864"/>
      <c r="G13" s="114"/>
      <c r="H13" s="114"/>
      <c r="I13" s="1134"/>
      <c r="J13" s="114"/>
    </row>
    <row r="14" spans="1:15" ht="15" customHeight="1">
      <c r="A14" s="1863"/>
      <c r="B14" s="114"/>
      <c r="C14" s="114"/>
      <c r="D14" s="114"/>
      <c r="E14" s="114"/>
      <c r="F14" s="1864"/>
      <c r="G14" s="114"/>
      <c r="H14" s="114"/>
      <c r="I14" s="1134"/>
      <c r="J14" s="114"/>
    </row>
    <row r="15" spans="1:15" ht="15" customHeight="1">
      <c r="A15" s="1863" t="s">
        <v>2039</v>
      </c>
      <c r="B15" s="114"/>
      <c r="C15" s="114"/>
      <c r="D15" s="114"/>
      <c r="E15" s="114"/>
      <c r="F15" s="1864"/>
      <c r="G15" s="114"/>
      <c r="H15" s="114"/>
      <c r="I15" s="1134"/>
      <c r="J15" s="114"/>
    </row>
    <row r="16" spans="1:15" ht="15" customHeight="1">
      <c r="A16" s="1863" t="s">
        <v>2040</v>
      </c>
      <c r="B16" s="114"/>
      <c r="C16" s="114"/>
      <c r="D16" s="114"/>
      <c r="E16" s="114"/>
      <c r="F16" s="1864"/>
      <c r="G16" s="114"/>
      <c r="H16" s="114"/>
      <c r="I16" s="1134"/>
      <c r="J16" s="114"/>
    </row>
    <row r="17" spans="1:10" ht="15" customHeight="1">
      <c r="A17" s="1667"/>
      <c r="B17" s="37"/>
      <c r="C17" s="37"/>
      <c r="D17" s="37"/>
      <c r="E17" s="37"/>
      <c r="F17" s="1217"/>
      <c r="I17" s="1054"/>
    </row>
    <row r="18" spans="1:10">
      <c r="A18" s="1583"/>
      <c r="B18" s="47"/>
      <c r="F18" s="1330" t="s">
        <v>2041</v>
      </c>
      <c r="G18" s="143"/>
      <c r="H18" s="143"/>
      <c r="I18" s="1135"/>
      <c r="J18" s="143"/>
    </row>
    <row r="19" spans="1:10">
      <c r="A19" s="1654" t="s">
        <v>399</v>
      </c>
      <c r="B19" s="3816" t="s">
        <v>2042</v>
      </c>
      <c r="C19" s="3817"/>
      <c r="D19" s="3817"/>
      <c r="E19" s="3818"/>
      <c r="F19" s="1354" t="s">
        <v>2043</v>
      </c>
      <c r="G19" s="1121"/>
      <c r="H19" s="1121"/>
      <c r="I19" s="1136"/>
      <c r="J19" s="1121"/>
    </row>
    <row r="20" spans="1:10">
      <c r="A20" s="1585" t="s">
        <v>402</v>
      </c>
      <c r="B20" s="3811" t="s">
        <v>2044</v>
      </c>
      <c r="C20" s="3812"/>
      <c r="D20" s="3812"/>
      <c r="E20" s="3813"/>
      <c r="F20" s="1355" t="s">
        <v>173</v>
      </c>
      <c r="G20" s="1121"/>
      <c r="H20" s="1121"/>
      <c r="I20" s="1136"/>
      <c r="J20" s="1121"/>
    </row>
    <row r="21" spans="1:10">
      <c r="A21" s="1583"/>
      <c r="B21" s="47"/>
      <c r="F21" s="1356"/>
      <c r="G21" s="193"/>
      <c r="H21" s="193"/>
      <c r="I21" s="1054"/>
      <c r="J21" s="193"/>
    </row>
    <row r="22" spans="1:10">
      <c r="A22" s="1583">
        <v>1</v>
      </c>
      <c r="B22" s="147" t="s">
        <v>1298</v>
      </c>
      <c r="F22" s="1341"/>
      <c r="I22" s="1054"/>
    </row>
    <row r="23" spans="1:10">
      <c r="A23" s="1583">
        <v>2</v>
      </c>
      <c r="B23" s="47"/>
      <c r="F23" s="1356"/>
      <c r="G23" s="193"/>
      <c r="H23" s="193"/>
      <c r="I23" s="1054"/>
      <c r="J23" s="193"/>
    </row>
    <row r="24" spans="1:10">
      <c r="A24" s="1583">
        <v>3</v>
      </c>
      <c r="B24" s="47"/>
      <c r="F24" s="1254"/>
      <c r="G24" s="151"/>
      <c r="H24" s="151"/>
      <c r="I24" s="1054"/>
      <c r="J24" s="151"/>
    </row>
    <row r="25" spans="1:10">
      <c r="A25" s="1583">
        <v>4</v>
      </c>
      <c r="B25" s="47"/>
      <c r="F25" s="1254"/>
      <c r="G25" s="151"/>
      <c r="H25" s="151"/>
      <c r="I25" s="1054"/>
      <c r="J25" s="151"/>
    </row>
    <row r="26" spans="1:10">
      <c r="A26" s="1583">
        <v>5</v>
      </c>
      <c r="B26" s="47"/>
      <c r="F26" s="1254"/>
      <c r="G26" s="151"/>
      <c r="H26" s="151"/>
      <c r="I26" s="1054"/>
      <c r="J26" s="151"/>
    </row>
    <row r="27" spans="1:10">
      <c r="A27" s="1583">
        <v>6</v>
      </c>
      <c r="B27" s="47"/>
      <c r="F27" s="1254"/>
      <c r="G27" s="151"/>
      <c r="H27" s="151"/>
      <c r="I27" s="1054"/>
      <c r="J27" s="151"/>
    </row>
    <row r="28" spans="1:10">
      <c r="A28" s="1583">
        <v>7</v>
      </c>
      <c r="B28" s="47"/>
      <c r="F28" s="1254"/>
      <c r="G28" s="151"/>
      <c r="H28" s="151"/>
      <c r="I28" s="1054"/>
      <c r="J28" s="151"/>
    </row>
    <row r="29" spans="1:10">
      <c r="A29" s="1583">
        <v>8</v>
      </c>
      <c r="B29" s="47"/>
      <c r="F29" s="1254"/>
      <c r="G29" s="151"/>
      <c r="H29" s="151"/>
      <c r="I29" s="1054"/>
      <c r="J29" s="151"/>
    </row>
    <row r="30" spans="1:10">
      <c r="A30" s="1583">
        <v>9</v>
      </c>
      <c r="B30" s="47"/>
      <c r="F30" s="1254"/>
      <c r="G30" s="151"/>
      <c r="H30" s="151"/>
      <c r="I30" s="1054"/>
      <c r="J30" s="151"/>
    </row>
    <row r="31" spans="1:10">
      <c r="A31" s="1583">
        <v>10</v>
      </c>
      <c r="B31" s="47"/>
      <c r="F31" s="1254"/>
      <c r="G31" s="151"/>
      <c r="H31" s="151"/>
      <c r="I31" s="1054"/>
      <c r="J31" s="151"/>
    </row>
    <row r="32" spans="1:10">
      <c r="A32" s="1583">
        <v>11</v>
      </c>
      <c r="B32" s="47"/>
      <c r="F32" s="1254"/>
      <c r="G32" s="151"/>
      <c r="H32" s="151"/>
      <c r="I32" s="1054"/>
      <c r="J32" s="151"/>
    </row>
    <row r="33" spans="1:12">
      <c r="A33" s="1583">
        <v>12</v>
      </c>
      <c r="B33" s="47"/>
      <c r="F33" s="1254"/>
      <c r="G33" s="151"/>
      <c r="H33" s="151"/>
      <c r="I33" s="1054"/>
      <c r="J33" s="151"/>
    </row>
    <row r="34" spans="1:12">
      <c r="A34" s="1583">
        <v>13</v>
      </c>
      <c r="B34" s="47"/>
      <c r="F34" s="1254"/>
      <c r="G34" s="151"/>
      <c r="H34" s="151"/>
      <c r="I34" s="1054"/>
      <c r="J34" s="151"/>
    </row>
    <row r="35" spans="1:12">
      <c r="A35" s="1583">
        <v>14</v>
      </c>
      <c r="B35" s="47"/>
      <c r="F35" s="1254"/>
      <c r="G35" s="151"/>
      <c r="H35" s="151"/>
      <c r="I35" s="1054"/>
      <c r="J35" s="151"/>
    </row>
    <row r="36" spans="1:12">
      <c r="A36" s="1583">
        <v>15</v>
      </c>
      <c r="B36" s="47"/>
      <c r="F36" s="1254"/>
      <c r="G36" s="151"/>
      <c r="H36" s="151"/>
      <c r="I36" s="1054"/>
      <c r="J36" s="151"/>
    </row>
    <row r="37" spans="1:12">
      <c r="A37" s="1583">
        <v>16</v>
      </c>
      <c r="B37" s="47"/>
      <c r="F37" s="1254"/>
      <c r="G37" s="151"/>
      <c r="H37" s="151"/>
      <c r="I37" s="1054"/>
      <c r="J37" s="151"/>
    </row>
    <row r="38" spans="1:12">
      <c r="A38" s="1583">
        <v>17</v>
      </c>
      <c r="B38" s="47"/>
      <c r="F38" s="1254"/>
      <c r="G38" s="151"/>
      <c r="H38" s="151"/>
      <c r="I38" s="1054"/>
      <c r="J38" s="151"/>
    </row>
    <row r="39" spans="1:12">
      <c r="A39" s="1583">
        <v>18</v>
      </c>
      <c r="B39" s="47"/>
      <c r="C39" s="9" t="s">
        <v>2045</v>
      </c>
      <c r="F39" s="1254">
        <f>F123</f>
        <v>200218276</v>
      </c>
      <c r="G39" s="151"/>
      <c r="H39" s="151"/>
      <c r="I39" s="1054">
        <f>F123-F39</f>
        <v>0</v>
      </c>
      <c r="J39" s="151"/>
    </row>
    <row r="40" spans="1:12">
      <c r="A40" s="1583">
        <v>19</v>
      </c>
      <c r="B40" s="47"/>
      <c r="D40" s="9" t="s">
        <v>1700</v>
      </c>
      <c r="F40" s="2166">
        <f>F39</f>
        <v>200218276</v>
      </c>
      <c r="I40" s="1054">
        <f>F39-F40</f>
        <v>0</v>
      </c>
      <c r="J40" s="193"/>
      <c r="K40" s="1015"/>
      <c r="L40" s="193"/>
    </row>
    <row r="41" spans="1:12">
      <c r="A41" s="1583">
        <v>20</v>
      </c>
      <c r="B41" s="147" t="s">
        <v>1299</v>
      </c>
      <c r="F41" s="1356"/>
      <c r="G41" s="193"/>
      <c r="H41" s="193"/>
      <c r="I41" s="1054"/>
      <c r="J41" s="193"/>
    </row>
    <row r="42" spans="1:12">
      <c r="A42" s="1583">
        <v>21</v>
      </c>
      <c r="B42" s="47"/>
      <c r="F42" s="1356"/>
      <c r="G42" s="193"/>
      <c r="H42" s="193"/>
      <c r="I42" s="1054"/>
      <c r="J42" s="193"/>
    </row>
    <row r="43" spans="1:12">
      <c r="A43" s="1583">
        <v>22</v>
      </c>
      <c r="B43" s="47"/>
      <c r="F43" s="1254"/>
      <c r="G43" s="151"/>
      <c r="H43" s="151"/>
      <c r="I43" s="1054"/>
      <c r="J43" s="151"/>
    </row>
    <row r="44" spans="1:12">
      <c r="A44" s="1583">
        <v>23</v>
      </c>
      <c r="B44" s="47"/>
      <c r="F44" s="1254"/>
      <c r="G44" s="151"/>
      <c r="H44" s="151"/>
      <c r="I44" s="1054"/>
      <c r="J44" s="151"/>
    </row>
    <row r="45" spans="1:12">
      <c r="A45" s="1583">
        <v>24</v>
      </c>
      <c r="B45" s="47"/>
      <c r="F45" s="1254"/>
      <c r="G45" s="151"/>
      <c r="H45" s="151"/>
      <c r="I45" s="1054"/>
      <c r="J45" s="151"/>
    </row>
    <row r="46" spans="1:12">
      <c r="A46" s="1583">
        <v>25</v>
      </c>
      <c r="B46" s="47"/>
      <c r="F46" s="1254"/>
      <c r="G46" s="151"/>
      <c r="H46" s="151"/>
      <c r="I46" s="1054"/>
      <c r="J46" s="151"/>
    </row>
    <row r="47" spans="1:12">
      <c r="A47" s="1583">
        <v>26</v>
      </c>
      <c r="B47" s="47"/>
      <c r="F47" s="1254"/>
      <c r="G47" s="151"/>
      <c r="H47" s="151"/>
      <c r="I47" s="1054"/>
      <c r="J47" s="151"/>
    </row>
    <row r="48" spans="1:12">
      <c r="A48" s="1583">
        <v>27</v>
      </c>
      <c r="B48" s="47"/>
      <c r="F48" s="1254"/>
      <c r="G48" s="151"/>
      <c r="H48" s="151"/>
      <c r="I48" s="1054"/>
      <c r="J48" s="151"/>
    </row>
    <row r="49" spans="1:12">
      <c r="A49" s="1583">
        <v>28</v>
      </c>
      <c r="B49" s="47"/>
      <c r="F49" s="1254"/>
      <c r="G49" s="151"/>
      <c r="H49" s="151"/>
      <c r="I49" s="1054"/>
      <c r="J49" s="151"/>
    </row>
    <row r="50" spans="1:12">
      <c r="A50" s="1583">
        <v>29</v>
      </c>
      <c r="B50" s="47"/>
      <c r="F50" s="1254"/>
      <c r="G50" s="151"/>
      <c r="H50" s="151"/>
      <c r="I50" s="1054"/>
      <c r="J50" s="151"/>
    </row>
    <row r="51" spans="1:12">
      <c r="A51" s="1583">
        <v>30</v>
      </c>
      <c r="B51" s="47"/>
      <c r="F51" s="1254"/>
      <c r="G51" s="151"/>
      <c r="H51" s="151"/>
      <c r="I51" s="1054"/>
      <c r="J51" s="151"/>
    </row>
    <row r="52" spans="1:12">
      <c r="A52" s="1583">
        <v>31</v>
      </c>
      <c r="B52" s="47"/>
      <c r="C52" s="9" t="s">
        <v>2045</v>
      </c>
      <c r="F52" s="1254">
        <f>F137</f>
        <v>62056090</v>
      </c>
      <c r="G52" s="151"/>
      <c r="H52" s="151"/>
      <c r="I52" s="1054">
        <f>F137-F52</f>
        <v>0</v>
      </c>
      <c r="J52" s="151"/>
    </row>
    <row r="53" spans="1:12">
      <c r="A53" s="1583">
        <v>32</v>
      </c>
      <c r="B53" s="47"/>
      <c r="D53" s="9" t="s">
        <v>1700</v>
      </c>
      <c r="F53" s="2166">
        <f>F52</f>
        <v>62056090</v>
      </c>
      <c r="I53" s="1054">
        <f>F52-F53</f>
        <v>0</v>
      </c>
      <c r="J53" s="193"/>
      <c r="K53" s="1015"/>
      <c r="L53" s="193"/>
    </row>
    <row r="54" spans="1:12">
      <c r="A54" s="1583">
        <v>33</v>
      </c>
      <c r="B54" s="147" t="s">
        <v>674</v>
      </c>
      <c r="F54" s="1356"/>
      <c r="G54" s="193"/>
      <c r="H54" s="193"/>
      <c r="I54" s="1054"/>
      <c r="J54" s="193"/>
    </row>
    <row r="55" spans="1:12">
      <c r="A55" s="1583">
        <v>34</v>
      </c>
      <c r="B55" s="47"/>
      <c r="F55" s="1356"/>
      <c r="G55" s="193"/>
      <c r="H55" s="193"/>
      <c r="I55" s="1054"/>
      <c r="J55" s="193"/>
      <c r="K55" s="193"/>
      <c r="L55" s="193"/>
    </row>
    <row r="56" spans="1:12">
      <c r="A56" s="1583">
        <v>35</v>
      </c>
      <c r="B56" s="47"/>
      <c r="F56" s="1254"/>
      <c r="G56" s="151"/>
      <c r="H56" s="151"/>
      <c r="I56" s="1054"/>
      <c r="J56" s="151"/>
      <c r="K56" s="193"/>
      <c r="L56" s="193"/>
    </row>
    <row r="57" spans="1:12">
      <c r="A57" s="1583">
        <v>36</v>
      </c>
      <c r="B57" s="47"/>
      <c r="F57" s="1254"/>
      <c r="G57" s="151"/>
      <c r="H57" s="151"/>
      <c r="I57" s="1054"/>
      <c r="J57" s="151"/>
      <c r="K57" s="193"/>
      <c r="L57" s="193"/>
    </row>
    <row r="58" spans="1:12">
      <c r="A58" s="1583">
        <v>37</v>
      </c>
      <c r="B58" s="47"/>
      <c r="F58" s="1254"/>
      <c r="G58" s="151"/>
      <c r="H58" s="151"/>
      <c r="I58" s="1054"/>
      <c r="J58" s="151"/>
      <c r="K58" s="193"/>
      <c r="L58" s="193"/>
    </row>
    <row r="59" spans="1:12">
      <c r="A59" s="1583">
        <v>38</v>
      </c>
      <c r="B59" s="47"/>
      <c r="F59" s="1254"/>
      <c r="G59" s="151"/>
      <c r="H59" s="151"/>
      <c r="I59" s="1054"/>
      <c r="J59" s="151"/>
      <c r="K59" s="193"/>
      <c r="L59" s="193"/>
    </row>
    <row r="60" spans="1:12">
      <c r="A60" s="1583">
        <v>39</v>
      </c>
      <c r="B60" s="47"/>
      <c r="F60" s="1254"/>
      <c r="G60" s="151"/>
      <c r="H60" s="151"/>
      <c r="I60" s="1054"/>
      <c r="J60" s="151"/>
      <c r="K60" s="193"/>
      <c r="L60" s="193"/>
    </row>
    <row r="61" spans="1:12">
      <c r="A61" s="1583">
        <v>40</v>
      </c>
      <c r="B61" s="47"/>
      <c r="F61" s="1254"/>
      <c r="G61" s="151"/>
      <c r="H61" s="151"/>
      <c r="I61" s="1054"/>
      <c r="J61" s="151"/>
      <c r="K61" s="193"/>
      <c r="L61" s="193"/>
    </row>
    <row r="62" spans="1:12">
      <c r="A62" s="1583">
        <v>41</v>
      </c>
      <c r="B62" s="47"/>
      <c r="F62" s="1254"/>
      <c r="G62" s="151"/>
      <c r="H62" s="151"/>
      <c r="I62" s="1054"/>
      <c r="J62" s="151"/>
      <c r="K62" s="193"/>
      <c r="L62" s="193"/>
    </row>
    <row r="63" spans="1:12">
      <c r="A63" s="1583">
        <v>42</v>
      </c>
      <c r="B63" s="47"/>
      <c r="F63" s="1254"/>
      <c r="G63" s="151"/>
      <c r="H63" s="151"/>
      <c r="I63" s="1054"/>
      <c r="J63" s="151"/>
      <c r="K63" s="193"/>
      <c r="L63" s="193"/>
    </row>
    <row r="64" spans="1:12">
      <c r="A64" s="1583">
        <v>43</v>
      </c>
      <c r="B64" s="47"/>
      <c r="F64" s="1254"/>
      <c r="G64" s="151"/>
      <c r="H64" s="151"/>
      <c r="I64" s="1054"/>
      <c r="J64" s="151"/>
      <c r="K64" s="193"/>
      <c r="L64" s="193"/>
    </row>
    <row r="65" spans="1:12">
      <c r="A65" s="1583">
        <v>44</v>
      </c>
      <c r="B65" s="47"/>
      <c r="F65" s="1254"/>
      <c r="G65" s="151"/>
      <c r="H65" s="151"/>
      <c r="I65" s="1054"/>
      <c r="J65" s="151"/>
      <c r="K65" s="193"/>
      <c r="L65" s="193"/>
    </row>
    <row r="66" spans="1:12">
      <c r="A66" s="1583">
        <v>45</v>
      </c>
      <c r="B66" s="47"/>
      <c r="D66" s="9" t="s">
        <v>1700</v>
      </c>
      <c r="F66" s="2561">
        <f>F140</f>
        <v>0</v>
      </c>
      <c r="G66" s="193"/>
      <c r="H66" s="193"/>
      <c r="I66" s="886">
        <f>F140-F66</f>
        <v>0</v>
      </c>
      <c r="J66" s="193"/>
    </row>
    <row r="67" spans="1:12" ht="16" thickBot="1">
      <c r="A67" s="1357">
        <v>46</v>
      </c>
      <c r="B67" s="2206"/>
      <c r="C67" s="2112" t="s">
        <v>972</v>
      </c>
      <c r="D67" s="2112" t="s">
        <v>205</v>
      </c>
      <c r="E67" s="2112"/>
      <c r="F67" s="2562">
        <f>SUM(F40+F53+F66)</f>
        <v>262274366</v>
      </c>
      <c r="G67" s="193"/>
      <c r="H67" s="193"/>
      <c r="I67" s="1054">
        <f>SUM(F40+F53+F66)-F67</f>
        <v>0</v>
      </c>
      <c r="J67" s="193"/>
    </row>
    <row r="68" spans="1:12">
      <c r="A68" s="51" t="s">
        <v>2046</v>
      </c>
      <c r="D68" s="51"/>
      <c r="I68" s="1014"/>
    </row>
    <row r="69" spans="1:12">
      <c r="A69" s="3699" t="s">
        <v>2047</v>
      </c>
      <c r="B69" s="3699"/>
      <c r="C69" s="3699"/>
      <c r="D69" s="3699"/>
      <c r="E69" s="3699"/>
      <c r="F69" s="3699"/>
      <c r="G69" s="12"/>
      <c r="H69" s="12"/>
      <c r="I69" s="1137"/>
      <c r="J69" s="12"/>
    </row>
    <row r="70" spans="1:12" ht="16" thickBot="1">
      <c r="F70" s="12"/>
      <c r="G70" s="12"/>
      <c r="H70" s="12"/>
      <c r="I70" s="1137"/>
      <c r="J70" s="12"/>
    </row>
    <row r="71" spans="1:12" ht="31.5" customHeight="1">
      <c r="A71" s="1182" t="s">
        <v>2030</v>
      </c>
      <c r="B71" s="1328"/>
      <c r="C71" s="1328"/>
      <c r="D71" s="1237" t="s">
        <v>73</v>
      </c>
      <c r="E71" s="1237" t="s">
        <v>158</v>
      </c>
      <c r="F71" s="1346" t="s">
        <v>159</v>
      </c>
      <c r="I71" s="1054"/>
    </row>
    <row r="72" spans="1:12">
      <c r="D72" s="22" t="s">
        <v>386</v>
      </c>
      <c r="E72" s="47" t="s">
        <v>1248</v>
      </c>
      <c r="F72" s="1341"/>
      <c r="I72" s="1054"/>
    </row>
    <row r="73" spans="1:12">
      <c r="A73" s="1583"/>
      <c r="D73" s="38" t="s">
        <v>2031</v>
      </c>
      <c r="E73" s="324" t="str">
        <f>'Data Sheet'!$C$40</f>
        <v>April 20, 2026</v>
      </c>
      <c r="F73" s="1276" t="str">
        <f>'Data Sheet'!$C$38</f>
        <v>December 31, 2025</v>
      </c>
      <c r="I73" s="1054"/>
    </row>
    <row r="74" spans="1:12">
      <c r="A74" s="3802" t="s">
        <v>2032</v>
      </c>
      <c r="B74" s="3803"/>
      <c r="C74" s="3803"/>
      <c r="D74" s="3803"/>
      <c r="E74" s="3803"/>
      <c r="F74" s="3804"/>
      <c r="G74" s="12"/>
      <c r="H74" s="12"/>
      <c r="I74" s="1133"/>
      <c r="J74" s="12"/>
    </row>
    <row r="75" spans="1:12">
      <c r="A75" s="1583"/>
      <c r="F75" s="1586"/>
      <c r="I75" s="1054"/>
    </row>
    <row r="76" spans="1:12">
      <c r="A76" s="1863" t="s">
        <v>2033</v>
      </c>
      <c r="B76" s="114"/>
      <c r="C76" s="114"/>
      <c r="D76" s="114"/>
      <c r="E76" s="114"/>
      <c r="F76" s="1864"/>
      <c r="G76" s="114"/>
      <c r="H76" s="114"/>
      <c r="I76" s="1134"/>
      <c r="J76" s="114"/>
    </row>
    <row r="77" spans="1:12">
      <c r="A77" s="1863" t="s">
        <v>2034</v>
      </c>
      <c r="B77" s="114"/>
      <c r="C77" s="114"/>
      <c r="D77" s="114"/>
      <c r="E77" s="114"/>
      <c r="F77" s="1864"/>
      <c r="G77" s="114"/>
      <c r="H77" s="114"/>
      <c r="I77" s="1134"/>
      <c r="J77" s="114"/>
    </row>
    <row r="78" spans="1:12">
      <c r="A78" s="1863"/>
      <c r="B78" s="114"/>
      <c r="C78" s="114"/>
      <c r="D78" s="114"/>
      <c r="E78" s="114"/>
      <c r="F78" s="1864"/>
      <c r="G78" s="114"/>
      <c r="H78" s="114"/>
      <c r="I78" s="1134"/>
      <c r="J78" s="114"/>
    </row>
    <row r="79" spans="1:12">
      <c r="A79" s="1863" t="s">
        <v>2035</v>
      </c>
      <c r="B79" s="114"/>
      <c r="C79" s="114"/>
      <c r="D79" s="114"/>
      <c r="E79" s="114"/>
      <c r="F79" s="1864"/>
      <c r="G79" s="114"/>
      <c r="H79" s="114"/>
      <c r="I79" s="1134"/>
      <c r="J79" s="114"/>
    </row>
    <row r="80" spans="1:12">
      <c r="A80" s="1863"/>
      <c r="B80" s="114"/>
      <c r="C80" s="114"/>
      <c r="D80" s="114"/>
      <c r="E80" s="114"/>
      <c r="F80" s="1864"/>
      <c r="G80" s="114"/>
      <c r="H80" s="114"/>
      <c r="I80" s="1134"/>
      <c r="J80" s="114"/>
    </row>
    <row r="81" spans="1:12">
      <c r="A81" s="1863" t="s">
        <v>2036</v>
      </c>
      <c r="B81" s="114"/>
      <c r="C81" s="114"/>
      <c r="D81" s="114"/>
      <c r="E81" s="114"/>
      <c r="F81" s="1864"/>
      <c r="G81" s="114"/>
      <c r="H81" s="114"/>
      <c r="I81" s="1134"/>
      <c r="J81" s="114"/>
    </row>
    <row r="82" spans="1:12">
      <c r="A82" s="1863" t="s">
        <v>2037</v>
      </c>
      <c r="B82" s="114"/>
      <c r="C82" s="114"/>
      <c r="D82" s="114"/>
      <c r="E82" s="114"/>
      <c r="F82" s="1864"/>
      <c r="G82" s="114"/>
      <c r="H82" s="114"/>
      <c r="I82" s="1134"/>
      <c r="J82" s="114"/>
    </row>
    <row r="83" spans="1:12">
      <c r="A83" s="1863" t="s">
        <v>2038</v>
      </c>
      <c r="B83" s="114"/>
      <c r="C83" s="114"/>
      <c r="D83" s="114"/>
      <c r="E83" s="114"/>
      <c r="F83" s="1864"/>
      <c r="G83" s="114"/>
      <c r="H83" s="114"/>
      <c r="I83" s="1134"/>
      <c r="J83" s="114"/>
    </row>
    <row r="84" spans="1:12">
      <c r="A84" s="1863"/>
      <c r="B84" s="114"/>
      <c r="C84" s="114"/>
      <c r="D84" s="114"/>
      <c r="E84" s="114"/>
      <c r="F84" s="1864"/>
      <c r="G84" s="114"/>
      <c r="H84" s="114"/>
      <c r="I84" s="1134"/>
      <c r="J84" s="114"/>
    </row>
    <row r="85" spans="1:12">
      <c r="A85" s="1863" t="s">
        <v>2039</v>
      </c>
      <c r="B85" s="114"/>
      <c r="C85" s="114"/>
      <c r="D85" s="114"/>
      <c r="E85" s="114"/>
      <c r="F85" s="1864"/>
      <c r="G85" s="114"/>
      <c r="H85" s="114"/>
      <c r="I85" s="1134"/>
      <c r="J85" s="114"/>
    </row>
    <row r="86" spans="1:12">
      <c r="A86" s="1863" t="s">
        <v>2040</v>
      </c>
      <c r="B86" s="114"/>
      <c r="C86" s="114"/>
      <c r="D86" s="114"/>
      <c r="E86" s="114"/>
      <c r="F86" s="1864"/>
      <c r="G86" s="114"/>
      <c r="H86" s="114"/>
      <c r="I86" s="1134"/>
      <c r="J86" s="114"/>
    </row>
    <row r="87" spans="1:12">
      <c r="A87" s="1667"/>
      <c r="B87" s="37"/>
      <c r="C87" s="37"/>
      <c r="D87" s="37"/>
      <c r="E87" s="37"/>
      <c r="F87" s="1217"/>
      <c r="I87" s="1054"/>
    </row>
    <row r="88" spans="1:12">
      <c r="A88" s="1583"/>
      <c r="B88" s="47"/>
      <c r="F88" s="1330" t="s">
        <v>2041</v>
      </c>
      <c r="G88" s="143"/>
      <c r="H88" s="143"/>
      <c r="I88" s="1135"/>
      <c r="J88" s="143"/>
    </row>
    <row r="89" spans="1:12">
      <c r="A89" s="1654" t="s">
        <v>399</v>
      </c>
      <c r="B89" s="3816" t="s">
        <v>2042</v>
      </c>
      <c r="C89" s="3817"/>
      <c r="D89" s="3817"/>
      <c r="E89" s="3818"/>
      <c r="F89" s="1354" t="s">
        <v>2043</v>
      </c>
      <c r="G89" s="1121"/>
      <c r="H89" s="1121"/>
      <c r="I89" s="1136"/>
      <c r="J89" s="1121"/>
    </row>
    <row r="90" spans="1:12">
      <c r="A90" s="1585" t="s">
        <v>402</v>
      </c>
      <c r="B90" s="3811" t="s">
        <v>2044</v>
      </c>
      <c r="C90" s="3812"/>
      <c r="D90" s="3812"/>
      <c r="E90" s="3813"/>
      <c r="F90" s="1355" t="s">
        <v>173</v>
      </c>
      <c r="G90" s="1121"/>
      <c r="H90" s="1121"/>
      <c r="I90" s="1136"/>
      <c r="J90" s="1121"/>
    </row>
    <row r="91" spans="1:12">
      <c r="A91" s="1583"/>
      <c r="B91" s="864" t="s">
        <v>1298</v>
      </c>
      <c r="F91" s="1356"/>
      <c r="G91" s="193"/>
      <c r="H91" s="193"/>
      <c r="I91" s="1054"/>
      <c r="J91" s="193"/>
    </row>
    <row r="92" spans="1:12">
      <c r="A92" s="1583">
        <v>1</v>
      </c>
      <c r="B92" s="147"/>
      <c r="C92" s="1358" t="s">
        <v>2048</v>
      </c>
      <c r="F92" s="1254"/>
      <c r="G92" s="151"/>
      <c r="H92" s="151"/>
      <c r="I92" s="1054"/>
      <c r="J92" s="151"/>
    </row>
    <row r="93" spans="1:12">
      <c r="A93" s="1583">
        <v>2</v>
      </c>
      <c r="B93" s="47"/>
      <c r="C93" t="s">
        <v>2049</v>
      </c>
      <c r="F93" s="3326">
        <v>81712925</v>
      </c>
      <c r="G93" s="151"/>
      <c r="H93" s="151"/>
      <c r="I93" s="1054"/>
      <c r="J93" s="151"/>
      <c r="K93" s="151"/>
      <c r="L93" s="193"/>
    </row>
    <row r="94" spans="1:12">
      <c r="A94" s="1583">
        <v>3</v>
      </c>
      <c r="B94" s="47"/>
      <c r="C94" t="s">
        <v>2050</v>
      </c>
      <c r="F94" s="1254">
        <v>1382042</v>
      </c>
      <c r="G94" s="151"/>
      <c r="H94" s="151"/>
      <c r="I94" s="1054"/>
      <c r="J94" s="151"/>
      <c r="K94" s="151"/>
      <c r="L94" s="193"/>
    </row>
    <row r="95" spans="1:12">
      <c r="A95" s="1583">
        <v>4</v>
      </c>
      <c r="B95" s="47"/>
      <c r="C95" t="s">
        <v>2051</v>
      </c>
      <c r="F95" s="1254">
        <v>7402534</v>
      </c>
      <c r="G95" s="151"/>
      <c r="H95" s="151"/>
      <c r="I95" s="1054"/>
      <c r="J95" s="151"/>
      <c r="K95" s="151"/>
      <c r="L95" s="193"/>
    </row>
    <row r="96" spans="1:12">
      <c r="A96" s="1583">
        <v>5</v>
      </c>
      <c r="B96" s="47"/>
      <c r="C96" t="s">
        <v>2052</v>
      </c>
      <c r="F96" s="1254">
        <v>2650981</v>
      </c>
      <c r="G96" s="151"/>
      <c r="H96" s="151"/>
      <c r="I96" s="1054"/>
      <c r="J96" s="151"/>
      <c r="K96" s="151"/>
    </row>
    <row r="97" spans="1:12">
      <c r="A97" s="1583">
        <v>6</v>
      </c>
      <c r="B97" s="47"/>
      <c r="C97" t="s">
        <v>2053</v>
      </c>
      <c r="F97" s="1254">
        <v>58</v>
      </c>
      <c r="G97" s="151"/>
      <c r="H97" s="151"/>
      <c r="I97" s="1054"/>
      <c r="J97"/>
    </row>
    <row r="98" spans="1:12">
      <c r="A98" s="1583">
        <v>7</v>
      </c>
      <c r="B98" s="47"/>
      <c r="C98" t="s">
        <v>2054</v>
      </c>
      <c r="F98" s="1254">
        <v>30049478</v>
      </c>
      <c r="G98" s="151"/>
      <c r="H98" s="151"/>
      <c r="I98" s="1054"/>
      <c r="J98" s="151"/>
      <c r="K98" s="151"/>
    </row>
    <row r="99" spans="1:12">
      <c r="A99" s="1583">
        <v>8</v>
      </c>
      <c r="B99" s="47"/>
      <c r="C99" t="s">
        <v>2055</v>
      </c>
      <c r="F99" s="1254">
        <v>30807989</v>
      </c>
      <c r="G99" s="151"/>
      <c r="H99" s="151"/>
      <c r="I99" s="1054"/>
      <c r="J99" s="151"/>
      <c r="K99" s="151"/>
    </row>
    <row r="100" spans="1:12">
      <c r="A100" s="1583">
        <v>9</v>
      </c>
      <c r="B100" s="47"/>
      <c r="C100" t="s">
        <v>2056</v>
      </c>
      <c r="F100" s="1254">
        <v>2722052</v>
      </c>
      <c r="G100" s="151"/>
      <c r="H100" s="151"/>
      <c r="I100" s="1054"/>
      <c r="J100" s="151"/>
      <c r="K100" s="151"/>
      <c r="L100" s="193"/>
    </row>
    <row r="101" spans="1:12">
      <c r="A101" s="1583">
        <v>10</v>
      </c>
      <c r="B101" s="47"/>
      <c r="C101" t="s">
        <v>2057</v>
      </c>
      <c r="F101" s="1254">
        <v>4133812</v>
      </c>
      <c r="G101" s="151"/>
      <c r="H101" s="151"/>
      <c r="I101" s="1054"/>
      <c r="J101" s="151"/>
      <c r="K101" s="151"/>
      <c r="L101" s="193"/>
    </row>
    <row r="102" spans="1:12">
      <c r="A102" s="1583">
        <v>11</v>
      </c>
      <c r="B102" s="47"/>
      <c r="C102"/>
      <c r="F102" s="1254"/>
      <c r="G102" s="151"/>
      <c r="H102" s="151"/>
      <c r="I102" s="1054"/>
      <c r="J102" s="151"/>
      <c r="K102" s="151"/>
      <c r="L102" s="193"/>
    </row>
    <row r="103" spans="1:12">
      <c r="A103" s="1583">
        <v>12</v>
      </c>
      <c r="B103" s="47"/>
      <c r="C103"/>
      <c r="F103" s="1254"/>
      <c r="G103" s="151"/>
      <c r="H103" s="151"/>
      <c r="I103" s="1054"/>
      <c r="J103" s="151"/>
      <c r="K103" s="151"/>
      <c r="L103" s="193"/>
    </row>
    <row r="104" spans="1:12">
      <c r="A104" s="1583">
        <v>13</v>
      </c>
      <c r="B104" s="47"/>
      <c r="C104"/>
      <c r="F104" s="1254"/>
      <c r="G104" s="151"/>
      <c r="H104" s="151"/>
      <c r="I104" s="1054"/>
      <c r="J104" s="151"/>
      <c r="K104" s="151"/>
      <c r="L104" s="193"/>
    </row>
    <row r="105" spans="1:12">
      <c r="A105" s="1583">
        <v>14</v>
      </c>
      <c r="B105" s="47"/>
      <c r="C105"/>
      <c r="F105" s="1254"/>
      <c r="G105" s="151"/>
      <c r="H105" s="151"/>
      <c r="I105" s="1054"/>
      <c r="J105" s="151"/>
      <c r="K105" s="151"/>
      <c r="L105" s="193"/>
    </row>
    <row r="106" spans="1:12" ht="16" thickBot="1">
      <c r="A106" s="1583">
        <v>15</v>
      </c>
      <c r="B106" s="47"/>
      <c r="E106" s="13" t="s">
        <v>1700</v>
      </c>
      <c r="F106" s="3331">
        <f>SUM(F93:F105)</f>
        <v>160861871</v>
      </c>
      <c r="G106" s="886"/>
      <c r="H106" s="886"/>
      <c r="I106" s="1054">
        <f>SUM(F93:F105)-F106</f>
        <v>0</v>
      </c>
      <c r="J106" s="886"/>
      <c r="L106" s="193"/>
    </row>
    <row r="107" spans="1:12" ht="16" thickTop="1">
      <c r="A107" s="1583">
        <v>16</v>
      </c>
      <c r="B107" s="47"/>
      <c r="C107" s="1358" t="s">
        <v>2058</v>
      </c>
      <c r="F107" s="1254"/>
      <c r="G107" s="151"/>
      <c r="H107" s="151"/>
      <c r="I107" s="1054"/>
      <c r="J107" s="151"/>
      <c r="L107" s="193"/>
    </row>
    <row r="108" spans="1:12">
      <c r="A108" s="1583">
        <v>17</v>
      </c>
      <c r="B108" s="47"/>
      <c r="C108" t="s">
        <v>2049</v>
      </c>
      <c r="F108" s="1254">
        <v>21689851</v>
      </c>
      <c r="G108" s="151"/>
      <c r="H108" s="151"/>
      <c r="I108" s="1054"/>
      <c r="J108" s="151"/>
      <c r="K108" s="151"/>
      <c r="L108" s="193"/>
    </row>
    <row r="109" spans="1:12">
      <c r="A109" s="1583">
        <v>18</v>
      </c>
      <c r="B109" s="47"/>
      <c r="C109" t="s">
        <v>2050</v>
      </c>
      <c r="F109" s="1254">
        <v>749031</v>
      </c>
      <c r="G109" s="151"/>
      <c r="H109" s="151"/>
      <c r="I109" s="1054"/>
      <c r="J109" s="151"/>
      <c r="K109" s="151"/>
      <c r="L109" s="193"/>
    </row>
    <row r="110" spans="1:12">
      <c r="A110" s="1583">
        <v>19</v>
      </c>
      <c r="B110" s="47"/>
      <c r="C110" t="s">
        <v>2051</v>
      </c>
      <c r="F110" s="1254">
        <v>2854679</v>
      </c>
      <c r="G110" s="151"/>
      <c r="H110" s="151"/>
      <c r="I110" s="1054"/>
      <c r="J110" s="151"/>
      <c r="K110" s="151"/>
      <c r="L110" s="193"/>
    </row>
    <row r="111" spans="1:12">
      <c r="A111" s="1583">
        <v>20</v>
      </c>
      <c r="B111" s="147"/>
      <c r="C111" t="s">
        <v>2052</v>
      </c>
      <c r="F111" s="1254">
        <v>932521</v>
      </c>
      <c r="G111" s="151"/>
      <c r="H111" s="151"/>
      <c r="I111" s="1054"/>
      <c r="J111" s="151"/>
      <c r="K111" s="151"/>
      <c r="L111" s="193"/>
    </row>
    <row r="112" spans="1:12">
      <c r="A112" s="1583">
        <v>21</v>
      </c>
      <c r="B112" s="47"/>
      <c r="C112" t="s">
        <v>2053</v>
      </c>
      <c r="F112" s="1254">
        <v>281</v>
      </c>
      <c r="G112" s="151"/>
      <c r="H112" s="151"/>
      <c r="I112" s="1054"/>
      <c r="J112" s="151"/>
      <c r="K112" s="151"/>
      <c r="L112" s="193"/>
    </row>
    <row r="113" spans="1:12">
      <c r="A113" s="1583">
        <v>22</v>
      </c>
      <c r="B113" s="47"/>
      <c r="C113" t="s">
        <v>2054</v>
      </c>
      <c r="F113" s="1254">
        <v>3057783</v>
      </c>
      <c r="G113" s="151"/>
      <c r="H113" s="151"/>
      <c r="I113" s="1054"/>
      <c r="J113" s="151"/>
      <c r="K113" s="151"/>
      <c r="L113" s="193"/>
    </row>
    <row r="114" spans="1:12">
      <c r="A114" s="1583">
        <v>23</v>
      </c>
      <c r="B114" s="47"/>
      <c r="C114" t="s">
        <v>2055</v>
      </c>
      <c r="F114" s="1254">
        <v>8568398</v>
      </c>
      <c r="G114" s="151"/>
      <c r="H114" s="151"/>
      <c r="I114" s="1054"/>
      <c r="J114" s="151"/>
      <c r="K114" s="151"/>
      <c r="L114" s="193"/>
    </row>
    <row r="115" spans="1:12">
      <c r="A115" s="1583">
        <v>24</v>
      </c>
      <c r="B115" s="47"/>
      <c r="C115" t="s">
        <v>2056</v>
      </c>
      <c r="F115" s="1254">
        <v>423270</v>
      </c>
      <c r="G115" s="151"/>
      <c r="H115" s="151"/>
      <c r="I115" s="1054"/>
      <c r="J115" s="151"/>
      <c r="K115" s="151"/>
      <c r="L115" s="193"/>
    </row>
    <row r="116" spans="1:12">
      <c r="A116" s="1583">
        <v>25</v>
      </c>
      <c r="B116" s="47"/>
      <c r="C116" t="s">
        <v>2057</v>
      </c>
      <c r="F116" s="1254">
        <v>1080591</v>
      </c>
      <c r="G116" s="151"/>
      <c r="H116" s="151"/>
      <c r="I116" s="1054"/>
      <c r="J116" s="151"/>
      <c r="K116" s="151"/>
      <c r="L116" s="193"/>
    </row>
    <row r="117" spans="1:12">
      <c r="A117" s="1583">
        <v>26</v>
      </c>
      <c r="B117" s="47"/>
      <c r="C117"/>
      <c r="F117" s="1254"/>
      <c r="G117" s="151"/>
      <c r="H117" s="151"/>
      <c r="I117" s="1054"/>
      <c r="J117" s="151"/>
    </row>
    <row r="118" spans="1:12">
      <c r="A118" s="1583">
        <v>27</v>
      </c>
      <c r="B118" s="47"/>
      <c r="C118"/>
      <c r="F118" s="1254"/>
      <c r="G118" s="151"/>
      <c r="H118" s="151"/>
      <c r="I118" s="1054"/>
      <c r="J118" s="151"/>
      <c r="K118" s="151"/>
      <c r="L118" s="193"/>
    </row>
    <row r="119" spans="1:12">
      <c r="A119" s="1583">
        <v>28</v>
      </c>
      <c r="B119" s="47"/>
      <c r="C119"/>
      <c r="F119" s="1254"/>
      <c r="G119" s="151"/>
      <c r="H119" s="151"/>
      <c r="I119" s="1054"/>
      <c r="J119" s="151"/>
      <c r="K119" s="151"/>
      <c r="L119" s="193"/>
    </row>
    <row r="120" spans="1:12">
      <c r="A120" s="1583">
        <v>29</v>
      </c>
      <c r="B120" s="47"/>
      <c r="C120"/>
      <c r="F120" s="1254"/>
      <c r="G120" s="151"/>
      <c r="H120" s="151"/>
      <c r="I120" s="1054"/>
      <c r="J120" s="151"/>
      <c r="K120" s="151"/>
      <c r="L120" s="193"/>
    </row>
    <row r="121" spans="1:12" ht="16" thickBot="1">
      <c r="A121" s="1583">
        <v>30</v>
      </c>
      <c r="B121" s="47"/>
      <c r="C121"/>
      <c r="E121" s="13" t="s">
        <v>1700</v>
      </c>
      <c r="F121" s="3331">
        <f>SUM(F108:F120)</f>
        <v>39356405</v>
      </c>
      <c r="G121" s="151"/>
      <c r="H121" s="151"/>
      <c r="I121" s="1054">
        <f>SUM(F108:F120)-F121</f>
        <v>0</v>
      </c>
      <c r="J121" s="151"/>
      <c r="L121" s="193"/>
    </row>
    <row r="122" spans="1:12" ht="16" thickTop="1">
      <c r="A122" s="1583">
        <v>31</v>
      </c>
      <c r="B122" s="47"/>
      <c r="E122" s="13"/>
      <c r="F122" s="1254"/>
      <c r="G122" s="151"/>
      <c r="H122" s="151"/>
      <c r="I122" s="1054"/>
      <c r="J122" s="151"/>
      <c r="L122" s="193"/>
    </row>
    <row r="123" spans="1:12">
      <c r="A123" s="1583">
        <v>32</v>
      </c>
      <c r="B123" s="47"/>
      <c r="D123" s="792"/>
      <c r="E123" s="354" t="s">
        <v>1879</v>
      </c>
      <c r="F123" s="3332">
        <f>+F121+F106</f>
        <v>200218276</v>
      </c>
      <c r="G123" s="1120"/>
      <c r="H123" s="1120"/>
      <c r="I123" s="1054">
        <f>F121+F106-F123</f>
        <v>0</v>
      </c>
      <c r="J123" s="1120"/>
      <c r="L123" s="193"/>
    </row>
    <row r="124" spans="1:12">
      <c r="A124" s="1583">
        <v>33</v>
      </c>
      <c r="B124" s="2269" t="s">
        <v>1982</v>
      </c>
      <c r="F124" s="1221"/>
      <c r="G124" s="151"/>
      <c r="H124" s="151"/>
      <c r="I124" s="1054"/>
      <c r="J124" s="151"/>
      <c r="L124" s="193"/>
    </row>
    <row r="125" spans="1:12">
      <c r="A125" s="1583">
        <v>34</v>
      </c>
      <c r="B125" s="2019"/>
      <c r="C125" s="9" t="s">
        <v>2049</v>
      </c>
      <c r="F125" s="1221">
        <v>28571790</v>
      </c>
      <c r="G125" s="151"/>
      <c r="H125" s="151"/>
      <c r="I125" s="1054"/>
      <c r="J125" s="151"/>
      <c r="K125" s="151"/>
      <c r="L125" s="193"/>
    </row>
    <row r="126" spans="1:12">
      <c r="A126" s="1583">
        <v>35</v>
      </c>
      <c r="B126" s="1480"/>
      <c r="C126" s="9" t="s">
        <v>2050</v>
      </c>
      <c r="F126" s="1221">
        <v>332959</v>
      </c>
      <c r="G126" s="151"/>
      <c r="H126" s="151"/>
      <c r="I126" s="1054"/>
      <c r="J126" s="151"/>
      <c r="K126" s="151"/>
      <c r="L126" s="193"/>
    </row>
    <row r="127" spans="1:12">
      <c r="A127" s="1583">
        <v>36</v>
      </c>
      <c r="B127" s="1480"/>
      <c r="C127" s="9" t="s">
        <v>2051</v>
      </c>
      <c r="F127" s="1221">
        <v>7077717</v>
      </c>
      <c r="G127" s="151"/>
      <c r="H127" s="151"/>
      <c r="I127" s="1054"/>
      <c r="J127" s="151"/>
      <c r="K127" s="151"/>
      <c r="L127" s="193"/>
    </row>
    <row r="128" spans="1:12">
      <c r="A128" s="1583">
        <v>37</v>
      </c>
      <c r="B128" s="1480"/>
      <c r="C128" s="9" t="s">
        <v>2052</v>
      </c>
      <c r="F128" s="1221">
        <v>1177294</v>
      </c>
      <c r="G128" s="151"/>
      <c r="H128" s="151"/>
      <c r="I128" s="1054"/>
      <c r="J128" s="151"/>
      <c r="K128" s="151"/>
      <c r="L128" s="193"/>
    </row>
    <row r="129" spans="1:12">
      <c r="A129" s="1583">
        <v>38</v>
      </c>
      <c r="B129" s="1480"/>
      <c r="C129" s="9" t="s">
        <v>2053</v>
      </c>
      <c r="F129" s="1221">
        <v>-3</v>
      </c>
      <c r="G129" s="151"/>
      <c r="H129" s="151"/>
      <c r="I129" s="1054"/>
      <c r="J129" s="151"/>
      <c r="K129" s="151"/>
      <c r="L129" s="193"/>
    </row>
    <row r="130" spans="1:12">
      <c r="A130" s="1583">
        <v>39</v>
      </c>
      <c r="B130" s="1480"/>
      <c r="C130" s="9" t="s">
        <v>2054</v>
      </c>
      <c r="F130" s="1221">
        <v>11175730</v>
      </c>
      <c r="G130" s="151"/>
      <c r="H130" s="151"/>
      <c r="I130" s="1054"/>
      <c r="J130" s="151"/>
      <c r="K130" s="151"/>
      <c r="L130" s="193"/>
    </row>
    <row r="131" spans="1:12">
      <c r="A131" s="1583">
        <v>40</v>
      </c>
      <c r="B131" s="1480"/>
      <c r="C131" s="9" t="s">
        <v>2055</v>
      </c>
      <c r="F131" s="1221">
        <v>11200665</v>
      </c>
      <c r="G131" s="151"/>
      <c r="H131" s="151"/>
      <c r="I131" s="1054"/>
      <c r="J131" s="151"/>
      <c r="K131" s="151"/>
      <c r="L131" s="193"/>
    </row>
    <row r="132" spans="1:12">
      <c r="A132" s="1583">
        <v>41</v>
      </c>
      <c r="B132" s="1480"/>
      <c r="C132" s="9" t="s">
        <v>2056</v>
      </c>
      <c r="F132" s="1221">
        <v>1022316</v>
      </c>
      <c r="G132" s="151"/>
      <c r="H132" s="151"/>
      <c r="I132" s="1054"/>
      <c r="J132" s="151"/>
      <c r="K132" s="151"/>
      <c r="L132" s="193"/>
    </row>
    <row r="133" spans="1:12">
      <c r="A133" s="1583">
        <v>42</v>
      </c>
      <c r="B133" s="1480"/>
      <c r="C133" s="9" t="s">
        <v>2057</v>
      </c>
      <c r="F133" s="1221">
        <v>1497622</v>
      </c>
      <c r="G133" s="151"/>
      <c r="H133" s="151"/>
      <c r="I133" s="1054"/>
      <c r="J133" s="151"/>
      <c r="K133" s="151"/>
      <c r="L133" s="193"/>
    </row>
    <row r="134" spans="1:12">
      <c r="A134" s="1583">
        <v>43</v>
      </c>
      <c r="B134" s="1480"/>
      <c r="F134" s="1221"/>
      <c r="G134" s="151"/>
      <c r="H134" s="151"/>
      <c r="I134" s="1054"/>
      <c r="J134" s="151"/>
      <c r="K134" s="151"/>
      <c r="L134" s="193"/>
    </row>
    <row r="135" spans="1:12">
      <c r="A135" s="1583">
        <v>44</v>
      </c>
      <c r="B135" s="1480"/>
      <c r="F135" s="1221"/>
      <c r="G135" s="151"/>
      <c r="H135" s="151"/>
      <c r="I135" s="1054"/>
      <c r="J135" s="151"/>
      <c r="K135" s="151"/>
      <c r="L135" s="193"/>
    </row>
    <row r="136" spans="1:12">
      <c r="A136" s="1583">
        <v>45</v>
      </c>
      <c r="B136" s="1480"/>
      <c r="F136" s="1221"/>
      <c r="G136" s="309"/>
      <c r="H136" s="309"/>
      <c r="I136" s="1054">
        <f>SUM(F125:F136)-F137</f>
        <v>0</v>
      </c>
      <c r="J136" s="309"/>
      <c r="L136" s="193"/>
    </row>
    <row r="137" spans="1:12">
      <c r="A137" s="1583">
        <v>46</v>
      </c>
      <c r="B137" s="1480"/>
      <c r="E137" s="354" t="s">
        <v>2059</v>
      </c>
      <c r="F137" s="3332">
        <f>SUM(F125:F136)</f>
        <v>62056090</v>
      </c>
      <c r="G137" s="309"/>
      <c r="H137" s="309"/>
      <c r="I137" s="1054"/>
      <c r="J137" s="309"/>
      <c r="L137" s="193"/>
    </row>
    <row r="138" spans="1:12">
      <c r="A138" s="1583">
        <v>47</v>
      </c>
      <c r="B138" s="1480"/>
      <c r="E138" s="51"/>
      <c r="F138" s="1221"/>
      <c r="G138" s="309"/>
      <c r="H138" s="309"/>
      <c r="I138" s="1054"/>
      <c r="J138" s="309"/>
      <c r="L138" s="193"/>
    </row>
    <row r="139" spans="1:12">
      <c r="A139" s="1583">
        <v>48</v>
      </c>
      <c r="B139" s="2269" t="s">
        <v>674</v>
      </c>
      <c r="E139" s="51"/>
      <c r="F139" s="1221"/>
      <c r="G139" s="309"/>
      <c r="H139" s="309"/>
      <c r="I139" s="1054"/>
      <c r="J139" s="309"/>
      <c r="L139" s="193"/>
    </row>
    <row r="140" spans="1:12" ht="16" thickBot="1">
      <c r="A140" s="1583">
        <v>49</v>
      </c>
      <c r="B140" s="1480"/>
      <c r="E140" s="354" t="s">
        <v>2060</v>
      </c>
      <c r="F140" s="3331">
        <f>SUM(F139:F139)</f>
        <v>0</v>
      </c>
      <c r="G140" s="309"/>
      <c r="H140" s="309"/>
      <c r="I140" s="1054"/>
      <c r="J140" s="309"/>
      <c r="L140" s="193"/>
    </row>
    <row r="141" spans="1:12" ht="16" thickTop="1">
      <c r="A141" s="1583">
        <v>50</v>
      </c>
      <c r="B141" s="1480"/>
      <c r="E141" s="13"/>
      <c r="F141" s="1221"/>
      <c r="G141" s="309"/>
      <c r="H141" s="309"/>
      <c r="I141" s="1054"/>
      <c r="J141" s="309"/>
      <c r="L141" s="193"/>
    </row>
    <row r="142" spans="1:12" ht="16" thickBot="1">
      <c r="A142" s="1189">
        <v>51</v>
      </c>
      <c r="B142" s="2017"/>
      <c r="C142" s="1620"/>
      <c r="D142" s="1620" t="s">
        <v>205</v>
      </c>
      <c r="E142" s="1865" t="s">
        <v>496</v>
      </c>
      <c r="F142" s="3333">
        <f>SUBTOTAL(9,F140,F137,F121,F106)</f>
        <v>262274366</v>
      </c>
      <c r="G142" s="309"/>
      <c r="H142" s="309"/>
      <c r="I142" s="1054"/>
      <c r="J142" s="309"/>
      <c r="L142" s="193"/>
    </row>
    <row r="143" spans="1:12">
      <c r="E143" s="51"/>
      <c r="F143" s="309"/>
      <c r="G143" s="309"/>
      <c r="H143" s="309"/>
      <c r="I143" s="1054"/>
      <c r="J143" s="309"/>
      <c r="L143" s="193"/>
    </row>
    <row r="144" spans="1:12">
      <c r="A144" s="51" t="s">
        <v>2046</v>
      </c>
      <c r="D144" s="51"/>
      <c r="I144" s="1014"/>
    </row>
    <row r="145" spans="1:10">
      <c r="A145" s="3699" t="s">
        <v>2061</v>
      </c>
      <c r="B145" s="3699"/>
      <c r="C145" s="3699"/>
      <c r="D145" s="3699"/>
      <c r="E145" s="3699"/>
      <c r="F145" s="3699"/>
      <c r="G145" s="12"/>
      <c r="H145" s="12"/>
      <c r="I145" s="1137"/>
      <c r="J145" s="12"/>
    </row>
    <row r="146" spans="1:10">
      <c r="H146" s="12"/>
      <c r="I146" s="1137"/>
      <c r="J146" s="12"/>
    </row>
  </sheetData>
  <mergeCells count="10">
    <mergeCell ref="K1:L1"/>
    <mergeCell ref="A4:F4"/>
    <mergeCell ref="N1:O1"/>
    <mergeCell ref="A145:F145"/>
    <mergeCell ref="A69:F69"/>
    <mergeCell ref="A74:F74"/>
    <mergeCell ref="B89:E89"/>
    <mergeCell ref="B90:E90"/>
    <mergeCell ref="B19:E19"/>
    <mergeCell ref="B20:E20"/>
  </mergeCells>
  <printOptions horizontalCentered="1" verticalCentered="1"/>
  <pageMargins left="0.5" right="0.75" top="0.5" bottom="0.5" header="0.5" footer="0.5"/>
  <pageSetup scale="61" pageOrder="overThenDown" orientation="portrait" r:id="rId1"/>
  <headerFooter alignWithMargins="0"/>
  <rowBreaks count="1" manualBreakCount="1">
    <brk id="69" max="5" man="1"/>
  </rowBreaks>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abColor rgb="FF92D050"/>
  </sheetPr>
  <dimension ref="A1:G200"/>
  <sheetViews>
    <sheetView view="pageBreakPreview" zoomScale="85" zoomScaleNormal="70" zoomScaleSheetLayoutView="85" workbookViewId="0">
      <selection sqref="A1:G92"/>
    </sheetView>
  </sheetViews>
  <sheetFormatPr defaultColWidth="9.69140625" defaultRowHeight="15.5"/>
  <cols>
    <col min="1" max="1" width="8.69140625" style="9" customWidth="1"/>
    <col min="2" max="2" width="3.4609375" style="9" customWidth="1"/>
    <col min="3" max="3" width="32.69140625" style="9" customWidth="1"/>
    <col min="4" max="4" width="25.07421875" style="9" customWidth="1"/>
    <col min="5" max="5" width="19.07421875" style="9" customWidth="1"/>
    <col min="6" max="6" width="17.84375" style="9" customWidth="1"/>
    <col min="7" max="7" width="22.84375" style="9" customWidth="1"/>
    <col min="8" max="8" width="19" style="9" customWidth="1"/>
    <col min="9" max="16384" width="9.69140625" style="9"/>
  </cols>
  <sheetData>
    <row r="1" spans="1:7">
      <c r="A1" s="1182" t="s">
        <v>156</v>
      </c>
      <c r="B1" s="1328"/>
      <c r="C1" s="1235"/>
      <c r="D1" s="1237" t="s">
        <v>1246</v>
      </c>
      <c r="E1" s="1328"/>
      <c r="F1" s="1237" t="s">
        <v>158</v>
      </c>
      <c r="G1" s="3505" t="s">
        <v>159</v>
      </c>
    </row>
    <row r="2" spans="1:7">
      <c r="A2" s="1583" t="str">
        <f>'Data Sheet'!$C$25</f>
        <v xml:space="preserve">Niagara Mohawk Power Corporation </v>
      </c>
      <c r="C2" s="40"/>
      <c r="D2" s="29" t="s">
        <v>386</v>
      </c>
      <c r="F2" s="47" t="s">
        <v>1248</v>
      </c>
      <c r="G2" s="1341"/>
    </row>
    <row r="3" spans="1:7" ht="15" customHeight="1">
      <c r="A3" s="1667"/>
      <c r="B3" s="37"/>
      <c r="C3" s="54"/>
      <c r="D3" s="49" t="s">
        <v>2031</v>
      </c>
      <c r="E3" s="37"/>
      <c r="F3" s="323" t="str">
        <f>'Data Sheet'!$C$40</f>
        <v>April 20, 2026</v>
      </c>
      <c r="G3" s="3506" t="str">
        <f>'Data Sheet'!$C$38</f>
        <v>December 31, 2025</v>
      </c>
    </row>
    <row r="4" spans="1:7" ht="15" customHeight="1">
      <c r="A4" s="3802" t="s">
        <v>2062</v>
      </c>
      <c r="B4" s="3803"/>
      <c r="C4" s="3803"/>
      <c r="D4" s="3803"/>
      <c r="E4" s="3803"/>
      <c r="F4" s="3803"/>
      <c r="G4" s="3804"/>
    </row>
    <row r="5" spans="1:7">
      <c r="A5" s="3830" t="s">
        <v>2063</v>
      </c>
      <c r="B5" s="3828"/>
      <c r="C5" s="3828"/>
      <c r="D5" s="3828"/>
      <c r="E5" s="3828"/>
      <c r="F5" s="3828" t="s">
        <v>2064</v>
      </c>
      <c r="G5" s="3829"/>
    </row>
    <row r="6" spans="1:7">
      <c r="A6" s="3819" t="s">
        <v>2065</v>
      </c>
      <c r="B6" s="3820"/>
      <c r="C6" s="3820"/>
      <c r="D6" s="3820"/>
      <c r="E6" s="3820"/>
      <c r="F6" s="3820" t="s">
        <v>2066</v>
      </c>
      <c r="G6" s="3826"/>
    </row>
    <row r="7" spans="1:7">
      <c r="A7" s="3819" t="s">
        <v>2067</v>
      </c>
      <c r="B7" s="3820"/>
      <c r="C7" s="3820"/>
      <c r="D7" s="3820"/>
      <c r="E7" s="3820"/>
      <c r="F7" s="3820" t="s">
        <v>2068</v>
      </c>
      <c r="G7" s="3826"/>
    </row>
    <row r="8" spans="1:7">
      <c r="A8" s="3819" t="s">
        <v>2069</v>
      </c>
      <c r="B8" s="3820"/>
      <c r="C8" s="3820"/>
      <c r="D8" s="3820"/>
      <c r="E8" s="3820"/>
      <c r="F8" s="3820" t="s">
        <v>2070</v>
      </c>
      <c r="G8" s="3826"/>
    </row>
    <row r="9" spans="1:7">
      <c r="A9" s="3819" t="s">
        <v>2071</v>
      </c>
      <c r="B9" s="3820"/>
      <c r="C9" s="3820"/>
      <c r="D9" s="3820"/>
      <c r="E9" s="3820"/>
      <c r="F9" s="3820" t="s">
        <v>2072</v>
      </c>
      <c r="G9" s="3826"/>
    </row>
    <row r="10" spans="1:7">
      <c r="A10" s="3819" t="s">
        <v>2073</v>
      </c>
      <c r="B10" s="3820"/>
      <c r="C10" s="3820"/>
      <c r="D10" s="3820"/>
      <c r="E10" s="3820"/>
      <c r="F10" s="3820" t="s">
        <v>2074</v>
      </c>
      <c r="G10" s="3826"/>
    </row>
    <row r="11" spans="1:7">
      <c r="A11" s="3819" t="s">
        <v>2075</v>
      </c>
      <c r="B11" s="3820"/>
      <c r="C11" s="3820"/>
      <c r="D11" s="3820"/>
      <c r="E11" s="3820"/>
      <c r="F11" s="3820" t="s">
        <v>2076</v>
      </c>
      <c r="G11" s="3826"/>
    </row>
    <row r="12" spans="1:7" ht="15.75" customHeight="1">
      <c r="A12" s="3821" t="s">
        <v>2077</v>
      </c>
      <c r="B12" s="3822"/>
      <c r="C12" s="3822"/>
      <c r="D12" s="3822"/>
      <c r="E12" s="770"/>
      <c r="F12" s="3822" t="s">
        <v>2078</v>
      </c>
      <c r="G12" s="3827"/>
    </row>
    <row r="13" spans="1:7" ht="18" customHeight="1">
      <c r="A13" s="3823" t="s">
        <v>2079</v>
      </c>
      <c r="B13" s="3824"/>
      <c r="C13" s="3824"/>
      <c r="D13" s="3824"/>
      <c r="E13" s="3824"/>
      <c r="F13" s="3824"/>
      <c r="G13" s="3825"/>
    </row>
    <row r="14" spans="1:7">
      <c r="A14" s="1580"/>
      <c r="B14" s="3507"/>
      <c r="C14" s="3508" t="s">
        <v>2080</v>
      </c>
      <c r="E14" s="625"/>
      <c r="F14" s="625"/>
      <c r="G14" s="3509"/>
    </row>
    <row r="15" spans="1:7">
      <c r="A15" s="1580"/>
      <c r="B15" s="3510"/>
      <c r="C15" s="3508" t="s">
        <v>2081</v>
      </c>
      <c r="D15"/>
      <c r="E15" s="625"/>
      <c r="F15" s="625"/>
      <c r="G15" s="3509"/>
    </row>
    <row r="16" spans="1:7">
      <c r="A16" s="1580"/>
      <c r="B16" s="3507"/>
      <c r="C16" s="3511"/>
      <c r="D16" s="51"/>
      <c r="E16" s="51"/>
      <c r="F16" s="51"/>
      <c r="G16" s="3509"/>
    </row>
    <row r="17" spans="1:7">
      <c r="A17" s="1580"/>
      <c r="B17" s="51" t="s">
        <v>2082</v>
      </c>
      <c r="C17" s="3511"/>
      <c r="D17" s="51"/>
      <c r="E17" s="51"/>
      <c r="F17" s="51"/>
      <c r="G17" s="3509"/>
    </row>
    <row r="18" spans="1:7">
      <c r="A18" s="1580"/>
      <c r="B18" s="3507"/>
      <c r="C18" s="9" t="s">
        <v>2083</v>
      </c>
      <c r="G18" s="3509"/>
    </row>
    <row r="19" spans="1:7">
      <c r="A19" s="1580"/>
      <c r="B19" s="3507"/>
      <c r="C19" s="9" t="s">
        <v>2084</v>
      </c>
      <c r="G19" s="3509"/>
    </row>
    <row r="20" spans="1:7">
      <c r="A20" s="1580"/>
      <c r="B20" s="3507"/>
      <c r="C20" s="9" t="s">
        <v>2085</v>
      </c>
      <c r="G20" s="3509"/>
    </row>
    <row r="21" spans="1:7">
      <c r="A21" s="1580"/>
      <c r="G21" s="1586"/>
    </row>
    <row r="22" spans="1:7">
      <c r="A22" s="1580"/>
      <c r="B22" s="51" t="s">
        <v>2086</v>
      </c>
      <c r="G22" s="1586"/>
    </row>
    <row r="23" spans="1:7">
      <c r="A23" s="1580"/>
      <c r="C23" s="9" t="s">
        <v>2087</v>
      </c>
      <c r="G23" s="1586"/>
    </row>
    <row r="24" spans="1:7">
      <c r="A24" s="1580"/>
      <c r="C24" s="9" t="s">
        <v>2088</v>
      </c>
      <c r="G24" s="1586"/>
    </row>
    <row r="25" spans="1:7">
      <c r="A25" s="1580"/>
      <c r="G25" s="1586"/>
    </row>
    <row r="26" spans="1:7">
      <c r="A26" s="1580"/>
      <c r="B26" s="51" t="s">
        <v>2089</v>
      </c>
      <c r="G26" s="1586"/>
    </row>
    <row r="27" spans="1:7">
      <c r="A27" s="1580"/>
      <c r="C27" s="9" t="s">
        <v>2090</v>
      </c>
      <c r="G27" s="1586"/>
    </row>
    <row r="28" spans="1:7">
      <c r="A28" s="1580"/>
      <c r="C28" s="9" t="s">
        <v>2091</v>
      </c>
      <c r="G28" s="1586"/>
    </row>
    <row r="29" spans="1:7">
      <c r="A29" s="1580"/>
      <c r="G29" s="1586"/>
    </row>
    <row r="30" spans="1:7">
      <c r="A30" s="1580"/>
      <c r="B30" s="51" t="s">
        <v>2092</v>
      </c>
      <c r="G30" s="1586"/>
    </row>
    <row r="31" spans="1:7">
      <c r="A31" s="1580"/>
      <c r="C31" s="9" t="s">
        <v>2093</v>
      </c>
      <c r="G31" s="1586"/>
    </row>
    <row r="32" spans="1:7">
      <c r="A32" s="1580"/>
      <c r="C32" s="9" t="s">
        <v>2094</v>
      </c>
      <c r="G32" s="1586"/>
    </row>
    <row r="33" spans="1:7">
      <c r="A33" s="1580"/>
      <c r="G33" s="1586"/>
    </row>
    <row r="34" spans="1:7">
      <c r="A34" s="1580"/>
      <c r="B34" s="51" t="s">
        <v>2095</v>
      </c>
      <c r="G34" s="1586"/>
    </row>
    <row r="35" spans="1:7">
      <c r="A35" s="1580"/>
      <c r="C35" s="9" t="s">
        <v>2096</v>
      </c>
      <c r="G35" s="1586"/>
    </row>
    <row r="36" spans="1:7">
      <c r="A36" s="1580"/>
      <c r="G36" s="1586"/>
    </row>
    <row r="37" spans="1:7">
      <c r="A37" s="1580"/>
      <c r="B37" s="51" t="s">
        <v>2097</v>
      </c>
      <c r="G37" s="1586"/>
    </row>
    <row r="38" spans="1:7">
      <c r="A38" s="1580"/>
      <c r="C38" s="9" t="s">
        <v>2098</v>
      </c>
      <c r="G38" s="1586"/>
    </row>
    <row r="39" spans="1:7">
      <c r="A39" s="1580"/>
      <c r="C39" s="9" t="s">
        <v>2099</v>
      </c>
      <c r="G39" s="1586"/>
    </row>
    <row r="40" spans="1:7">
      <c r="A40" s="1580"/>
      <c r="G40" s="1586"/>
    </row>
    <row r="41" spans="1:7">
      <c r="A41" s="1580"/>
      <c r="B41" s="51" t="s">
        <v>2100</v>
      </c>
      <c r="G41" s="1586"/>
    </row>
    <row r="42" spans="1:7">
      <c r="A42" s="1580"/>
      <c r="C42" s="9" t="s">
        <v>2101</v>
      </c>
      <c r="G42" s="1586"/>
    </row>
    <row r="43" spans="1:7">
      <c r="A43" s="1580"/>
      <c r="C43" s="9" t="s">
        <v>2102</v>
      </c>
      <c r="G43" s="1586"/>
    </row>
    <row r="44" spans="1:7">
      <c r="A44" s="1580"/>
      <c r="G44" s="1586"/>
    </row>
    <row r="45" spans="1:7">
      <c r="A45" s="1580"/>
      <c r="B45" s="51" t="s">
        <v>2103</v>
      </c>
      <c r="C45" s="143"/>
      <c r="E45" s="143"/>
      <c r="F45" s="143"/>
      <c r="G45" s="1586"/>
    </row>
    <row r="46" spans="1:7">
      <c r="A46" s="1580"/>
      <c r="C46" s="9" t="s">
        <v>2104</v>
      </c>
      <c r="G46" s="1586"/>
    </row>
    <row r="47" spans="1:7">
      <c r="A47" s="1580"/>
      <c r="C47" s="9" t="s">
        <v>2091</v>
      </c>
      <c r="G47" s="1586"/>
    </row>
    <row r="48" spans="1:7">
      <c r="A48" s="1580"/>
      <c r="G48" s="1586"/>
    </row>
    <row r="49" spans="1:7">
      <c r="A49" s="1580"/>
      <c r="B49" s="3512" t="s">
        <v>2105</v>
      </c>
      <c r="C49" s="51"/>
      <c r="G49" s="1586"/>
    </row>
    <row r="50" spans="1:7">
      <c r="A50" s="1580"/>
      <c r="B50" s="3513"/>
      <c r="C50" s="9" t="s">
        <v>2106</v>
      </c>
      <c r="G50" s="1586"/>
    </row>
    <row r="51" spans="1:7">
      <c r="A51" s="1580"/>
      <c r="B51" s="3513"/>
      <c r="C51" s="9" t="s">
        <v>2107</v>
      </c>
      <c r="G51" s="1586"/>
    </row>
    <row r="52" spans="1:7">
      <c r="A52" s="1580"/>
      <c r="B52" s="3513"/>
      <c r="C52" s="9" t="s">
        <v>2108</v>
      </c>
      <c r="G52" s="1586"/>
    </row>
    <row r="53" spans="1:7">
      <c r="A53" s="1580"/>
      <c r="B53" s="3513"/>
      <c r="C53" s="9" t="s">
        <v>2109</v>
      </c>
      <c r="G53" s="1586"/>
    </row>
    <row r="54" spans="1:7">
      <c r="A54" s="1580"/>
      <c r="B54" s="3513"/>
      <c r="C54" s="16"/>
      <c r="G54" s="1586"/>
    </row>
    <row r="55" spans="1:7">
      <c r="A55" s="1580"/>
      <c r="B55" s="3512" t="s">
        <v>2110</v>
      </c>
      <c r="C55" s="51"/>
      <c r="G55" s="1586"/>
    </row>
    <row r="56" spans="1:7">
      <c r="A56" s="1580"/>
      <c r="B56"/>
      <c r="C56" s="865" t="s">
        <v>2111</v>
      </c>
      <c r="G56" s="1586"/>
    </row>
    <row r="57" spans="1:7">
      <c r="A57" s="1580"/>
      <c r="B57" s="3513"/>
      <c r="C57" s="865" t="s">
        <v>2112</v>
      </c>
      <c r="G57" s="1586"/>
    </row>
    <row r="58" spans="1:7">
      <c r="A58" s="1580"/>
      <c r="B58" s="3513"/>
      <c r="C58" s="865" t="s">
        <v>2113</v>
      </c>
      <c r="G58" s="1586"/>
    </row>
    <row r="59" spans="1:7">
      <c r="A59" s="1580"/>
      <c r="B59" s="865"/>
      <c r="C59" s="865"/>
      <c r="G59" s="1586"/>
    </row>
    <row r="60" spans="1:7">
      <c r="A60" s="1580"/>
      <c r="B60" s="3512" t="s">
        <v>2114</v>
      </c>
      <c r="C60" s="3512"/>
      <c r="G60" s="1586"/>
    </row>
    <row r="61" spans="1:7">
      <c r="A61" s="1580"/>
      <c r="B61" s="9" t="s">
        <v>2115</v>
      </c>
      <c r="C61" s="865"/>
      <c r="G61" s="1586"/>
    </row>
    <row r="62" spans="1:7">
      <c r="A62" s="1580"/>
      <c r="B62" s="9" t="s">
        <v>2116</v>
      </c>
      <c r="C62" s="865"/>
      <c r="G62" s="1586"/>
    </row>
    <row r="63" spans="1:7">
      <c r="A63" s="1580"/>
      <c r="B63" s="9" t="s">
        <v>2117</v>
      </c>
      <c r="C63" s="865"/>
      <c r="G63" s="1586"/>
    </row>
    <row r="64" spans="1:7">
      <c r="A64" s="1580"/>
      <c r="B64" s="9" t="s">
        <v>2118</v>
      </c>
      <c r="C64" s="865"/>
      <c r="G64" s="1586"/>
    </row>
    <row r="65" spans="1:7">
      <c r="A65" s="1580"/>
      <c r="B65" s="9" t="s">
        <v>2119</v>
      </c>
      <c r="C65" s="865"/>
      <c r="G65" s="1586"/>
    </row>
    <row r="66" spans="1:7">
      <c r="A66" s="1580"/>
      <c r="G66" s="1586"/>
    </row>
    <row r="67" spans="1:7">
      <c r="A67" s="1583"/>
      <c r="B67" s="37"/>
      <c r="C67" s="37"/>
      <c r="D67" s="37"/>
      <c r="E67" s="37"/>
      <c r="F67" s="37"/>
      <c r="G67" s="1217"/>
    </row>
    <row r="68" spans="1:7">
      <c r="A68" s="2544" t="s">
        <v>2120</v>
      </c>
      <c r="B68" s="297"/>
      <c r="C68" s="297"/>
      <c r="D68" s="297"/>
      <c r="E68" s="297"/>
      <c r="F68" s="297"/>
      <c r="G68" s="1338"/>
    </row>
    <row r="69" spans="1:7">
      <c r="A69" s="1583" t="s">
        <v>2121</v>
      </c>
      <c r="G69" s="1586"/>
    </row>
    <row r="70" spans="1:7">
      <c r="A70" s="1583" t="s">
        <v>2122</v>
      </c>
      <c r="G70" s="1586"/>
    </row>
    <row r="71" spans="1:7" ht="31.5" customHeight="1">
      <c r="A71" s="1252" t="s">
        <v>2123</v>
      </c>
      <c r="B71" s="2182"/>
      <c r="C71" s="2182"/>
      <c r="D71" s="2429"/>
      <c r="E71" s="2182"/>
      <c r="F71" s="2182"/>
      <c r="G71" s="3514"/>
    </row>
    <row r="72" spans="1:7">
      <c r="A72" s="1583"/>
      <c r="B72" s="2185"/>
      <c r="C72" s="2185"/>
      <c r="D72" s="2185"/>
      <c r="E72" s="2185"/>
      <c r="F72" s="2563" t="s">
        <v>2124</v>
      </c>
      <c r="G72" s="2097" t="s">
        <v>2125</v>
      </c>
    </row>
    <row r="73" spans="1:7">
      <c r="A73" s="1583"/>
      <c r="B73" s="2563" t="s">
        <v>399</v>
      </c>
      <c r="C73" s="2563" t="s">
        <v>2126</v>
      </c>
      <c r="D73" s="2185"/>
      <c r="E73" s="2563" t="s">
        <v>1068</v>
      </c>
      <c r="F73" s="2563" t="s">
        <v>2127</v>
      </c>
      <c r="G73" s="2097" t="s">
        <v>2128</v>
      </c>
    </row>
    <row r="74" spans="1:7">
      <c r="A74" s="1583"/>
      <c r="B74" s="2563" t="s">
        <v>402</v>
      </c>
      <c r="C74" s="2563" t="s">
        <v>2129</v>
      </c>
      <c r="D74" s="2185"/>
      <c r="E74" s="2563" t="s">
        <v>173</v>
      </c>
      <c r="F74" s="2563" t="s">
        <v>174</v>
      </c>
      <c r="G74" s="2097" t="s">
        <v>175</v>
      </c>
    </row>
    <row r="75" spans="1:7">
      <c r="A75" s="1583"/>
      <c r="B75" s="2185">
        <v>1</v>
      </c>
      <c r="C75" s="2185" t="s">
        <v>2130</v>
      </c>
      <c r="D75" s="2185"/>
      <c r="E75" s="3334">
        <v>273661282</v>
      </c>
      <c r="F75" s="2564"/>
      <c r="G75" s="2573"/>
    </row>
    <row r="76" spans="1:7">
      <c r="A76" s="1583"/>
      <c r="B76" s="2185">
        <v>2</v>
      </c>
      <c r="C76" s="2185" t="s">
        <v>2131</v>
      </c>
      <c r="D76" s="2185"/>
      <c r="E76" s="2565">
        <v>4.6399999999999997E-2</v>
      </c>
      <c r="F76" s="2564"/>
      <c r="G76" s="3515"/>
    </row>
    <row r="77" spans="1:7">
      <c r="A77" s="1583"/>
      <c r="B77" s="2185">
        <v>3</v>
      </c>
      <c r="C77" s="2185" t="s">
        <v>245</v>
      </c>
      <c r="D77" s="2185"/>
      <c r="E77" s="1569">
        <v>5354360406</v>
      </c>
      <c r="F77" s="2566">
        <v>0.51530136879827126</v>
      </c>
      <c r="G77" s="3516">
        <v>4.1194812812798381E-2</v>
      </c>
    </row>
    <row r="78" spans="1:7">
      <c r="A78" s="1583"/>
      <c r="B78" s="2185">
        <v>4</v>
      </c>
      <c r="C78" s="2185" t="s">
        <v>2132</v>
      </c>
      <c r="D78" s="2185"/>
      <c r="E78" s="1569">
        <v>28984701</v>
      </c>
      <c r="F78" s="2566">
        <v>2.7894753001422288E-3</v>
      </c>
      <c r="G78" s="3516">
        <v>3.6588120629159525E-2</v>
      </c>
    </row>
    <row r="79" spans="1:7">
      <c r="A79" s="1583"/>
      <c r="B79" s="2185">
        <v>5</v>
      </c>
      <c r="C79" s="2185" t="s">
        <v>2133</v>
      </c>
      <c r="D79" s="2185"/>
      <c r="E79" s="1569">
        <v>5007390743</v>
      </c>
      <c r="F79" s="2566">
        <v>0.48190915590158645</v>
      </c>
      <c r="G79" s="3516">
        <v>0.09</v>
      </c>
    </row>
    <row r="80" spans="1:7">
      <c r="A80" s="1583"/>
      <c r="B80" s="2185">
        <v>6</v>
      </c>
      <c r="C80" s="2185" t="s">
        <v>2134</v>
      </c>
      <c r="D80" s="2185"/>
      <c r="E80" s="1569">
        <f>E77+E78+E79</f>
        <v>10390735850</v>
      </c>
      <c r="F80" s="2566">
        <f>F77+F78+F79</f>
        <v>0.99999999999999989</v>
      </c>
      <c r="G80" s="2573"/>
    </row>
    <row r="81" spans="1:7">
      <c r="A81" s="1583"/>
      <c r="B81" s="42">
        <v>7</v>
      </c>
      <c r="C81" s="42" t="s">
        <v>2135</v>
      </c>
      <c r="D81" s="42"/>
      <c r="E81" s="3335">
        <v>1285343962.8011501</v>
      </c>
      <c r="F81" s="326"/>
      <c r="G81" s="1359"/>
    </row>
    <row r="82" spans="1:7">
      <c r="A82" s="1583"/>
      <c r="B82" s="44"/>
      <c r="C82" s="44" t="s">
        <v>2136</v>
      </c>
      <c r="D82" s="44"/>
      <c r="E82" s="221"/>
      <c r="F82" s="160"/>
      <c r="G82" s="1362"/>
    </row>
    <row r="83" spans="1:7">
      <c r="A83" s="1583"/>
      <c r="G83" s="1586"/>
    </row>
    <row r="84" spans="1:7">
      <c r="A84" s="1252" t="s">
        <v>2137</v>
      </c>
      <c r="B84" s="2182"/>
      <c r="C84" s="2182"/>
      <c r="D84" s="2182"/>
      <c r="E84" s="2182"/>
      <c r="F84" s="2182"/>
      <c r="G84" s="1337"/>
    </row>
    <row r="85" spans="1:7">
      <c r="A85" s="1583"/>
      <c r="D85" s="9" t="s">
        <v>2138</v>
      </c>
      <c r="E85" s="318" t="s">
        <v>2139</v>
      </c>
      <c r="F85" s="318"/>
      <c r="G85" s="1586"/>
    </row>
    <row r="86" spans="1:7">
      <c r="A86" s="1583"/>
      <c r="G86" s="1586"/>
    </row>
    <row r="87" spans="1:7">
      <c r="A87" s="1252" t="s">
        <v>2140</v>
      </c>
      <c r="B87" s="2182"/>
      <c r="C87" s="2182"/>
      <c r="D87" s="2182"/>
      <c r="E87" s="2182"/>
      <c r="F87" s="2182"/>
      <c r="G87" s="1337"/>
    </row>
    <row r="88" spans="1:7">
      <c r="A88" s="1583"/>
      <c r="D88" s="9" t="s">
        <v>2138</v>
      </c>
      <c r="E88" s="9" t="s">
        <v>2141</v>
      </c>
      <c r="F88" s="318"/>
      <c r="G88" s="1586"/>
    </row>
    <row r="89" spans="1:7">
      <c r="A89" s="1583"/>
      <c r="G89" s="1586"/>
    </row>
    <row r="90" spans="1:7">
      <c r="A90" s="1252" t="s">
        <v>2142</v>
      </c>
      <c r="B90" s="2182"/>
      <c r="C90" s="2182"/>
      <c r="D90" s="2182"/>
      <c r="E90" s="2182"/>
      <c r="F90" s="2182"/>
      <c r="G90" s="1337"/>
    </row>
    <row r="91" spans="1:7">
      <c r="A91" s="1583" t="s">
        <v>2143</v>
      </c>
      <c r="D91" s="318" t="s">
        <v>2138</v>
      </c>
      <c r="E91" s="318">
        <v>2.5984817729446063E-2</v>
      </c>
      <c r="G91" s="1586"/>
    </row>
    <row r="92" spans="1:7" ht="16" thickBot="1">
      <c r="A92" s="1189" t="s">
        <v>2144</v>
      </c>
      <c r="B92" s="1620"/>
      <c r="C92" s="1620"/>
      <c r="D92" s="3517" t="s">
        <v>2138</v>
      </c>
      <c r="E92" s="3517">
        <v>3.5393968385747189E-2</v>
      </c>
      <c r="F92" s="1620"/>
      <c r="G92" s="1369"/>
    </row>
    <row r="93" spans="1:7">
      <c r="A93" s="51" t="s">
        <v>2145</v>
      </c>
      <c r="C93" s="51"/>
      <c r="D93" s="51" t="s">
        <v>2146</v>
      </c>
    </row>
    <row r="94" spans="1:7">
      <c r="A94" s="3699" t="s">
        <v>2147</v>
      </c>
      <c r="B94" s="3699"/>
      <c r="C94" s="3699"/>
      <c r="D94" s="3699"/>
      <c r="E94" s="3699"/>
      <c r="F94" s="3699"/>
      <c r="G94" s="3699"/>
    </row>
    <row r="95" spans="1:7">
      <c r="A95" s="288" t="s">
        <v>1703</v>
      </c>
      <c r="B95" s="143"/>
      <c r="C95" s="143"/>
      <c r="D95" s="143"/>
      <c r="E95" s="143"/>
      <c r="F95" s="143"/>
      <c r="G95" s="143"/>
    </row>
    <row r="96" spans="1:7" ht="16" thickBot="1">
      <c r="A96" s="9" t="str">
        <f>'Data Sheet'!$C$25</f>
        <v xml:space="preserve">Niagara Mohawk Power Corporation </v>
      </c>
      <c r="F96" s="319" t="str">
        <f>'Data Sheet'!$C$40</f>
        <v>April 20, 2026</v>
      </c>
      <c r="G96" s="9" t="str">
        <f>'Data Sheet'!$C$38</f>
        <v>December 31, 2025</v>
      </c>
    </row>
    <row r="97" spans="1:7">
      <c r="A97" s="2426"/>
      <c r="B97" s="1326"/>
      <c r="C97" s="1326"/>
      <c r="D97" s="1326"/>
      <c r="E97" s="1326"/>
      <c r="F97" s="1326"/>
      <c r="G97" s="2529"/>
    </row>
    <row r="98" spans="1:7">
      <c r="A98" s="2432" t="s">
        <v>2062</v>
      </c>
      <c r="B98" s="143"/>
      <c r="C98" s="143"/>
      <c r="D98" s="143"/>
      <c r="E98" s="143"/>
      <c r="F98" s="143"/>
      <c r="G98" s="2435"/>
    </row>
    <row r="99" spans="1:7">
      <c r="A99" s="2430"/>
      <c r="B99" s="37"/>
      <c r="C99" s="37"/>
      <c r="D99" s="37"/>
      <c r="E99" s="37"/>
      <c r="F99" s="37"/>
      <c r="G99" s="36"/>
    </row>
    <row r="100" spans="1:7">
      <c r="A100" s="45"/>
      <c r="B100" s="2182"/>
      <c r="C100" s="2182"/>
      <c r="D100" s="2182"/>
      <c r="E100" s="2182"/>
      <c r="F100" s="2182"/>
      <c r="G100" s="1579"/>
    </row>
    <row r="101" spans="1:7">
      <c r="A101" s="2429"/>
      <c r="G101" s="1579"/>
    </row>
    <row r="102" spans="1:7">
      <c r="A102" s="2429"/>
      <c r="G102" s="1579"/>
    </row>
    <row r="103" spans="1:7">
      <c r="A103" s="2429"/>
      <c r="G103" s="1579"/>
    </row>
    <row r="104" spans="1:7">
      <c r="A104" s="2429"/>
      <c r="G104" s="1579"/>
    </row>
    <row r="105" spans="1:7">
      <c r="A105" s="2429"/>
      <c r="G105" s="1579"/>
    </row>
    <row r="106" spans="1:7">
      <c r="A106" s="2429"/>
      <c r="G106" s="1579"/>
    </row>
    <row r="107" spans="1:7">
      <c r="A107" s="2429"/>
      <c r="G107" s="1579"/>
    </row>
    <row r="108" spans="1:7">
      <c r="A108" s="2429"/>
      <c r="G108" s="1579"/>
    </row>
    <row r="109" spans="1:7">
      <c r="A109" s="2429"/>
      <c r="C109" s="143"/>
      <c r="E109" s="143"/>
      <c r="F109" s="143"/>
      <c r="G109" s="1579"/>
    </row>
    <row r="110" spans="1:7">
      <c r="A110" s="2429"/>
      <c r="G110" s="1579"/>
    </row>
    <row r="111" spans="1:7">
      <c r="A111" s="2429"/>
      <c r="G111" s="1579"/>
    </row>
    <row r="112" spans="1:7">
      <c r="A112" s="2429"/>
      <c r="G112" s="1579"/>
    </row>
    <row r="113" spans="1:7">
      <c r="A113" s="2429"/>
      <c r="G113" s="1579"/>
    </row>
    <row r="114" spans="1:7">
      <c r="A114" s="2429"/>
      <c r="G114" s="1579"/>
    </row>
    <row r="115" spans="1:7">
      <c r="A115" s="2429"/>
      <c r="G115" s="1579"/>
    </row>
    <row r="116" spans="1:7">
      <c r="A116" s="2429"/>
      <c r="G116" s="1579"/>
    </row>
    <row r="117" spans="1:7">
      <c r="A117" s="2429"/>
      <c r="G117" s="1579"/>
    </row>
    <row r="118" spans="1:7">
      <c r="A118" s="2429"/>
      <c r="G118" s="1579"/>
    </row>
    <row r="119" spans="1:7">
      <c r="A119" s="2429"/>
      <c r="G119" s="1579"/>
    </row>
    <row r="120" spans="1:7">
      <c r="A120" s="2429"/>
      <c r="G120" s="1579"/>
    </row>
    <row r="121" spans="1:7">
      <c r="A121" s="2429"/>
      <c r="G121" s="1579"/>
    </row>
    <row r="122" spans="1:7">
      <c r="A122" s="2429"/>
      <c r="G122" s="1579"/>
    </row>
    <row r="123" spans="1:7">
      <c r="A123" s="2429"/>
      <c r="G123" s="1579"/>
    </row>
    <row r="124" spans="1:7">
      <c r="A124" s="2429"/>
      <c r="G124" s="1579"/>
    </row>
    <row r="125" spans="1:7" ht="16" thickBot="1">
      <c r="A125" s="2429"/>
      <c r="G125" s="1579"/>
    </row>
    <row r="126" spans="1:7">
      <c r="A126" s="1182"/>
      <c r="B126" s="1328"/>
      <c r="C126" s="1328"/>
      <c r="D126" s="1328"/>
      <c r="E126" s="1183"/>
      <c r="G126" s="1579"/>
    </row>
    <row r="127" spans="1:7">
      <c r="A127" s="1499"/>
      <c r="E127" s="1586"/>
      <c r="G127" s="1579"/>
    </row>
    <row r="128" spans="1:7">
      <c r="A128" s="1499"/>
      <c r="E128" s="1586"/>
      <c r="G128" s="1579"/>
    </row>
    <row r="129" spans="1:7">
      <c r="A129" s="1499"/>
      <c r="E129" s="1586"/>
      <c r="G129" s="1579"/>
    </row>
    <row r="130" spans="1:7">
      <c r="A130" s="1499"/>
      <c r="E130" s="1586"/>
      <c r="G130" s="1579"/>
    </row>
    <row r="131" spans="1:7">
      <c r="A131" s="1499"/>
      <c r="E131" s="1586"/>
      <c r="G131" s="1579"/>
    </row>
    <row r="132" spans="1:7">
      <c r="A132" s="1499"/>
      <c r="C132" s="1729"/>
      <c r="D132" s="1729"/>
      <c r="E132" s="1586"/>
      <c r="G132" s="1579"/>
    </row>
    <row r="133" spans="1:7">
      <c r="A133" s="1499"/>
      <c r="C133" s="617"/>
      <c r="D133" s="617"/>
      <c r="E133" s="1586"/>
      <c r="G133" s="1579"/>
    </row>
    <row r="134" spans="1:7">
      <c r="A134" s="1499"/>
      <c r="C134" s="617"/>
      <c r="D134" s="617"/>
      <c r="E134" s="1586"/>
      <c r="G134" s="1579"/>
    </row>
    <row r="135" spans="1:7">
      <c r="A135" s="1499"/>
      <c r="C135" s="617"/>
      <c r="D135" s="617"/>
      <c r="E135" s="1586"/>
      <c r="G135" s="1579"/>
    </row>
    <row r="136" spans="1:7">
      <c r="A136" s="1499"/>
      <c r="C136" s="617"/>
      <c r="D136" s="617"/>
      <c r="E136" s="1586"/>
      <c r="F136" s="1586"/>
      <c r="G136" s="1579"/>
    </row>
    <row r="137" spans="1:7">
      <c r="A137" s="1499"/>
      <c r="C137" s="617"/>
      <c r="D137" s="617"/>
      <c r="E137" s="1586"/>
      <c r="F137" s="1586"/>
      <c r="G137" s="1579"/>
    </row>
    <row r="138" spans="1:7">
      <c r="A138" s="1499"/>
      <c r="C138" s="617"/>
      <c r="D138" s="617"/>
      <c r="E138" s="1586"/>
      <c r="F138" s="1586"/>
      <c r="G138" s="1579"/>
    </row>
    <row r="139" spans="1:7">
      <c r="A139" s="1499"/>
      <c r="C139" s="617"/>
      <c r="D139" s="617"/>
      <c r="E139" s="1586"/>
      <c r="F139" s="1586"/>
      <c r="G139" s="1579"/>
    </row>
    <row r="140" spans="1:7">
      <c r="A140" s="1499"/>
      <c r="C140" s="617"/>
      <c r="D140" s="617"/>
      <c r="E140" s="1586"/>
      <c r="F140" s="1586"/>
      <c r="G140" s="1579"/>
    </row>
    <row r="141" spans="1:7">
      <c r="A141" s="1499"/>
      <c r="C141" s="617"/>
      <c r="D141" s="617"/>
      <c r="E141" s="1586"/>
      <c r="F141" s="1586"/>
      <c r="G141" s="1579"/>
    </row>
    <row r="142" spans="1:7">
      <c r="A142" s="1499"/>
      <c r="C142" s="617"/>
      <c r="D142" s="617"/>
      <c r="E142" s="1586"/>
      <c r="F142" s="1586"/>
      <c r="G142" s="1579"/>
    </row>
    <row r="143" spans="1:7">
      <c r="A143" s="1499"/>
      <c r="C143" s="617"/>
      <c r="D143" s="617"/>
      <c r="E143" s="1586"/>
      <c r="F143" s="1586"/>
      <c r="G143" s="1579"/>
    </row>
    <row r="144" spans="1:7">
      <c r="A144" s="1499"/>
      <c r="C144" s="617"/>
      <c r="D144" s="617"/>
      <c r="E144" s="1586"/>
      <c r="F144" s="1586"/>
      <c r="G144" s="1579"/>
    </row>
    <row r="145" spans="1:7">
      <c r="A145" s="1499"/>
      <c r="C145" s="617"/>
      <c r="D145" s="617"/>
      <c r="E145" s="1586"/>
      <c r="F145" s="1586"/>
      <c r="G145" s="1579"/>
    </row>
    <row r="146" spans="1:7">
      <c r="A146" s="1499"/>
      <c r="C146" s="617"/>
      <c r="D146" s="617"/>
      <c r="E146" s="1586"/>
      <c r="F146" s="1586"/>
      <c r="G146" s="1579"/>
    </row>
    <row r="147" spans="1:7">
      <c r="A147" s="1499"/>
      <c r="C147" s="617"/>
      <c r="D147" s="617"/>
      <c r="E147" s="1586"/>
      <c r="F147" s="1586"/>
      <c r="G147" s="1579"/>
    </row>
    <row r="148" spans="1:7">
      <c r="A148" s="1499"/>
      <c r="C148" s="617"/>
      <c r="D148" s="617"/>
      <c r="E148" s="1586"/>
      <c r="F148" s="1586"/>
      <c r="G148" s="1579"/>
    </row>
    <row r="149" spans="1:7">
      <c r="A149" s="1499"/>
      <c r="C149" s="617"/>
      <c r="D149" s="617"/>
      <c r="E149" s="1586"/>
      <c r="F149" s="1586"/>
      <c r="G149" s="1579"/>
    </row>
    <row r="150" spans="1:7">
      <c r="A150" s="1499"/>
      <c r="C150" s="617"/>
      <c r="D150" s="617"/>
      <c r="E150" s="1586"/>
      <c r="F150" s="1586"/>
      <c r="G150" s="1579"/>
    </row>
    <row r="151" spans="1:7">
      <c r="A151" s="1499"/>
      <c r="C151" s="617"/>
      <c r="D151" s="617"/>
      <c r="E151" s="1586"/>
      <c r="F151" s="1586"/>
      <c r="G151" s="1579"/>
    </row>
    <row r="152" spans="1:7">
      <c r="A152" s="1499"/>
      <c r="C152" s="617"/>
      <c r="D152" s="617"/>
      <c r="E152" s="1586"/>
      <c r="F152" s="1586"/>
      <c r="G152" s="1579"/>
    </row>
    <row r="153" spans="1:7" ht="16" thickBot="1">
      <c r="A153" s="2958"/>
      <c r="B153" s="2921"/>
      <c r="C153" s="1755"/>
      <c r="D153" s="1755"/>
      <c r="E153" s="1837"/>
      <c r="F153" s="1670"/>
      <c r="G153" s="2510"/>
    </row>
    <row r="154" spans="1:7">
      <c r="A154" s="1794" t="s">
        <v>2148</v>
      </c>
      <c r="C154" s="617"/>
      <c r="D154" s="1781" t="s">
        <v>2146</v>
      </c>
      <c r="E154" s="1586"/>
      <c r="F154" s="1586"/>
    </row>
    <row r="155" spans="1:7">
      <c r="A155" s="1499"/>
      <c r="C155" s="617"/>
      <c r="D155" s="617"/>
      <c r="E155" s="1586"/>
      <c r="F155" s="1586"/>
    </row>
    <row r="156" spans="1:7">
      <c r="A156" s="1503" t="s">
        <v>2149</v>
      </c>
      <c r="B156" s="143"/>
      <c r="C156" s="534"/>
      <c r="D156" s="1782"/>
      <c r="E156" s="1651"/>
      <c r="F156" s="1651"/>
      <c r="G156" s="143"/>
    </row>
    <row r="157" spans="1:7">
      <c r="A157" s="1499"/>
      <c r="C157" s="617"/>
      <c r="D157" s="617"/>
      <c r="E157" s="1586"/>
      <c r="F157" s="1586"/>
    </row>
    <row r="158" spans="1:7">
      <c r="A158" s="1499"/>
      <c r="C158" s="617"/>
      <c r="D158" s="617"/>
      <c r="E158" s="1586"/>
      <c r="F158" s="1586"/>
    </row>
    <row r="159" spans="1:7">
      <c r="A159" s="1499"/>
      <c r="C159" s="617"/>
      <c r="D159" s="617"/>
      <c r="E159" s="1586"/>
      <c r="F159" s="1586"/>
    </row>
    <row r="160" spans="1:7">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sheetProtection selectLockedCells="1" selectUnlockedCells="1"/>
  <mergeCells count="19">
    <mergeCell ref="A4:G4"/>
    <mergeCell ref="F5:G5"/>
    <mergeCell ref="F6:G6"/>
    <mergeCell ref="F7:G7"/>
    <mergeCell ref="F8:G8"/>
    <mergeCell ref="A5:E5"/>
    <mergeCell ref="A6:E6"/>
    <mergeCell ref="A7:E7"/>
    <mergeCell ref="A8:E8"/>
    <mergeCell ref="A9:E9"/>
    <mergeCell ref="A10:E10"/>
    <mergeCell ref="A11:E11"/>
    <mergeCell ref="A12:D12"/>
    <mergeCell ref="A94:G94"/>
    <mergeCell ref="A13:G13"/>
    <mergeCell ref="F9:G9"/>
    <mergeCell ref="F10:G10"/>
    <mergeCell ref="F11:G11"/>
    <mergeCell ref="F12:G12"/>
  </mergeCells>
  <printOptions horizontalCentered="1" verticalCentered="1"/>
  <pageMargins left="0.5" right="0.75" top="0.5" bottom="0.5" header="0.5" footer="0.5"/>
  <pageSetup scale="49" pageOrder="overThenDown" orientation="portrait" r:id="rId1"/>
  <headerFooter alignWithMargins="0"/>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tabColor rgb="FF92D050"/>
  </sheetPr>
  <dimension ref="A1:R200"/>
  <sheetViews>
    <sheetView view="pageBreakPreview" topLeftCell="A50" zoomScale="70" zoomScaleNormal="70" zoomScaleSheetLayoutView="70" workbookViewId="0">
      <selection activeCell="H68" sqref="H68"/>
    </sheetView>
  </sheetViews>
  <sheetFormatPr defaultColWidth="9.69140625" defaultRowHeight="15.5"/>
  <cols>
    <col min="1" max="1" width="2.69140625" style="9" customWidth="1"/>
    <col min="2" max="2" width="4.765625" style="9" customWidth="1"/>
    <col min="3" max="3" width="14.69140625" style="9" customWidth="1"/>
    <col min="4" max="4" width="38.69140625" style="9" customWidth="1"/>
    <col min="5" max="5" width="18.765625" style="9" customWidth="1"/>
    <col min="6" max="6" width="14.765625" style="9" customWidth="1"/>
    <col min="7" max="7" width="16.69140625" style="9" customWidth="1"/>
    <col min="8" max="9" width="15.69140625" style="9" customWidth="1"/>
    <col min="10" max="16384" width="9.69140625" style="9"/>
  </cols>
  <sheetData>
    <row r="1" spans="1:9" ht="18" customHeight="1">
      <c r="A1" s="1182"/>
      <c r="B1" s="1328" t="s">
        <v>156</v>
      </c>
      <c r="C1" s="1328"/>
      <c r="D1" s="1235"/>
      <c r="E1" s="1328" t="s">
        <v>1246</v>
      </c>
      <c r="F1" s="1237" t="s">
        <v>158</v>
      </c>
      <c r="G1" s="1237" t="s">
        <v>159</v>
      </c>
      <c r="H1" s="1183"/>
    </row>
    <row r="2" spans="1:9" ht="13.5" customHeight="1">
      <c r="A2" s="1583"/>
      <c r="B2" s="9" t="str">
        <f>'Data Sheet'!$C$25</f>
        <v xml:space="preserve">Niagara Mohawk Power Corporation </v>
      </c>
      <c r="D2" s="689"/>
      <c r="E2" s="22" t="s">
        <v>386</v>
      </c>
      <c r="F2" s="47" t="s">
        <v>1248</v>
      </c>
      <c r="G2" s="690"/>
      <c r="H2" s="1586"/>
    </row>
    <row r="3" spans="1:9" ht="15" customHeight="1">
      <c r="A3" s="1583"/>
      <c r="B3" s="37"/>
      <c r="C3" s="37"/>
      <c r="D3" s="691"/>
      <c r="E3" s="847" t="s">
        <v>2031</v>
      </c>
      <c r="F3" s="321" t="str">
        <f>'Data Sheet'!$C$40</f>
        <v>April 20, 2026</v>
      </c>
      <c r="G3" s="49" t="str">
        <f>'Data Sheet'!$C$38</f>
        <v>December 31, 2025</v>
      </c>
      <c r="H3" s="1217"/>
    </row>
    <row r="4" spans="1:9" ht="15" customHeight="1">
      <c r="A4" s="2178" t="s">
        <v>2150</v>
      </c>
      <c r="B4" s="2179"/>
      <c r="C4" s="2179"/>
      <c r="D4" s="35"/>
      <c r="E4" s="2179"/>
      <c r="F4" s="2179"/>
      <c r="G4" s="2179"/>
      <c r="H4" s="2180"/>
    </row>
    <row r="5" spans="1:9" ht="13.5" customHeight="1">
      <c r="A5" s="1583"/>
      <c r="H5" s="1586"/>
    </row>
    <row r="6" spans="1:9" ht="13.5" customHeight="1">
      <c r="A6" s="1583"/>
      <c r="B6" s="114" t="s">
        <v>2151</v>
      </c>
      <c r="C6" s="114"/>
      <c r="D6" s="114"/>
      <c r="E6" s="114"/>
      <c r="F6" s="114"/>
      <c r="G6" s="114"/>
      <c r="H6" s="1864"/>
      <c r="I6" s="114"/>
    </row>
    <row r="7" spans="1:9" ht="13.5" customHeight="1">
      <c r="A7" s="1583"/>
      <c r="B7" s="114"/>
      <c r="C7" s="114"/>
      <c r="D7" s="114"/>
      <c r="E7" s="114"/>
      <c r="F7" s="114"/>
      <c r="G7" s="114"/>
      <c r="H7" s="1864"/>
      <c r="I7" s="114"/>
    </row>
    <row r="8" spans="1:9" ht="13.5" customHeight="1">
      <c r="A8" s="1583"/>
      <c r="B8" s="114" t="s">
        <v>2152</v>
      </c>
      <c r="C8" s="114"/>
      <c r="D8" s="114"/>
      <c r="E8" s="114"/>
      <c r="F8" s="114"/>
      <c r="G8" s="114"/>
      <c r="H8" s="1864"/>
      <c r="I8" s="114"/>
    </row>
    <row r="9" spans="1:9" ht="13.5" customHeight="1">
      <c r="A9" s="1583"/>
      <c r="B9" s="114" t="s">
        <v>2153</v>
      </c>
      <c r="C9" s="114"/>
      <c r="D9" s="114"/>
      <c r="E9" s="114"/>
      <c r="F9" s="114"/>
      <c r="G9" s="114"/>
      <c r="H9" s="1864"/>
      <c r="I9" s="114"/>
    </row>
    <row r="10" spans="1:9" ht="13.5" customHeight="1">
      <c r="A10" s="1583"/>
      <c r="B10" s="114"/>
      <c r="C10" s="114"/>
      <c r="D10" s="114"/>
      <c r="E10" s="114"/>
      <c r="F10" s="114"/>
      <c r="G10" s="114"/>
      <c r="H10" s="1864"/>
      <c r="I10" s="114"/>
    </row>
    <row r="11" spans="1:9" ht="13.5" customHeight="1">
      <c r="A11" s="1583"/>
      <c r="B11" s="114" t="s">
        <v>2154</v>
      </c>
      <c r="C11" s="114"/>
      <c r="D11" s="114"/>
      <c r="E11" s="114"/>
      <c r="F11" s="114"/>
      <c r="G11" s="114"/>
      <c r="H11" s="1864"/>
      <c r="I11" s="114"/>
    </row>
    <row r="12" spans="1:9" ht="13.5" customHeight="1">
      <c r="A12" s="1583"/>
      <c r="B12" s="114" t="s">
        <v>2155</v>
      </c>
      <c r="C12" s="114"/>
      <c r="D12" s="114"/>
      <c r="E12" s="114"/>
      <c r="F12" s="114"/>
      <c r="G12" s="114"/>
      <c r="H12" s="1864"/>
      <c r="I12" s="114"/>
    </row>
    <row r="13" spans="1:9" ht="13.5" customHeight="1">
      <c r="A13" s="1583"/>
      <c r="B13" s="114" t="s">
        <v>2156</v>
      </c>
      <c r="C13" s="114"/>
      <c r="D13" s="114"/>
      <c r="E13" s="114"/>
      <c r="F13" s="114"/>
      <c r="G13" s="114"/>
      <c r="H13" s="1864"/>
      <c r="I13" s="114"/>
    </row>
    <row r="14" spans="1:9" ht="13.5" customHeight="1">
      <c r="A14" s="1583"/>
      <c r="B14" s="114" t="s">
        <v>2157</v>
      </c>
      <c r="C14" s="114"/>
      <c r="D14" s="114"/>
      <c r="E14" s="114"/>
      <c r="F14" s="114"/>
      <c r="G14" s="114"/>
      <c r="H14" s="1864"/>
      <c r="I14" s="114"/>
    </row>
    <row r="15" spans="1:9" ht="13.5" customHeight="1">
      <c r="A15" s="1583"/>
      <c r="B15" s="114"/>
      <c r="C15" s="114"/>
      <c r="D15" s="114"/>
      <c r="E15" s="114"/>
      <c r="F15" s="114"/>
      <c r="G15" s="114"/>
      <c r="H15" s="1864"/>
      <c r="I15" s="114"/>
    </row>
    <row r="16" spans="1:9" ht="13.5" customHeight="1">
      <c r="A16" s="1583"/>
      <c r="B16" s="114" t="s">
        <v>2158</v>
      </c>
      <c r="C16" s="114"/>
      <c r="D16" s="114"/>
      <c r="E16" s="114"/>
      <c r="F16" s="114"/>
      <c r="G16" s="114"/>
      <c r="H16" s="1864"/>
      <c r="I16" s="114"/>
    </row>
    <row r="17" spans="1:18" ht="13.5" customHeight="1">
      <c r="A17" s="1667"/>
      <c r="B17" s="37"/>
      <c r="C17" s="37"/>
      <c r="D17" s="37"/>
      <c r="E17" s="37"/>
      <c r="F17" s="37"/>
      <c r="G17" s="37"/>
      <c r="H17" s="1217"/>
    </row>
    <row r="18" spans="1:18" ht="13.5" customHeight="1">
      <c r="A18" s="2091"/>
      <c r="B18" s="2084"/>
      <c r="C18" s="2084"/>
      <c r="D18" s="2096" t="s">
        <v>2159</v>
      </c>
      <c r="E18" s="2179"/>
      <c r="F18" s="2179"/>
      <c r="G18" s="2179"/>
      <c r="H18" s="2180"/>
      <c r="I18" s="12"/>
    </row>
    <row r="19" spans="1:18" ht="13.5" customHeight="1">
      <c r="A19" s="1583"/>
      <c r="C19" s="47"/>
      <c r="E19" s="142" t="s">
        <v>496</v>
      </c>
      <c r="F19" s="142" t="s">
        <v>2160</v>
      </c>
      <c r="G19" s="142" t="s">
        <v>2161</v>
      </c>
      <c r="H19" s="1330" t="s">
        <v>2160</v>
      </c>
      <c r="I19" s="143"/>
    </row>
    <row r="20" spans="1:18" ht="13.5" customHeight="1">
      <c r="A20" s="1583"/>
      <c r="B20" s="143" t="s">
        <v>399</v>
      </c>
      <c r="C20" s="47"/>
      <c r="D20" s="143" t="s">
        <v>104</v>
      </c>
      <c r="E20" s="142" t="s">
        <v>2162</v>
      </c>
      <c r="F20" s="142" t="s">
        <v>2163</v>
      </c>
      <c r="G20" s="142" t="s">
        <v>2164</v>
      </c>
      <c r="H20" s="1330" t="s">
        <v>1308</v>
      </c>
      <c r="I20" s="143"/>
    </row>
    <row r="21" spans="1:18" ht="13.5" customHeight="1">
      <c r="A21" s="1667"/>
      <c r="B21" s="143" t="s">
        <v>402</v>
      </c>
      <c r="C21" s="49"/>
      <c r="D21" s="297" t="s">
        <v>172</v>
      </c>
      <c r="E21" s="162" t="s">
        <v>173</v>
      </c>
      <c r="F21" s="162" t="s">
        <v>174</v>
      </c>
      <c r="G21" s="162" t="s">
        <v>175</v>
      </c>
      <c r="H21" s="1331" t="s">
        <v>513</v>
      </c>
      <c r="I21" s="143"/>
    </row>
    <row r="22" spans="1:18" ht="20.25" customHeight="1">
      <c r="A22" s="1667"/>
      <c r="B22" s="2084">
        <v>1</v>
      </c>
      <c r="C22" s="2167"/>
      <c r="D22" s="2084" t="s">
        <v>2165</v>
      </c>
      <c r="E22" s="2086">
        <f>SUM(F22:H22)</f>
        <v>3650223738</v>
      </c>
      <c r="F22" s="2567">
        <v>3649316938</v>
      </c>
      <c r="G22" s="2567">
        <v>0</v>
      </c>
      <c r="H22" s="2568">
        <v>906800</v>
      </c>
    </row>
    <row r="23" spans="1:18" ht="20.25" customHeight="1">
      <c r="A23" s="1583"/>
      <c r="B23" s="2182">
        <v>2</v>
      </c>
      <c r="C23" s="2085"/>
      <c r="D23" s="2182" t="s">
        <v>2166</v>
      </c>
      <c r="E23" s="2552"/>
      <c r="F23" s="2553"/>
      <c r="G23" s="2552"/>
      <c r="H23" s="1359"/>
    </row>
    <row r="24" spans="1:18" ht="20.25" customHeight="1">
      <c r="A24" s="1667"/>
      <c r="B24" s="37"/>
      <c r="C24" s="49"/>
      <c r="D24" s="37" t="s">
        <v>2167</v>
      </c>
      <c r="E24" s="136"/>
      <c r="F24" s="137"/>
      <c r="G24" s="685"/>
      <c r="H24" s="1360"/>
    </row>
    <row r="25" spans="1:18">
      <c r="A25" s="1667"/>
      <c r="B25" s="2084">
        <v>3</v>
      </c>
      <c r="C25" s="2167"/>
      <c r="D25" s="2084" t="s">
        <v>2168</v>
      </c>
      <c r="E25" s="2090">
        <f>F25+G25+H25</f>
        <v>361792805</v>
      </c>
      <c r="F25" s="2569">
        <v>361792805</v>
      </c>
      <c r="G25" s="2569"/>
      <c r="H25" s="1361"/>
      <c r="J25" s="592"/>
      <c r="K25" s="592"/>
      <c r="L25" s="592"/>
      <c r="M25" s="592"/>
      <c r="N25" s="592"/>
      <c r="O25" s="592"/>
      <c r="P25" s="592"/>
      <c r="Q25" s="592"/>
      <c r="R25" s="592"/>
    </row>
    <row r="26" spans="1:18" ht="31">
      <c r="A26" s="1667"/>
      <c r="B26" s="2570">
        <v>4</v>
      </c>
      <c r="C26" s="2167"/>
      <c r="D26" s="2571" t="s">
        <v>2169</v>
      </c>
      <c r="E26" s="2090">
        <f>F26+G26+H26</f>
        <v>0</v>
      </c>
      <c r="F26" s="1024"/>
      <c r="G26" s="1025"/>
      <c r="H26" s="1362"/>
      <c r="J26" s="592"/>
      <c r="K26" s="592"/>
      <c r="L26" s="592"/>
      <c r="M26" s="592"/>
      <c r="N26" s="592"/>
      <c r="O26" s="592"/>
      <c r="P26" s="592"/>
      <c r="Q26" s="592"/>
      <c r="R26" s="592"/>
    </row>
    <row r="27" spans="1:18" ht="20.25" customHeight="1">
      <c r="A27" s="1667"/>
      <c r="B27" s="2084">
        <v>5</v>
      </c>
      <c r="C27" s="2167"/>
      <c r="D27" s="2084" t="s">
        <v>2170</v>
      </c>
      <c r="E27" s="2090">
        <f>F27+G27+H27</f>
        <v>15829</v>
      </c>
      <c r="F27" s="793"/>
      <c r="G27" s="177"/>
      <c r="H27" s="2572">
        <v>15829</v>
      </c>
      <c r="I27" s="1123"/>
      <c r="J27" s="592"/>
      <c r="K27" s="592"/>
      <c r="L27" s="592"/>
      <c r="M27" s="592"/>
      <c r="N27" s="592"/>
      <c r="O27" s="592"/>
      <c r="P27" s="592"/>
      <c r="Q27" s="592"/>
      <c r="R27" s="592"/>
    </row>
    <row r="28" spans="1:18" ht="20.25" customHeight="1">
      <c r="A28" s="1667"/>
      <c r="B28" s="2084">
        <v>6</v>
      </c>
      <c r="C28" s="2167"/>
      <c r="D28" s="2084" t="s">
        <v>2171</v>
      </c>
      <c r="E28" s="2090">
        <f>F28</f>
        <v>0</v>
      </c>
      <c r="F28" s="2090"/>
      <c r="G28" s="685"/>
      <c r="H28" s="2573"/>
      <c r="J28" s="592"/>
      <c r="K28" s="592"/>
      <c r="L28" s="592"/>
      <c r="M28" s="592"/>
      <c r="N28" s="592"/>
      <c r="O28" s="592"/>
      <c r="P28" s="592"/>
      <c r="Q28" s="592"/>
      <c r="R28" s="592"/>
    </row>
    <row r="29" spans="1:18" ht="20.25" customHeight="1">
      <c r="A29" s="1667"/>
      <c r="B29" s="2084">
        <v>7</v>
      </c>
      <c r="C29" s="2167"/>
      <c r="D29" s="2084" t="s">
        <v>2172</v>
      </c>
      <c r="E29" s="2090">
        <f>F29+G29+H29</f>
        <v>0</v>
      </c>
      <c r="F29" s="2569"/>
      <c r="G29" s="2569"/>
      <c r="H29" s="2190"/>
      <c r="I29" s="868"/>
      <c r="J29" s="592"/>
      <c r="K29" s="592"/>
      <c r="L29" s="592"/>
      <c r="M29" s="592"/>
      <c r="N29" s="592"/>
      <c r="O29" s="592"/>
      <c r="P29" s="592"/>
      <c r="Q29" s="592"/>
      <c r="R29" s="592"/>
    </row>
    <row r="30" spans="1:18" ht="20.25" customHeight="1">
      <c r="A30" s="1667"/>
      <c r="B30" s="2084">
        <v>8</v>
      </c>
      <c r="C30" s="2167"/>
      <c r="D30" s="2084" t="s">
        <v>2173</v>
      </c>
      <c r="E30" s="2090">
        <f>F30+G30+H30</f>
        <v>6573441</v>
      </c>
      <c r="F30" s="2569">
        <v>6573441</v>
      </c>
      <c r="G30" s="2569"/>
      <c r="H30" s="2190"/>
      <c r="I30" s="868"/>
      <c r="J30" s="592"/>
      <c r="K30" s="592"/>
      <c r="L30" s="592"/>
      <c r="M30" s="592"/>
      <c r="N30" s="592"/>
      <c r="O30" s="592"/>
      <c r="P30" s="592"/>
      <c r="Q30" s="592"/>
      <c r="R30" s="592"/>
    </row>
    <row r="31" spans="1:18" ht="20.25" customHeight="1">
      <c r="A31" s="1667"/>
      <c r="B31" s="2084">
        <v>9</v>
      </c>
      <c r="C31" s="2167"/>
      <c r="D31" s="2084" t="s">
        <v>2174</v>
      </c>
      <c r="E31" s="2090">
        <f>F31+G31+H31</f>
        <v>6605328</v>
      </c>
      <c r="F31" s="2569">
        <v>6605328</v>
      </c>
      <c r="G31" s="2569"/>
      <c r="H31" s="2190"/>
      <c r="I31" s="868"/>
      <c r="J31" s="592"/>
      <c r="K31" s="592"/>
      <c r="L31" s="592"/>
      <c r="M31" s="592"/>
      <c r="N31" s="592"/>
      <c r="O31" s="592"/>
      <c r="P31" s="592"/>
      <c r="Q31" s="592"/>
      <c r="R31" s="592"/>
    </row>
    <row r="32" spans="1:18" ht="20.25" customHeight="1">
      <c r="A32" s="1583"/>
      <c r="B32" s="2182">
        <v>10</v>
      </c>
      <c r="C32" s="2085"/>
      <c r="D32" s="2182" t="s">
        <v>2175</v>
      </c>
      <c r="E32" s="3442">
        <f>F32+G32+H32</f>
        <v>374987403</v>
      </c>
      <c r="F32" s="3442">
        <f>F25+F26+F28+F29+F30+F31</f>
        <v>374971574</v>
      </c>
      <c r="G32" s="3442">
        <f>G25+G26+G29+G30+G31</f>
        <v>0</v>
      </c>
      <c r="H32" s="3443">
        <f>H27+H29+H30+H31</f>
        <v>15829</v>
      </c>
      <c r="I32" s="151"/>
      <c r="J32" s="592"/>
      <c r="K32" s="592"/>
      <c r="L32" s="592"/>
      <c r="M32" s="592"/>
      <c r="N32" s="592"/>
      <c r="O32" s="592"/>
      <c r="P32" s="592"/>
      <c r="Q32" s="592"/>
      <c r="R32" s="592"/>
    </row>
    <row r="33" spans="1:18" ht="20.25" customHeight="1">
      <c r="A33" s="1667"/>
      <c r="B33" s="37"/>
      <c r="C33" s="49"/>
      <c r="D33" s="37" t="s">
        <v>2176</v>
      </c>
      <c r="E33" s="150"/>
      <c r="F33" s="150"/>
      <c r="G33" s="150"/>
      <c r="H33" s="1276"/>
      <c r="J33" s="592"/>
      <c r="K33" s="592"/>
      <c r="L33" s="592"/>
      <c r="M33" s="592"/>
      <c r="N33" s="592"/>
      <c r="O33" s="592"/>
      <c r="P33" s="592"/>
      <c r="Q33" s="592"/>
      <c r="R33" s="592"/>
    </row>
    <row r="34" spans="1:18" ht="20.25" customHeight="1">
      <c r="A34" s="1667"/>
      <c r="B34" s="2084">
        <v>11</v>
      </c>
      <c r="C34" s="2167"/>
      <c r="D34" s="2084" t="s">
        <v>2177</v>
      </c>
      <c r="E34" s="2089"/>
      <c r="F34" s="2089"/>
      <c r="G34" s="2171"/>
      <c r="H34" s="2573"/>
      <c r="J34" s="592"/>
      <c r="K34" s="592"/>
      <c r="L34" s="592"/>
      <c r="M34" s="592"/>
      <c r="N34" s="592"/>
      <c r="O34" s="592"/>
      <c r="P34" s="592"/>
      <c r="Q34" s="592"/>
      <c r="R34" s="592"/>
    </row>
    <row r="35" spans="1:18" ht="20.25" customHeight="1">
      <c r="A35" s="1667"/>
      <c r="B35" s="2084">
        <v>12</v>
      </c>
      <c r="C35" s="2167"/>
      <c r="D35" s="2084" t="s">
        <v>2178</v>
      </c>
      <c r="E35" s="2090">
        <f>F35+G35+H35</f>
        <v>170732272</v>
      </c>
      <c r="F35" s="2569">
        <v>170598562</v>
      </c>
      <c r="G35" s="2569"/>
      <c r="H35" s="2572">
        <v>133710</v>
      </c>
      <c r="I35" s="1100"/>
      <c r="J35" s="592"/>
      <c r="K35" s="592"/>
      <c r="L35" s="592"/>
      <c r="M35" s="592"/>
      <c r="N35" s="592"/>
      <c r="O35" s="592"/>
      <c r="P35" s="592"/>
      <c r="Q35" s="592"/>
      <c r="R35" s="592"/>
    </row>
    <row r="36" spans="1:18" ht="20.25" customHeight="1">
      <c r="A36" s="1667"/>
      <c r="B36" s="2084">
        <v>13</v>
      </c>
      <c r="C36" s="2167"/>
      <c r="D36" s="2084" t="s">
        <v>2179</v>
      </c>
      <c r="E36" s="2090">
        <f>F36+G36+H36</f>
        <v>86489906</v>
      </c>
      <c r="F36" s="2569">
        <v>87926505</v>
      </c>
      <c r="G36" s="2569"/>
      <c r="H36" s="1253">
        <v>-1436599</v>
      </c>
      <c r="I36" s="1100"/>
      <c r="J36" s="592"/>
      <c r="K36" s="592"/>
      <c r="L36" s="592"/>
      <c r="M36" s="592"/>
      <c r="N36" s="592"/>
      <c r="O36" s="592"/>
      <c r="P36" s="592"/>
      <c r="Q36" s="592"/>
      <c r="R36" s="592"/>
    </row>
    <row r="37" spans="1:18" ht="20.25" customHeight="1">
      <c r="A37" s="1667"/>
      <c r="B37" s="2084">
        <v>14</v>
      </c>
      <c r="C37" s="2167"/>
      <c r="D37" s="2084" t="s">
        <v>2180</v>
      </c>
      <c r="E37" s="2090">
        <f>F37+G37+H37</f>
        <v>7953633</v>
      </c>
      <c r="F37" s="2569">
        <v>7953633</v>
      </c>
      <c r="G37" s="2569"/>
      <c r="H37" s="2190"/>
      <c r="I37" s="1100"/>
      <c r="J37" s="592"/>
      <c r="K37" s="592"/>
      <c r="L37" s="592"/>
      <c r="M37" s="592"/>
      <c r="N37" s="592"/>
      <c r="O37" s="592"/>
      <c r="P37" s="592"/>
      <c r="Q37" s="592"/>
      <c r="R37" s="592"/>
    </row>
    <row r="38" spans="1:18" ht="20.25" customHeight="1">
      <c r="A38" s="1583"/>
      <c r="B38" s="2182">
        <v>15</v>
      </c>
      <c r="C38" s="2085"/>
      <c r="D38" s="2182" t="s">
        <v>2181</v>
      </c>
      <c r="E38" s="3446">
        <f>F38+G38+H38</f>
        <v>249268545</v>
      </c>
      <c r="F38" s="3446">
        <f>SUM(F35:F36)-F37</f>
        <v>250571434</v>
      </c>
      <c r="G38" s="3446">
        <f>G35+G36+G37</f>
        <v>0</v>
      </c>
      <c r="H38" s="1349">
        <f>H35+H36+H37</f>
        <v>-1302889</v>
      </c>
      <c r="I38" s="151"/>
      <c r="J38" s="592"/>
      <c r="K38" s="592"/>
      <c r="L38" s="592"/>
      <c r="M38" s="592"/>
      <c r="N38" s="592"/>
      <c r="O38" s="592"/>
      <c r="P38" s="592"/>
      <c r="Q38" s="592"/>
      <c r="R38" s="592"/>
    </row>
    <row r="39" spans="1:18" ht="20.25" customHeight="1">
      <c r="A39" s="1667"/>
      <c r="B39" s="37"/>
      <c r="C39" s="49"/>
      <c r="D39" s="37" t="s">
        <v>2182</v>
      </c>
      <c r="E39" s="2574"/>
      <c r="F39" s="2574"/>
      <c r="G39" s="2574"/>
      <c r="H39" s="1253"/>
      <c r="J39" s="592"/>
      <c r="K39" s="592"/>
      <c r="L39" s="592"/>
      <c r="M39" s="592"/>
      <c r="N39" s="592"/>
      <c r="O39" s="592"/>
      <c r="P39" s="592"/>
      <c r="Q39" s="592"/>
      <c r="R39" s="592"/>
    </row>
    <row r="40" spans="1:18" ht="20.25" customHeight="1">
      <c r="A40" s="1667"/>
      <c r="B40" s="2084">
        <v>16</v>
      </c>
      <c r="C40" s="2167"/>
      <c r="D40" s="2084" t="s">
        <v>2183</v>
      </c>
      <c r="E40" s="2090">
        <f>F40+G40+H40</f>
        <v>209289</v>
      </c>
      <c r="F40" s="2569">
        <v>209289</v>
      </c>
      <c r="G40" s="2569"/>
      <c r="H40" s="1253"/>
      <c r="I40" s="1100"/>
      <c r="J40" s="592"/>
      <c r="K40" s="592"/>
      <c r="L40" s="592"/>
      <c r="M40" s="592"/>
      <c r="N40" s="592"/>
      <c r="O40" s="592"/>
      <c r="P40" s="592"/>
      <c r="Q40" s="592"/>
      <c r="R40" s="592"/>
    </row>
    <row r="41" spans="1:18" ht="20.25" customHeight="1">
      <c r="A41" s="1667"/>
      <c r="B41" s="2084">
        <v>17</v>
      </c>
      <c r="C41" s="2167"/>
      <c r="D41" s="2084" t="s">
        <v>2184</v>
      </c>
      <c r="E41" s="2090">
        <f>F41+G41+H41</f>
        <v>-6573441</v>
      </c>
      <c r="F41" s="2569">
        <v>-6573441</v>
      </c>
      <c r="G41" s="2569"/>
      <c r="H41" s="1253"/>
      <c r="I41" s="1100"/>
      <c r="J41" s="592"/>
      <c r="K41" s="592"/>
      <c r="L41" s="592"/>
      <c r="M41" s="592"/>
      <c r="N41" s="592"/>
      <c r="O41" s="592"/>
      <c r="P41" s="592"/>
      <c r="Q41" s="592"/>
      <c r="R41" s="592"/>
    </row>
    <row r="42" spans="1:18" ht="20.25" customHeight="1">
      <c r="A42" s="1667"/>
      <c r="B42" s="2182">
        <v>18</v>
      </c>
      <c r="C42" s="2085"/>
      <c r="D42" s="2182" t="s">
        <v>2185</v>
      </c>
      <c r="E42" s="2090">
        <f>F42+G42+H42</f>
        <v>-128271</v>
      </c>
      <c r="F42" s="2575">
        <v>-128271</v>
      </c>
      <c r="G42" s="2575"/>
      <c r="H42" s="1253"/>
      <c r="I42" s="1100"/>
      <c r="J42" s="592"/>
      <c r="K42" s="592"/>
      <c r="L42" s="592"/>
      <c r="M42" s="592"/>
      <c r="N42" s="592"/>
      <c r="O42" s="592"/>
      <c r="P42" s="592"/>
      <c r="Q42" s="592"/>
      <c r="R42" s="592"/>
    </row>
    <row r="43" spans="1:18" ht="20.25" customHeight="1">
      <c r="A43" s="1583"/>
      <c r="B43" s="2182">
        <v>19</v>
      </c>
      <c r="C43" s="2085"/>
      <c r="D43" s="2182" t="s">
        <v>2186</v>
      </c>
      <c r="E43" s="3444">
        <f>F43+G43+H43</f>
        <v>3769450173</v>
      </c>
      <c r="F43" s="3445">
        <f>F22+F32-F38+F41+F40+F42</f>
        <v>3767224655</v>
      </c>
      <c r="G43" s="3445">
        <f>G22+G32-G38+G41</f>
        <v>0</v>
      </c>
      <c r="H43" s="3443">
        <f>H22+H32-H38+H39+H40</f>
        <v>2225518</v>
      </c>
      <c r="I43" s="193"/>
      <c r="J43" s="592"/>
      <c r="K43" s="592"/>
      <c r="L43" s="592"/>
      <c r="M43" s="592"/>
      <c r="N43" s="592"/>
      <c r="O43" s="592"/>
      <c r="P43" s="592"/>
      <c r="Q43" s="592"/>
      <c r="R43" s="592"/>
    </row>
    <row r="44" spans="1:18" ht="20.25" customHeight="1">
      <c r="A44" s="1667"/>
      <c r="B44" s="37"/>
      <c r="C44" s="49"/>
      <c r="D44" s="37" t="s">
        <v>2187</v>
      </c>
      <c r="E44" s="150"/>
      <c r="F44" s="150"/>
      <c r="G44" s="150"/>
      <c r="H44" s="1253"/>
      <c r="J44" s="592"/>
      <c r="K44" s="592"/>
      <c r="L44" s="592"/>
      <c r="M44" s="592"/>
      <c r="N44" s="592"/>
      <c r="O44" s="592"/>
      <c r="P44" s="592"/>
      <c r="Q44" s="592"/>
      <c r="R44" s="592"/>
    </row>
    <row r="45" spans="1:18" ht="20.25" customHeight="1">
      <c r="A45" s="1667"/>
      <c r="B45" s="2084"/>
      <c r="D45" s="9" t="s">
        <v>2188</v>
      </c>
      <c r="E45" s="151"/>
      <c r="F45" s="151"/>
      <c r="G45" s="152"/>
      <c r="H45" s="1253"/>
      <c r="J45" s="592"/>
      <c r="K45" s="592"/>
      <c r="L45" s="592"/>
      <c r="M45" s="592"/>
      <c r="N45" s="592"/>
      <c r="O45" s="592"/>
      <c r="P45" s="592"/>
      <c r="Q45" s="592"/>
      <c r="R45" s="592"/>
    </row>
    <row r="46" spans="1:18" ht="20.25" customHeight="1">
      <c r="A46" s="1667"/>
      <c r="B46" s="2084">
        <v>20</v>
      </c>
      <c r="C46" s="2167"/>
      <c r="D46" s="2084" t="s">
        <v>2189</v>
      </c>
      <c r="E46" s="2086">
        <f t="shared" ref="E46:E54" si="0">F46+G46+H46</f>
        <v>0</v>
      </c>
      <c r="F46" s="2567">
        <v>0</v>
      </c>
      <c r="G46" s="2567">
        <v>0</v>
      </c>
      <c r="H46" s="1253"/>
      <c r="I46" s="1099"/>
      <c r="J46" s="592"/>
      <c r="K46" s="592"/>
      <c r="L46" s="592"/>
      <c r="M46" s="592"/>
      <c r="N46" s="592"/>
      <c r="O46" s="592"/>
      <c r="P46" s="592"/>
      <c r="Q46" s="592"/>
      <c r="R46" s="592"/>
    </row>
    <row r="47" spans="1:18" ht="20.25" customHeight="1">
      <c r="A47" s="1667"/>
      <c r="B47" s="2084">
        <v>21</v>
      </c>
      <c r="C47" s="2167"/>
      <c r="D47" s="2084" t="s">
        <v>2190</v>
      </c>
      <c r="E47" s="2090">
        <f t="shared" si="0"/>
        <v>0</v>
      </c>
      <c r="F47" s="2569"/>
      <c r="G47" s="2569"/>
      <c r="H47" s="1253"/>
      <c r="I47" s="868"/>
      <c r="J47" s="592"/>
      <c r="K47" s="592"/>
      <c r="L47" s="592"/>
      <c r="M47" s="592"/>
      <c r="N47" s="592"/>
      <c r="O47" s="592"/>
      <c r="P47" s="592"/>
      <c r="Q47" s="592"/>
      <c r="R47" s="592"/>
    </row>
    <row r="48" spans="1:18" ht="20.25" customHeight="1">
      <c r="A48" s="1667"/>
      <c r="B48" s="2084">
        <v>22</v>
      </c>
      <c r="C48" s="2167"/>
      <c r="D48" s="2084" t="s">
        <v>2191</v>
      </c>
      <c r="E48" s="2090">
        <f t="shared" si="0"/>
        <v>2225518</v>
      </c>
      <c r="F48" s="2569"/>
      <c r="G48" s="2569"/>
      <c r="H48" s="1253">
        <v>2225518</v>
      </c>
      <c r="I48" s="1123"/>
      <c r="J48" s="592"/>
      <c r="K48" s="592"/>
      <c r="L48" s="592"/>
      <c r="M48" s="592"/>
      <c r="N48" s="592"/>
      <c r="O48" s="592"/>
      <c r="P48" s="592"/>
      <c r="Q48" s="592"/>
      <c r="R48" s="592"/>
    </row>
    <row r="49" spans="1:18" ht="20.25" customHeight="1">
      <c r="A49" s="1667"/>
      <c r="B49" s="2084">
        <v>23</v>
      </c>
      <c r="C49" s="2167"/>
      <c r="D49" s="2084" t="s">
        <v>2192</v>
      </c>
      <c r="E49" s="2090">
        <f t="shared" si="0"/>
        <v>0</v>
      </c>
      <c r="F49" s="2569"/>
      <c r="G49" s="2569"/>
      <c r="H49" s="1253"/>
      <c r="I49" s="1123"/>
      <c r="J49" s="592"/>
      <c r="K49" s="592"/>
      <c r="L49" s="592"/>
      <c r="M49" s="592"/>
      <c r="N49" s="592"/>
      <c r="O49" s="592"/>
      <c r="P49" s="592"/>
      <c r="Q49" s="592"/>
      <c r="R49" s="592"/>
    </row>
    <row r="50" spans="1:18" ht="20.25" customHeight="1">
      <c r="A50" s="1667"/>
      <c r="B50" s="2084">
        <v>24</v>
      </c>
      <c r="C50" s="2167"/>
      <c r="D50" s="2084" t="s">
        <v>2193</v>
      </c>
      <c r="E50" s="2090">
        <f t="shared" si="0"/>
        <v>798762</v>
      </c>
      <c r="F50" s="2569">
        <v>798762</v>
      </c>
      <c r="G50" s="2569"/>
      <c r="H50" s="1253"/>
      <c r="I50" s="868"/>
      <c r="J50" s="592"/>
      <c r="K50" s="592"/>
      <c r="L50" s="592"/>
      <c r="M50" s="592"/>
      <c r="N50" s="592"/>
      <c r="O50" s="592"/>
      <c r="P50" s="592"/>
      <c r="Q50" s="592"/>
      <c r="R50" s="592"/>
    </row>
    <row r="51" spans="1:18" ht="20.25" customHeight="1">
      <c r="A51" s="1667"/>
      <c r="B51" s="2084">
        <v>25</v>
      </c>
      <c r="C51" s="2167"/>
      <c r="D51" s="2084" t="s">
        <v>2058</v>
      </c>
      <c r="E51" s="2090">
        <f>F51+G51+H51</f>
        <v>914681634</v>
      </c>
      <c r="F51" s="2569">
        <v>914681634</v>
      </c>
      <c r="G51" s="2569"/>
      <c r="H51" s="2190"/>
      <c r="I51" s="868"/>
      <c r="J51" s="592"/>
      <c r="K51" s="592"/>
      <c r="L51" s="592"/>
      <c r="M51" s="592"/>
      <c r="N51" s="592"/>
      <c r="O51" s="592"/>
      <c r="P51" s="592"/>
      <c r="Q51" s="592"/>
      <c r="R51" s="592"/>
    </row>
    <row r="52" spans="1:18" ht="20.25" customHeight="1">
      <c r="A52" s="1667"/>
      <c r="B52" s="2084">
        <v>26</v>
      </c>
      <c r="C52" s="2167"/>
      <c r="D52" s="2084" t="s">
        <v>2048</v>
      </c>
      <c r="E52" s="2090">
        <f>F52+G52+H52</f>
        <v>2688653015</v>
      </c>
      <c r="F52" s="2569">
        <v>2688653015</v>
      </c>
      <c r="G52" s="2569"/>
      <c r="H52" s="2190"/>
      <c r="I52" s="868"/>
      <c r="J52" s="592"/>
      <c r="K52" s="592"/>
      <c r="L52" s="592"/>
      <c r="M52" s="592"/>
      <c r="N52" s="592"/>
      <c r="O52" s="592"/>
      <c r="P52" s="592"/>
      <c r="Q52" s="592"/>
      <c r="R52" s="592"/>
    </row>
    <row r="53" spans="1:18" ht="20.25" customHeight="1">
      <c r="A53" s="1667"/>
      <c r="B53" s="2182">
        <v>27</v>
      </c>
      <c r="C53" s="2085"/>
      <c r="D53" s="2182" t="s">
        <v>2194</v>
      </c>
      <c r="E53" s="2574">
        <f t="shared" si="0"/>
        <v>2213289</v>
      </c>
      <c r="F53" s="2575">
        <v>2213289</v>
      </c>
      <c r="G53" s="2575"/>
      <c r="H53" s="1367"/>
      <c r="I53" s="868"/>
      <c r="J53" s="592"/>
      <c r="K53" s="592"/>
      <c r="L53" s="592"/>
      <c r="M53" s="592"/>
      <c r="N53" s="592"/>
      <c r="O53" s="592"/>
      <c r="P53" s="592"/>
      <c r="Q53" s="592"/>
      <c r="R53" s="592"/>
    </row>
    <row r="54" spans="1:18" ht="20.25" customHeight="1">
      <c r="A54" s="1667"/>
      <c r="B54" s="2084">
        <v>28</v>
      </c>
      <c r="C54" s="2167"/>
      <c r="D54" s="2084" t="s">
        <v>2195</v>
      </c>
      <c r="E54" s="2090">
        <f t="shared" si="0"/>
        <v>160877955</v>
      </c>
      <c r="F54" s="2569">
        <v>160877955</v>
      </c>
      <c r="G54" s="2569"/>
      <c r="H54" s="2190"/>
      <c r="I54" s="868"/>
      <c r="J54" s="592"/>
      <c r="K54" s="592"/>
      <c r="L54" s="592"/>
      <c r="M54" s="592"/>
      <c r="N54" s="592"/>
      <c r="O54" s="592"/>
      <c r="P54" s="592"/>
      <c r="Q54" s="592"/>
      <c r="R54" s="592"/>
    </row>
    <row r="55" spans="1:18" ht="20.25" customHeight="1" thickBot="1">
      <c r="A55" s="1189"/>
      <c r="B55" s="2112">
        <v>29</v>
      </c>
      <c r="C55" s="2206"/>
      <c r="D55" s="2112" t="s">
        <v>2196</v>
      </c>
      <c r="E55" s="2576">
        <f>F55+G55+H55</f>
        <v>3769450173</v>
      </c>
      <c r="F55" s="1363">
        <f>SUM(F46:F54)</f>
        <v>3767224655</v>
      </c>
      <c r="G55" s="1363">
        <f>SUM(G46:G54)</f>
        <v>0</v>
      </c>
      <c r="H55" s="1352">
        <f>SUM(H46:H54)</f>
        <v>2225518</v>
      </c>
      <c r="I55" s="868"/>
      <c r="J55" s="592"/>
      <c r="K55" s="592"/>
      <c r="L55" s="592"/>
      <c r="M55" s="592"/>
      <c r="N55" s="592"/>
      <c r="O55" s="592"/>
      <c r="P55" s="592"/>
      <c r="Q55" s="592"/>
      <c r="R55" s="592"/>
    </row>
    <row r="56" spans="1:18">
      <c r="E56" s="135"/>
      <c r="I56" s="868"/>
      <c r="J56" s="592"/>
      <c r="K56" s="592"/>
      <c r="L56" s="592"/>
      <c r="M56" s="592"/>
      <c r="N56" s="592"/>
      <c r="O56" s="592"/>
      <c r="P56" s="592"/>
      <c r="Q56" s="592"/>
      <c r="R56" s="592"/>
    </row>
    <row r="57" spans="1:18">
      <c r="A57" s="9" t="s">
        <v>2197</v>
      </c>
      <c r="F57" s="151"/>
      <c r="H57" s="9" t="s">
        <v>2198</v>
      </c>
      <c r="I57" s="868"/>
      <c r="J57" s="592"/>
      <c r="K57" s="592"/>
      <c r="L57" s="592"/>
      <c r="M57" s="592"/>
      <c r="N57" s="592"/>
      <c r="O57" s="592"/>
      <c r="P57" s="592"/>
      <c r="Q57" s="592"/>
      <c r="R57" s="592"/>
    </row>
    <row r="58" spans="1:18">
      <c r="A58" s="12"/>
      <c r="B58" s="12" t="s">
        <v>2199</v>
      </c>
      <c r="C58" s="12"/>
      <c r="D58" s="34"/>
      <c r="E58" s="12"/>
      <c r="F58" s="12"/>
      <c r="G58" s="12"/>
      <c r="I58" s="868"/>
      <c r="J58" s="592"/>
      <c r="K58" s="592"/>
      <c r="L58" s="592"/>
      <c r="M58" s="592"/>
      <c r="N58" s="592"/>
      <c r="O58" s="592"/>
      <c r="P58" s="592"/>
      <c r="Q58" s="592"/>
      <c r="R58" s="592"/>
    </row>
    <row r="59" spans="1:18" ht="1.5" customHeight="1">
      <c r="I59" s="868"/>
      <c r="J59" s="592"/>
      <c r="K59" s="592"/>
      <c r="L59" s="592"/>
      <c r="M59" s="592"/>
      <c r="N59" s="592"/>
      <c r="O59" s="592"/>
      <c r="P59" s="592"/>
      <c r="Q59" s="592"/>
      <c r="R59" s="592"/>
    </row>
    <row r="60" spans="1:18">
      <c r="A60" s="3699" t="s">
        <v>1703</v>
      </c>
      <c r="B60" s="3699"/>
      <c r="C60" s="3699"/>
      <c r="D60" s="3699"/>
      <c r="E60" s="3699"/>
      <c r="F60" s="3699"/>
      <c r="G60" s="3699"/>
      <c r="H60" s="3699"/>
      <c r="I60" s="868"/>
      <c r="J60" s="592"/>
      <c r="K60" s="592"/>
      <c r="L60" s="592"/>
      <c r="M60" s="592"/>
      <c r="N60" s="592"/>
      <c r="O60" s="592"/>
      <c r="P60" s="592"/>
      <c r="Q60" s="592"/>
      <c r="R60" s="592"/>
    </row>
    <row r="61" spans="1:18" ht="16" thickBot="1">
      <c r="F61" s="1016"/>
      <c r="H61" s="1016"/>
      <c r="I61" s="868"/>
      <c r="J61" s="592"/>
      <c r="K61" s="592"/>
      <c r="L61" s="592"/>
      <c r="M61" s="592"/>
      <c r="N61" s="592"/>
      <c r="O61" s="592"/>
      <c r="P61" s="592"/>
      <c r="Q61" s="592"/>
      <c r="R61" s="592"/>
    </row>
    <row r="62" spans="1:18" ht="16" thickBot="1">
      <c r="A62" s="1182" t="str">
        <f>'Data Sheet'!$C$25</f>
        <v xml:space="preserve">Niagara Mohawk Power Corporation </v>
      </c>
      <c r="B62" s="2500"/>
      <c r="C62" s="2500"/>
      <c r="D62" s="2500"/>
      <c r="E62" s="2500"/>
      <c r="F62" s="1657" t="str">
        <f>'Data Sheet'!$C$40</f>
        <v>April 20, 2026</v>
      </c>
      <c r="G62" s="3831" t="str">
        <f>'Data Sheet'!$C$38</f>
        <v>December 31, 2025</v>
      </c>
      <c r="H62" s="3832"/>
      <c r="I62" s="868"/>
      <c r="J62" s="592"/>
      <c r="K62" s="592"/>
      <c r="L62" s="592"/>
      <c r="M62" s="592"/>
      <c r="N62" s="592"/>
      <c r="O62" s="592"/>
      <c r="P62" s="592"/>
      <c r="Q62" s="592"/>
      <c r="R62" s="592"/>
    </row>
    <row r="63" spans="1:18">
      <c r="A63" s="1264"/>
      <c r="B63" s="1326"/>
      <c r="C63" s="1326"/>
      <c r="D63" s="1326"/>
      <c r="E63" s="1326"/>
      <c r="F63" s="1326"/>
      <c r="G63" s="1326"/>
      <c r="H63" s="1524"/>
      <c r="I63" s="868"/>
      <c r="J63" s="592"/>
      <c r="K63" s="592"/>
      <c r="L63" s="592"/>
      <c r="M63" s="592"/>
      <c r="N63" s="592"/>
      <c r="O63" s="592"/>
      <c r="P63" s="592"/>
      <c r="Q63" s="592"/>
      <c r="R63" s="592"/>
    </row>
    <row r="64" spans="1:18">
      <c r="A64" s="3807" t="s">
        <v>2150</v>
      </c>
      <c r="B64" s="3699"/>
      <c r="C64" s="3699"/>
      <c r="D64" s="3699"/>
      <c r="E64" s="3699"/>
      <c r="F64" s="3699"/>
      <c r="G64" s="3699"/>
      <c r="H64" s="3808"/>
      <c r="I64" s="12"/>
      <c r="J64" s="592"/>
      <c r="K64" s="592"/>
      <c r="L64" s="592"/>
      <c r="M64" s="592"/>
      <c r="N64" s="592"/>
      <c r="O64" s="592"/>
      <c r="P64" s="592"/>
      <c r="Q64" s="592"/>
      <c r="R64" s="592"/>
    </row>
    <row r="65" spans="1:18">
      <c r="A65" s="1667"/>
      <c r="B65" s="37"/>
      <c r="C65" s="37"/>
      <c r="D65" s="37"/>
      <c r="E65" s="37"/>
      <c r="F65" s="37"/>
      <c r="G65" s="37"/>
      <c r="H65" s="1217"/>
      <c r="J65" s="592"/>
      <c r="K65" s="592"/>
      <c r="L65" s="592"/>
      <c r="M65" s="592"/>
      <c r="N65" s="592"/>
      <c r="O65" s="592"/>
      <c r="P65" s="592"/>
      <c r="Q65" s="592"/>
      <c r="R65" s="592"/>
    </row>
    <row r="66" spans="1:18">
      <c r="A66" s="1583"/>
      <c r="H66" s="1586"/>
      <c r="J66" s="592"/>
      <c r="K66" s="592"/>
      <c r="L66" s="592"/>
      <c r="M66" s="592"/>
      <c r="N66" s="592"/>
      <c r="O66" s="592"/>
      <c r="P66" s="592"/>
      <c r="Q66" s="592"/>
      <c r="R66" s="592"/>
    </row>
    <row r="67" spans="1:18">
      <c r="A67" s="3518" t="s">
        <v>2200</v>
      </c>
      <c r="B67" s="34"/>
      <c r="C67" s="34"/>
      <c r="D67" s="34"/>
      <c r="E67" s="34"/>
      <c r="F67" s="34"/>
      <c r="G67" s="34"/>
      <c r="H67" s="1669"/>
      <c r="I67" s="34"/>
      <c r="J67" s="592"/>
      <c r="K67" s="592"/>
      <c r="L67" s="592"/>
      <c r="M67" s="592"/>
      <c r="N67" s="592"/>
      <c r="O67" s="592"/>
      <c r="P67" s="592"/>
      <c r="Q67" s="592"/>
      <c r="R67" s="592"/>
    </row>
    <row r="68" spans="1:18">
      <c r="A68" s="1583"/>
      <c r="D68" s="1068" t="s">
        <v>2201</v>
      </c>
      <c r="H68" s="1586"/>
      <c r="J68" s="592"/>
      <c r="K68" s="592"/>
      <c r="L68" s="592"/>
      <c r="M68" s="592"/>
      <c r="N68" s="592"/>
      <c r="O68" s="592"/>
      <c r="P68" s="592"/>
      <c r="Q68" s="592"/>
      <c r="R68" s="592"/>
    </row>
    <row r="69" spans="1:18" ht="15.75" customHeight="1">
      <c r="A69" s="1583"/>
      <c r="D69" s="366" t="s">
        <v>2202</v>
      </c>
      <c r="E69" s="366"/>
      <c r="F69" s="366"/>
      <c r="G69" s="366"/>
      <c r="H69" s="3519"/>
      <c r="J69" s="592"/>
      <c r="K69" s="592"/>
      <c r="L69" s="592"/>
      <c r="M69" s="592"/>
      <c r="N69" s="592"/>
      <c r="O69" s="592"/>
      <c r="P69" s="592"/>
      <c r="Q69" s="592"/>
      <c r="R69" s="592"/>
    </row>
    <row r="70" spans="1:18">
      <c r="A70" s="1583"/>
      <c r="D70" s="366"/>
      <c r="E70" s="366"/>
      <c r="F70" s="366"/>
      <c r="G70" s="366"/>
      <c r="H70" s="3519"/>
      <c r="J70" s="592"/>
      <c r="K70" s="592"/>
      <c r="L70" s="592"/>
      <c r="M70" s="592"/>
      <c r="N70" s="592"/>
      <c r="O70" s="592"/>
      <c r="P70" s="592"/>
      <c r="Q70" s="592"/>
      <c r="R70" s="592"/>
    </row>
    <row r="71" spans="1:18" ht="31.5" customHeight="1">
      <c r="A71" s="1583"/>
      <c r="E71" s="366"/>
      <c r="F71" s="366"/>
      <c r="G71" s="366"/>
      <c r="H71" s="3519"/>
      <c r="J71" s="592"/>
      <c r="K71" s="592"/>
      <c r="L71" s="592"/>
      <c r="M71" s="592"/>
      <c r="N71" s="592"/>
      <c r="O71" s="592"/>
      <c r="P71" s="592"/>
      <c r="Q71" s="592"/>
      <c r="R71" s="592"/>
    </row>
    <row r="72" spans="1:18">
      <c r="A72" s="1583"/>
      <c r="D72" s="366"/>
      <c r="E72" s="366"/>
      <c r="F72" s="366"/>
      <c r="G72" s="366"/>
      <c r="H72" s="3519"/>
      <c r="J72" s="592"/>
      <c r="K72" s="592"/>
      <c r="L72" s="592"/>
      <c r="M72" s="592"/>
      <c r="N72" s="592"/>
      <c r="O72" s="592"/>
      <c r="P72" s="592"/>
      <c r="Q72" s="592"/>
      <c r="R72" s="592"/>
    </row>
    <row r="73" spans="1:18">
      <c r="A73" s="1583"/>
      <c r="D73" s="366"/>
      <c r="E73" s="366"/>
      <c r="F73" s="366"/>
      <c r="G73" s="366"/>
      <c r="H73" s="3519"/>
      <c r="J73" s="592"/>
      <c r="K73" s="592"/>
      <c r="L73" s="592"/>
      <c r="M73" s="592"/>
      <c r="N73" s="592"/>
      <c r="O73" s="592"/>
      <c r="P73" s="592"/>
      <c r="Q73" s="592"/>
      <c r="R73" s="592"/>
    </row>
    <row r="74" spans="1:18">
      <c r="A74" s="1583"/>
      <c r="C74" s="143"/>
      <c r="D74" s="366"/>
      <c r="E74" s="366"/>
      <c r="F74" s="366"/>
      <c r="G74" s="366"/>
      <c r="H74" s="3519"/>
      <c r="J74" s="592"/>
      <c r="K74" s="592"/>
      <c r="L74" s="592"/>
      <c r="M74" s="592"/>
      <c r="N74" s="592"/>
      <c r="O74" s="592"/>
      <c r="P74" s="592"/>
      <c r="Q74" s="592"/>
      <c r="R74" s="592"/>
    </row>
    <row r="75" spans="1:18">
      <c r="A75" s="1583"/>
      <c r="D75" s="366"/>
      <c r="E75" s="366"/>
      <c r="F75" s="366"/>
      <c r="G75" s="366"/>
      <c r="H75" s="3519"/>
      <c r="J75" s="592"/>
      <c r="K75" s="592"/>
      <c r="L75" s="592"/>
      <c r="M75" s="592"/>
      <c r="N75" s="592"/>
      <c r="O75" s="592"/>
      <c r="P75" s="592"/>
      <c r="Q75" s="592"/>
      <c r="R75" s="592"/>
    </row>
    <row r="76" spans="1:18">
      <c r="A76" s="1583"/>
      <c r="H76" s="1586"/>
      <c r="J76" s="592"/>
      <c r="K76" s="592"/>
      <c r="L76" s="592"/>
      <c r="M76" s="592"/>
      <c r="N76" s="592"/>
      <c r="O76" s="592"/>
      <c r="P76" s="592"/>
      <c r="Q76" s="592"/>
      <c r="R76" s="592"/>
    </row>
    <row r="77" spans="1:18">
      <c r="A77" s="1583"/>
      <c r="H77" s="1586"/>
      <c r="J77" s="592"/>
      <c r="K77" s="592"/>
      <c r="L77" s="592"/>
      <c r="M77" s="592"/>
      <c r="N77" s="592"/>
      <c r="O77" s="592"/>
      <c r="P77" s="592"/>
      <c r="Q77" s="592"/>
      <c r="R77" s="592"/>
    </row>
    <row r="78" spans="1:18">
      <c r="A78" s="1583"/>
      <c r="H78" s="1586"/>
      <c r="J78" s="592"/>
      <c r="K78" s="592"/>
      <c r="L78" s="592"/>
      <c r="M78" s="592"/>
      <c r="N78" s="592"/>
      <c r="O78" s="592"/>
      <c r="P78" s="592"/>
      <c r="Q78" s="592"/>
      <c r="R78" s="592"/>
    </row>
    <row r="79" spans="1:18">
      <c r="A79" s="1583"/>
      <c r="H79" s="1586"/>
      <c r="J79" s="592"/>
      <c r="K79" s="592"/>
      <c r="L79" s="592"/>
      <c r="M79" s="592"/>
      <c r="N79" s="592"/>
      <c r="O79" s="592"/>
      <c r="P79" s="592"/>
      <c r="Q79" s="592"/>
      <c r="R79" s="592"/>
    </row>
    <row r="80" spans="1:18">
      <c r="A80" s="1583"/>
      <c r="H80" s="1586"/>
      <c r="J80" s="592"/>
      <c r="K80" s="592"/>
      <c r="L80" s="592"/>
      <c r="M80" s="592"/>
      <c r="N80" s="592"/>
      <c r="O80" s="592"/>
      <c r="P80" s="592"/>
      <c r="Q80" s="592"/>
      <c r="R80" s="592"/>
    </row>
    <row r="81" spans="1:18">
      <c r="A81" s="1583"/>
      <c r="H81" s="1586"/>
      <c r="J81" s="592"/>
      <c r="K81" s="592"/>
      <c r="L81" s="592"/>
      <c r="M81" s="592"/>
      <c r="N81" s="592"/>
      <c r="O81" s="592"/>
      <c r="P81" s="592"/>
      <c r="Q81" s="592"/>
      <c r="R81" s="592"/>
    </row>
    <row r="82" spans="1:18">
      <c r="A82" s="1583"/>
      <c r="H82" s="1586"/>
      <c r="J82" s="592"/>
      <c r="K82" s="592"/>
      <c r="L82" s="592"/>
      <c r="M82" s="592"/>
      <c r="N82" s="592"/>
      <c r="O82" s="592"/>
      <c r="P82" s="592"/>
      <c r="Q82" s="592"/>
      <c r="R82" s="592"/>
    </row>
    <row r="83" spans="1:18">
      <c r="A83" s="1583"/>
      <c r="H83" s="1586"/>
      <c r="J83" s="592"/>
      <c r="K83" s="592"/>
      <c r="L83" s="592"/>
      <c r="M83" s="592"/>
      <c r="N83" s="592"/>
      <c r="O83" s="592"/>
      <c r="P83" s="592"/>
      <c r="Q83" s="592"/>
      <c r="R83" s="592"/>
    </row>
    <row r="84" spans="1:18">
      <c r="A84" s="1583"/>
      <c r="H84" s="1586"/>
      <c r="J84" s="592"/>
      <c r="K84" s="592"/>
      <c r="L84" s="592"/>
      <c r="M84" s="592"/>
      <c r="N84" s="592"/>
      <c r="O84" s="592"/>
      <c r="P84" s="592"/>
      <c r="Q84" s="592"/>
      <c r="R84" s="592"/>
    </row>
    <row r="85" spans="1:18">
      <c r="A85" s="1583"/>
      <c r="H85" s="1586"/>
      <c r="J85" s="592"/>
      <c r="K85" s="592"/>
      <c r="L85" s="592"/>
      <c r="M85" s="592"/>
      <c r="N85" s="592"/>
      <c r="O85" s="592"/>
      <c r="P85" s="592"/>
      <c r="Q85" s="592"/>
      <c r="R85" s="592"/>
    </row>
    <row r="86" spans="1:18">
      <c r="A86" s="1583"/>
      <c r="H86" s="1586"/>
      <c r="J86" s="592"/>
      <c r="K86" s="592"/>
      <c r="L86" s="592"/>
      <c r="M86" s="592"/>
      <c r="N86" s="592"/>
      <c r="O86" s="592"/>
      <c r="P86" s="592"/>
      <c r="Q86" s="592"/>
      <c r="R86" s="592"/>
    </row>
    <row r="87" spans="1:18">
      <c r="A87" s="1583"/>
      <c r="H87" s="1586"/>
      <c r="J87" s="592"/>
      <c r="K87" s="592"/>
      <c r="L87" s="592"/>
      <c r="M87" s="592"/>
      <c r="N87" s="592"/>
      <c r="O87" s="592"/>
      <c r="P87" s="592"/>
      <c r="Q87" s="592"/>
      <c r="R87" s="592"/>
    </row>
    <row r="88" spans="1:18">
      <c r="A88" s="1583"/>
      <c r="H88" s="1586"/>
      <c r="J88" s="592"/>
      <c r="K88" s="592"/>
      <c r="L88" s="592"/>
      <c r="M88" s="592"/>
      <c r="N88" s="592"/>
      <c r="O88" s="592"/>
      <c r="P88" s="592"/>
      <c r="Q88" s="592"/>
      <c r="R88" s="592"/>
    </row>
    <row r="89" spans="1:18">
      <c r="A89" s="1583"/>
      <c r="H89" s="1586"/>
      <c r="J89" s="592"/>
      <c r="K89" s="592"/>
      <c r="L89" s="592"/>
      <c r="M89" s="592"/>
      <c r="N89" s="592"/>
      <c r="O89" s="592"/>
      <c r="P89" s="592"/>
      <c r="Q89" s="592"/>
      <c r="R89" s="592"/>
    </row>
    <row r="90" spans="1:18">
      <c r="A90" s="1583"/>
      <c r="H90" s="1586"/>
      <c r="J90" s="592"/>
      <c r="K90" s="592"/>
      <c r="L90" s="592"/>
      <c r="M90" s="592"/>
      <c r="N90" s="592"/>
      <c r="O90" s="592"/>
      <c r="P90" s="592"/>
      <c r="Q90" s="592"/>
      <c r="R90" s="592"/>
    </row>
    <row r="91" spans="1:18">
      <c r="A91" s="1583"/>
      <c r="H91" s="1586"/>
      <c r="J91" s="592"/>
      <c r="K91" s="592"/>
      <c r="L91" s="592"/>
      <c r="M91" s="592"/>
      <c r="N91" s="592"/>
      <c r="O91" s="592"/>
      <c r="P91" s="592"/>
      <c r="Q91" s="592"/>
      <c r="R91" s="592"/>
    </row>
    <row r="92" spans="1:18">
      <c r="A92" s="1583"/>
      <c r="H92" s="1586"/>
      <c r="J92" s="592"/>
      <c r="K92" s="592"/>
      <c r="L92" s="592"/>
      <c r="M92" s="592"/>
      <c r="N92" s="592"/>
      <c r="O92" s="592"/>
      <c r="P92" s="592"/>
      <c r="Q92" s="592"/>
      <c r="R92" s="592"/>
    </row>
    <row r="93" spans="1:18">
      <c r="A93" s="1583"/>
      <c r="H93" s="1586"/>
      <c r="J93" s="592"/>
      <c r="K93" s="592"/>
      <c r="L93" s="592"/>
      <c r="M93" s="592"/>
      <c r="N93" s="592"/>
      <c r="O93" s="592"/>
      <c r="P93" s="592"/>
      <c r="Q93" s="592"/>
      <c r="R93" s="592"/>
    </row>
    <row r="94" spans="1:18">
      <c r="A94" s="1583"/>
      <c r="H94" s="1586"/>
      <c r="J94" s="592"/>
      <c r="K94" s="592"/>
      <c r="L94" s="592"/>
      <c r="M94" s="592"/>
      <c r="N94" s="592"/>
      <c r="O94" s="592"/>
      <c r="P94" s="592"/>
      <c r="Q94" s="592"/>
      <c r="R94" s="592"/>
    </row>
    <row r="95" spans="1:18">
      <c r="A95" s="1583"/>
      <c r="H95" s="1586"/>
      <c r="J95" s="592"/>
      <c r="K95" s="592"/>
      <c r="L95" s="592"/>
      <c r="M95" s="592"/>
      <c r="N95" s="592"/>
      <c r="O95" s="592"/>
      <c r="P95" s="592"/>
      <c r="Q95" s="592"/>
      <c r="R95" s="592"/>
    </row>
    <row r="96" spans="1:18">
      <c r="A96" s="1583"/>
      <c r="H96" s="1586"/>
      <c r="J96" s="592"/>
      <c r="K96" s="592"/>
      <c r="L96" s="592"/>
      <c r="M96" s="592"/>
      <c r="N96" s="592"/>
      <c r="O96" s="592"/>
      <c r="P96" s="592"/>
      <c r="Q96" s="592"/>
      <c r="R96" s="592"/>
    </row>
    <row r="97" spans="1:18">
      <c r="A97" s="1583"/>
      <c r="H97" s="1586"/>
      <c r="J97" s="592"/>
      <c r="K97" s="592"/>
      <c r="L97" s="592"/>
      <c r="M97" s="592"/>
      <c r="N97" s="592"/>
      <c r="O97" s="592"/>
      <c r="P97" s="592"/>
      <c r="Q97" s="592"/>
      <c r="R97" s="592"/>
    </row>
    <row r="98" spans="1:18">
      <c r="A98" s="1583"/>
      <c r="H98" s="1586"/>
      <c r="J98" s="592"/>
      <c r="K98" s="592"/>
      <c r="L98" s="592"/>
      <c r="M98" s="592"/>
      <c r="N98" s="592"/>
      <c r="O98" s="592"/>
      <c r="P98" s="592"/>
      <c r="Q98" s="592"/>
      <c r="R98" s="592"/>
    </row>
    <row r="99" spans="1:18">
      <c r="A99" s="1583"/>
      <c r="H99" s="1586"/>
      <c r="J99" s="592"/>
      <c r="K99" s="592"/>
      <c r="L99" s="592"/>
      <c r="M99" s="592"/>
      <c r="N99" s="592"/>
      <c r="O99" s="592"/>
      <c r="P99" s="592"/>
      <c r="Q99" s="592"/>
      <c r="R99" s="592"/>
    </row>
    <row r="100" spans="1:18">
      <c r="A100" s="1583"/>
      <c r="H100" s="1586"/>
      <c r="J100" s="592"/>
      <c r="K100" s="592"/>
      <c r="L100" s="592"/>
      <c r="M100" s="592"/>
      <c r="N100" s="592"/>
      <c r="O100" s="592"/>
      <c r="P100" s="592"/>
      <c r="Q100" s="592"/>
      <c r="R100" s="592"/>
    </row>
    <row r="101" spans="1:18">
      <c r="A101" s="1583"/>
      <c r="H101" s="1586"/>
      <c r="J101" s="592"/>
      <c r="K101" s="592"/>
      <c r="L101" s="592"/>
      <c r="M101" s="592"/>
      <c r="N101" s="592"/>
      <c r="O101" s="592"/>
      <c r="P101" s="592"/>
      <c r="Q101" s="592"/>
      <c r="R101" s="592"/>
    </row>
    <row r="102" spans="1:18">
      <c r="A102" s="1583"/>
      <c r="H102" s="1586"/>
      <c r="J102" s="592"/>
      <c r="K102" s="592"/>
      <c r="L102" s="592"/>
      <c r="M102" s="592"/>
      <c r="N102" s="592"/>
      <c r="O102" s="592"/>
      <c r="P102" s="592"/>
      <c r="Q102" s="592"/>
      <c r="R102" s="592"/>
    </row>
    <row r="103" spans="1:18">
      <c r="A103" s="1583"/>
      <c r="H103" s="1586"/>
      <c r="J103" s="592"/>
      <c r="K103" s="592"/>
      <c r="L103" s="592"/>
      <c r="M103" s="592"/>
      <c r="N103" s="592"/>
      <c r="O103" s="592"/>
      <c r="P103" s="592"/>
      <c r="Q103" s="592"/>
      <c r="R103" s="592"/>
    </row>
    <row r="104" spans="1:18">
      <c r="A104" s="1583"/>
      <c r="H104" s="1586"/>
      <c r="J104" s="592"/>
      <c r="K104" s="592"/>
      <c r="L104" s="592"/>
      <c r="M104" s="592"/>
      <c r="N104" s="592"/>
      <c r="O104" s="592"/>
      <c r="P104" s="592"/>
      <c r="Q104" s="592"/>
      <c r="R104" s="592"/>
    </row>
    <row r="105" spans="1:18">
      <c r="A105" s="1583"/>
      <c r="H105" s="1586"/>
      <c r="J105" s="592"/>
      <c r="K105" s="592"/>
      <c r="L105" s="592"/>
      <c r="M105" s="592"/>
      <c r="N105" s="592"/>
      <c r="O105" s="592"/>
      <c r="P105" s="592"/>
      <c r="Q105" s="592"/>
      <c r="R105" s="592"/>
    </row>
    <row r="106" spans="1:18">
      <c r="A106" s="1583"/>
      <c r="H106" s="1586"/>
      <c r="J106" s="592"/>
      <c r="K106" s="592"/>
      <c r="L106" s="592"/>
      <c r="M106" s="592"/>
      <c r="N106" s="592"/>
      <c r="O106" s="592"/>
      <c r="P106" s="592"/>
      <c r="Q106" s="592"/>
      <c r="R106" s="592"/>
    </row>
    <row r="107" spans="1:18">
      <c r="A107" s="1583"/>
      <c r="H107" s="1674"/>
      <c r="I107" s="151"/>
      <c r="J107" s="592"/>
      <c r="K107" s="592"/>
      <c r="L107" s="592"/>
      <c r="M107" s="592"/>
      <c r="N107" s="592"/>
      <c r="O107" s="592"/>
      <c r="P107" s="592"/>
      <c r="Q107" s="592"/>
      <c r="R107" s="592"/>
    </row>
    <row r="108" spans="1:18">
      <c r="A108" s="1583"/>
      <c r="H108" s="1586"/>
      <c r="J108" s="592"/>
      <c r="K108" s="592"/>
      <c r="L108" s="592"/>
      <c r="M108" s="592"/>
      <c r="N108" s="592"/>
      <c r="O108" s="592"/>
      <c r="P108" s="592"/>
      <c r="Q108" s="592"/>
      <c r="R108" s="592"/>
    </row>
    <row r="109" spans="1:18">
      <c r="A109" s="1583"/>
      <c r="H109" s="1586"/>
      <c r="J109" s="592"/>
      <c r="K109" s="592"/>
      <c r="L109" s="592"/>
      <c r="M109" s="592"/>
      <c r="N109" s="592"/>
      <c r="O109" s="592"/>
      <c r="P109" s="592"/>
      <c r="Q109" s="592"/>
      <c r="R109" s="592"/>
    </row>
    <row r="110" spans="1:18">
      <c r="A110" s="1583"/>
      <c r="H110" s="1586"/>
      <c r="J110" s="592"/>
      <c r="K110" s="592"/>
      <c r="L110" s="592"/>
      <c r="M110" s="592"/>
      <c r="N110" s="592"/>
      <c r="O110" s="592"/>
      <c r="P110" s="592"/>
      <c r="Q110" s="592"/>
      <c r="R110" s="592"/>
    </row>
    <row r="111" spans="1:18">
      <c r="A111" s="1583"/>
      <c r="H111" s="1586"/>
      <c r="J111" s="592"/>
      <c r="K111" s="592"/>
      <c r="L111" s="592"/>
      <c r="M111" s="592"/>
      <c r="N111" s="592"/>
      <c r="O111" s="592"/>
      <c r="P111" s="592"/>
      <c r="Q111" s="592"/>
      <c r="R111" s="592"/>
    </row>
    <row r="112" spans="1:18">
      <c r="A112" s="1583"/>
      <c r="H112" s="1586"/>
      <c r="J112" s="592"/>
      <c r="K112" s="592"/>
      <c r="L112" s="592"/>
      <c r="M112" s="592"/>
      <c r="N112" s="592"/>
      <c r="O112" s="592"/>
      <c r="P112" s="592"/>
      <c r="Q112" s="592"/>
      <c r="R112" s="592"/>
    </row>
    <row r="113" spans="1:18">
      <c r="A113" s="1583"/>
      <c r="H113" s="1586"/>
      <c r="J113" s="592"/>
      <c r="K113" s="592"/>
      <c r="L113" s="592"/>
      <c r="M113" s="592"/>
      <c r="N113" s="592"/>
      <c r="O113" s="592"/>
      <c r="P113" s="592"/>
      <c r="Q113" s="592"/>
      <c r="R113" s="592"/>
    </row>
    <row r="114" spans="1:18">
      <c r="A114" s="1583"/>
      <c r="H114" s="1586"/>
      <c r="J114" s="592"/>
      <c r="K114" s="592"/>
      <c r="L114" s="592"/>
      <c r="M114" s="592"/>
      <c r="N114" s="592"/>
      <c r="O114" s="592"/>
      <c r="P114" s="592"/>
      <c r="Q114" s="592"/>
      <c r="R114" s="592"/>
    </row>
    <row r="115" spans="1:18">
      <c r="A115" s="1583"/>
      <c r="H115" s="1586"/>
      <c r="J115" s="592"/>
      <c r="K115" s="592"/>
      <c r="L115" s="592"/>
      <c r="M115" s="592"/>
      <c r="N115" s="592"/>
      <c r="O115" s="592"/>
      <c r="P115" s="592"/>
      <c r="Q115" s="592"/>
      <c r="R115" s="592"/>
    </row>
    <row r="116" spans="1:18">
      <c r="A116" s="1583"/>
      <c r="H116" s="1586"/>
      <c r="J116" s="592"/>
      <c r="K116" s="592"/>
      <c r="L116" s="592"/>
      <c r="M116" s="592"/>
      <c r="N116" s="592"/>
      <c r="O116" s="592"/>
      <c r="P116" s="592"/>
      <c r="Q116" s="592"/>
      <c r="R116" s="592"/>
    </row>
    <row r="117" spans="1:18">
      <c r="A117" s="1583"/>
      <c r="H117" s="1586"/>
      <c r="J117" s="592"/>
      <c r="K117" s="592"/>
      <c r="L117" s="592"/>
      <c r="M117" s="592"/>
      <c r="N117" s="592"/>
      <c r="O117" s="592"/>
      <c r="P117" s="592"/>
      <c r="Q117" s="592"/>
      <c r="R117" s="592"/>
    </row>
    <row r="118" spans="1:18" ht="16" thickBot="1">
      <c r="A118" s="1189"/>
      <c r="B118" s="1620"/>
      <c r="C118" s="2560"/>
      <c r="D118" s="2560"/>
      <c r="E118" s="2560"/>
      <c r="F118" s="1620"/>
      <c r="G118" s="1620"/>
      <c r="H118" s="1369"/>
      <c r="J118" s="592"/>
      <c r="K118" s="592"/>
      <c r="L118" s="592"/>
      <c r="M118" s="592"/>
      <c r="N118" s="592"/>
      <c r="O118" s="592"/>
      <c r="P118" s="592"/>
      <c r="Q118" s="592"/>
      <c r="R118" s="592"/>
    </row>
    <row r="119" spans="1:18">
      <c r="A119" s="9" t="s">
        <v>2197</v>
      </c>
      <c r="E119" s="135" t="s">
        <v>2146</v>
      </c>
      <c r="J119" s="592"/>
      <c r="K119" s="592"/>
      <c r="L119" s="592"/>
      <c r="M119" s="592"/>
      <c r="N119" s="592"/>
      <c r="O119" s="592"/>
      <c r="P119" s="592"/>
      <c r="Q119" s="592"/>
      <c r="R119" s="592"/>
    </row>
    <row r="120" spans="1:18">
      <c r="J120" s="592"/>
      <c r="K120" s="592"/>
      <c r="L120" s="592"/>
      <c r="M120" s="592"/>
      <c r="N120" s="592"/>
      <c r="O120" s="592"/>
      <c r="P120" s="592"/>
      <c r="Q120" s="592"/>
      <c r="R120" s="592"/>
    </row>
    <row r="121" spans="1:18">
      <c r="A121" s="12" t="s">
        <v>2203</v>
      </c>
      <c r="B121" s="12"/>
      <c r="C121" s="12"/>
      <c r="D121" s="34"/>
      <c r="E121" s="12"/>
      <c r="F121" s="12"/>
      <c r="G121" s="12"/>
      <c r="J121" s="592"/>
      <c r="K121" s="592"/>
      <c r="L121" s="592"/>
      <c r="M121" s="592"/>
      <c r="N121" s="592"/>
      <c r="O121" s="592"/>
      <c r="P121" s="592"/>
      <c r="Q121" s="592"/>
      <c r="R121" s="592"/>
    </row>
    <row r="122" spans="1:18">
      <c r="J122" s="592"/>
      <c r="K122" s="592"/>
      <c r="L122" s="592"/>
      <c r="M122" s="592"/>
      <c r="N122" s="592"/>
      <c r="O122" s="592"/>
      <c r="P122" s="592"/>
      <c r="Q122" s="592"/>
      <c r="R122" s="592"/>
    </row>
    <row r="123" spans="1:18">
      <c r="J123" s="592"/>
      <c r="K123" s="592"/>
      <c r="L123" s="592"/>
      <c r="M123" s="592"/>
      <c r="N123" s="592"/>
      <c r="O123" s="592"/>
      <c r="P123" s="592"/>
      <c r="Q123" s="592"/>
      <c r="R123" s="592"/>
    </row>
    <row r="124" spans="1:18">
      <c r="J124" s="592"/>
      <c r="K124" s="592"/>
      <c r="L124" s="592"/>
      <c r="M124" s="592"/>
      <c r="N124" s="592"/>
      <c r="O124" s="592"/>
      <c r="P124" s="592"/>
      <c r="Q124" s="592"/>
      <c r="R124" s="592"/>
    </row>
    <row r="125" spans="1:18" ht="16" thickBot="1">
      <c r="J125" s="592"/>
      <c r="K125" s="592"/>
      <c r="L125" s="592"/>
      <c r="M125" s="592"/>
      <c r="N125" s="592"/>
      <c r="O125" s="592"/>
      <c r="P125" s="592"/>
      <c r="Q125" s="592"/>
      <c r="R125" s="592"/>
    </row>
    <row r="126" spans="1:18">
      <c r="A126" s="1182"/>
      <c r="B126" s="1328"/>
      <c r="C126" s="1328"/>
      <c r="D126" s="1328"/>
      <c r="E126" s="1183"/>
      <c r="J126" s="592"/>
      <c r="K126" s="592"/>
      <c r="L126" s="592"/>
      <c r="M126" s="592"/>
      <c r="N126" s="592"/>
      <c r="O126" s="592"/>
      <c r="P126" s="592"/>
      <c r="Q126" s="592"/>
      <c r="R126" s="592"/>
    </row>
    <row r="127" spans="1:18">
      <c r="A127" s="1499"/>
      <c r="E127" s="1586"/>
      <c r="J127" s="592"/>
      <c r="K127" s="592"/>
      <c r="L127" s="592"/>
      <c r="M127" s="592"/>
      <c r="N127" s="592"/>
      <c r="O127" s="592"/>
      <c r="P127" s="592"/>
      <c r="Q127" s="592"/>
      <c r="R127" s="592"/>
    </row>
    <row r="128" spans="1:18">
      <c r="A128" s="1499"/>
      <c r="E128" s="1586"/>
      <c r="J128" s="592"/>
      <c r="K128" s="592"/>
      <c r="L128" s="592"/>
      <c r="M128" s="592"/>
      <c r="N128" s="592"/>
      <c r="O128" s="592"/>
      <c r="P128" s="592"/>
      <c r="Q128" s="592"/>
      <c r="R128" s="592"/>
    </row>
    <row r="129" spans="1:18">
      <c r="A129" s="1499"/>
      <c r="E129" s="1586"/>
      <c r="J129" s="592"/>
      <c r="K129" s="592"/>
      <c r="L129" s="592"/>
      <c r="M129" s="592"/>
      <c r="N129" s="592"/>
      <c r="O129" s="592"/>
      <c r="P129" s="592"/>
      <c r="Q129" s="592"/>
      <c r="R129" s="592"/>
    </row>
    <row r="130" spans="1:18">
      <c r="A130" s="1499"/>
      <c r="E130" s="1586"/>
      <c r="J130" s="592"/>
      <c r="K130" s="592"/>
      <c r="L130" s="592"/>
      <c r="M130" s="592"/>
      <c r="N130" s="592"/>
      <c r="O130" s="592"/>
      <c r="P130" s="592"/>
      <c r="Q130" s="592"/>
      <c r="R130" s="592"/>
    </row>
    <row r="131" spans="1:18">
      <c r="A131" s="1499"/>
      <c r="E131" s="1586"/>
      <c r="J131" s="592"/>
      <c r="K131" s="592"/>
      <c r="L131" s="592"/>
      <c r="M131" s="592"/>
      <c r="N131" s="592"/>
      <c r="O131" s="592"/>
      <c r="P131" s="592"/>
      <c r="Q131" s="592"/>
      <c r="R131" s="592"/>
    </row>
    <row r="132" spans="1:18">
      <c r="A132" s="1499"/>
      <c r="C132" s="1729"/>
      <c r="D132" s="1729"/>
      <c r="E132" s="1586"/>
      <c r="J132" s="592"/>
      <c r="K132" s="592"/>
      <c r="L132" s="592"/>
      <c r="M132" s="592"/>
      <c r="N132" s="592"/>
      <c r="O132" s="592"/>
      <c r="P132" s="592"/>
      <c r="Q132" s="592"/>
      <c r="R132" s="592"/>
    </row>
    <row r="133" spans="1:18">
      <c r="A133" s="1499"/>
      <c r="C133" s="617"/>
      <c r="D133" s="617"/>
      <c r="E133" s="1586"/>
      <c r="J133" s="592"/>
      <c r="K133" s="592"/>
      <c r="L133" s="592"/>
      <c r="M133" s="592"/>
      <c r="N133" s="592"/>
      <c r="O133" s="592"/>
      <c r="P133" s="592"/>
      <c r="Q133" s="592"/>
      <c r="R133" s="592"/>
    </row>
    <row r="134" spans="1:18">
      <c r="A134" s="1499"/>
      <c r="C134" s="617"/>
      <c r="D134" s="617"/>
      <c r="E134" s="1586"/>
      <c r="J134" s="592"/>
      <c r="K134" s="592"/>
      <c r="L134" s="592"/>
      <c r="M134" s="592"/>
      <c r="N134" s="592"/>
      <c r="O134" s="592"/>
      <c r="P134" s="592"/>
      <c r="Q134" s="592"/>
      <c r="R134" s="592"/>
    </row>
    <row r="135" spans="1:18">
      <c r="A135" s="1499"/>
      <c r="C135" s="617"/>
      <c r="D135" s="617"/>
      <c r="E135" s="1586"/>
      <c r="J135" s="592"/>
      <c r="K135" s="592"/>
      <c r="L135" s="592"/>
      <c r="M135" s="592"/>
      <c r="N135" s="592"/>
      <c r="O135" s="592"/>
      <c r="P135" s="592"/>
      <c r="Q135" s="592"/>
      <c r="R135" s="592"/>
    </row>
    <row r="136" spans="1:18">
      <c r="A136" s="1499"/>
      <c r="C136" s="617"/>
      <c r="D136" s="617"/>
      <c r="E136" s="1586"/>
      <c r="F136" s="1586"/>
      <c r="J136" s="592"/>
      <c r="K136" s="592"/>
      <c r="L136" s="592"/>
      <c r="M136" s="592"/>
      <c r="N136" s="592"/>
      <c r="O136" s="592"/>
      <c r="P136" s="592"/>
      <c r="Q136" s="592"/>
      <c r="R136" s="592"/>
    </row>
    <row r="137" spans="1:18">
      <c r="A137" s="1499"/>
      <c r="C137" s="617"/>
      <c r="D137" s="617"/>
      <c r="E137" s="1586"/>
      <c r="F137" s="1586"/>
      <c r="J137" s="592"/>
      <c r="K137" s="592"/>
      <c r="L137" s="592"/>
      <c r="M137" s="592"/>
      <c r="N137" s="592"/>
      <c r="O137" s="592"/>
      <c r="P137" s="592"/>
      <c r="Q137" s="592"/>
      <c r="R137" s="592"/>
    </row>
    <row r="138" spans="1:18">
      <c r="A138" s="1499"/>
      <c r="C138" s="617"/>
      <c r="D138" s="617"/>
      <c r="E138" s="1586"/>
      <c r="F138" s="1586"/>
      <c r="J138" s="592"/>
      <c r="K138" s="592"/>
      <c r="L138" s="592"/>
      <c r="M138" s="592"/>
      <c r="N138" s="592"/>
      <c r="O138" s="592"/>
      <c r="P138" s="592"/>
      <c r="Q138" s="592"/>
      <c r="R138" s="592"/>
    </row>
    <row r="139" spans="1:18">
      <c r="A139" s="1499"/>
      <c r="C139" s="617"/>
      <c r="D139" s="617"/>
      <c r="E139" s="1586"/>
      <c r="F139" s="1586"/>
      <c r="J139" s="592"/>
      <c r="K139" s="592"/>
      <c r="L139" s="592"/>
      <c r="M139" s="592"/>
      <c r="N139" s="592"/>
      <c r="O139" s="592"/>
      <c r="P139" s="592"/>
      <c r="Q139" s="592"/>
      <c r="R139" s="592"/>
    </row>
    <row r="140" spans="1:18">
      <c r="A140" s="1499"/>
      <c r="C140" s="617"/>
      <c r="D140" s="617"/>
      <c r="E140" s="1586"/>
      <c r="F140" s="1586"/>
      <c r="J140" s="592"/>
      <c r="K140" s="592"/>
      <c r="L140" s="592"/>
      <c r="M140" s="592"/>
      <c r="N140" s="592"/>
      <c r="O140" s="592"/>
      <c r="P140" s="592"/>
      <c r="Q140" s="592"/>
      <c r="R140" s="592"/>
    </row>
    <row r="141" spans="1:18">
      <c r="A141" s="1499"/>
      <c r="C141" s="617"/>
      <c r="D141" s="617"/>
      <c r="E141" s="1586"/>
      <c r="F141" s="1586"/>
      <c r="J141" s="592"/>
      <c r="K141" s="592"/>
      <c r="L141" s="592"/>
      <c r="M141" s="592"/>
      <c r="N141" s="592"/>
      <c r="O141" s="592"/>
      <c r="P141" s="592"/>
      <c r="Q141" s="592"/>
      <c r="R141" s="592"/>
    </row>
    <row r="142" spans="1:18">
      <c r="A142" s="1499"/>
      <c r="C142" s="617"/>
      <c r="D142" s="617"/>
      <c r="E142" s="1586"/>
      <c r="F142" s="1586"/>
      <c r="J142" s="592"/>
      <c r="K142" s="592"/>
      <c r="L142" s="592"/>
      <c r="M142" s="592"/>
      <c r="N142" s="592"/>
      <c r="O142" s="592"/>
      <c r="P142" s="592"/>
      <c r="Q142" s="592"/>
      <c r="R142" s="592"/>
    </row>
    <row r="143" spans="1:18">
      <c r="A143" s="1499"/>
      <c r="C143" s="617"/>
      <c r="D143" s="617"/>
      <c r="E143" s="1586"/>
      <c r="F143" s="1586"/>
      <c r="J143" s="592"/>
      <c r="K143" s="592"/>
      <c r="L143" s="592"/>
      <c r="M143" s="592"/>
      <c r="N143" s="592"/>
      <c r="O143" s="592"/>
      <c r="P143" s="592"/>
      <c r="Q143" s="592"/>
      <c r="R143" s="592"/>
    </row>
    <row r="144" spans="1:18">
      <c r="A144" s="1499"/>
      <c r="C144" s="617"/>
      <c r="D144" s="617"/>
      <c r="E144" s="1586"/>
      <c r="F144" s="1586"/>
      <c r="J144" s="592"/>
      <c r="K144" s="592"/>
      <c r="L144" s="592"/>
      <c r="M144" s="592"/>
      <c r="N144" s="592"/>
      <c r="O144" s="592"/>
      <c r="P144" s="592"/>
      <c r="Q144" s="592"/>
      <c r="R144" s="592"/>
    </row>
    <row r="145" spans="1:18">
      <c r="A145" s="1499"/>
      <c r="C145" s="617"/>
      <c r="D145" s="617"/>
      <c r="E145" s="1586"/>
      <c r="F145" s="1586"/>
      <c r="J145" s="592"/>
      <c r="K145" s="592"/>
      <c r="L145" s="592"/>
      <c r="M145" s="592"/>
      <c r="N145" s="592"/>
      <c r="O145" s="592"/>
      <c r="P145" s="592"/>
      <c r="Q145" s="592"/>
      <c r="R145" s="592"/>
    </row>
    <row r="146" spans="1:18">
      <c r="A146" s="1499"/>
      <c r="C146" s="617"/>
      <c r="D146" s="617"/>
      <c r="E146" s="1586"/>
      <c r="F146" s="1586"/>
      <c r="J146" s="592"/>
      <c r="K146" s="592"/>
      <c r="L146" s="592"/>
      <c r="M146" s="592"/>
      <c r="N146" s="592"/>
      <c r="O146" s="592"/>
      <c r="P146" s="592"/>
      <c r="Q146" s="592"/>
      <c r="R146" s="592"/>
    </row>
    <row r="147" spans="1:18">
      <c r="A147" s="1499"/>
      <c r="C147" s="617"/>
      <c r="D147" s="617"/>
      <c r="E147" s="1586"/>
      <c r="F147" s="1586"/>
      <c r="J147" s="592"/>
      <c r="K147" s="592"/>
      <c r="L147" s="592"/>
      <c r="M147" s="592"/>
      <c r="N147" s="592"/>
      <c r="O147" s="592"/>
      <c r="P147" s="592"/>
      <c r="Q147" s="592"/>
      <c r="R147" s="592"/>
    </row>
    <row r="148" spans="1:18">
      <c r="A148" s="1499"/>
      <c r="C148" s="617"/>
      <c r="D148" s="617"/>
      <c r="E148" s="1586"/>
      <c r="F148" s="1586"/>
      <c r="J148" s="592"/>
      <c r="K148" s="592"/>
      <c r="L148" s="592"/>
      <c r="M148" s="592"/>
      <c r="N148" s="592"/>
      <c r="O148" s="592"/>
      <c r="P148" s="592"/>
      <c r="Q148" s="592"/>
      <c r="R148" s="592"/>
    </row>
    <row r="149" spans="1:18">
      <c r="A149" s="1499"/>
      <c r="C149" s="617"/>
      <c r="D149" s="617"/>
      <c r="E149" s="1586"/>
      <c r="F149" s="1586"/>
      <c r="J149" s="592"/>
      <c r="K149" s="592"/>
      <c r="L149" s="592"/>
      <c r="M149" s="592"/>
      <c r="N149" s="592"/>
      <c r="O149" s="592"/>
      <c r="P149" s="592"/>
      <c r="Q149" s="592"/>
      <c r="R149" s="592"/>
    </row>
    <row r="150" spans="1:18">
      <c r="A150" s="1499"/>
      <c r="C150" s="617"/>
      <c r="D150" s="617"/>
      <c r="E150" s="1586"/>
      <c r="F150" s="1586"/>
      <c r="J150" s="592"/>
      <c r="K150" s="592"/>
      <c r="L150" s="592"/>
      <c r="M150" s="592"/>
      <c r="N150" s="592"/>
      <c r="O150" s="592"/>
      <c r="P150" s="592"/>
      <c r="Q150" s="592"/>
      <c r="R150" s="592"/>
    </row>
    <row r="151" spans="1:18">
      <c r="A151" s="1499"/>
      <c r="C151" s="617"/>
      <c r="D151" s="617"/>
      <c r="E151" s="1586"/>
      <c r="F151" s="1586"/>
      <c r="J151" s="592"/>
      <c r="K151" s="592"/>
      <c r="L151" s="592"/>
      <c r="M151" s="592"/>
      <c r="N151" s="592"/>
      <c r="O151" s="592"/>
      <c r="P151" s="592"/>
      <c r="Q151" s="592"/>
      <c r="R151" s="592"/>
    </row>
    <row r="152" spans="1:18">
      <c r="A152" s="1499"/>
      <c r="C152" s="617"/>
      <c r="D152" s="617"/>
      <c r="E152" s="1586"/>
      <c r="F152" s="1586"/>
      <c r="J152" s="592"/>
      <c r="K152" s="592"/>
      <c r="L152" s="592"/>
      <c r="M152" s="592"/>
      <c r="N152" s="592"/>
      <c r="O152" s="592"/>
      <c r="P152" s="592"/>
      <c r="Q152" s="592"/>
      <c r="R152" s="592"/>
    </row>
    <row r="153" spans="1:18">
      <c r="A153" s="1499"/>
      <c r="C153" s="617"/>
      <c r="D153" s="617"/>
      <c r="E153" s="1586"/>
      <c r="F153" s="1586"/>
      <c r="J153" s="592"/>
      <c r="K153" s="592"/>
      <c r="L153" s="592"/>
      <c r="M153" s="592"/>
      <c r="N153" s="592"/>
      <c r="O153" s="592"/>
      <c r="P153" s="592"/>
      <c r="Q153" s="592"/>
      <c r="R153" s="592"/>
    </row>
    <row r="154" spans="1:18">
      <c r="A154" s="1499"/>
      <c r="C154" s="617"/>
      <c r="D154" s="617"/>
      <c r="E154" s="1586"/>
      <c r="F154" s="1586"/>
      <c r="J154" s="592"/>
      <c r="K154" s="592"/>
      <c r="L154" s="592"/>
      <c r="M154" s="592"/>
      <c r="N154" s="592"/>
      <c r="O154" s="592"/>
      <c r="P154" s="592"/>
      <c r="Q154" s="592"/>
      <c r="R154" s="592"/>
    </row>
    <row r="155" spans="1:18">
      <c r="A155" s="1499"/>
      <c r="C155" s="617"/>
      <c r="D155" s="617"/>
      <c r="E155" s="1586"/>
      <c r="F155" s="1586"/>
      <c r="J155" s="592"/>
      <c r="K155" s="592"/>
      <c r="L155" s="592"/>
      <c r="M155" s="592"/>
      <c r="N155" s="592"/>
      <c r="O155" s="592"/>
      <c r="P155" s="592"/>
      <c r="Q155" s="592"/>
      <c r="R155" s="592"/>
    </row>
    <row r="156" spans="1:18">
      <c r="A156" s="1499"/>
      <c r="C156" s="617"/>
      <c r="D156" s="617"/>
      <c r="E156" s="1586"/>
      <c r="F156" s="1586"/>
      <c r="J156" s="592"/>
      <c r="K156" s="592"/>
      <c r="L156" s="592"/>
      <c r="M156" s="592"/>
      <c r="N156" s="592"/>
      <c r="O156" s="592"/>
      <c r="P156" s="592"/>
      <c r="Q156" s="592"/>
      <c r="R156" s="592"/>
    </row>
    <row r="157" spans="1:18">
      <c r="A157" s="1499"/>
      <c r="C157" s="617"/>
      <c r="D157" s="617"/>
      <c r="E157" s="1586"/>
      <c r="F157" s="1586"/>
      <c r="J157" s="592"/>
      <c r="K157" s="592"/>
      <c r="L157" s="592"/>
      <c r="M157" s="592"/>
      <c r="N157" s="592"/>
      <c r="O157" s="592"/>
      <c r="P157" s="592"/>
      <c r="Q157" s="592"/>
      <c r="R157" s="592"/>
    </row>
    <row r="158" spans="1:18">
      <c r="A158" s="1499"/>
      <c r="C158" s="617"/>
      <c r="D158" s="617"/>
      <c r="E158" s="1586"/>
      <c r="F158" s="1586"/>
      <c r="J158" s="592"/>
      <c r="K158" s="592"/>
      <c r="L158" s="592"/>
      <c r="M158" s="592"/>
      <c r="N158" s="592"/>
      <c r="O158" s="592"/>
      <c r="P158" s="592"/>
      <c r="Q158" s="592"/>
      <c r="R158" s="592"/>
    </row>
    <row r="159" spans="1:18">
      <c r="A159" s="1499"/>
      <c r="C159" s="617"/>
      <c r="D159" s="617"/>
      <c r="E159" s="1586"/>
      <c r="F159" s="1586"/>
      <c r="J159" s="592"/>
      <c r="K159" s="592"/>
      <c r="L159" s="592"/>
      <c r="M159" s="592"/>
      <c r="N159" s="592"/>
      <c r="O159" s="592"/>
      <c r="P159" s="592"/>
      <c r="Q159" s="592"/>
      <c r="R159" s="592"/>
    </row>
    <row r="160" spans="1:18">
      <c r="A160" s="1499"/>
      <c r="C160" s="617"/>
      <c r="D160" s="617"/>
      <c r="E160" s="1586"/>
      <c r="F160" s="1586"/>
      <c r="J160" s="592"/>
      <c r="K160" s="592"/>
      <c r="L160" s="592"/>
      <c r="M160" s="592"/>
      <c r="N160" s="592"/>
      <c r="O160" s="592"/>
      <c r="P160" s="592"/>
      <c r="Q160" s="592"/>
      <c r="R160" s="592"/>
    </row>
    <row r="161" spans="1:18">
      <c r="A161" s="1499"/>
      <c r="C161" s="617"/>
      <c r="D161" s="617"/>
      <c r="E161" s="1586"/>
      <c r="F161" s="1586"/>
      <c r="J161" s="592"/>
      <c r="K161" s="592"/>
      <c r="L161" s="592"/>
      <c r="M161" s="592"/>
      <c r="N161" s="592"/>
      <c r="O161" s="592"/>
      <c r="P161" s="592"/>
      <c r="Q161" s="592"/>
      <c r="R161" s="592"/>
    </row>
    <row r="162" spans="1:18">
      <c r="A162" s="1499"/>
      <c r="C162" s="617"/>
      <c r="D162" s="617"/>
      <c r="E162" s="1586"/>
      <c r="F162" s="1586"/>
      <c r="J162" s="592"/>
      <c r="K162" s="592"/>
      <c r="L162" s="592"/>
      <c r="M162" s="592"/>
      <c r="N162" s="592"/>
      <c r="O162" s="592"/>
      <c r="P162" s="592"/>
      <c r="Q162" s="592"/>
      <c r="R162" s="592"/>
    </row>
    <row r="163" spans="1:18">
      <c r="A163" s="1499"/>
      <c r="C163" s="617"/>
      <c r="D163" s="617"/>
      <c r="E163" s="1586"/>
      <c r="F163" s="1586"/>
      <c r="J163" s="592"/>
      <c r="K163" s="592"/>
      <c r="L163" s="592"/>
      <c r="M163" s="592"/>
      <c r="N163" s="592"/>
      <c r="O163" s="592"/>
      <c r="P163" s="592"/>
      <c r="Q163" s="592"/>
      <c r="R163" s="592"/>
    </row>
    <row r="164" spans="1:18">
      <c r="A164" s="1499"/>
      <c r="C164" s="617"/>
      <c r="D164" s="617"/>
      <c r="E164" s="1586"/>
      <c r="F164" s="1586"/>
      <c r="J164" s="592"/>
      <c r="K164" s="592"/>
      <c r="L164" s="592"/>
      <c r="M164" s="592"/>
      <c r="N164" s="592"/>
      <c r="O164" s="592"/>
      <c r="P164" s="592"/>
      <c r="Q164" s="592"/>
      <c r="R164" s="592"/>
    </row>
    <row r="165" spans="1:18">
      <c r="A165" s="1499"/>
      <c r="C165" s="617"/>
      <c r="D165" s="617"/>
      <c r="E165" s="1586"/>
      <c r="F165" s="1586"/>
      <c r="J165" s="592"/>
      <c r="K165" s="592"/>
      <c r="L165" s="592"/>
      <c r="M165" s="592"/>
      <c r="N165" s="592"/>
      <c r="O165" s="592"/>
      <c r="P165" s="592"/>
      <c r="Q165" s="592"/>
      <c r="R165" s="592"/>
    </row>
    <row r="166" spans="1:18">
      <c r="A166" s="1499"/>
      <c r="C166" s="617"/>
      <c r="D166" s="617"/>
      <c r="E166" s="1586"/>
      <c r="F166" s="1586"/>
      <c r="J166" s="592"/>
      <c r="K166" s="592"/>
      <c r="L166" s="592"/>
      <c r="M166" s="592"/>
      <c r="N166" s="592"/>
      <c r="O166" s="592"/>
      <c r="P166" s="592"/>
      <c r="Q166" s="592"/>
      <c r="R166" s="592"/>
    </row>
    <row r="167" spans="1:18">
      <c r="A167" s="1499"/>
      <c r="C167" s="617"/>
      <c r="D167" s="617"/>
      <c r="E167" s="1586"/>
      <c r="F167" s="1586"/>
      <c r="J167" s="592"/>
      <c r="K167" s="592"/>
      <c r="L167" s="592"/>
      <c r="M167" s="592"/>
      <c r="N167" s="592"/>
      <c r="O167" s="592"/>
      <c r="P167" s="592"/>
      <c r="Q167" s="592"/>
      <c r="R167" s="592"/>
    </row>
    <row r="168" spans="1:18">
      <c r="A168" s="1499"/>
      <c r="C168" s="617"/>
      <c r="D168" s="617"/>
      <c r="E168" s="1586"/>
      <c r="F168" s="1586"/>
      <c r="J168" s="592"/>
      <c r="K168" s="592"/>
      <c r="L168" s="592"/>
      <c r="M168" s="592"/>
      <c r="N168" s="592"/>
      <c r="O168" s="592"/>
      <c r="P168" s="592"/>
      <c r="Q168" s="592"/>
      <c r="R168" s="592"/>
    </row>
    <row r="169" spans="1:18">
      <c r="A169" s="1499"/>
      <c r="C169" s="617"/>
      <c r="D169" s="617"/>
      <c r="E169" s="1586"/>
      <c r="F169" s="1586"/>
      <c r="J169" s="592"/>
      <c r="K169" s="592"/>
      <c r="L169" s="592"/>
      <c r="M169" s="592"/>
      <c r="N169" s="592"/>
      <c r="O169" s="592"/>
      <c r="P169" s="592"/>
      <c r="Q169" s="592"/>
      <c r="R169" s="592"/>
    </row>
    <row r="170" spans="1:18">
      <c r="A170" s="1499"/>
      <c r="C170" s="617"/>
      <c r="D170" s="617"/>
      <c r="E170" s="1586"/>
      <c r="F170" s="1586"/>
      <c r="J170" s="592"/>
      <c r="K170" s="592"/>
      <c r="L170" s="592"/>
      <c r="M170" s="592"/>
      <c r="N170" s="592"/>
      <c r="O170" s="592"/>
      <c r="P170" s="592"/>
      <c r="Q170" s="592"/>
      <c r="R170" s="592"/>
    </row>
    <row r="171" spans="1:18">
      <c r="A171" s="1499"/>
      <c r="C171" s="617"/>
      <c r="D171" s="617"/>
      <c r="E171" s="1586"/>
      <c r="F171" s="1586"/>
      <c r="J171" s="592"/>
      <c r="K171" s="592"/>
      <c r="L171" s="592"/>
      <c r="M171" s="592"/>
      <c r="N171" s="592"/>
      <c r="O171" s="592"/>
      <c r="P171" s="592"/>
      <c r="Q171" s="592"/>
      <c r="R171" s="592"/>
    </row>
    <row r="172" spans="1:18">
      <c r="A172" s="1499"/>
      <c r="C172" s="617"/>
      <c r="D172" s="617"/>
      <c r="E172" s="1586"/>
      <c r="F172" s="1586"/>
      <c r="J172" s="592"/>
      <c r="K172" s="592"/>
      <c r="L172" s="592"/>
      <c r="M172" s="592"/>
      <c r="N172" s="592"/>
      <c r="O172" s="592"/>
      <c r="P172" s="592"/>
      <c r="Q172" s="592"/>
      <c r="R172" s="592"/>
    </row>
    <row r="173" spans="1:18">
      <c r="A173" s="1499"/>
      <c r="C173" s="617"/>
      <c r="D173" s="617"/>
      <c r="E173" s="1586"/>
      <c r="F173" s="1586"/>
      <c r="J173" s="592"/>
      <c r="K173" s="592"/>
      <c r="L173" s="592"/>
      <c r="M173" s="592"/>
      <c r="N173" s="592"/>
      <c r="O173" s="592"/>
      <c r="P173" s="592"/>
      <c r="Q173" s="592"/>
      <c r="R173" s="592"/>
    </row>
    <row r="174" spans="1:18">
      <c r="A174" s="1499"/>
      <c r="C174" s="617"/>
      <c r="D174" s="617"/>
      <c r="E174" s="1586"/>
      <c r="F174" s="1586"/>
      <c r="J174" s="592"/>
      <c r="K174" s="592"/>
      <c r="L174" s="592"/>
      <c r="M174" s="592"/>
      <c r="N174" s="592"/>
      <c r="O174" s="592"/>
      <c r="P174" s="592"/>
      <c r="Q174" s="592"/>
      <c r="R174" s="592"/>
    </row>
    <row r="175" spans="1:18">
      <c r="A175" s="1499"/>
      <c r="C175" s="617"/>
      <c r="D175" s="617"/>
      <c r="E175" s="1586"/>
      <c r="F175" s="1586"/>
      <c r="J175" s="592"/>
      <c r="K175" s="592"/>
      <c r="L175" s="592"/>
      <c r="M175" s="592"/>
      <c r="N175" s="592"/>
      <c r="O175" s="592"/>
      <c r="P175" s="592"/>
      <c r="Q175" s="592"/>
      <c r="R175" s="592"/>
    </row>
    <row r="176" spans="1:18">
      <c r="A176" s="1499"/>
      <c r="C176" s="617"/>
      <c r="D176" s="617"/>
      <c r="E176" s="1586"/>
      <c r="F176" s="1586"/>
      <c r="J176" s="592"/>
      <c r="K176" s="592"/>
      <c r="L176" s="592"/>
      <c r="M176" s="592"/>
      <c r="N176" s="592"/>
      <c r="O176" s="592"/>
      <c r="P176" s="592"/>
      <c r="Q176" s="592"/>
      <c r="R176" s="592"/>
    </row>
    <row r="177" spans="1:18">
      <c r="A177" s="1499"/>
      <c r="C177" s="617"/>
      <c r="D177" s="617"/>
      <c r="E177" s="1586"/>
      <c r="F177" s="1586"/>
      <c r="J177" s="592"/>
      <c r="K177" s="592"/>
      <c r="L177" s="592"/>
      <c r="M177" s="592"/>
      <c r="N177" s="592"/>
      <c r="O177" s="592"/>
      <c r="P177" s="592"/>
      <c r="Q177" s="592"/>
      <c r="R177" s="592"/>
    </row>
    <row r="178" spans="1:18">
      <c r="A178" s="1499"/>
      <c r="C178" s="617"/>
      <c r="D178" s="617"/>
      <c r="E178" s="1586"/>
      <c r="F178" s="1586"/>
      <c r="J178" s="592"/>
      <c r="K178" s="592"/>
      <c r="L178" s="592"/>
      <c r="M178" s="592"/>
      <c r="N178" s="592"/>
      <c r="O178" s="592"/>
      <c r="P178" s="592"/>
      <c r="Q178" s="592"/>
      <c r="R178" s="592"/>
    </row>
    <row r="179" spans="1:18">
      <c r="A179" s="1499"/>
      <c r="C179" s="1128"/>
      <c r="D179" s="1128"/>
      <c r="E179" s="1586"/>
      <c r="F179" s="1586"/>
      <c r="J179" s="592"/>
      <c r="K179" s="592"/>
      <c r="L179" s="592"/>
      <c r="M179" s="592"/>
      <c r="N179" s="592"/>
      <c r="O179" s="592"/>
      <c r="P179" s="592"/>
      <c r="Q179" s="592"/>
      <c r="R179" s="592"/>
    </row>
    <row r="180" spans="1:18">
      <c r="A180" s="1499"/>
      <c r="E180" s="1586"/>
      <c r="F180" s="1586"/>
      <c r="J180" s="592"/>
      <c r="K180" s="592"/>
      <c r="L180" s="592"/>
      <c r="M180" s="592"/>
      <c r="N180" s="592"/>
      <c r="O180" s="592"/>
      <c r="P180" s="592"/>
      <c r="Q180" s="592"/>
      <c r="R180" s="592"/>
    </row>
    <row r="181" spans="1:18" ht="16" thickBot="1">
      <c r="A181" s="1189"/>
      <c r="B181" s="1620"/>
      <c r="C181" s="1620"/>
      <c r="D181" s="1620"/>
      <c r="E181" s="1369"/>
      <c r="F181" s="1586"/>
      <c r="J181" s="592"/>
      <c r="K181" s="592"/>
      <c r="L181" s="592"/>
      <c r="M181" s="592"/>
      <c r="N181" s="592"/>
      <c r="O181" s="592"/>
      <c r="P181" s="592"/>
      <c r="Q181" s="592"/>
      <c r="R181" s="592"/>
    </row>
    <row r="182" spans="1:18">
      <c r="A182" s="1499"/>
      <c r="F182" s="1586"/>
      <c r="J182" s="592"/>
      <c r="K182" s="592"/>
      <c r="L182" s="592"/>
      <c r="M182" s="592"/>
      <c r="N182" s="592"/>
      <c r="O182" s="592"/>
      <c r="P182" s="592"/>
      <c r="Q182" s="592"/>
      <c r="R182" s="592"/>
    </row>
    <row r="183" spans="1:18">
      <c r="A183" s="1499"/>
      <c r="F183" s="1586"/>
      <c r="J183" s="592"/>
      <c r="K183" s="592"/>
      <c r="L183" s="592"/>
      <c r="M183" s="592"/>
      <c r="N183" s="592"/>
      <c r="O183" s="592"/>
      <c r="P183" s="592"/>
      <c r="Q183" s="592"/>
      <c r="R183" s="592"/>
    </row>
    <row r="184" spans="1:18">
      <c r="A184" s="1499"/>
      <c r="F184" s="1586"/>
      <c r="J184" s="592"/>
      <c r="K184" s="592"/>
      <c r="L184" s="592"/>
      <c r="M184" s="592"/>
      <c r="N184" s="592"/>
      <c r="O184" s="592"/>
      <c r="P184" s="592"/>
      <c r="Q184" s="592"/>
      <c r="R184" s="592"/>
    </row>
    <row r="185" spans="1:18">
      <c r="A185" s="1499"/>
      <c r="F185" s="1586"/>
      <c r="J185" s="592"/>
      <c r="K185" s="592"/>
      <c r="L185" s="592"/>
      <c r="M185" s="592"/>
      <c r="N185" s="592"/>
      <c r="O185" s="592"/>
      <c r="P185" s="592"/>
      <c r="Q185" s="592"/>
      <c r="R185" s="592"/>
    </row>
    <row r="186" spans="1:18">
      <c r="A186" s="1499"/>
      <c r="F186" s="1586"/>
      <c r="J186" s="592"/>
      <c r="K186" s="592"/>
      <c r="L186" s="592"/>
      <c r="M186" s="592"/>
      <c r="N186" s="592"/>
      <c r="O186" s="592"/>
      <c r="P186" s="592"/>
      <c r="Q186" s="592"/>
      <c r="R186" s="592"/>
    </row>
    <row r="187" spans="1:18">
      <c r="A187" s="1499"/>
      <c r="F187" s="1586"/>
      <c r="J187" s="592"/>
      <c r="K187" s="592"/>
      <c r="L187" s="592"/>
      <c r="M187" s="592"/>
      <c r="N187" s="592"/>
      <c r="O187" s="592"/>
      <c r="P187" s="592"/>
      <c r="Q187" s="592"/>
      <c r="R187" s="592"/>
    </row>
    <row r="188" spans="1:18">
      <c r="A188" s="1499"/>
      <c r="F188" s="1586"/>
    </row>
    <row r="189" spans="1:18">
      <c r="A189" s="1499"/>
      <c r="F189" s="1586"/>
    </row>
    <row r="190" spans="1:18">
      <c r="A190" s="1499"/>
      <c r="F190" s="1586"/>
    </row>
    <row r="191" spans="1:18">
      <c r="A191" s="1499"/>
      <c r="F191" s="1586"/>
    </row>
    <row r="192" spans="1:18">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3">
    <mergeCell ref="A60:H60"/>
    <mergeCell ref="G62:H62"/>
    <mergeCell ref="A64:H64"/>
  </mergeCells>
  <printOptions horizontalCentered="1" verticalCentered="1"/>
  <pageMargins left="0.5" right="0.75" top="0.5" bottom="0.5" header="0.5" footer="0.5"/>
  <pageSetup scale="61" fitToHeight="2" pageOrder="overThenDown" orientation="portrait" r:id="rId1"/>
  <headerFooter alignWithMargins="0"/>
  <rowBreaks count="1" manualBreakCount="1">
    <brk id="61" max="7" man="1"/>
  </rowBreaks>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abColor rgb="FF92D050"/>
  </sheetPr>
  <dimension ref="A1:H200"/>
  <sheetViews>
    <sheetView view="pageBreakPreview" topLeftCell="A59" zoomScale="60" zoomScaleNormal="70" workbookViewId="0">
      <selection activeCell="B79" sqref="B79"/>
    </sheetView>
  </sheetViews>
  <sheetFormatPr defaultColWidth="9.69140625" defaultRowHeight="15.5"/>
  <cols>
    <col min="1" max="1" width="4.69140625" style="9" customWidth="1"/>
    <col min="2" max="2" width="19.07421875" style="9" customWidth="1"/>
    <col min="3" max="3" width="14.69140625" style="9" customWidth="1"/>
    <col min="4" max="4" width="40.07421875" style="9" customWidth="1"/>
    <col min="5" max="5" width="17.69140625" style="9" customWidth="1"/>
    <col min="6" max="6" width="9.53515625" style="9" customWidth="1"/>
    <col min="7" max="7" width="11.69140625" style="9" customWidth="1"/>
    <col min="8" max="8" width="11" style="9" customWidth="1"/>
    <col min="9" max="16384" width="9.69140625" style="9"/>
  </cols>
  <sheetData>
    <row r="1" spans="1:8">
      <c r="A1" s="1182" t="s">
        <v>156</v>
      </c>
      <c r="B1" s="1328"/>
      <c r="C1" s="1328"/>
      <c r="D1" s="1236" t="s">
        <v>2204</v>
      </c>
      <c r="E1" s="1236" t="s">
        <v>2205</v>
      </c>
      <c r="F1" s="1328" t="s">
        <v>159</v>
      </c>
      <c r="G1" s="1183"/>
    </row>
    <row r="2" spans="1:8">
      <c r="A2" s="1499" t="str">
        <f>'Data Sheet'!$C$25</f>
        <v xml:space="preserve">Niagara Mohawk Power Corporation </v>
      </c>
      <c r="D2" s="22" t="s">
        <v>2206</v>
      </c>
      <c r="E2" s="38" t="s">
        <v>2207</v>
      </c>
      <c r="G2" s="1586"/>
    </row>
    <row r="3" spans="1:8" ht="15" customHeight="1">
      <c r="A3" s="1667"/>
      <c r="B3" s="37"/>
      <c r="C3" s="37"/>
      <c r="D3" s="44" t="s">
        <v>2208</v>
      </c>
      <c r="E3" s="324" t="str">
        <f>'Data Sheet'!$C$40</f>
        <v>April 20, 2026</v>
      </c>
      <c r="F3" s="49" t="str">
        <f>'Data Sheet'!$C$38</f>
        <v>December 31, 2025</v>
      </c>
      <c r="G3" s="1217"/>
    </row>
    <row r="4" spans="1:8" ht="15" customHeight="1">
      <c r="A4" s="3802" t="s">
        <v>2209</v>
      </c>
      <c r="B4" s="3803"/>
      <c r="C4" s="3803"/>
      <c r="D4" s="3803"/>
      <c r="E4" s="3803"/>
      <c r="F4" s="3803"/>
      <c r="G4" s="3804"/>
      <c r="H4" s="12"/>
    </row>
    <row r="5" spans="1:8">
      <c r="A5" s="1499"/>
      <c r="G5" s="1586"/>
    </row>
    <row r="6" spans="1:8">
      <c r="A6" s="3833" t="s">
        <v>2210</v>
      </c>
      <c r="B6" s="3834"/>
      <c r="C6" s="3834"/>
      <c r="D6" s="3834"/>
      <c r="E6" s="3834"/>
      <c r="F6" s="3834"/>
      <c r="G6" s="1586"/>
    </row>
    <row r="7" spans="1:8">
      <c r="A7" s="3833" t="s">
        <v>2211</v>
      </c>
      <c r="B7" s="3834"/>
      <c r="C7" s="3834"/>
      <c r="D7" s="3834"/>
      <c r="E7" s="3834"/>
      <c r="F7" s="3834"/>
      <c r="G7" s="3835"/>
      <c r="H7" s="13"/>
    </row>
    <row r="8" spans="1:8">
      <c r="A8" s="3833" t="s">
        <v>2212</v>
      </c>
      <c r="B8" s="3834"/>
      <c r="C8" s="3834"/>
      <c r="D8" s="3834"/>
      <c r="E8" s="3834"/>
      <c r="F8" s="3834"/>
      <c r="G8" s="3835"/>
      <c r="H8" s="13"/>
    </row>
    <row r="9" spans="1:8">
      <c r="A9" s="3833" t="s">
        <v>2213</v>
      </c>
      <c r="B9" s="3834"/>
      <c r="C9" s="3834"/>
      <c r="D9" s="3834"/>
      <c r="E9" s="3834"/>
      <c r="F9" s="3834"/>
      <c r="G9" s="3835"/>
      <c r="H9" s="13"/>
    </row>
    <row r="10" spans="1:8">
      <c r="A10" s="1499"/>
      <c r="G10" s="1586"/>
    </row>
    <row r="11" spans="1:8">
      <c r="A11" s="3833" t="s">
        <v>2214</v>
      </c>
      <c r="B11" s="3834"/>
      <c r="C11" s="3834"/>
      <c r="D11" s="3834"/>
      <c r="E11" s="3834"/>
      <c r="F11" s="3834"/>
      <c r="G11" s="3835"/>
      <c r="H11" s="13"/>
    </row>
    <row r="12" spans="1:8">
      <c r="A12" s="1499"/>
      <c r="G12" s="1586"/>
    </row>
    <row r="13" spans="1:8">
      <c r="A13" s="3833" t="s">
        <v>2215</v>
      </c>
      <c r="B13" s="3834"/>
      <c r="C13" s="3834"/>
      <c r="D13" s="3834"/>
      <c r="E13" s="3834"/>
      <c r="F13" s="3834"/>
      <c r="G13" s="3835"/>
      <c r="H13" s="13"/>
    </row>
    <row r="14" spans="1:8">
      <c r="A14" s="3833" t="s">
        <v>2216</v>
      </c>
      <c r="B14" s="3834"/>
      <c r="C14" s="3834"/>
      <c r="D14" s="3834"/>
      <c r="E14" s="3834"/>
      <c r="F14" s="3834"/>
      <c r="G14" s="3835"/>
      <c r="H14" s="13"/>
    </row>
    <row r="15" spans="1:8">
      <c r="A15" s="1667"/>
      <c r="B15" s="37"/>
      <c r="C15" s="37"/>
      <c r="D15" s="37"/>
      <c r="E15" s="37"/>
      <c r="F15" s="37"/>
      <c r="G15" s="1217"/>
    </row>
    <row r="16" spans="1:8">
      <c r="A16" s="1499"/>
      <c r="B16" s="47"/>
      <c r="E16" s="142" t="s">
        <v>705</v>
      </c>
      <c r="F16" s="142" t="s">
        <v>2217</v>
      </c>
      <c r="G16" s="1330" t="s">
        <v>705</v>
      </c>
      <c r="H16" s="143"/>
    </row>
    <row r="17" spans="1:8">
      <c r="A17" s="1499" t="s">
        <v>399</v>
      </c>
      <c r="B17" s="47"/>
      <c r="C17" s="12" t="s">
        <v>1675</v>
      </c>
      <c r="D17" s="12"/>
      <c r="E17" s="142" t="s">
        <v>1352</v>
      </c>
      <c r="F17" s="142" t="s">
        <v>2218</v>
      </c>
      <c r="G17" s="1330" t="s">
        <v>708</v>
      </c>
      <c r="H17" s="143"/>
    </row>
    <row r="18" spans="1:8">
      <c r="A18" s="1667" t="s">
        <v>402</v>
      </c>
      <c r="B18" s="49"/>
      <c r="C18" s="35" t="s">
        <v>172</v>
      </c>
      <c r="D18" s="35"/>
      <c r="E18" s="162" t="s">
        <v>173</v>
      </c>
      <c r="F18" s="162" t="s">
        <v>174</v>
      </c>
      <c r="G18" s="1331" t="s">
        <v>175</v>
      </c>
      <c r="H18" s="143"/>
    </row>
    <row r="19" spans="1:8" ht="16.5" customHeight="1">
      <c r="A19" s="1499">
        <v>1</v>
      </c>
      <c r="B19" s="47"/>
      <c r="C19" s="9" t="s">
        <v>2219</v>
      </c>
      <c r="E19" s="3336">
        <v>1245051</v>
      </c>
      <c r="F19" s="3337"/>
      <c r="G19" s="3338">
        <f>E19+F19</f>
        <v>1245051</v>
      </c>
      <c r="H19" s="193"/>
    </row>
    <row r="20" spans="1:8" ht="16.5" customHeight="1">
      <c r="A20" s="1499">
        <v>2</v>
      </c>
      <c r="B20" s="47"/>
      <c r="C20" s="9" t="s">
        <v>2220</v>
      </c>
      <c r="E20" s="873"/>
      <c r="F20" s="1012"/>
      <c r="G20" s="1364"/>
      <c r="H20" s="151"/>
    </row>
    <row r="21" spans="1:8" ht="16.5" customHeight="1">
      <c r="A21" s="1499">
        <v>3</v>
      </c>
      <c r="B21" s="47"/>
      <c r="E21" s="873"/>
      <c r="F21" s="1012"/>
      <c r="G21" s="1364"/>
      <c r="H21" s="151"/>
    </row>
    <row r="22" spans="1:8" ht="16.5" customHeight="1">
      <c r="A22" s="1499">
        <v>4</v>
      </c>
      <c r="B22" s="47"/>
      <c r="C22" s="9" t="s">
        <v>2221</v>
      </c>
      <c r="E22" s="873">
        <v>741634</v>
      </c>
      <c r="F22" s="1012"/>
      <c r="G22" s="1364">
        <f>E22+F22</f>
        <v>741634</v>
      </c>
      <c r="H22" s="151"/>
    </row>
    <row r="23" spans="1:8" ht="16.5" customHeight="1">
      <c r="A23" s="1499">
        <v>5</v>
      </c>
      <c r="B23" s="47"/>
      <c r="C23" s="9" t="s">
        <v>2222</v>
      </c>
      <c r="E23" s="873"/>
      <c r="F23" s="1012"/>
      <c r="G23" s="1364"/>
      <c r="H23" s="151"/>
    </row>
    <row r="24" spans="1:8" ht="16.5" customHeight="1">
      <c r="A24" s="1499">
        <v>6</v>
      </c>
      <c r="B24" s="47"/>
      <c r="E24" s="873"/>
      <c r="F24" s="1012"/>
      <c r="G24" s="1364"/>
      <c r="H24" s="151"/>
    </row>
    <row r="25" spans="1:8" ht="16.5" customHeight="1">
      <c r="A25" s="1499">
        <v>7</v>
      </c>
      <c r="B25" s="47"/>
      <c r="C25" s="9" t="s">
        <v>2223</v>
      </c>
      <c r="E25" s="873">
        <v>359190</v>
      </c>
      <c r="F25" s="1012"/>
      <c r="G25" s="1364">
        <f>E25+F25</f>
        <v>359190</v>
      </c>
      <c r="H25" s="151"/>
    </row>
    <row r="26" spans="1:8" ht="16.5" customHeight="1">
      <c r="A26" s="1499">
        <v>8</v>
      </c>
      <c r="B26" s="47"/>
      <c r="E26" s="873"/>
      <c r="F26" s="1012"/>
      <c r="G26" s="1364"/>
      <c r="H26" s="151"/>
    </row>
    <row r="27" spans="1:8" ht="16.5" customHeight="1">
      <c r="A27" s="1499">
        <v>9</v>
      </c>
      <c r="B27" s="47"/>
      <c r="C27" s="9" t="s">
        <v>2224</v>
      </c>
      <c r="E27" s="873">
        <v>5393619</v>
      </c>
      <c r="F27" s="1012"/>
      <c r="G27" s="1364">
        <f t="shared" ref="G27:G37" si="0">E27+F27</f>
        <v>5393619</v>
      </c>
      <c r="H27" s="151"/>
    </row>
    <row r="28" spans="1:8" ht="16.5" customHeight="1">
      <c r="A28" s="1499">
        <v>10</v>
      </c>
      <c r="B28" s="47"/>
      <c r="E28" s="873"/>
      <c r="F28" s="1012"/>
      <c r="G28" s="1364"/>
      <c r="H28" s="151"/>
    </row>
    <row r="29" spans="1:8" ht="16.5" customHeight="1">
      <c r="A29" s="1499">
        <v>11</v>
      </c>
      <c r="B29" s="47"/>
      <c r="C29" s="9" t="s">
        <v>2225</v>
      </c>
      <c r="E29" s="873">
        <v>1037807</v>
      </c>
      <c r="F29" s="1012"/>
      <c r="G29" s="1364">
        <f t="shared" si="0"/>
        <v>1037807</v>
      </c>
      <c r="H29" s="151"/>
    </row>
    <row r="30" spans="1:8" ht="16.5" customHeight="1">
      <c r="A30" s="1499">
        <v>12</v>
      </c>
      <c r="B30" s="47"/>
      <c r="E30" s="873"/>
      <c r="F30" s="1012"/>
      <c r="G30" s="1364"/>
      <c r="H30" s="151"/>
    </row>
    <row r="31" spans="1:8" ht="16.5" customHeight="1">
      <c r="A31" s="1499">
        <v>13</v>
      </c>
      <c r="B31" s="47"/>
      <c r="C31" s="9" t="s">
        <v>2226</v>
      </c>
      <c r="E31" s="873">
        <v>225616</v>
      </c>
      <c r="F31" s="1012"/>
      <c r="G31" s="1364">
        <f t="shared" si="0"/>
        <v>225616</v>
      </c>
      <c r="H31" s="151"/>
    </row>
    <row r="32" spans="1:8" ht="16.5" customHeight="1">
      <c r="A32" s="1499">
        <v>14</v>
      </c>
      <c r="B32" s="47"/>
      <c r="E32" s="873"/>
      <c r="F32" s="1012"/>
      <c r="G32" s="1364"/>
      <c r="H32" s="151"/>
    </row>
    <row r="33" spans="1:8" ht="16.5" customHeight="1">
      <c r="A33" s="1499">
        <v>15</v>
      </c>
      <c r="B33" s="47"/>
      <c r="C33" s="9" t="s">
        <v>2227</v>
      </c>
      <c r="E33" s="873">
        <v>308650</v>
      </c>
      <c r="F33" s="1012"/>
      <c r="G33" s="1364">
        <f t="shared" si="0"/>
        <v>308650</v>
      </c>
      <c r="H33" s="151"/>
    </row>
    <row r="34" spans="1:8" ht="16.5" customHeight="1">
      <c r="A34" s="1499">
        <v>16</v>
      </c>
      <c r="B34" s="47"/>
      <c r="E34" s="873"/>
      <c r="F34" s="1012"/>
      <c r="G34" s="1364"/>
      <c r="H34" s="151"/>
    </row>
    <row r="35" spans="1:8" ht="16.5" customHeight="1">
      <c r="A35" s="1499">
        <v>17</v>
      </c>
      <c r="B35" s="47"/>
      <c r="C35" s="9" t="s">
        <v>2228</v>
      </c>
      <c r="E35" s="873">
        <v>126673</v>
      </c>
      <c r="F35" s="1012"/>
      <c r="G35" s="1364">
        <f t="shared" si="0"/>
        <v>126673</v>
      </c>
      <c r="H35" s="151"/>
    </row>
    <row r="36" spans="1:8" ht="16.5" customHeight="1">
      <c r="A36" s="1499">
        <v>18</v>
      </c>
      <c r="B36" s="47"/>
      <c r="E36" s="873"/>
      <c r="F36" s="1012"/>
      <c r="G36" s="1364"/>
      <c r="H36" s="151"/>
    </row>
    <row r="37" spans="1:8" ht="16.5" customHeight="1">
      <c r="A37" s="1499">
        <v>19</v>
      </c>
      <c r="B37" s="47"/>
      <c r="C37" s="9" t="s">
        <v>2229</v>
      </c>
      <c r="E37" s="873">
        <v>401659</v>
      </c>
      <c r="F37" s="1012"/>
      <c r="G37" s="1364">
        <f t="shared" si="0"/>
        <v>401659</v>
      </c>
      <c r="H37" s="151"/>
    </row>
    <row r="38" spans="1:8" ht="16.5" customHeight="1">
      <c r="A38" s="1499">
        <v>20</v>
      </c>
      <c r="B38" s="47"/>
      <c r="E38" s="873"/>
      <c r="F38" s="1012"/>
      <c r="G38" s="1364"/>
      <c r="H38" s="151"/>
    </row>
    <row r="39" spans="1:8" ht="16.5" customHeight="1">
      <c r="A39" s="1499">
        <v>21</v>
      </c>
      <c r="B39" s="47"/>
      <c r="E39" s="873"/>
      <c r="F39" s="1012"/>
      <c r="G39" s="1364"/>
      <c r="H39" s="151"/>
    </row>
    <row r="40" spans="1:8" ht="16.5" customHeight="1">
      <c r="A40" s="1499">
        <v>22</v>
      </c>
      <c r="B40" s="47"/>
      <c r="E40" s="873"/>
      <c r="F40" s="1012"/>
      <c r="G40" s="1364"/>
      <c r="H40" s="151"/>
    </row>
    <row r="41" spans="1:8" ht="16.5" customHeight="1">
      <c r="A41" s="1499">
        <v>23</v>
      </c>
      <c r="B41" s="47"/>
      <c r="E41" s="873"/>
      <c r="F41" s="1012"/>
      <c r="G41" s="1364"/>
      <c r="H41" s="151"/>
    </row>
    <row r="42" spans="1:8" ht="16.5" customHeight="1">
      <c r="A42" s="1499">
        <v>24</v>
      </c>
      <c r="B42" s="47"/>
      <c r="E42" s="873"/>
      <c r="F42" s="1012"/>
      <c r="G42" s="1364"/>
      <c r="H42" s="151"/>
    </row>
    <row r="43" spans="1:8" ht="16.5" customHeight="1">
      <c r="A43" s="1499">
        <v>25</v>
      </c>
      <c r="B43" s="47"/>
      <c r="E43" s="873"/>
      <c r="F43" s="1012"/>
      <c r="G43" s="1364"/>
      <c r="H43" s="151"/>
    </row>
    <row r="44" spans="1:8" ht="16.5" customHeight="1">
      <c r="A44" s="1499">
        <v>26</v>
      </c>
      <c r="B44" s="47"/>
      <c r="E44" s="873"/>
      <c r="F44" s="1012"/>
      <c r="G44" s="1364"/>
      <c r="H44" s="151"/>
    </row>
    <row r="45" spans="1:8" ht="16.5" customHeight="1">
      <c r="A45" s="1499">
        <v>27</v>
      </c>
      <c r="B45" s="47"/>
      <c r="E45" s="873"/>
      <c r="F45" s="1012"/>
      <c r="G45" s="1364"/>
      <c r="H45" s="151"/>
    </row>
    <row r="46" spans="1:8" ht="16.5" customHeight="1">
      <c r="A46" s="1499">
        <v>28</v>
      </c>
      <c r="B46" s="47"/>
      <c r="E46" s="873"/>
      <c r="F46" s="1012"/>
      <c r="G46" s="1364"/>
      <c r="H46" s="151"/>
    </row>
    <row r="47" spans="1:8" ht="16.5" customHeight="1">
      <c r="A47" s="1499">
        <v>29</v>
      </c>
      <c r="B47" s="47"/>
      <c r="E47" s="873"/>
      <c r="F47" s="1012"/>
      <c r="G47" s="1364"/>
      <c r="H47" s="151"/>
    </row>
    <row r="48" spans="1:8" ht="16.5" customHeight="1">
      <c r="A48" s="1499">
        <v>30</v>
      </c>
      <c r="B48" s="47"/>
      <c r="E48" s="873"/>
      <c r="F48" s="1012"/>
      <c r="G48" s="1364"/>
      <c r="H48" s="151"/>
    </row>
    <row r="49" spans="1:8" ht="16.5" customHeight="1">
      <c r="A49" s="1499">
        <v>31</v>
      </c>
      <c r="B49" s="47"/>
      <c r="E49" s="873"/>
      <c r="F49" s="1012"/>
      <c r="G49" s="1364"/>
      <c r="H49" s="151"/>
    </row>
    <row r="50" spans="1:8" ht="16.5" customHeight="1">
      <c r="A50" s="1499">
        <v>32</v>
      </c>
      <c r="B50" s="47"/>
      <c r="E50" s="873"/>
      <c r="F50" s="1012"/>
      <c r="G50" s="1364"/>
      <c r="H50" s="151"/>
    </row>
    <row r="51" spans="1:8" ht="16.5" customHeight="1">
      <c r="A51" s="1499">
        <v>33</v>
      </c>
      <c r="B51" s="47"/>
      <c r="E51" s="873"/>
      <c r="F51" s="1012"/>
      <c r="G51" s="1364"/>
      <c r="H51" s="151"/>
    </row>
    <row r="52" spans="1:8" ht="16.5" customHeight="1">
      <c r="A52" s="1499">
        <v>34</v>
      </c>
      <c r="B52" s="47"/>
      <c r="E52" s="873"/>
      <c r="F52" s="1012"/>
      <c r="G52" s="1364"/>
      <c r="H52" s="151"/>
    </row>
    <row r="53" spans="1:8" ht="16.5" customHeight="1">
      <c r="A53" s="1499">
        <v>35</v>
      </c>
      <c r="B53" s="47"/>
      <c r="E53" s="873"/>
      <c r="F53" s="1012"/>
      <c r="G53" s="1364"/>
      <c r="H53" s="151"/>
    </row>
    <row r="54" spans="1:8" ht="16.5" customHeight="1">
      <c r="A54" s="1499">
        <v>36</v>
      </c>
      <c r="B54" s="47"/>
      <c r="E54" s="873"/>
      <c r="F54" s="1012"/>
      <c r="G54" s="1364"/>
      <c r="H54" s="151"/>
    </row>
    <row r="55" spans="1:8" ht="16.5" customHeight="1">
      <c r="A55" s="1499">
        <v>37</v>
      </c>
      <c r="B55" s="47"/>
      <c r="E55" s="873"/>
      <c r="F55" s="1012"/>
      <c r="G55" s="1364"/>
      <c r="H55" s="151"/>
    </row>
    <row r="56" spans="1:8" ht="16.5" customHeight="1">
      <c r="A56" s="1499">
        <v>38</v>
      </c>
      <c r="B56" s="47"/>
      <c r="E56" s="873"/>
      <c r="F56" s="1012"/>
      <c r="G56" s="1364"/>
      <c r="H56" s="151"/>
    </row>
    <row r="57" spans="1:8" ht="16.5" customHeight="1">
      <c r="A57" s="1499">
        <v>39</v>
      </c>
      <c r="B57" s="47"/>
      <c r="E57" s="873"/>
      <c r="F57" s="1012"/>
      <c r="G57" s="1364"/>
      <c r="H57" s="151"/>
    </row>
    <row r="58" spans="1:8" ht="16.5" customHeight="1">
      <c r="A58" s="1499">
        <v>40</v>
      </c>
      <c r="B58" s="47"/>
      <c r="E58" s="873"/>
      <c r="F58" s="1012"/>
      <c r="G58" s="1364"/>
      <c r="H58" s="151"/>
    </row>
    <row r="59" spans="1:8" ht="16.5" customHeight="1">
      <c r="A59" s="1499">
        <v>41</v>
      </c>
      <c r="B59" s="47"/>
      <c r="C59" s="9" t="s">
        <v>2230</v>
      </c>
      <c r="E59" s="873">
        <v>1500706</v>
      </c>
      <c r="F59" s="1012">
        <v>-4088</v>
      </c>
      <c r="G59" s="1364">
        <f>+E59+F59</f>
        <v>1496618</v>
      </c>
      <c r="H59" s="151"/>
    </row>
    <row r="60" spans="1:8" ht="16.5" customHeight="1">
      <c r="A60" s="1499">
        <v>42</v>
      </c>
      <c r="B60" s="47"/>
      <c r="C60" s="9" t="s">
        <v>2231</v>
      </c>
      <c r="E60" s="873">
        <v>96308</v>
      </c>
      <c r="F60" s="1012"/>
      <c r="G60" s="1364">
        <v>96308</v>
      </c>
      <c r="H60" s="151"/>
    </row>
    <row r="61" spans="1:8" ht="16.5" customHeight="1" thickBot="1">
      <c r="A61" s="1357">
        <v>43</v>
      </c>
      <c r="B61" s="2206"/>
      <c r="C61" s="2112" t="s">
        <v>2232</v>
      </c>
      <c r="D61" s="2112"/>
      <c r="E61" s="3339">
        <f>SUM(E19:E60)</f>
        <v>11436913</v>
      </c>
      <c r="F61" s="3441">
        <f>SUM(F19:F60)</f>
        <v>-4088</v>
      </c>
      <c r="G61" s="3340">
        <f>SUM(G19:G60)</f>
        <v>11432825</v>
      </c>
      <c r="H61" s="193"/>
    </row>
    <row r="63" spans="1:8">
      <c r="A63" s="9" t="s">
        <v>2233</v>
      </c>
      <c r="G63" s="135" t="s">
        <v>2234</v>
      </c>
      <c r="H63" s="135"/>
    </row>
    <row r="64" spans="1:8">
      <c r="A64" s="3699" t="s">
        <v>2235</v>
      </c>
      <c r="B64" s="3699"/>
      <c r="C64" s="3699"/>
      <c r="D64" s="3699"/>
      <c r="E64" s="3699"/>
      <c r="F64" s="3699"/>
      <c r="G64" s="3699"/>
      <c r="H64" s="12"/>
    </row>
    <row r="65" spans="1:8" ht="16" thickBot="1">
      <c r="C65"/>
      <c r="D65"/>
    </row>
    <row r="66" spans="1:8" ht="16" thickBot="1">
      <c r="A66" s="1182" t="str">
        <f>'Data Sheet'!$C$25</f>
        <v xml:space="preserve">Niagara Mohawk Power Corporation </v>
      </c>
      <c r="B66" s="1328"/>
      <c r="C66" s="1328"/>
      <c r="D66" s="1328"/>
      <c r="E66" s="1328"/>
      <c r="F66" s="1657" t="str">
        <f>'Data Sheet'!$C$40</f>
        <v>April 20, 2026</v>
      </c>
      <c r="G66" s="2005" t="str">
        <f>'Data Sheet'!$C$38</f>
        <v>December 31, 2025</v>
      </c>
      <c r="H66" s="135"/>
    </row>
    <row r="67" spans="1:8">
      <c r="A67" s="1264"/>
      <c r="B67" s="1326"/>
      <c r="C67" s="1326"/>
      <c r="D67" s="1326"/>
      <c r="E67" s="1326"/>
      <c r="F67" s="1326"/>
      <c r="G67" s="1524"/>
    </row>
    <row r="68" spans="1:8">
      <c r="A68" s="1583"/>
      <c r="B68"/>
      <c r="C68"/>
      <c r="D68"/>
      <c r="E68"/>
      <c r="F68"/>
      <c r="G68" s="1587"/>
      <c r="H68" s="12"/>
    </row>
    <row r="69" spans="1:8">
      <c r="A69" s="1583"/>
      <c r="G69" s="1586"/>
    </row>
    <row r="70" spans="1:8">
      <c r="A70" s="1583"/>
      <c r="G70" s="1586"/>
    </row>
    <row r="71" spans="1:8" ht="16.5" customHeight="1">
      <c r="A71" s="1583"/>
      <c r="B71"/>
      <c r="E71"/>
      <c r="F71" s="34"/>
      <c r="G71" s="1669"/>
      <c r="H71" s="34"/>
    </row>
    <row r="72" spans="1:8">
      <c r="A72" s="1583"/>
      <c r="B72"/>
      <c r="E72"/>
      <c r="F72" s="34"/>
      <c r="G72" s="1669"/>
      <c r="H72" s="34"/>
    </row>
    <row r="73" spans="1:8">
      <c r="A73" s="1583"/>
      <c r="B73"/>
      <c r="C73"/>
      <c r="D73"/>
      <c r="E73"/>
      <c r="F73" s="34"/>
      <c r="G73" s="1586"/>
    </row>
    <row r="74" spans="1:8">
      <c r="A74" s="1583"/>
      <c r="G74" s="1587"/>
      <c r="H74" s="12"/>
    </row>
    <row r="75" spans="1:8">
      <c r="A75" s="1583"/>
      <c r="G75" s="1586"/>
    </row>
    <row r="76" spans="1:8">
      <c r="A76" s="1583"/>
      <c r="G76" s="1586"/>
    </row>
    <row r="77" spans="1:8">
      <c r="A77" s="1583"/>
      <c r="G77" s="1669"/>
      <c r="H77" s="34"/>
    </row>
    <row r="78" spans="1:8">
      <c r="A78" s="1583"/>
      <c r="G78" s="1669"/>
      <c r="H78" s="34"/>
    </row>
    <row r="79" spans="1:8">
      <c r="A79" s="1583"/>
      <c r="G79" s="1669"/>
      <c r="H79" s="34"/>
    </row>
    <row r="80" spans="1:8">
      <c r="A80" s="1583"/>
      <c r="G80" s="1586"/>
    </row>
    <row r="81" spans="1:8">
      <c r="A81" s="1583"/>
      <c r="G81" s="1586"/>
    </row>
    <row r="82" spans="1:8">
      <c r="A82" s="1583"/>
      <c r="C82" s="143"/>
      <c r="E82" s="143"/>
      <c r="F82" s="143"/>
      <c r="G82" s="1586"/>
    </row>
    <row r="83" spans="1:8">
      <c r="A83" s="1583"/>
      <c r="G83" s="1586"/>
    </row>
    <row r="84" spans="1:8">
      <c r="A84" s="1583"/>
      <c r="G84" s="1586"/>
    </row>
    <row r="85" spans="1:8">
      <c r="A85" s="1499"/>
      <c r="E85"/>
      <c r="G85" s="1586"/>
    </row>
    <row r="86" spans="1:8">
      <c r="A86" s="1499"/>
      <c r="G86" s="1586"/>
    </row>
    <row r="87" spans="1:8">
      <c r="A87" s="1499"/>
      <c r="G87" s="1586"/>
    </row>
    <row r="88" spans="1:8">
      <c r="A88" s="1499"/>
      <c r="G88" s="1586"/>
    </row>
    <row r="89" spans="1:8">
      <c r="A89" s="1499"/>
      <c r="G89" s="1586"/>
    </row>
    <row r="90" spans="1:8">
      <c r="A90" s="1499"/>
      <c r="G90" s="1586"/>
    </row>
    <row r="91" spans="1:8">
      <c r="A91" s="1499"/>
      <c r="G91" s="1586"/>
    </row>
    <row r="92" spans="1:8">
      <c r="A92" s="1499"/>
      <c r="G92" s="1586"/>
    </row>
    <row r="93" spans="1:8">
      <c r="A93" s="1499"/>
      <c r="G93" s="1586"/>
    </row>
    <row r="94" spans="1:8">
      <c r="A94" s="1499"/>
      <c r="G94" s="1586"/>
    </row>
    <row r="95" spans="1:8">
      <c r="A95" s="1499"/>
      <c r="G95" s="1586"/>
    </row>
    <row r="96" spans="1:8">
      <c r="A96" s="1465"/>
      <c r="B96"/>
      <c r="C96"/>
      <c r="D96"/>
      <c r="E96"/>
      <c r="F96"/>
      <c r="G96" s="1591"/>
      <c r="H96"/>
    </row>
    <row r="97" spans="1:8">
      <c r="A97" s="3836" t="s">
        <v>2236</v>
      </c>
      <c r="B97" s="3791"/>
      <c r="C97" s="3791"/>
      <c r="D97" s="3791"/>
      <c r="E97" s="3791"/>
      <c r="F97" s="3791"/>
      <c r="G97" s="3837"/>
      <c r="H97" s="288"/>
    </row>
    <row r="98" spans="1:8">
      <c r="A98" s="1499"/>
      <c r="G98" s="1586"/>
    </row>
    <row r="99" spans="1:8">
      <c r="A99" s="1499"/>
      <c r="G99" s="1591"/>
      <c r="H99"/>
    </row>
    <row r="100" spans="1:8">
      <c r="A100" s="1499"/>
      <c r="G100" s="1586"/>
    </row>
    <row r="101" spans="1:8">
      <c r="A101" s="1499"/>
      <c r="G101" s="1586"/>
    </row>
    <row r="102" spans="1:8">
      <c r="A102" s="1499"/>
      <c r="G102" s="1586"/>
    </row>
    <row r="103" spans="1:8">
      <c r="A103" s="1499"/>
      <c r="G103" s="1586"/>
    </row>
    <row r="104" spans="1:8">
      <c r="A104" s="1499"/>
      <c r="G104" s="1586"/>
    </row>
    <row r="105" spans="1:8">
      <c r="A105" s="1499"/>
      <c r="G105" s="1586"/>
    </row>
    <row r="106" spans="1:8">
      <c r="A106" s="1499"/>
      <c r="G106" s="1586"/>
    </row>
    <row r="107" spans="1:8">
      <c r="A107" s="1499"/>
      <c r="G107" s="1586"/>
    </row>
    <row r="108" spans="1:8">
      <c r="A108" s="1499"/>
      <c r="G108" s="1586"/>
    </row>
    <row r="109" spans="1:8">
      <c r="A109" s="1499"/>
      <c r="G109" s="1586"/>
    </row>
    <row r="110" spans="1:8">
      <c r="A110" s="1499"/>
      <c r="G110" s="1586"/>
    </row>
    <row r="111" spans="1:8">
      <c r="A111" s="1499"/>
      <c r="G111" s="1586"/>
    </row>
    <row r="112" spans="1:8">
      <c r="A112" s="1499"/>
      <c r="G112" s="1586"/>
    </row>
    <row r="113" spans="1:8">
      <c r="A113" s="1499"/>
      <c r="G113" s="1586"/>
    </row>
    <row r="114" spans="1:8">
      <c r="A114" s="1499"/>
      <c r="G114" s="1586"/>
    </row>
    <row r="115" spans="1:8">
      <c r="A115" s="1499"/>
      <c r="G115" s="1674"/>
      <c r="H115" s="151"/>
    </row>
    <row r="116" spans="1:8">
      <c r="A116" s="1499"/>
      <c r="G116" s="1586"/>
    </row>
    <row r="117" spans="1:8">
      <c r="A117" s="1499"/>
      <c r="G117" s="1586"/>
    </row>
    <row r="118" spans="1:8">
      <c r="A118" s="1499"/>
      <c r="G118" s="1586"/>
    </row>
    <row r="119" spans="1:8">
      <c r="A119" s="1499"/>
      <c r="G119" s="1586"/>
    </row>
    <row r="120" spans="1:8">
      <c r="A120" s="1499"/>
      <c r="G120" s="1586"/>
    </row>
    <row r="121" spans="1:8">
      <c r="A121" s="1499"/>
      <c r="G121" s="1586"/>
    </row>
    <row r="122" spans="1:8">
      <c r="A122" s="1499"/>
      <c r="G122" s="1586"/>
    </row>
    <row r="123" spans="1:8">
      <c r="A123" s="1499"/>
      <c r="G123" s="1586"/>
    </row>
    <row r="124" spans="1:8">
      <c r="A124" s="1499"/>
      <c r="G124" s="1586"/>
    </row>
    <row r="125" spans="1:8">
      <c r="A125" s="1499"/>
      <c r="G125" s="1586"/>
    </row>
    <row r="126" spans="1:8">
      <c r="A126" s="1499"/>
      <c r="C126" s="1702"/>
      <c r="D126" s="1702"/>
      <c r="E126" s="1702"/>
      <c r="G126" s="1586"/>
    </row>
    <row r="127" spans="1:8" ht="16" thickBot="1">
      <c r="A127" s="1592"/>
      <c r="B127" s="1608"/>
      <c r="C127" s="1608"/>
      <c r="D127" s="1608"/>
      <c r="E127" s="1608"/>
      <c r="F127" s="1608"/>
      <c r="G127" s="2006" t="s">
        <v>2237</v>
      </c>
      <c r="H127" s="135"/>
    </row>
    <row r="128" spans="1:8">
      <c r="A128" s="3699" t="s">
        <v>2238</v>
      </c>
      <c r="B128" s="3699"/>
      <c r="C128" s="3699"/>
      <c r="D128" s="3699"/>
      <c r="E128" s="3699"/>
      <c r="F128" s="3699"/>
      <c r="G128" s="3699"/>
      <c r="H128" s="143"/>
    </row>
    <row r="129" spans="1:8">
      <c r="A129" s="363"/>
      <c r="B129" s="363"/>
      <c r="C129" s="363"/>
      <c r="D129" s="12"/>
      <c r="E129" s="363"/>
      <c r="F129" s="363"/>
      <c r="G129" s="363"/>
      <c r="H129" s="363"/>
    </row>
    <row r="142" spans="1:8">
      <c r="A142" s="1499"/>
      <c r="C142" s="617"/>
      <c r="D142" s="617"/>
      <c r="E142" s="1586"/>
      <c r="F142" s="1586"/>
    </row>
    <row r="143" spans="1:8">
      <c r="A143" s="1499"/>
      <c r="C143" s="617"/>
      <c r="D143" s="617"/>
      <c r="E143" s="1586"/>
      <c r="F143" s="1586"/>
    </row>
    <row r="144" spans="1:8">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1">
    <mergeCell ref="A4:G4"/>
    <mergeCell ref="A64:G64"/>
    <mergeCell ref="A128:G128"/>
    <mergeCell ref="A6:F6"/>
    <mergeCell ref="A7:G7"/>
    <mergeCell ref="A8:G8"/>
    <mergeCell ref="A9:G9"/>
    <mergeCell ref="A11:G11"/>
    <mergeCell ref="A13:G13"/>
    <mergeCell ref="A14:G14"/>
    <mergeCell ref="A97:G97"/>
  </mergeCells>
  <printOptions horizontalCentered="1" verticalCentered="1"/>
  <pageMargins left="0.5" right="0.75" top="0.5" bottom="0.5" header="0.5" footer="0.5"/>
  <pageSetup scale="61" fitToHeight="2" pageOrder="overThenDown" orientation="portrait" r:id="rId1"/>
  <headerFooter alignWithMargins="0"/>
  <rowBreaks count="1" manualBreakCount="1">
    <brk id="65" max="6" man="1"/>
  </row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dimension ref="A1:J200"/>
  <sheetViews>
    <sheetView view="pageBreakPreview" zoomScale="60" zoomScaleNormal="100" workbookViewId="0">
      <selection activeCell="D41" sqref="D41"/>
    </sheetView>
  </sheetViews>
  <sheetFormatPr defaultColWidth="9.69140625" defaultRowHeight="15.5"/>
  <cols>
    <col min="1" max="1" width="2.69140625" style="9" customWidth="1"/>
    <col min="2" max="2" width="42.3046875" style="9" customWidth="1"/>
    <col min="3" max="3" width="14.69140625" style="9" customWidth="1"/>
    <col min="4" max="4" width="15.69140625" style="9" customWidth="1"/>
    <col min="5" max="5" width="12.69140625" style="9" customWidth="1"/>
    <col min="6" max="6" width="5.69140625" style="9" customWidth="1"/>
    <col min="7" max="7" width="9.07421875" style="9" customWidth="1"/>
    <col min="8" max="8" width="8.69140625" style="9" customWidth="1"/>
    <col min="9" max="9" width="12.69140625" style="9" customWidth="1"/>
    <col min="10" max="10" width="2.69140625" style="9" customWidth="1"/>
    <col min="11" max="16384" width="9.69140625" style="9"/>
  </cols>
  <sheetData>
    <row r="1" spans="1:10" ht="16" thickBot="1"/>
    <row r="2" spans="1:10" ht="16.5" customHeight="1">
      <c r="A2" s="2405"/>
      <c r="B2" s="2406"/>
      <c r="C2" s="2406"/>
      <c r="D2" s="2406"/>
      <c r="E2" s="2406"/>
      <c r="F2" s="2406"/>
      <c r="G2" s="2407"/>
      <c r="H2" s="2408"/>
      <c r="I2" s="2406"/>
      <c r="J2" s="2409"/>
    </row>
    <row r="3" spans="1:10" ht="15" customHeight="1">
      <c r="A3" s="2410"/>
      <c r="B3" s="328"/>
      <c r="C3" s="328"/>
      <c r="D3" s="328"/>
      <c r="E3" s="328"/>
      <c r="F3" s="328"/>
      <c r="G3" s="328"/>
      <c r="H3" s="328"/>
      <c r="I3" s="328"/>
      <c r="J3" s="2411"/>
    </row>
    <row r="4" spans="1:10" ht="15" customHeight="1">
      <c r="A4" s="2410"/>
      <c r="B4" s="328"/>
      <c r="C4" s="328"/>
      <c r="D4" s="328"/>
      <c r="E4" s="328"/>
      <c r="F4" s="328"/>
      <c r="G4" s="328"/>
      <c r="H4" s="328"/>
      <c r="I4" s="328"/>
      <c r="J4" s="2411"/>
    </row>
    <row r="5" spans="1:10" ht="27" customHeight="1">
      <c r="A5" s="2412" t="s">
        <v>88</v>
      </c>
      <c r="B5" s="329"/>
      <c r="C5" s="329"/>
      <c r="D5" s="329"/>
      <c r="E5" s="329"/>
      <c r="F5" s="329"/>
      <c r="G5" s="329"/>
      <c r="H5" s="329"/>
      <c r="I5" s="329"/>
      <c r="J5" s="2413"/>
    </row>
    <row r="6" spans="1:10" ht="24" customHeight="1">
      <c r="A6" s="2414" t="s">
        <v>89</v>
      </c>
      <c r="B6" s="329"/>
      <c r="C6" s="329"/>
      <c r="D6" s="329"/>
      <c r="E6" s="329"/>
      <c r="F6" s="329"/>
      <c r="G6" s="329"/>
      <c r="H6" s="329"/>
      <c r="I6" s="329"/>
      <c r="J6" s="2413"/>
    </row>
    <row r="7" spans="1:10" ht="13.5" customHeight="1">
      <c r="A7" s="2410"/>
      <c r="B7" s="328"/>
      <c r="C7" s="328"/>
      <c r="D7" s="328"/>
      <c r="E7" s="328"/>
      <c r="F7" s="328"/>
      <c r="G7" s="328"/>
      <c r="H7" s="328"/>
      <c r="I7" s="328"/>
      <c r="J7" s="2411"/>
    </row>
    <row r="8" spans="1:10" ht="24" customHeight="1">
      <c r="A8" s="2415" t="s">
        <v>62</v>
      </c>
      <c r="B8" s="330"/>
      <c r="C8" s="330"/>
      <c r="D8" s="330"/>
      <c r="E8" s="330"/>
      <c r="F8" s="330"/>
      <c r="G8" s="330"/>
      <c r="H8" s="330"/>
      <c r="I8" s="330"/>
      <c r="J8" s="2416"/>
    </row>
    <row r="9" spans="1:10" ht="13.5" customHeight="1">
      <c r="A9" s="2410"/>
      <c r="B9" s="328"/>
      <c r="C9" s="328"/>
      <c r="D9" s="328"/>
      <c r="E9" s="328"/>
      <c r="F9" s="328"/>
      <c r="G9" s="328"/>
      <c r="H9" s="328"/>
      <c r="I9" s="328"/>
      <c r="J9" s="2411"/>
    </row>
    <row r="10" spans="1:10" ht="13.5" customHeight="1">
      <c r="A10" s="2410"/>
      <c r="B10" s="328"/>
      <c r="C10" s="328"/>
      <c r="D10" s="328"/>
      <c r="E10" s="328"/>
      <c r="F10" s="328"/>
      <c r="G10" s="328"/>
      <c r="H10" s="328"/>
      <c r="I10" s="328"/>
      <c r="J10" s="2411"/>
    </row>
    <row r="11" spans="1:10" ht="18" customHeight="1">
      <c r="A11" s="2417" t="s">
        <v>90</v>
      </c>
      <c r="B11" s="329"/>
      <c r="C11" s="329"/>
      <c r="D11" s="329"/>
      <c r="E11" s="329"/>
      <c r="F11" s="329"/>
      <c r="G11" s="329"/>
      <c r="H11" s="329"/>
      <c r="I11" s="329"/>
      <c r="J11" s="2413"/>
    </row>
    <row r="12" spans="1:10" ht="13.5" customHeight="1">
      <c r="A12" s="2410"/>
      <c r="B12" s="328"/>
      <c r="C12" s="328"/>
      <c r="D12" s="328"/>
      <c r="E12" s="328"/>
      <c r="F12" s="328"/>
      <c r="G12" s="328"/>
      <c r="H12" s="328"/>
      <c r="I12" s="328"/>
      <c r="J12" s="2411"/>
    </row>
    <row r="13" spans="1:10" ht="22.5" customHeight="1" thickBot="1">
      <c r="A13" s="2410"/>
      <c r="B13" s="14" t="str">
        <f>'Data Sheet'!$C$25</f>
        <v xml:space="preserve">Niagara Mohawk Power Corporation </v>
      </c>
      <c r="C13" s="329"/>
      <c r="D13" s="329"/>
      <c r="E13" s="329"/>
      <c r="F13" s="329"/>
      <c r="G13" s="329"/>
      <c r="H13" s="329"/>
      <c r="I13" s="329"/>
      <c r="J13" s="2411"/>
    </row>
    <row r="14" spans="1:10">
      <c r="A14" s="2418"/>
      <c r="B14" s="2419" t="s">
        <v>91</v>
      </c>
      <c r="C14" s="2420"/>
      <c r="D14" s="2420"/>
      <c r="E14" s="2420"/>
      <c r="F14" s="2420"/>
      <c r="G14" s="2420"/>
      <c r="H14" s="2420"/>
      <c r="I14" s="2420"/>
      <c r="J14" s="2411"/>
    </row>
    <row r="15" spans="1:10">
      <c r="A15" s="2421" t="s">
        <v>92</v>
      </c>
      <c r="B15" s="331"/>
      <c r="C15" s="331"/>
      <c r="D15" s="331"/>
      <c r="E15" s="331"/>
      <c r="F15" s="331"/>
      <c r="G15" s="331"/>
      <c r="H15" s="331"/>
      <c r="I15" s="331"/>
      <c r="J15" s="2422"/>
    </row>
    <row r="16" spans="1:10" ht="16.5" customHeight="1">
      <c r="A16" s="2410"/>
      <c r="B16" s="328"/>
      <c r="C16" s="328"/>
      <c r="D16" s="328"/>
      <c r="E16" s="328"/>
      <c r="F16" s="328"/>
      <c r="G16" s="328"/>
      <c r="H16" s="328"/>
      <c r="I16" s="328"/>
      <c r="J16" s="2411"/>
    </row>
    <row r="17" spans="1:10" ht="16.5" customHeight="1" thickBot="1">
      <c r="A17" s="2410"/>
      <c r="B17" s="2916" t="str">
        <f>'Data Sheet'!C27</f>
        <v xml:space="preserve"> 300 Erie Boulevard West </v>
      </c>
      <c r="C17" s="2917"/>
      <c r="D17" s="2917"/>
      <c r="E17" s="2917"/>
      <c r="F17" s="2917"/>
      <c r="G17" s="2917"/>
      <c r="H17" s="2917"/>
      <c r="I17" s="2917"/>
      <c r="J17" s="2411"/>
    </row>
    <row r="18" spans="1:10" ht="16.5" customHeight="1">
      <c r="A18" s="2410"/>
      <c r="B18" s="328"/>
      <c r="C18" s="328"/>
      <c r="D18" s="328"/>
      <c r="E18" s="328"/>
      <c r="F18" s="328"/>
      <c r="G18" s="328"/>
      <c r="H18" s="328"/>
      <c r="I18" s="328"/>
      <c r="J18" s="2411"/>
    </row>
    <row r="19" spans="1:10" ht="18" customHeight="1" thickBot="1">
      <c r="A19" s="2410"/>
      <c r="B19" s="2916" t="str">
        <f>'Data Sheet'!C29</f>
        <v xml:space="preserve"> Syracuse, New York 13202</v>
      </c>
      <c r="C19" s="2917"/>
      <c r="D19" s="2917"/>
      <c r="E19" s="2917"/>
      <c r="F19" s="2917"/>
      <c r="G19" s="2917"/>
      <c r="H19" s="2917"/>
      <c r="I19" s="2917"/>
      <c r="J19" s="2411"/>
    </row>
    <row r="20" spans="1:10">
      <c r="A20" s="2423"/>
      <c r="B20" s="332" t="s">
        <v>93</v>
      </c>
      <c r="C20" s="329"/>
      <c r="D20" s="329"/>
      <c r="E20" s="329"/>
      <c r="F20" s="329"/>
      <c r="G20" s="329"/>
      <c r="H20" s="329"/>
      <c r="I20" s="329"/>
      <c r="J20" s="2411"/>
    </row>
    <row r="21" spans="1:10">
      <c r="A21" s="2410"/>
      <c r="B21" s="333"/>
      <c r="C21" s="328"/>
      <c r="D21" s="328"/>
      <c r="E21" s="328"/>
      <c r="F21" s="328"/>
      <c r="G21" s="328"/>
      <c r="H21" s="328"/>
      <c r="I21" s="328"/>
      <c r="J21" s="2411"/>
    </row>
    <row r="22" spans="1:10">
      <c r="A22" s="2410"/>
      <c r="B22" s="328"/>
      <c r="C22" s="328"/>
      <c r="D22" s="328"/>
      <c r="E22" s="328"/>
      <c r="F22" s="328"/>
      <c r="G22" s="328"/>
      <c r="H22" s="328"/>
      <c r="I22" s="328"/>
      <c r="J22" s="2411"/>
    </row>
    <row r="23" spans="1:10" ht="15" customHeight="1">
      <c r="A23" s="2410"/>
      <c r="B23" s="334" t="s">
        <v>94</v>
      </c>
      <c r="C23" s="329"/>
      <c r="D23" s="329"/>
      <c r="E23" s="329"/>
      <c r="F23" s="329"/>
      <c r="G23" s="329"/>
      <c r="H23" s="329"/>
      <c r="I23" s="329"/>
      <c r="J23" s="2411"/>
    </row>
    <row r="24" spans="1:10">
      <c r="A24" s="2410"/>
      <c r="B24" s="328"/>
      <c r="C24" s="328"/>
      <c r="D24" s="328"/>
      <c r="E24" s="328"/>
      <c r="F24" s="328"/>
      <c r="G24" s="328"/>
      <c r="H24" s="328"/>
      <c r="I24" s="328"/>
      <c r="J24" s="2411"/>
    </row>
    <row r="25" spans="1:10" ht="22.5" customHeight="1">
      <c r="A25" s="2424"/>
      <c r="B25" s="335" t="str">
        <f>'Data Sheet'!A46</f>
        <v>Year ended December 31, 2025</v>
      </c>
      <c r="C25" s="329"/>
      <c r="D25" s="329"/>
      <c r="E25" s="329"/>
      <c r="F25" s="329"/>
      <c r="G25" s="329"/>
      <c r="H25" s="329"/>
      <c r="I25" s="329"/>
      <c r="J25" s="2411"/>
    </row>
    <row r="26" spans="1:10" ht="15" customHeight="1">
      <c r="A26" s="2410"/>
      <c r="B26" s="328"/>
      <c r="C26" s="328"/>
      <c r="D26" s="328"/>
      <c r="E26" s="328"/>
      <c r="F26" s="328"/>
      <c r="G26" s="328"/>
      <c r="H26" s="328"/>
      <c r="I26" s="328"/>
      <c r="J26" s="2411"/>
    </row>
    <row r="27" spans="1:10" ht="24" customHeight="1">
      <c r="A27" s="2410"/>
      <c r="B27" s="336" t="s">
        <v>95</v>
      </c>
      <c r="C27" s="329"/>
      <c r="D27" s="329"/>
      <c r="E27" s="329"/>
      <c r="F27" s="329"/>
      <c r="G27" s="329"/>
      <c r="H27" s="329"/>
      <c r="I27" s="329"/>
      <c r="J27" s="2411"/>
    </row>
    <row r="28" spans="1:10">
      <c r="A28" s="2410"/>
      <c r="B28" s="328"/>
      <c r="C28" s="328"/>
      <c r="D28" s="328"/>
      <c r="E28" s="328"/>
      <c r="F28" s="328"/>
      <c r="G28" s="328"/>
      <c r="H28" s="328"/>
      <c r="I28" s="328"/>
      <c r="J28" s="2411"/>
    </row>
    <row r="29" spans="1:10">
      <c r="A29" s="2410"/>
      <c r="B29" s="328"/>
      <c r="C29" s="328"/>
      <c r="D29" s="328"/>
      <c r="E29" s="328"/>
      <c r="F29" s="328"/>
      <c r="G29" s="328"/>
      <c r="H29" s="328"/>
      <c r="I29" s="328"/>
      <c r="J29" s="2411"/>
    </row>
    <row r="30" spans="1:10" ht="24" customHeight="1">
      <c r="A30" s="2410"/>
      <c r="B30" s="336" t="s">
        <v>60</v>
      </c>
      <c r="C30" s="329"/>
      <c r="D30" s="329"/>
      <c r="E30" s="329"/>
      <c r="F30" s="329"/>
      <c r="G30" s="329"/>
      <c r="H30" s="329"/>
      <c r="I30" s="329"/>
      <c r="J30" s="2411"/>
    </row>
    <row r="31" spans="1:10">
      <c r="A31" s="2410"/>
      <c r="B31" s="328"/>
      <c r="C31" s="328"/>
      <c r="D31" s="328"/>
      <c r="E31" s="328"/>
      <c r="F31" s="328"/>
      <c r="G31" s="328"/>
      <c r="H31" s="328"/>
      <c r="I31" s="328"/>
      <c r="J31" s="2411"/>
    </row>
    <row r="32" spans="1:10" ht="9.75" customHeight="1">
      <c r="A32" s="2410"/>
      <c r="B32" s="328"/>
      <c r="C32" s="328"/>
      <c r="D32" s="328"/>
      <c r="E32" s="328"/>
      <c r="F32" s="328"/>
      <c r="G32" s="328"/>
      <c r="H32" s="328"/>
      <c r="I32" s="328"/>
      <c r="J32" s="2411"/>
    </row>
    <row r="33" spans="1:10" ht="21" customHeight="1">
      <c r="A33" s="2410"/>
      <c r="B33" s="336" t="s">
        <v>61</v>
      </c>
      <c r="C33" s="329"/>
      <c r="D33" s="329"/>
      <c r="E33" s="329"/>
      <c r="F33" s="329"/>
      <c r="G33" s="329"/>
      <c r="H33" s="329"/>
      <c r="I33" s="329"/>
      <c r="J33" s="2411"/>
    </row>
    <row r="34" spans="1:10" ht="16.5" customHeight="1">
      <c r="A34" s="2410"/>
      <c r="B34" s="328"/>
      <c r="C34" s="328"/>
      <c r="D34" s="328"/>
      <c r="E34" s="328"/>
      <c r="F34" s="328"/>
      <c r="G34" s="328"/>
      <c r="H34" s="328"/>
      <c r="I34" s="328"/>
      <c r="J34" s="2411"/>
    </row>
    <row r="35" spans="1:10" ht="16.5" customHeight="1" thickBot="1">
      <c r="A35" s="2410"/>
      <c r="B35" s="2917"/>
      <c r="C35" s="2917"/>
      <c r="D35" s="2917"/>
      <c r="E35" s="2917"/>
      <c r="F35" s="2917"/>
      <c r="G35" s="2917"/>
      <c r="H35" s="2917"/>
      <c r="I35" s="2917"/>
      <c r="J35" s="2411"/>
    </row>
    <row r="36" spans="1:10" ht="16.5" customHeight="1">
      <c r="A36" s="2410"/>
      <c r="B36" s="328"/>
      <c r="C36" s="328"/>
      <c r="D36" s="328"/>
      <c r="E36" s="328"/>
      <c r="F36" s="328"/>
      <c r="G36" s="328"/>
      <c r="H36" s="328"/>
      <c r="I36" s="328"/>
      <c r="J36" s="2411"/>
    </row>
    <row r="37" spans="1:10" ht="16.5" customHeight="1">
      <c r="A37" s="2410"/>
      <c r="B37" s="328"/>
      <c r="C37" s="328" t="s">
        <v>96</v>
      </c>
      <c r="D37" s="328"/>
      <c r="E37" s="328"/>
      <c r="F37" s="328"/>
      <c r="G37" s="328"/>
      <c r="H37" s="328"/>
      <c r="I37" s="328"/>
      <c r="J37" s="2411"/>
    </row>
    <row r="38" spans="1:10" ht="16.5" customHeight="1">
      <c r="A38" s="2410"/>
      <c r="B38" s="328"/>
      <c r="C38" s="328" t="s">
        <v>97</v>
      </c>
      <c r="D38" s="328"/>
      <c r="E38" s="328"/>
      <c r="F38" s="328"/>
      <c r="G38" s="328"/>
      <c r="H38" s="328"/>
      <c r="I38" s="328"/>
      <c r="J38" s="2411"/>
    </row>
    <row r="39" spans="1:10" ht="16.5" customHeight="1">
      <c r="A39" s="2410"/>
      <c r="B39" s="337" t="s">
        <v>98</v>
      </c>
      <c r="C39" s="338"/>
      <c r="D39" s="338"/>
      <c r="E39" s="338"/>
      <c r="F39" s="338"/>
      <c r="G39" s="338"/>
      <c r="H39" s="338"/>
      <c r="I39" s="338"/>
      <c r="J39" s="2411"/>
    </row>
    <row r="40" spans="1:10" ht="16.5" customHeight="1">
      <c r="A40" s="2410"/>
      <c r="B40" s="337" t="s">
        <v>99</v>
      </c>
      <c r="C40" s="338"/>
      <c r="D40" s="338"/>
      <c r="E40" s="338"/>
      <c r="F40" s="338"/>
      <c r="G40" s="338"/>
      <c r="H40" s="338"/>
      <c r="I40" s="338"/>
      <c r="J40" s="2411"/>
    </row>
    <row r="41" spans="1:10" ht="15.75" customHeight="1">
      <c r="A41" s="2410"/>
      <c r="B41" s="328"/>
      <c r="C41" s="1157" t="s">
        <v>100</v>
      </c>
      <c r="D41" s="328"/>
      <c r="E41" s="328"/>
      <c r="F41" s="328"/>
      <c r="G41" s="328"/>
      <c r="H41" s="328"/>
      <c r="I41" s="328"/>
      <c r="J41" s="2411"/>
    </row>
    <row r="42" spans="1:10" ht="16.5" customHeight="1" thickBot="1">
      <c r="A42" s="2918"/>
      <c r="B42" s="1158"/>
      <c r="C42" s="1158"/>
      <c r="D42" s="1158"/>
      <c r="E42" s="1158"/>
      <c r="F42" s="1158"/>
      <c r="G42" s="1158"/>
      <c r="H42" s="1158"/>
      <c r="I42" s="1158"/>
      <c r="J42" s="2425"/>
    </row>
    <row r="43" spans="1:10">
      <c r="A43" s="204"/>
      <c r="B43" s="204"/>
      <c r="C43" s="204"/>
      <c r="D43" s="204"/>
      <c r="E43" s="204"/>
      <c r="F43" s="204"/>
      <c r="G43" s="204"/>
      <c r="H43" s="204"/>
      <c r="I43" s="339" t="s">
        <v>101</v>
      </c>
      <c r="J43" s="204"/>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row r="71" ht="31.5" customHeight="1"/>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printOptions horizontalCentered="1" verticalCentered="1"/>
  <pageMargins left="0.5" right="0.75" top="0.5" bottom="0.5" header="0.5" footer="0.5"/>
  <pageSetup scale="61" pageOrder="overThenDown" orientation="portrait" verticalDpi="300" r:id="rId1"/>
  <headerFooter alignWithMargins="0"/>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abColor rgb="FF92D050"/>
  </sheetPr>
  <dimension ref="A1:N200"/>
  <sheetViews>
    <sheetView view="pageBreakPreview" zoomScale="60" zoomScaleNormal="60" workbookViewId="0">
      <selection activeCell="H23" sqref="H23"/>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14.69140625" style="9" customWidth="1"/>
    <col min="6" max="6" width="19.23046875" style="9" customWidth="1"/>
    <col min="7" max="7" width="9.07421875" style="9" customWidth="1"/>
    <col min="8" max="8" width="27.69140625" style="9" customWidth="1"/>
    <col min="9" max="9" width="6.69140625" style="9" customWidth="1"/>
    <col min="10" max="10" width="14.69140625" style="9" customWidth="1"/>
    <col min="11" max="11" width="21.69140625" style="9" customWidth="1"/>
    <col min="12" max="12" width="22.69140625" style="9" customWidth="1"/>
    <col min="13" max="14" width="4.69140625" style="9" customWidth="1"/>
    <col min="15" max="16384" width="9.69140625" style="9"/>
  </cols>
  <sheetData>
    <row r="1" spans="1:14">
      <c r="A1" s="2426" t="s">
        <v>156</v>
      </c>
      <c r="B1" s="2427"/>
      <c r="C1" s="2470" t="s">
        <v>1246</v>
      </c>
      <c r="D1" s="2427"/>
      <c r="E1" s="2470" t="s">
        <v>158</v>
      </c>
      <c r="F1" s="2579" t="s">
        <v>159</v>
      </c>
      <c r="G1" s="2426" t="s">
        <v>156</v>
      </c>
      <c r="H1" s="2427"/>
      <c r="I1" s="2470" t="s">
        <v>1246</v>
      </c>
      <c r="J1" s="2427"/>
      <c r="K1" s="2555" t="s">
        <v>158</v>
      </c>
      <c r="L1" s="1326" t="s">
        <v>159</v>
      </c>
      <c r="M1" s="2529"/>
    </row>
    <row r="2" spans="1:14">
      <c r="A2" s="2429" t="str">
        <f>'Data Sheet'!$C$25</f>
        <v xml:space="preserve">Niagara Mohawk Power Corporation </v>
      </c>
      <c r="B2" s="40"/>
      <c r="C2" s="47" t="s">
        <v>1107</v>
      </c>
      <c r="D2" s="40"/>
      <c r="E2" s="47" t="s">
        <v>161</v>
      </c>
      <c r="F2" s="41"/>
      <c r="G2" s="2429" t="str">
        <f>'Data Sheet'!$C$25</f>
        <v xml:space="preserve">Niagara Mohawk Power Corporation </v>
      </c>
      <c r="H2" s="40"/>
      <c r="I2" s="47" t="s">
        <v>1107</v>
      </c>
      <c r="J2" s="40"/>
      <c r="K2" s="38" t="s">
        <v>161</v>
      </c>
      <c r="M2" s="1579"/>
    </row>
    <row r="3" spans="1:14" ht="15" customHeight="1">
      <c r="A3" s="2430"/>
      <c r="B3" s="54"/>
      <c r="C3" s="49" t="s">
        <v>1615</v>
      </c>
      <c r="D3" s="54"/>
      <c r="E3" s="324" t="str">
        <f>'Data Sheet'!$C$40</f>
        <v>April 20, 2026</v>
      </c>
      <c r="F3" s="488" t="str">
        <f>'Data Sheet'!$C$38</f>
        <v>December 31, 2025</v>
      </c>
      <c r="G3" s="2430"/>
      <c r="H3" s="54"/>
      <c r="I3" s="49" t="s">
        <v>1615</v>
      </c>
      <c r="J3" s="54"/>
      <c r="K3" s="324" t="str">
        <f>'Data Sheet'!$C$40</f>
        <v>April 20, 2026</v>
      </c>
      <c r="L3" s="492" t="str">
        <f>'Data Sheet'!$C$38</f>
        <v>December 31, 2025</v>
      </c>
      <c r="M3" s="36"/>
    </row>
    <row r="4" spans="1:14" ht="15" customHeight="1">
      <c r="A4" s="112" t="s">
        <v>2239</v>
      </c>
      <c r="B4" s="2179"/>
      <c r="C4" s="2179"/>
      <c r="D4" s="2179"/>
      <c r="E4" s="2179"/>
      <c r="F4" s="113"/>
      <c r="G4" s="125"/>
      <c r="H4" s="2179" t="s">
        <v>2240</v>
      </c>
      <c r="I4" s="2179"/>
      <c r="J4" s="2179"/>
      <c r="K4" s="2179"/>
      <c r="L4" s="2179"/>
      <c r="M4" s="113"/>
    </row>
    <row r="5" spans="1:14">
      <c r="A5" s="45"/>
      <c r="B5" s="2182"/>
      <c r="C5" s="2182"/>
      <c r="D5" s="2182"/>
      <c r="E5" s="2182"/>
      <c r="F5" s="43"/>
      <c r="G5" s="45"/>
      <c r="H5" s="2182"/>
      <c r="M5" s="1579"/>
    </row>
    <row r="6" spans="1:14">
      <c r="A6" s="3844" t="s">
        <v>2241</v>
      </c>
      <c r="B6" s="3695"/>
      <c r="C6" s="3695"/>
      <c r="D6" s="3794" t="s">
        <v>2242</v>
      </c>
      <c r="E6" s="3695"/>
      <c r="F6" s="3696"/>
      <c r="G6" s="3844" t="s">
        <v>2243</v>
      </c>
      <c r="H6" s="3695"/>
      <c r="I6" s="3695"/>
      <c r="J6" s="3695"/>
      <c r="K6" s="9" t="s">
        <v>2244</v>
      </c>
      <c r="M6" s="1579"/>
    </row>
    <row r="7" spans="1:14">
      <c r="A7" s="3845"/>
      <c r="B7" s="3695"/>
      <c r="C7" s="3695"/>
      <c r="D7" s="3695"/>
      <c r="E7" s="3695"/>
      <c r="F7" s="3696"/>
      <c r="G7" s="3845"/>
      <c r="H7" s="3695"/>
      <c r="I7" s="3695"/>
      <c r="J7" s="3695"/>
      <c r="K7" s="3794" t="s">
        <v>2245</v>
      </c>
      <c r="L7" s="3695"/>
      <c r="M7" s="3696"/>
      <c r="N7" s="364"/>
    </row>
    <row r="8" spans="1:14">
      <c r="A8" s="3844" t="s">
        <v>2246</v>
      </c>
      <c r="B8" s="3695"/>
      <c r="C8" s="3695"/>
      <c r="D8" s="3695"/>
      <c r="E8" s="3695"/>
      <c r="F8" s="3696"/>
      <c r="G8" s="3845"/>
      <c r="H8" s="3695"/>
      <c r="I8" s="3695"/>
      <c r="J8" s="3695"/>
      <c r="K8" s="3695"/>
      <c r="L8" s="3695"/>
      <c r="M8" s="3696"/>
      <c r="N8" s="364"/>
    </row>
    <row r="9" spans="1:14">
      <c r="A9" s="3845"/>
      <c r="B9" s="3695"/>
      <c r="C9" s="3695"/>
      <c r="D9" s="3695"/>
      <c r="E9" s="3695"/>
      <c r="F9" s="3696"/>
      <c r="G9" s="3845"/>
      <c r="H9" s="3695"/>
      <c r="I9" s="3695"/>
      <c r="J9" s="3695"/>
      <c r="K9" s="3695"/>
      <c r="L9" s="3695"/>
      <c r="M9" s="3696"/>
      <c r="N9" s="364"/>
    </row>
    <row r="10" spans="1:14">
      <c r="A10" s="3845"/>
      <c r="B10" s="3695"/>
      <c r="C10" s="3695"/>
      <c r="D10" s="3695"/>
      <c r="E10" s="3695"/>
      <c r="F10" s="3696"/>
      <c r="G10" s="3844" t="s">
        <v>2247</v>
      </c>
      <c r="H10" s="3695"/>
      <c r="I10" s="3695"/>
      <c r="J10" s="3695"/>
      <c r="K10" s="3695"/>
      <c r="L10" s="3695"/>
      <c r="M10" s="3696"/>
      <c r="N10" s="364"/>
    </row>
    <row r="11" spans="1:14">
      <c r="A11" s="2580"/>
      <c r="B11" s="364"/>
      <c r="C11" s="364"/>
      <c r="D11" s="3695"/>
      <c r="E11" s="3695"/>
      <c r="F11" s="3696"/>
      <c r="G11" s="3845"/>
      <c r="H11" s="3695"/>
      <c r="I11" s="3695"/>
      <c r="J11" s="3695"/>
      <c r="K11" s="3695"/>
      <c r="L11" s="3695"/>
      <c r="M11" s="3696"/>
      <c r="N11" s="364"/>
    </row>
    <row r="12" spans="1:14">
      <c r="A12" s="3844" t="s">
        <v>2248</v>
      </c>
      <c r="B12" s="3695"/>
      <c r="C12" s="3695"/>
      <c r="D12" s="3695"/>
      <c r="E12" s="3695"/>
      <c r="F12" s="3696"/>
      <c r="G12" s="3845"/>
      <c r="H12" s="3695"/>
      <c r="I12" s="3695"/>
      <c r="J12" s="3695"/>
      <c r="K12" s="3695"/>
      <c r="L12" s="3695"/>
      <c r="M12" s="3696"/>
      <c r="N12" s="364"/>
    </row>
    <row r="13" spans="1:14">
      <c r="A13" s="3845"/>
      <c r="B13" s="3695"/>
      <c r="C13" s="3695"/>
      <c r="D13" s="3794" t="s">
        <v>2249</v>
      </c>
      <c r="E13" s="3695"/>
      <c r="F13" s="3696"/>
      <c r="G13" s="3845"/>
      <c r="H13" s="3695"/>
      <c r="I13" s="3695"/>
      <c r="J13" s="3695"/>
      <c r="K13" s="3794" t="s">
        <v>2250</v>
      </c>
      <c r="L13" s="3695"/>
      <c r="M13" s="3696"/>
      <c r="N13" s="364"/>
    </row>
    <row r="14" spans="1:14">
      <c r="A14" s="3845"/>
      <c r="B14" s="3695"/>
      <c r="C14" s="3695"/>
      <c r="D14" s="3695"/>
      <c r="E14" s="3695"/>
      <c r="F14" s="3696"/>
      <c r="G14" s="3844" t="s">
        <v>2251</v>
      </c>
      <c r="H14" s="3695"/>
      <c r="I14" s="3695"/>
      <c r="J14" s="3695"/>
      <c r="K14" s="3695"/>
      <c r="L14" s="3695"/>
      <c r="M14" s="3696"/>
      <c r="N14" s="364"/>
    </row>
    <row r="15" spans="1:14">
      <c r="A15" s="2581"/>
      <c r="B15" s="470"/>
      <c r="C15" s="470"/>
      <c r="D15" s="3713"/>
      <c r="E15" s="3713"/>
      <c r="F15" s="3846"/>
      <c r="G15" s="3847"/>
      <c r="H15" s="3713"/>
      <c r="I15" s="3713"/>
      <c r="J15" s="3713"/>
      <c r="M15" s="1579"/>
    </row>
    <row r="16" spans="1:14">
      <c r="A16" s="180"/>
      <c r="B16" s="2085"/>
      <c r="C16" s="2162"/>
      <c r="D16" s="2182"/>
      <c r="E16" s="42"/>
      <c r="F16" s="471" t="s">
        <v>2252</v>
      </c>
      <c r="G16" s="3842" t="s">
        <v>2253</v>
      </c>
      <c r="H16" s="3843"/>
      <c r="I16" s="2085"/>
      <c r="J16" s="2182"/>
      <c r="K16" s="2582" t="s">
        <v>2252</v>
      </c>
      <c r="L16" s="2582" t="s">
        <v>2254</v>
      </c>
      <c r="M16" s="46"/>
    </row>
    <row r="17" spans="1:14">
      <c r="A17" s="2970" t="s">
        <v>399</v>
      </c>
      <c r="C17" s="40"/>
      <c r="D17" s="143" t="s">
        <v>168</v>
      </c>
      <c r="E17" s="291" t="s">
        <v>1625</v>
      </c>
      <c r="F17" s="2435" t="s">
        <v>2255</v>
      </c>
      <c r="G17" s="3838" t="s">
        <v>2256</v>
      </c>
      <c r="H17" s="3783"/>
      <c r="I17" s="3809" t="s">
        <v>2257</v>
      </c>
      <c r="J17" s="3783"/>
      <c r="K17" s="142" t="s">
        <v>2255</v>
      </c>
      <c r="L17" s="142" t="s">
        <v>2258</v>
      </c>
      <c r="M17" s="41"/>
    </row>
    <row r="18" spans="1:14">
      <c r="A18" s="2970" t="s">
        <v>402</v>
      </c>
      <c r="B18" s="39" t="s">
        <v>2259</v>
      </c>
      <c r="C18" s="196"/>
      <c r="D18" s="143" t="s">
        <v>2260</v>
      </c>
      <c r="E18" s="291" t="s">
        <v>2261</v>
      </c>
      <c r="F18" s="2435" t="s">
        <v>1352</v>
      </c>
      <c r="G18" s="3838" t="s">
        <v>2262</v>
      </c>
      <c r="H18" s="3783"/>
      <c r="I18" s="3809" t="s">
        <v>2263</v>
      </c>
      <c r="J18" s="3783"/>
      <c r="K18" s="142" t="s">
        <v>708</v>
      </c>
      <c r="L18" s="142" t="s">
        <v>2264</v>
      </c>
      <c r="M18" s="116" t="s">
        <v>399</v>
      </c>
      <c r="N18" s="143"/>
    </row>
    <row r="19" spans="1:14">
      <c r="A19" s="2507"/>
      <c r="B19" s="154" t="s">
        <v>172</v>
      </c>
      <c r="C19" s="155"/>
      <c r="D19" s="297" t="s">
        <v>173</v>
      </c>
      <c r="E19" s="291" t="s">
        <v>174</v>
      </c>
      <c r="F19" s="236" t="s">
        <v>175</v>
      </c>
      <c r="G19" s="3839" t="s">
        <v>513</v>
      </c>
      <c r="H19" s="3840"/>
      <c r="I19" s="3841" t="s">
        <v>514</v>
      </c>
      <c r="J19" s="3840"/>
      <c r="K19" s="162" t="s">
        <v>515</v>
      </c>
      <c r="L19" s="162" t="s">
        <v>516</v>
      </c>
      <c r="M19" s="117" t="s">
        <v>402</v>
      </c>
      <c r="N19" s="143"/>
    </row>
    <row r="20" spans="1:14">
      <c r="A20" s="2969">
        <v>1</v>
      </c>
      <c r="B20" s="9" t="s">
        <v>408</v>
      </c>
      <c r="D20" s="2176">
        <v>37803</v>
      </c>
      <c r="E20" s="1729"/>
      <c r="F20" s="2177"/>
      <c r="G20" s="2584"/>
      <c r="H20" s="182"/>
      <c r="I20" s="153"/>
      <c r="J20" s="193"/>
      <c r="K20" s="152"/>
      <c r="L20" s="153"/>
      <c r="M20" s="41">
        <v>1</v>
      </c>
    </row>
    <row r="21" spans="1:14">
      <c r="A21" s="2969">
        <v>2</v>
      </c>
      <c r="B21" s="9" t="s">
        <v>2265</v>
      </c>
      <c r="D21" s="47"/>
      <c r="E21" s="617"/>
      <c r="F21" s="3345">
        <v>3075</v>
      </c>
      <c r="G21" s="3347"/>
      <c r="H21" s="876"/>
      <c r="I21" s="3348"/>
      <c r="J21" s="896"/>
      <c r="K21" s="3348">
        <f>SUM(F21:H21)</f>
        <v>3075</v>
      </c>
      <c r="L21" s="152"/>
      <c r="M21" s="41">
        <v>2</v>
      </c>
    </row>
    <row r="22" spans="1:14">
      <c r="A22" s="2969">
        <v>3</v>
      </c>
      <c r="B22" s="9" t="s">
        <v>2266</v>
      </c>
      <c r="D22" s="47"/>
      <c r="E22" s="618"/>
      <c r="F22" s="3345">
        <v>3308818</v>
      </c>
      <c r="G22" s="3347"/>
      <c r="H22" s="876"/>
      <c r="I22" s="3348"/>
      <c r="J22" s="896"/>
      <c r="K22" s="3348">
        <f t="shared" ref="K22:K23" si="0">SUM(F22:H22)</f>
        <v>3308818</v>
      </c>
      <c r="L22" s="152"/>
      <c r="M22" s="41">
        <v>3</v>
      </c>
    </row>
    <row r="23" spans="1:14">
      <c r="A23" s="2969">
        <v>4</v>
      </c>
      <c r="B23" s="9" t="s">
        <v>2267</v>
      </c>
      <c r="D23" s="142"/>
      <c r="E23" s="618"/>
      <c r="F23" s="3345">
        <f>-2528857-6913</f>
        <v>-2535770</v>
      </c>
      <c r="G23" s="3342"/>
      <c r="H23" s="3520">
        <f>'114117'!AC17</f>
        <v>0</v>
      </c>
      <c r="I23" s="3343"/>
      <c r="J23" s="3344"/>
      <c r="K23" s="3348">
        <f t="shared" si="0"/>
        <v>-2535770</v>
      </c>
      <c r="L23" s="152"/>
      <c r="M23" s="41">
        <v>4</v>
      </c>
    </row>
    <row r="24" spans="1:14">
      <c r="A24" s="2969">
        <v>5</v>
      </c>
      <c r="D24" s="47"/>
      <c r="E24" s="617"/>
      <c r="F24" s="1662"/>
      <c r="G24" s="2585"/>
      <c r="H24" s="174"/>
      <c r="I24" s="152"/>
      <c r="J24" s="151"/>
      <c r="K24" s="152"/>
      <c r="L24" s="152"/>
      <c r="M24" s="41">
        <v>5</v>
      </c>
    </row>
    <row r="25" spans="1:14">
      <c r="A25" s="2969">
        <v>6</v>
      </c>
      <c r="D25" s="47"/>
      <c r="E25" s="617"/>
      <c r="F25" s="1662"/>
      <c r="G25" s="2585"/>
      <c r="H25" s="174"/>
      <c r="I25" s="152"/>
      <c r="J25" s="151"/>
      <c r="K25" s="152"/>
      <c r="L25" s="152"/>
      <c r="M25" s="41">
        <v>6</v>
      </c>
    </row>
    <row r="26" spans="1:14">
      <c r="A26" s="2969">
        <v>7</v>
      </c>
      <c r="D26" s="47"/>
      <c r="E26" s="617"/>
      <c r="F26" s="1662"/>
      <c r="G26" s="2585"/>
      <c r="H26" s="174"/>
      <c r="I26" s="152"/>
      <c r="J26" s="151"/>
      <c r="K26" s="152"/>
      <c r="L26" s="152"/>
      <c r="M26" s="41">
        <v>7</v>
      </c>
    </row>
    <row r="27" spans="1:14">
      <c r="A27" s="2969">
        <v>8</v>
      </c>
      <c r="D27" s="47"/>
      <c r="E27" s="617"/>
      <c r="F27" s="1662"/>
      <c r="G27" s="2585"/>
      <c r="H27" s="174"/>
      <c r="I27" s="152"/>
      <c r="J27" s="151"/>
      <c r="K27" s="152"/>
      <c r="L27" s="152"/>
      <c r="M27" s="41">
        <v>8</v>
      </c>
    </row>
    <row r="28" spans="1:14">
      <c r="A28" s="2969">
        <v>9</v>
      </c>
      <c r="D28" s="47"/>
      <c r="E28" s="617"/>
      <c r="F28" s="1662"/>
      <c r="G28" s="2585"/>
      <c r="H28" s="174"/>
      <c r="I28" s="152"/>
      <c r="J28" s="151"/>
      <c r="K28" s="152"/>
      <c r="L28" s="152"/>
      <c r="M28" s="41">
        <v>9</v>
      </c>
    </row>
    <row r="29" spans="1:14">
      <c r="A29" s="2969">
        <v>10</v>
      </c>
      <c r="D29" s="47"/>
      <c r="E29" s="617"/>
      <c r="F29" s="1662"/>
      <c r="G29" s="2585"/>
      <c r="H29" s="174"/>
      <c r="I29" s="152"/>
      <c r="J29" s="151"/>
      <c r="K29" s="152"/>
      <c r="L29" s="152"/>
      <c r="M29" s="41">
        <v>10</v>
      </c>
    </row>
    <row r="30" spans="1:14">
      <c r="A30" s="2969">
        <v>11</v>
      </c>
      <c r="D30" s="47"/>
      <c r="E30" s="617"/>
      <c r="F30" s="1662"/>
      <c r="G30" s="2585"/>
      <c r="H30" s="174"/>
      <c r="I30" s="152"/>
      <c r="J30" s="151"/>
      <c r="K30" s="152"/>
      <c r="L30" s="152"/>
      <c r="M30" s="41">
        <v>11</v>
      </c>
    </row>
    <row r="31" spans="1:14">
      <c r="A31" s="2969">
        <v>12</v>
      </c>
      <c r="D31" s="47"/>
      <c r="E31" s="617"/>
      <c r="F31" s="1662"/>
      <c r="G31" s="2585"/>
      <c r="H31" s="174"/>
      <c r="I31" s="152"/>
      <c r="J31" s="151"/>
      <c r="K31" s="152"/>
      <c r="L31" s="152"/>
      <c r="M31" s="41">
        <v>12</v>
      </c>
    </row>
    <row r="32" spans="1:14">
      <c r="A32" s="2969">
        <v>13</v>
      </c>
      <c r="D32" s="47"/>
      <c r="E32" s="617"/>
      <c r="F32" s="1662"/>
      <c r="G32" s="2585"/>
      <c r="H32" s="174"/>
      <c r="I32" s="152"/>
      <c r="J32" s="151"/>
      <c r="K32" s="152"/>
      <c r="L32" s="152"/>
      <c r="M32" s="41">
        <v>13</v>
      </c>
    </row>
    <row r="33" spans="1:13">
      <c r="A33" s="2969">
        <v>14</v>
      </c>
      <c r="D33" s="47"/>
      <c r="E33" s="617"/>
      <c r="F33" s="1662"/>
      <c r="G33" s="2585"/>
      <c r="H33" s="174"/>
      <c r="I33" s="152"/>
      <c r="J33" s="151"/>
      <c r="K33" s="152"/>
      <c r="L33" s="152"/>
      <c r="M33" s="41">
        <v>14</v>
      </c>
    </row>
    <row r="34" spans="1:13">
      <c r="A34" s="2969">
        <v>15</v>
      </c>
      <c r="D34" s="47"/>
      <c r="E34" s="617"/>
      <c r="F34" s="1662"/>
      <c r="G34" s="2585"/>
      <c r="H34" s="174"/>
      <c r="I34" s="152"/>
      <c r="J34" s="151"/>
      <c r="K34" s="152"/>
      <c r="L34" s="152"/>
      <c r="M34" s="41">
        <v>15</v>
      </c>
    </row>
    <row r="35" spans="1:13">
      <c r="A35" s="2969">
        <v>16</v>
      </c>
      <c r="D35" s="47"/>
      <c r="E35" s="617"/>
      <c r="F35" s="1662"/>
      <c r="G35" s="2585"/>
      <c r="H35" s="174"/>
      <c r="I35" s="152"/>
      <c r="J35" s="151"/>
      <c r="K35" s="152"/>
      <c r="L35" s="152"/>
      <c r="M35" s="41">
        <v>16</v>
      </c>
    </row>
    <row r="36" spans="1:13">
      <c r="A36" s="2969">
        <v>17</v>
      </c>
      <c r="D36" s="47"/>
      <c r="E36" s="617"/>
      <c r="F36" s="1662"/>
      <c r="G36" s="2585"/>
      <c r="H36" s="174"/>
      <c r="I36" s="152"/>
      <c r="J36" s="151"/>
      <c r="K36" s="152"/>
      <c r="L36" s="152"/>
      <c r="M36" s="41">
        <v>17</v>
      </c>
    </row>
    <row r="37" spans="1:13">
      <c r="A37" s="2969">
        <v>18</v>
      </c>
      <c r="D37" s="47"/>
      <c r="E37" s="617"/>
      <c r="F37" s="1662"/>
      <c r="G37" s="2585"/>
      <c r="H37" s="174"/>
      <c r="I37" s="152"/>
      <c r="J37" s="151"/>
      <c r="K37" s="152"/>
      <c r="L37" s="152"/>
      <c r="M37" s="41">
        <v>18</v>
      </c>
    </row>
    <row r="38" spans="1:13">
      <c r="A38" s="2969">
        <v>19</v>
      </c>
      <c r="D38" s="47"/>
      <c r="E38" s="617"/>
      <c r="F38" s="1662"/>
      <c r="G38" s="2585"/>
      <c r="H38" s="174"/>
      <c r="I38" s="152"/>
      <c r="J38" s="151"/>
      <c r="K38" s="152"/>
      <c r="L38" s="152"/>
      <c r="M38" s="41">
        <v>19</v>
      </c>
    </row>
    <row r="39" spans="1:13">
      <c r="A39" s="2969">
        <v>20</v>
      </c>
      <c r="D39" s="47"/>
      <c r="E39" s="617"/>
      <c r="F39" s="1662"/>
      <c r="G39" s="2585"/>
      <c r="H39" s="174"/>
      <c r="I39" s="152"/>
      <c r="J39" s="151"/>
      <c r="K39" s="152"/>
      <c r="L39" s="152"/>
      <c r="M39" s="41">
        <v>20</v>
      </c>
    </row>
    <row r="40" spans="1:13">
      <c r="A40" s="2969">
        <v>21</v>
      </c>
      <c r="D40" s="47"/>
      <c r="E40" s="617"/>
      <c r="F40" s="1662"/>
      <c r="G40" s="2585"/>
      <c r="H40" s="174"/>
      <c r="I40" s="152"/>
      <c r="J40" s="151"/>
      <c r="K40" s="152"/>
      <c r="L40" s="152"/>
      <c r="M40" s="41">
        <v>21</v>
      </c>
    </row>
    <row r="41" spans="1:13">
      <c r="A41" s="2969">
        <v>22</v>
      </c>
      <c r="D41" s="47"/>
      <c r="E41" s="617"/>
      <c r="F41" s="1662"/>
      <c r="G41" s="2585"/>
      <c r="H41" s="174"/>
      <c r="I41" s="152"/>
      <c r="J41" s="151"/>
      <c r="K41" s="152"/>
      <c r="L41" s="152"/>
      <c r="M41" s="41">
        <v>22</v>
      </c>
    </row>
    <row r="42" spans="1:13">
      <c r="A42" s="2969">
        <v>23</v>
      </c>
      <c r="D42" s="47"/>
      <c r="E42" s="617"/>
      <c r="F42" s="1662"/>
      <c r="G42" s="2585"/>
      <c r="H42" s="174"/>
      <c r="I42" s="152"/>
      <c r="J42" s="151"/>
      <c r="K42" s="152"/>
      <c r="L42" s="152"/>
      <c r="M42" s="41">
        <v>23</v>
      </c>
    </row>
    <row r="43" spans="1:13">
      <c r="A43" s="2969">
        <v>24</v>
      </c>
      <c r="D43" s="47"/>
      <c r="E43" s="617"/>
      <c r="F43" s="1662"/>
      <c r="G43" s="2585"/>
      <c r="H43" s="174"/>
      <c r="I43" s="152"/>
      <c r="J43" s="151"/>
      <c r="K43" s="152"/>
      <c r="L43" s="152"/>
      <c r="M43" s="41">
        <v>24</v>
      </c>
    </row>
    <row r="44" spans="1:13">
      <c r="A44" s="2969">
        <v>25</v>
      </c>
      <c r="D44" s="47"/>
      <c r="E44" s="617"/>
      <c r="F44" s="1662"/>
      <c r="G44" s="2585"/>
      <c r="H44" s="174"/>
      <c r="I44" s="152"/>
      <c r="J44" s="151"/>
      <c r="K44" s="152"/>
      <c r="L44" s="152"/>
      <c r="M44" s="41">
        <v>25</v>
      </c>
    </row>
    <row r="45" spans="1:13">
      <c r="A45" s="2969">
        <v>26</v>
      </c>
      <c r="D45" s="47"/>
      <c r="E45" s="617"/>
      <c r="F45" s="1662"/>
      <c r="G45" s="2585"/>
      <c r="H45" s="174"/>
      <c r="I45" s="152"/>
      <c r="J45" s="151"/>
      <c r="K45" s="152"/>
      <c r="L45" s="152"/>
      <c r="M45" s="41">
        <v>26</v>
      </c>
    </row>
    <row r="46" spans="1:13">
      <c r="A46" s="2969">
        <v>27</v>
      </c>
      <c r="D46" s="47"/>
      <c r="E46" s="617"/>
      <c r="F46" s="1662"/>
      <c r="G46" s="2585"/>
      <c r="H46" s="174"/>
      <c r="I46" s="152"/>
      <c r="J46" s="151"/>
      <c r="K46" s="152"/>
      <c r="L46" s="152"/>
      <c r="M46" s="41">
        <v>27</v>
      </c>
    </row>
    <row r="47" spans="1:13">
      <c r="A47" s="2969">
        <v>28</v>
      </c>
      <c r="D47" s="47"/>
      <c r="E47" s="617"/>
      <c r="F47" s="1662"/>
      <c r="G47" s="2585"/>
      <c r="H47" s="174"/>
      <c r="I47" s="152"/>
      <c r="J47" s="151"/>
      <c r="K47" s="152"/>
      <c r="L47" s="152"/>
      <c r="M47" s="41">
        <v>28</v>
      </c>
    </row>
    <row r="48" spans="1:13">
      <c r="A48" s="2969">
        <v>29</v>
      </c>
      <c r="D48" s="47"/>
      <c r="E48" s="617"/>
      <c r="F48" s="1662"/>
      <c r="G48" s="2585"/>
      <c r="H48" s="174"/>
      <c r="I48" s="152"/>
      <c r="J48" s="151"/>
      <c r="K48" s="152"/>
      <c r="L48" s="152"/>
      <c r="M48" s="41">
        <v>29</v>
      </c>
    </row>
    <row r="49" spans="1:14">
      <c r="A49" s="2969">
        <v>30</v>
      </c>
      <c r="D49" s="47"/>
      <c r="E49" s="617"/>
      <c r="F49" s="1662"/>
      <c r="G49" s="2585"/>
      <c r="H49" s="174"/>
      <c r="I49" s="152"/>
      <c r="J49" s="151"/>
      <c r="K49" s="152"/>
      <c r="L49" s="152"/>
      <c r="M49" s="41">
        <v>30</v>
      </c>
    </row>
    <row r="50" spans="1:14">
      <c r="A50" s="2969">
        <v>31</v>
      </c>
      <c r="D50" s="47"/>
      <c r="E50" s="617"/>
      <c r="F50" s="1662"/>
      <c r="G50" s="2585"/>
      <c r="H50" s="174"/>
      <c r="I50" s="152"/>
      <c r="J50" s="151"/>
      <c r="K50" s="152"/>
      <c r="L50" s="152"/>
      <c r="M50" s="41">
        <v>31</v>
      </c>
    </row>
    <row r="51" spans="1:14">
      <c r="A51" s="2969">
        <v>32</v>
      </c>
      <c r="D51" s="47"/>
      <c r="E51" s="617"/>
      <c r="F51" s="1662"/>
      <c r="G51" s="2585"/>
      <c r="H51" s="174"/>
      <c r="I51" s="152"/>
      <c r="J51" s="151"/>
      <c r="K51" s="152"/>
      <c r="L51" s="152"/>
      <c r="M51" s="41">
        <v>32</v>
      </c>
    </row>
    <row r="52" spans="1:14">
      <c r="A52" s="2969">
        <v>33</v>
      </c>
      <c r="D52" s="47"/>
      <c r="E52" s="617"/>
      <c r="F52" s="1662"/>
      <c r="G52" s="2585"/>
      <c r="H52" s="174"/>
      <c r="I52" s="152"/>
      <c r="J52" s="151"/>
      <c r="K52" s="152"/>
      <c r="L52" s="152"/>
      <c r="M52" s="41">
        <v>33</v>
      </c>
    </row>
    <row r="53" spans="1:14">
      <c r="A53" s="2969">
        <v>34</v>
      </c>
      <c r="D53" s="47"/>
      <c r="E53" s="617"/>
      <c r="F53" s="1662"/>
      <c r="G53" s="2585"/>
      <c r="H53" s="174"/>
      <c r="I53" s="152"/>
      <c r="J53" s="151"/>
      <c r="K53" s="152"/>
      <c r="L53" s="152"/>
      <c r="M53" s="41">
        <v>34</v>
      </c>
    </row>
    <row r="54" spans="1:14">
      <c r="A54" s="2969">
        <v>35</v>
      </c>
      <c r="D54" s="47"/>
      <c r="E54" s="617"/>
      <c r="F54" s="1662"/>
      <c r="G54" s="2585"/>
      <c r="H54" s="174"/>
      <c r="I54" s="152"/>
      <c r="J54" s="151"/>
      <c r="K54" s="152"/>
      <c r="L54" s="152"/>
      <c r="M54" s="41">
        <v>35</v>
      </c>
    </row>
    <row r="55" spans="1:14">
      <c r="A55" s="2969">
        <v>36</v>
      </c>
      <c r="D55" s="47"/>
      <c r="E55" s="617"/>
      <c r="F55" s="1662"/>
      <c r="G55" s="2585"/>
      <c r="H55" s="174"/>
      <c r="I55" s="152"/>
      <c r="J55" s="151"/>
      <c r="K55" s="152"/>
      <c r="L55" s="152"/>
      <c r="M55" s="41">
        <v>36</v>
      </c>
    </row>
    <row r="56" spans="1:14">
      <c r="A56" s="2969">
        <v>37</v>
      </c>
      <c r="D56" s="47"/>
      <c r="E56" s="617"/>
      <c r="F56" s="1662"/>
      <c r="G56" s="2585"/>
      <c r="H56" s="174"/>
      <c r="I56" s="152"/>
      <c r="J56" s="151"/>
      <c r="K56" s="152"/>
      <c r="L56" s="152"/>
      <c r="M56" s="41">
        <v>37</v>
      </c>
    </row>
    <row r="57" spans="1:14">
      <c r="A57" s="2969">
        <v>38</v>
      </c>
      <c r="D57" s="47"/>
      <c r="E57" s="617"/>
      <c r="F57" s="1662"/>
      <c r="G57" s="2585"/>
      <c r="H57" s="174"/>
      <c r="I57" s="152"/>
      <c r="J57" s="151"/>
      <c r="K57" s="152"/>
      <c r="L57" s="152"/>
      <c r="M57" s="41">
        <v>38</v>
      </c>
    </row>
    <row r="58" spans="1:14">
      <c r="A58" s="2969">
        <v>39</v>
      </c>
      <c r="D58" s="47"/>
      <c r="E58" s="617"/>
      <c r="F58" s="1662"/>
      <c r="G58" s="2585"/>
      <c r="H58" s="174"/>
      <c r="I58" s="152"/>
      <c r="J58" s="151"/>
      <c r="K58" s="152"/>
      <c r="L58" s="152"/>
      <c r="M58" s="41">
        <v>39</v>
      </c>
    </row>
    <row r="59" spans="1:14">
      <c r="A59" s="2969">
        <v>40</v>
      </c>
      <c r="D59" s="47"/>
      <c r="E59" s="617"/>
      <c r="F59" s="1662"/>
      <c r="G59" s="2585"/>
      <c r="H59" s="174"/>
      <c r="I59" s="152"/>
      <c r="J59" s="151"/>
      <c r="K59" s="152"/>
      <c r="L59" s="152"/>
      <c r="M59" s="41">
        <v>40</v>
      </c>
    </row>
    <row r="60" spans="1:14">
      <c r="A60" s="2507">
        <v>41</v>
      </c>
      <c r="B60" s="37"/>
      <c r="C60" s="37"/>
      <c r="D60" s="49"/>
      <c r="E60" s="1128"/>
      <c r="F60" s="704"/>
      <c r="G60" s="2585"/>
      <c r="H60" s="174"/>
      <c r="I60" s="152"/>
      <c r="J60" s="151"/>
      <c r="K60" s="152"/>
      <c r="L60" s="152"/>
      <c r="M60" s="50">
        <v>41</v>
      </c>
    </row>
    <row r="61" spans="1:14">
      <c r="A61" s="45">
        <v>42</v>
      </c>
      <c r="B61" s="2085" t="s">
        <v>2268</v>
      </c>
      <c r="C61" s="2182"/>
      <c r="D61" s="2182"/>
      <c r="F61" s="46"/>
      <c r="G61" s="45"/>
      <c r="H61" s="2082"/>
      <c r="I61" s="2574"/>
      <c r="J61" s="2586"/>
      <c r="K61" s="2574"/>
      <c r="L61" s="2574"/>
      <c r="M61" s="41">
        <v>42</v>
      </c>
    </row>
    <row r="62" spans="1:14" ht="16" thickBot="1">
      <c r="A62" s="2932"/>
      <c r="B62" s="2977"/>
      <c r="C62" s="2921"/>
      <c r="D62" s="2921"/>
      <c r="E62" s="2972" t="s">
        <v>972</v>
      </c>
      <c r="F62" s="1663">
        <f>SUM(F20:F60)</f>
        <v>776123</v>
      </c>
      <c r="G62" s="2978"/>
      <c r="H62" s="2979">
        <f>SUM(H20:H60)</f>
        <v>0</v>
      </c>
      <c r="I62" s="2980"/>
      <c r="J62" s="2979">
        <f>SUM(J20:J60)</f>
        <v>0</v>
      </c>
      <c r="K62" s="2979">
        <f>SUM(K20:K60)</f>
        <v>776123</v>
      </c>
      <c r="L62" s="2981">
        <f>SUM(L20:L60)</f>
        <v>0</v>
      </c>
      <c r="M62" s="2587"/>
    </row>
    <row r="63" spans="1:14">
      <c r="A63" s="9" t="s">
        <v>2269</v>
      </c>
      <c r="G63" s="9" t="s">
        <v>2270</v>
      </c>
      <c r="M63" s="135" t="s">
        <v>2271</v>
      </c>
      <c r="N63" s="135"/>
    </row>
    <row r="64" spans="1:14">
      <c r="A64" s="12" t="s">
        <v>2272</v>
      </c>
      <c r="B64" s="12"/>
      <c r="C64" s="12"/>
      <c r="D64" s="12"/>
      <c r="E64" s="12"/>
      <c r="F64" s="12"/>
      <c r="G64" s="3699" t="s">
        <v>2273</v>
      </c>
      <c r="H64" s="3699"/>
      <c r="I64" s="3699"/>
      <c r="J64" s="3699"/>
      <c r="K64" s="3699"/>
      <c r="L64" s="3699"/>
      <c r="M64" s="3699"/>
      <c r="N64" s="12"/>
    </row>
    <row r="65" spans="1:14">
      <c r="A65" s="34" t="s">
        <v>1703</v>
      </c>
      <c r="B65" s="12"/>
      <c r="C65" s="12"/>
      <c r="D65" s="12"/>
      <c r="E65" s="12"/>
      <c r="F65" s="12"/>
    </row>
    <row r="66" spans="1:14" ht="16" thickBot="1">
      <c r="A66" s="9" t="str">
        <f>'Data Sheet'!$C$25</f>
        <v xml:space="preserve">Niagara Mohawk Power Corporation </v>
      </c>
      <c r="E66" s="2982" t="s">
        <v>85</v>
      </c>
      <c r="F66" s="2983" t="str">
        <f>'Data Sheet'!$C$38</f>
        <v>December 31, 2025</v>
      </c>
      <c r="G66" s="9" t="str">
        <f>'Data Sheet'!$C$25</f>
        <v xml:space="preserve">Niagara Mohawk Power Corporation </v>
      </c>
      <c r="K66" s="2982" t="s">
        <v>85</v>
      </c>
      <c r="L66" s="2983" t="str">
        <f>'Data Sheet'!$C$38</f>
        <v>December 31, 2025</v>
      </c>
    </row>
    <row r="67" spans="1:14">
      <c r="A67" s="2426"/>
      <c r="B67" s="1326"/>
      <c r="C67" s="1326"/>
      <c r="D67" s="1326"/>
      <c r="E67" s="1326"/>
      <c r="F67" s="1326"/>
      <c r="G67" s="2426"/>
      <c r="H67" s="1326"/>
      <c r="I67" s="1326"/>
      <c r="J67" s="1326"/>
      <c r="K67" s="1326"/>
      <c r="L67" s="1326"/>
      <c r="M67" s="2529"/>
    </row>
    <row r="68" spans="1:14">
      <c r="A68" s="2439" t="s">
        <v>2239</v>
      </c>
      <c r="B68" s="12"/>
      <c r="C68" s="12"/>
      <c r="D68" s="12"/>
      <c r="E68" s="12"/>
      <c r="F68" s="12"/>
      <c r="G68" s="2439" t="s">
        <v>2239</v>
      </c>
      <c r="H68" s="12"/>
      <c r="I68" s="12"/>
      <c r="J68" s="12"/>
      <c r="K68" s="12"/>
      <c r="L68" s="12"/>
      <c r="M68" s="2473"/>
      <c r="N68" s="12"/>
    </row>
    <row r="69" spans="1:14">
      <c r="A69" s="2431"/>
      <c r="B69" s="35"/>
      <c r="C69" s="35"/>
      <c r="D69" s="35"/>
      <c r="E69" s="35"/>
      <c r="F69" s="35"/>
      <c r="G69" s="2430"/>
      <c r="H69" s="35"/>
      <c r="I69" s="35"/>
      <c r="J69" s="35"/>
      <c r="K69" s="35"/>
      <c r="L69" s="35"/>
      <c r="M69" s="217"/>
      <c r="N69" s="12"/>
    </row>
    <row r="70" spans="1:14">
      <c r="A70" s="180"/>
      <c r="B70" s="2085"/>
      <c r="C70" s="2162"/>
      <c r="D70" s="2182"/>
      <c r="E70" s="42"/>
      <c r="F70" s="2163" t="s">
        <v>2252</v>
      </c>
      <c r="G70" s="45"/>
      <c r="H70" s="2222" t="s">
        <v>2253</v>
      </c>
      <c r="I70" s="2085"/>
      <c r="J70" s="2182"/>
      <c r="K70" s="2582" t="s">
        <v>2252</v>
      </c>
      <c r="L70" s="2582" t="s">
        <v>2254</v>
      </c>
      <c r="M70" s="46"/>
    </row>
    <row r="71" spans="1:14" ht="31.5" customHeight="1">
      <c r="A71" s="2970" t="s">
        <v>399</v>
      </c>
      <c r="C71" s="40"/>
      <c r="D71" s="2970" t="s">
        <v>402</v>
      </c>
      <c r="E71" s="291" t="s">
        <v>1625</v>
      </c>
      <c r="F71" s="143" t="s">
        <v>2255</v>
      </c>
      <c r="G71" s="2429"/>
      <c r="H71" s="144" t="s">
        <v>2256</v>
      </c>
      <c r="I71" s="39"/>
      <c r="J71" s="12" t="s">
        <v>2257</v>
      </c>
      <c r="K71" s="142" t="s">
        <v>2255</v>
      </c>
      <c r="L71" s="142" t="s">
        <v>2258</v>
      </c>
      <c r="M71" s="41"/>
    </row>
    <row r="72" spans="1:14">
      <c r="B72" s="39" t="s">
        <v>2259</v>
      </c>
      <c r="C72" s="196"/>
      <c r="E72" s="291" t="s">
        <v>2261</v>
      </c>
      <c r="F72" s="143" t="s">
        <v>1352</v>
      </c>
      <c r="G72" s="2429"/>
      <c r="H72" s="144" t="s">
        <v>2262</v>
      </c>
      <c r="I72" s="39"/>
      <c r="J72" s="12" t="s">
        <v>2263</v>
      </c>
      <c r="K72" s="142" t="s">
        <v>708</v>
      </c>
      <c r="L72" s="142" t="s">
        <v>2264</v>
      </c>
      <c r="M72" s="116" t="s">
        <v>399</v>
      </c>
      <c r="N72" s="143"/>
    </row>
    <row r="73" spans="1:14">
      <c r="A73" s="2507"/>
      <c r="B73" s="154" t="s">
        <v>172</v>
      </c>
      <c r="C73" s="155"/>
      <c r="D73" s="297" t="s">
        <v>173</v>
      </c>
      <c r="E73" s="296" t="s">
        <v>174</v>
      </c>
      <c r="F73" s="297" t="s">
        <v>175</v>
      </c>
      <c r="G73" s="2430"/>
      <c r="H73" s="198" t="s">
        <v>513</v>
      </c>
      <c r="I73" s="154"/>
      <c r="J73" s="35" t="s">
        <v>514</v>
      </c>
      <c r="K73" s="162" t="s">
        <v>515</v>
      </c>
      <c r="L73" s="162" t="s">
        <v>516</v>
      </c>
      <c r="M73" s="117" t="s">
        <v>402</v>
      </c>
      <c r="N73" s="143"/>
    </row>
    <row r="74" spans="1:14">
      <c r="A74" s="2969">
        <v>1</v>
      </c>
      <c r="D74" s="38"/>
      <c r="F74" s="153"/>
      <c r="G74" s="2584"/>
      <c r="H74" s="182"/>
      <c r="I74" s="153"/>
      <c r="J74" s="193"/>
      <c r="K74" s="153"/>
      <c r="L74" s="153"/>
      <c r="M74" s="41">
        <v>1</v>
      </c>
    </row>
    <row r="75" spans="1:14">
      <c r="A75" s="2969">
        <v>2</v>
      </c>
      <c r="D75" s="38"/>
      <c r="F75" s="152"/>
      <c r="G75" s="2585"/>
      <c r="H75" s="174"/>
      <c r="I75" s="152"/>
      <c r="J75" s="151"/>
      <c r="K75" s="152"/>
      <c r="L75" s="152"/>
      <c r="M75" s="41">
        <v>2</v>
      </c>
    </row>
    <row r="76" spans="1:14">
      <c r="A76" s="2969">
        <v>3</v>
      </c>
      <c r="D76" s="38"/>
      <c r="F76" s="152"/>
      <c r="G76" s="2585"/>
      <c r="H76" s="174"/>
      <c r="I76" s="152"/>
      <c r="J76" s="151"/>
      <c r="K76" s="152"/>
      <c r="L76" s="152"/>
      <c r="M76" s="41">
        <v>3</v>
      </c>
    </row>
    <row r="77" spans="1:14">
      <c r="A77" s="2969">
        <v>4</v>
      </c>
      <c r="D77" s="38"/>
      <c r="F77" s="152"/>
      <c r="G77" s="2585"/>
      <c r="H77" s="174"/>
      <c r="I77" s="152"/>
      <c r="J77" s="151"/>
      <c r="K77" s="152"/>
      <c r="L77" s="152"/>
      <c r="M77" s="41">
        <v>4</v>
      </c>
    </row>
    <row r="78" spans="1:14">
      <c r="A78" s="2969">
        <v>5</v>
      </c>
      <c r="D78" s="38"/>
      <c r="F78" s="152"/>
      <c r="G78" s="2585"/>
      <c r="H78" s="174"/>
      <c r="I78" s="152"/>
      <c r="J78" s="151"/>
      <c r="K78" s="152"/>
      <c r="L78" s="152"/>
      <c r="M78" s="41">
        <v>5</v>
      </c>
    </row>
    <row r="79" spans="1:14">
      <c r="A79" s="2969">
        <v>6</v>
      </c>
      <c r="D79" s="38"/>
      <c r="F79" s="152"/>
      <c r="G79" s="2585"/>
      <c r="H79" s="174"/>
      <c r="I79" s="152"/>
      <c r="J79" s="151"/>
      <c r="K79" s="152"/>
      <c r="L79" s="152"/>
      <c r="M79" s="41">
        <v>6</v>
      </c>
    </row>
    <row r="80" spans="1:14">
      <c r="A80" s="2969">
        <v>7</v>
      </c>
      <c r="D80" s="38"/>
      <c r="F80" s="152"/>
      <c r="G80" s="2585"/>
      <c r="H80" s="174"/>
      <c r="I80" s="152"/>
      <c r="J80" s="151"/>
      <c r="K80" s="152"/>
      <c r="L80" s="152"/>
      <c r="M80" s="41">
        <v>7</v>
      </c>
    </row>
    <row r="81" spans="1:13">
      <c r="A81" s="2969">
        <v>8</v>
      </c>
      <c r="D81" s="38"/>
      <c r="F81" s="152"/>
      <c r="G81" s="2585"/>
      <c r="H81" s="174"/>
      <c r="I81" s="152"/>
      <c r="J81" s="151"/>
      <c r="K81" s="152"/>
      <c r="L81" s="152"/>
      <c r="M81" s="41">
        <v>8</v>
      </c>
    </row>
    <row r="82" spans="1:13">
      <c r="A82" s="2969">
        <v>9</v>
      </c>
      <c r="D82" s="38"/>
      <c r="F82" s="152"/>
      <c r="G82" s="2585"/>
      <c r="H82" s="174"/>
      <c r="I82" s="152"/>
      <c r="J82" s="151"/>
      <c r="K82" s="152"/>
      <c r="L82" s="152"/>
      <c r="M82" s="41">
        <v>9</v>
      </c>
    </row>
    <row r="83" spans="1:13">
      <c r="A83" s="2969">
        <v>10</v>
      </c>
      <c r="D83" s="38"/>
      <c r="F83" s="152"/>
      <c r="G83" s="2585"/>
      <c r="H83" s="174"/>
      <c r="I83" s="152"/>
      <c r="J83" s="151"/>
      <c r="K83" s="152"/>
      <c r="L83" s="152"/>
      <c r="M83" s="41">
        <v>10</v>
      </c>
    </row>
    <row r="84" spans="1:13">
      <c r="A84" s="2969">
        <v>11</v>
      </c>
      <c r="D84" s="38"/>
      <c r="F84" s="152"/>
      <c r="G84" s="2585"/>
      <c r="H84" s="174"/>
      <c r="I84" s="152"/>
      <c r="J84" s="151"/>
      <c r="K84" s="152"/>
      <c r="L84" s="152"/>
      <c r="M84" s="41">
        <v>11</v>
      </c>
    </row>
    <row r="85" spans="1:13">
      <c r="A85" s="2969">
        <v>12</v>
      </c>
      <c r="D85" s="38"/>
      <c r="F85" s="152"/>
      <c r="G85" s="2585"/>
      <c r="H85" s="174"/>
      <c r="I85" s="152"/>
      <c r="J85" s="151"/>
      <c r="K85" s="152"/>
      <c r="L85" s="152"/>
      <c r="M85" s="41">
        <v>12</v>
      </c>
    </row>
    <row r="86" spans="1:13">
      <c r="A86" s="2969">
        <v>13</v>
      </c>
      <c r="D86" s="38"/>
      <c r="F86" s="152"/>
      <c r="G86" s="2585"/>
      <c r="H86" s="174"/>
      <c r="I86" s="152"/>
      <c r="J86" s="151"/>
      <c r="K86" s="152"/>
      <c r="L86" s="152"/>
      <c r="M86" s="41">
        <v>13</v>
      </c>
    </row>
    <row r="87" spans="1:13">
      <c r="A87" s="2969">
        <v>14</v>
      </c>
      <c r="D87" s="38"/>
      <c r="F87" s="152"/>
      <c r="G87" s="2585"/>
      <c r="H87" s="174"/>
      <c r="I87" s="152"/>
      <c r="J87" s="151"/>
      <c r="K87" s="152"/>
      <c r="L87" s="152"/>
      <c r="M87" s="41">
        <v>14</v>
      </c>
    </row>
    <row r="88" spans="1:13">
      <c r="A88" s="2969">
        <v>15</v>
      </c>
      <c r="D88" s="38"/>
      <c r="F88" s="152"/>
      <c r="G88" s="2585"/>
      <c r="H88" s="174"/>
      <c r="I88" s="152"/>
      <c r="J88" s="151"/>
      <c r="K88" s="152"/>
      <c r="L88" s="152"/>
      <c r="M88" s="41">
        <v>15</v>
      </c>
    </row>
    <row r="89" spans="1:13">
      <c r="A89" s="2969">
        <v>16</v>
      </c>
      <c r="D89" s="38"/>
      <c r="F89" s="152"/>
      <c r="G89" s="2585"/>
      <c r="H89" s="174"/>
      <c r="I89" s="152"/>
      <c r="J89" s="151"/>
      <c r="K89" s="152"/>
      <c r="L89" s="152"/>
      <c r="M89" s="41">
        <v>16</v>
      </c>
    </row>
    <row r="90" spans="1:13">
      <c r="A90" s="2969">
        <v>17</v>
      </c>
      <c r="D90" s="38"/>
      <c r="F90" s="152"/>
      <c r="G90" s="2585"/>
      <c r="H90" s="174"/>
      <c r="I90" s="152"/>
      <c r="J90" s="151"/>
      <c r="K90" s="152"/>
      <c r="L90" s="152"/>
      <c r="M90" s="41">
        <v>17</v>
      </c>
    </row>
    <row r="91" spans="1:13">
      <c r="A91" s="2969">
        <v>18</v>
      </c>
      <c r="D91" s="38"/>
      <c r="F91" s="152"/>
      <c r="G91" s="2585"/>
      <c r="H91" s="174"/>
      <c r="I91" s="152"/>
      <c r="J91" s="151"/>
      <c r="K91" s="152"/>
      <c r="L91" s="152"/>
      <c r="M91" s="41">
        <v>18</v>
      </c>
    </row>
    <row r="92" spans="1:13">
      <c r="A92" s="2969">
        <v>19</v>
      </c>
      <c r="D92" s="38"/>
      <c r="F92" s="152"/>
      <c r="G92" s="2585"/>
      <c r="H92" s="174"/>
      <c r="I92" s="152"/>
      <c r="J92" s="151"/>
      <c r="K92" s="152"/>
      <c r="L92" s="152"/>
      <c r="M92" s="41">
        <v>19</v>
      </c>
    </row>
    <row r="93" spans="1:13">
      <c r="A93" s="2969">
        <v>20</v>
      </c>
      <c r="D93" s="38"/>
      <c r="F93" s="152"/>
      <c r="G93" s="2585"/>
      <c r="H93" s="174"/>
      <c r="I93" s="152"/>
      <c r="J93" s="151"/>
      <c r="K93" s="152"/>
      <c r="L93" s="152"/>
      <c r="M93" s="41">
        <v>20</v>
      </c>
    </row>
    <row r="94" spans="1:13">
      <c r="A94" s="2969">
        <v>21</v>
      </c>
      <c r="D94" s="38"/>
      <c r="F94" s="152"/>
      <c r="G94" s="2585"/>
      <c r="H94" s="174"/>
      <c r="I94" s="152"/>
      <c r="J94" s="151"/>
      <c r="K94" s="152"/>
      <c r="L94" s="152"/>
      <c r="M94" s="41">
        <v>21</v>
      </c>
    </row>
    <row r="95" spans="1:13">
      <c r="A95" s="2969">
        <v>22</v>
      </c>
      <c r="D95" s="38"/>
      <c r="F95" s="152"/>
      <c r="G95" s="2585"/>
      <c r="H95" s="174"/>
      <c r="I95" s="152"/>
      <c r="J95" s="151"/>
      <c r="K95" s="152"/>
      <c r="L95" s="152"/>
      <c r="M95" s="41">
        <v>22</v>
      </c>
    </row>
    <row r="96" spans="1:13">
      <c r="A96" s="2969">
        <v>23</v>
      </c>
      <c r="D96" s="38"/>
      <c r="F96" s="152"/>
      <c r="G96" s="2585"/>
      <c r="H96" s="174"/>
      <c r="I96" s="152"/>
      <c r="J96" s="151"/>
      <c r="K96" s="152"/>
      <c r="L96" s="152"/>
      <c r="M96" s="41">
        <v>23</v>
      </c>
    </row>
    <row r="97" spans="1:13">
      <c r="A97" s="2969">
        <v>24</v>
      </c>
      <c r="D97" s="38"/>
      <c r="F97" s="152"/>
      <c r="G97" s="2585"/>
      <c r="H97" s="174"/>
      <c r="I97" s="152"/>
      <c r="J97" s="151"/>
      <c r="K97" s="152"/>
      <c r="L97" s="152"/>
      <c r="M97" s="41">
        <v>24</v>
      </c>
    </row>
    <row r="98" spans="1:13">
      <c r="A98" s="2969">
        <v>25</v>
      </c>
      <c r="D98" s="38"/>
      <c r="F98" s="152"/>
      <c r="G98" s="2585"/>
      <c r="H98" s="174"/>
      <c r="I98" s="152"/>
      <c r="J98" s="151"/>
      <c r="K98" s="152"/>
      <c r="L98" s="152"/>
      <c r="M98" s="41">
        <v>25</v>
      </c>
    </row>
    <row r="99" spans="1:13">
      <c r="A99" s="2969">
        <v>26</v>
      </c>
      <c r="D99" s="38"/>
      <c r="F99" s="152"/>
      <c r="G99" s="2585"/>
      <c r="H99" s="174"/>
      <c r="I99" s="152"/>
      <c r="J99" s="151"/>
      <c r="K99" s="152"/>
      <c r="L99" s="152"/>
      <c r="M99" s="41">
        <v>26</v>
      </c>
    </row>
    <row r="100" spans="1:13">
      <c r="A100" s="2969">
        <v>27</v>
      </c>
      <c r="D100" s="38"/>
      <c r="F100" s="152"/>
      <c r="G100" s="2585"/>
      <c r="H100" s="174"/>
      <c r="I100" s="152"/>
      <c r="J100" s="151"/>
      <c r="K100" s="152"/>
      <c r="L100" s="152"/>
      <c r="M100" s="41">
        <v>27</v>
      </c>
    </row>
    <row r="101" spans="1:13">
      <c r="A101" s="2969">
        <v>28</v>
      </c>
      <c r="D101" s="38"/>
      <c r="F101" s="152"/>
      <c r="G101" s="2585"/>
      <c r="H101" s="174"/>
      <c r="I101" s="152"/>
      <c r="J101" s="151"/>
      <c r="K101" s="152"/>
      <c r="L101" s="152"/>
      <c r="M101" s="41">
        <v>28</v>
      </c>
    </row>
    <row r="102" spans="1:13">
      <c r="A102" s="2969">
        <v>29</v>
      </c>
      <c r="D102" s="38"/>
      <c r="F102" s="152"/>
      <c r="G102" s="2585"/>
      <c r="H102" s="174"/>
      <c r="I102" s="152"/>
      <c r="J102" s="151"/>
      <c r="K102" s="152"/>
      <c r="L102" s="152"/>
      <c r="M102" s="41">
        <v>29</v>
      </c>
    </row>
    <row r="103" spans="1:13">
      <c r="A103" s="2969">
        <v>30</v>
      </c>
      <c r="D103" s="38"/>
      <c r="F103" s="152"/>
      <c r="G103" s="2585"/>
      <c r="H103" s="174"/>
      <c r="I103" s="152"/>
      <c r="J103" s="151"/>
      <c r="K103" s="152"/>
      <c r="L103" s="152"/>
      <c r="M103" s="41">
        <v>30</v>
      </c>
    </row>
    <row r="104" spans="1:13">
      <c r="A104" s="2969">
        <v>31</v>
      </c>
      <c r="D104" s="38"/>
      <c r="F104" s="152"/>
      <c r="G104" s="2585"/>
      <c r="H104" s="174"/>
      <c r="I104" s="152"/>
      <c r="J104" s="151"/>
      <c r="K104" s="152"/>
      <c r="L104" s="152"/>
      <c r="M104" s="41">
        <v>31</v>
      </c>
    </row>
    <row r="105" spans="1:13">
      <c r="A105" s="2969">
        <v>32</v>
      </c>
      <c r="D105" s="38"/>
      <c r="F105" s="152"/>
      <c r="G105" s="2585"/>
      <c r="H105" s="174"/>
      <c r="I105" s="152"/>
      <c r="J105" s="151"/>
      <c r="K105" s="152"/>
      <c r="L105" s="152"/>
      <c r="M105" s="41">
        <v>32</v>
      </c>
    </row>
    <row r="106" spans="1:13">
      <c r="A106" s="2969">
        <v>33</v>
      </c>
      <c r="D106" s="38"/>
      <c r="F106" s="152"/>
      <c r="G106" s="2585"/>
      <c r="H106" s="174"/>
      <c r="I106" s="152"/>
      <c r="J106" s="151"/>
      <c r="K106" s="152"/>
      <c r="L106" s="152"/>
      <c r="M106" s="41">
        <v>33</v>
      </c>
    </row>
    <row r="107" spans="1:13">
      <c r="A107" s="2969">
        <v>34</v>
      </c>
      <c r="D107" s="38"/>
      <c r="F107" s="152"/>
      <c r="G107" s="2585"/>
      <c r="H107" s="174"/>
      <c r="I107" s="152"/>
      <c r="J107" s="151"/>
      <c r="K107" s="152"/>
      <c r="L107" s="152"/>
      <c r="M107" s="41">
        <v>34</v>
      </c>
    </row>
    <row r="108" spans="1:13">
      <c r="A108" s="2969">
        <v>35</v>
      </c>
      <c r="D108" s="38"/>
      <c r="F108" s="152"/>
      <c r="G108" s="2585"/>
      <c r="H108" s="174"/>
      <c r="I108" s="152"/>
      <c r="J108" s="151"/>
      <c r="K108" s="152"/>
      <c r="L108" s="152"/>
      <c r="M108" s="41">
        <v>35</v>
      </c>
    </row>
    <row r="109" spans="1:13">
      <c r="A109" s="2969">
        <v>36</v>
      </c>
      <c r="D109" s="38"/>
      <c r="F109" s="152"/>
      <c r="G109" s="2585"/>
      <c r="H109" s="174"/>
      <c r="I109" s="152"/>
      <c r="J109" s="151"/>
      <c r="K109" s="152"/>
      <c r="L109" s="152"/>
      <c r="M109" s="41">
        <v>36</v>
      </c>
    </row>
    <row r="110" spans="1:13">
      <c r="A110" s="2969">
        <v>37</v>
      </c>
      <c r="D110" s="38"/>
      <c r="F110" s="152"/>
      <c r="G110" s="2585"/>
      <c r="H110" s="174"/>
      <c r="I110" s="152"/>
      <c r="J110" s="151"/>
      <c r="K110" s="152"/>
      <c r="L110" s="152"/>
      <c r="M110" s="41">
        <v>37</v>
      </c>
    </row>
    <row r="111" spans="1:13">
      <c r="A111" s="2969">
        <v>38</v>
      </c>
      <c r="D111" s="38"/>
      <c r="F111" s="152"/>
      <c r="G111" s="2585"/>
      <c r="H111" s="174"/>
      <c r="I111" s="152"/>
      <c r="J111" s="151"/>
      <c r="K111" s="152"/>
      <c r="L111" s="152"/>
      <c r="M111" s="41">
        <v>38</v>
      </c>
    </row>
    <row r="112" spans="1:13">
      <c r="A112" s="2969">
        <v>39</v>
      </c>
      <c r="D112" s="38"/>
      <c r="F112" s="152"/>
      <c r="G112" s="2585"/>
      <c r="H112" s="174"/>
      <c r="I112" s="152"/>
      <c r="J112" s="151"/>
      <c r="K112" s="152"/>
      <c r="L112" s="152"/>
      <c r="M112" s="41">
        <v>39</v>
      </c>
    </row>
    <row r="113" spans="1:14">
      <c r="A113" s="2969">
        <v>40</v>
      </c>
      <c r="D113" s="38"/>
      <c r="F113" s="152"/>
      <c r="G113" s="2585"/>
      <c r="H113" s="174"/>
      <c r="I113" s="152"/>
      <c r="J113" s="151"/>
      <c r="K113" s="152"/>
      <c r="L113" s="152"/>
      <c r="M113" s="41">
        <v>40</v>
      </c>
    </row>
    <row r="114" spans="1:14" ht="16" thickBot="1">
      <c r="A114" s="2984">
        <v>41</v>
      </c>
      <c r="B114" s="2921"/>
      <c r="C114" s="2921"/>
      <c r="D114" s="2922"/>
      <c r="E114" s="2921"/>
      <c r="F114" s="2985"/>
      <c r="G114" s="2585"/>
      <c r="H114" s="174"/>
      <c r="I114" s="152"/>
      <c r="J114" s="151"/>
      <c r="K114" s="152"/>
      <c r="L114" s="152"/>
      <c r="M114" s="2587">
        <v>41</v>
      </c>
    </row>
    <row r="115" spans="1:14">
      <c r="A115" s="2426"/>
      <c r="B115" s="1326"/>
      <c r="C115" s="1326"/>
      <c r="D115" s="1326"/>
      <c r="E115" s="1326"/>
      <c r="F115" s="1326"/>
      <c r="G115" s="2426"/>
      <c r="H115" s="1326"/>
      <c r="I115" s="1326"/>
      <c r="J115" s="1326"/>
      <c r="K115" s="1326"/>
      <c r="L115" s="1326"/>
      <c r="M115" s="2529"/>
    </row>
    <row r="116" spans="1:14">
      <c r="A116" s="2429"/>
      <c r="G116" s="2429"/>
      <c r="M116" s="1579"/>
    </row>
    <row r="117" spans="1:14">
      <c r="A117" s="2429"/>
      <c r="G117" s="2429"/>
      <c r="M117" s="1579"/>
    </row>
    <row r="118" spans="1:14">
      <c r="A118" s="2429"/>
      <c r="G118" s="2429"/>
      <c r="M118" s="1579"/>
    </row>
    <row r="119" spans="1:14">
      <c r="A119" s="2429"/>
      <c r="G119" s="2429"/>
      <c r="M119" s="1579"/>
    </row>
    <row r="120" spans="1:14">
      <c r="A120" s="2429"/>
      <c r="G120" s="2429"/>
      <c r="M120" s="1579"/>
    </row>
    <row r="121" spans="1:14">
      <c r="A121" s="2429"/>
      <c r="G121" s="2429"/>
      <c r="M121" s="1579"/>
    </row>
    <row r="122" spans="1:14">
      <c r="A122" s="2429"/>
      <c r="G122" s="2429"/>
      <c r="M122" s="1579"/>
    </row>
    <row r="123" spans="1:14">
      <c r="A123" s="2429"/>
      <c r="G123" s="2429"/>
      <c r="M123" s="1579"/>
    </row>
    <row r="124" spans="1:14">
      <c r="A124" s="2429"/>
      <c r="G124" s="2429"/>
      <c r="M124" s="1579"/>
    </row>
    <row r="125" spans="1:14" ht="16" thickBot="1">
      <c r="A125" s="2429"/>
      <c r="G125" s="2429"/>
      <c r="M125" s="1579"/>
    </row>
    <row r="126" spans="1:14">
      <c r="A126" s="1182"/>
      <c r="B126" s="1328"/>
      <c r="C126" s="1328"/>
      <c r="D126" s="1328"/>
      <c r="E126" s="1183"/>
      <c r="G126" s="2429"/>
      <c r="M126" s="1579"/>
    </row>
    <row r="127" spans="1:14" ht="16" thickBot="1">
      <c r="A127" s="2958"/>
      <c r="B127" s="2921"/>
      <c r="C127" s="2921"/>
      <c r="D127" s="2921"/>
      <c r="E127" s="2588"/>
      <c r="F127" s="2921"/>
      <c r="G127" s="2932"/>
      <c r="H127" s="2921"/>
      <c r="I127" s="2921"/>
      <c r="J127" s="2921"/>
      <c r="K127" s="2921"/>
      <c r="L127" s="2921"/>
      <c r="M127" s="2510"/>
    </row>
    <row r="128" spans="1:14">
      <c r="A128" s="1499" t="s">
        <v>2270</v>
      </c>
      <c r="E128" s="1586"/>
      <c r="G128" s="9" t="s">
        <v>2270</v>
      </c>
      <c r="M128" s="135" t="s">
        <v>2271</v>
      </c>
      <c r="N128" s="135"/>
    </row>
    <row r="129" spans="1:14">
      <c r="A129" s="1531" t="s">
        <v>2274</v>
      </c>
      <c r="B129" s="12"/>
      <c r="C129" s="12"/>
      <c r="D129" s="12"/>
      <c r="E129" s="1587"/>
      <c r="F129" s="12"/>
      <c r="G129" s="12" t="s">
        <v>2275</v>
      </c>
      <c r="H129" s="12"/>
      <c r="I129" s="12"/>
      <c r="J129" s="12"/>
      <c r="K129" s="12"/>
      <c r="L129" s="12"/>
      <c r="M129" s="12"/>
      <c r="N129" s="12"/>
    </row>
    <row r="130" spans="1:14">
      <c r="A130" s="1499"/>
      <c r="E130" s="1586"/>
    </row>
    <row r="131" spans="1:14">
      <c r="A131" s="1499"/>
      <c r="E131" s="1586"/>
    </row>
    <row r="132" spans="1:14">
      <c r="A132" s="1499"/>
      <c r="C132" s="1729"/>
      <c r="D132" s="1729"/>
      <c r="E132" s="1586"/>
    </row>
    <row r="133" spans="1:14">
      <c r="A133" s="1499"/>
      <c r="C133" s="617"/>
      <c r="D133" s="617"/>
      <c r="E133" s="1586"/>
    </row>
    <row r="134" spans="1:14">
      <c r="A134" s="1499"/>
      <c r="C134" s="617"/>
      <c r="D134" s="617"/>
      <c r="E134" s="1586"/>
    </row>
    <row r="135" spans="1:14">
      <c r="A135" s="1499"/>
      <c r="C135" s="617"/>
      <c r="D135" s="617"/>
      <c r="E135" s="1586"/>
    </row>
    <row r="136" spans="1:14">
      <c r="A136" s="1499"/>
      <c r="C136" s="617"/>
      <c r="D136" s="617"/>
      <c r="E136" s="1586"/>
      <c r="F136" s="1586"/>
    </row>
    <row r="137" spans="1:14">
      <c r="A137" s="1499"/>
      <c r="C137" s="617"/>
      <c r="D137" s="617"/>
      <c r="E137" s="1586"/>
      <c r="F137" s="1586"/>
    </row>
    <row r="138" spans="1:14">
      <c r="A138" s="1499"/>
      <c r="C138" s="617"/>
      <c r="D138" s="617"/>
      <c r="E138" s="1586"/>
      <c r="F138" s="1586"/>
    </row>
    <row r="139" spans="1:14">
      <c r="A139" s="1499"/>
      <c r="C139" s="617"/>
      <c r="D139" s="617"/>
      <c r="E139" s="1586"/>
      <c r="F139" s="1586"/>
    </row>
    <row r="140" spans="1:14">
      <c r="A140" s="1499"/>
      <c r="C140" s="617"/>
      <c r="D140" s="617"/>
      <c r="E140" s="1586"/>
      <c r="F140" s="1586"/>
    </row>
    <row r="141" spans="1:14">
      <c r="A141" s="1499"/>
      <c r="C141" s="617"/>
      <c r="D141" s="617"/>
      <c r="E141" s="1586"/>
      <c r="F141" s="1586"/>
    </row>
    <row r="142" spans="1:14">
      <c r="A142" s="1499"/>
      <c r="C142" s="617"/>
      <c r="D142" s="617"/>
      <c r="E142" s="1586"/>
      <c r="F142" s="1586"/>
    </row>
    <row r="143" spans="1:14">
      <c r="A143" s="1499"/>
      <c r="C143" s="617"/>
      <c r="D143" s="617"/>
      <c r="E143" s="1586"/>
      <c r="F143" s="1586"/>
    </row>
    <row r="144" spans="1:14">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8">
    <mergeCell ref="G16:H16"/>
    <mergeCell ref="A6:C7"/>
    <mergeCell ref="D6:F12"/>
    <mergeCell ref="G6:J9"/>
    <mergeCell ref="K7:M12"/>
    <mergeCell ref="A8:C10"/>
    <mergeCell ref="G10:J13"/>
    <mergeCell ref="A12:C14"/>
    <mergeCell ref="D13:F15"/>
    <mergeCell ref="K13:M14"/>
    <mergeCell ref="G14:J15"/>
    <mergeCell ref="G17:H17"/>
    <mergeCell ref="I17:J17"/>
    <mergeCell ref="G18:H18"/>
    <mergeCell ref="I18:J18"/>
    <mergeCell ref="G64:M64"/>
    <mergeCell ref="G19:H19"/>
    <mergeCell ref="I19:J19"/>
  </mergeCells>
  <printOptions horizontalCentered="1" verticalCentered="1"/>
  <pageMargins left="0.5" right="0.75" top="0.5" bottom="0.5" header="0.5" footer="0.5"/>
  <pageSetup scale="61" fitToWidth="2" fitToHeight="2" pageOrder="overThenDown" orientation="portrait" r:id="rId1"/>
  <headerFooter alignWithMargins="0"/>
  <colBreaks count="1" manualBreakCount="1">
    <brk id="6" max="63" man="1"/>
  </colBreaks>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abColor rgb="FF92D050"/>
  </sheetPr>
  <dimension ref="A1:G200"/>
  <sheetViews>
    <sheetView view="pageBreakPreview" zoomScale="80" zoomScaleNormal="80" zoomScaleSheetLayoutView="80" workbookViewId="0">
      <selection sqref="A1:F60"/>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18.69140625" style="9" customWidth="1"/>
    <col min="6" max="6" width="21.765625" style="9" customWidth="1"/>
    <col min="7" max="7" width="9.07421875" style="9" customWidth="1"/>
    <col min="8" max="16384" width="9.69140625" style="9"/>
  </cols>
  <sheetData>
    <row r="1" spans="1:7">
      <c r="A1" s="1182" t="s">
        <v>156</v>
      </c>
      <c r="B1" s="1328"/>
      <c r="C1" s="1236" t="s">
        <v>1246</v>
      </c>
      <c r="D1" s="1235"/>
      <c r="E1" s="1235" t="s">
        <v>158</v>
      </c>
      <c r="F1" s="1183" t="s">
        <v>159</v>
      </c>
    </row>
    <row r="2" spans="1:7">
      <c r="A2" s="1583" t="str">
        <f>'Data Sheet'!$C$25</f>
        <v xml:space="preserve">Niagara Mohawk Power Corporation </v>
      </c>
      <c r="C2" s="47" t="s">
        <v>1107</v>
      </c>
      <c r="D2" s="38"/>
      <c r="E2" s="40" t="s">
        <v>161</v>
      </c>
      <c r="F2" s="1586"/>
    </row>
    <row r="3" spans="1:7" ht="15" customHeight="1">
      <c r="A3" s="1667"/>
      <c r="B3" s="37"/>
      <c r="C3" s="49" t="s">
        <v>1292</v>
      </c>
      <c r="D3" s="44"/>
      <c r="E3" s="324" t="str">
        <f>'Data Sheet'!$C$40</f>
        <v>April 20, 2026</v>
      </c>
      <c r="F3" s="1200" t="str">
        <f>'Data Sheet'!$C$38</f>
        <v>December 31, 2025</v>
      </c>
      <c r="G3" s="1113"/>
    </row>
    <row r="4" spans="1:7" ht="15" customHeight="1">
      <c r="A4" s="3802" t="s">
        <v>2276</v>
      </c>
      <c r="B4" s="3803"/>
      <c r="C4" s="3803"/>
      <c r="D4" s="3803"/>
      <c r="E4" s="3803"/>
      <c r="F4" s="3804"/>
      <c r="G4" s="12"/>
    </row>
    <row r="5" spans="1:7" ht="15" customHeight="1">
      <c r="A5" s="3848" t="s">
        <v>2277</v>
      </c>
      <c r="B5" s="3693"/>
      <c r="C5" s="3693"/>
      <c r="D5" s="3693"/>
      <c r="E5" s="3693"/>
      <c r="F5" s="3849"/>
      <c r="G5" s="364"/>
    </row>
    <row r="6" spans="1:7">
      <c r="A6" s="3850"/>
      <c r="B6" s="3695"/>
      <c r="C6" s="3695"/>
      <c r="D6" s="3695"/>
      <c r="E6" s="3695"/>
      <c r="F6" s="3766"/>
      <c r="G6" s="364"/>
    </row>
    <row r="7" spans="1:7">
      <c r="A7" s="3850"/>
      <c r="B7" s="3695"/>
      <c r="C7" s="3695"/>
      <c r="D7" s="3695"/>
      <c r="E7" s="3695"/>
      <c r="F7" s="3766"/>
      <c r="G7" s="364"/>
    </row>
    <row r="8" spans="1:7">
      <c r="A8" s="1583"/>
      <c r="B8"/>
      <c r="C8"/>
      <c r="D8"/>
      <c r="E8"/>
      <c r="F8" s="1591"/>
      <c r="G8"/>
    </row>
    <row r="9" spans="1:7" ht="15" customHeight="1">
      <c r="A9" s="3851" t="s">
        <v>2278</v>
      </c>
      <c r="B9" s="3695"/>
      <c r="C9" s="3695"/>
      <c r="D9" s="3695"/>
      <c r="E9" s="3695"/>
      <c r="F9" s="3766"/>
      <c r="G9" s="364"/>
    </row>
    <row r="10" spans="1:7">
      <c r="A10" s="3850"/>
      <c r="B10" s="3695"/>
      <c r="C10" s="3695"/>
      <c r="D10" s="3695"/>
      <c r="E10" s="3695"/>
      <c r="F10" s="3766"/>
      <c r="G10" s="364"/>
    </row>
    <row r="11" spans="1:7">
      <c r="A11" s="3850"/>
      <c r="B11" s="3695"/>
      <c r="C11" s="3695"/>
      <c r="D11" s="3695"/>
      <c r="E11" s="3695"/>
      <c r="F11" s="3766"/>
      <c r="G11" s="364"/>
    </row>
    <row r="12" spans="1:7">
      <c r="A12" s="1583"/>
      <c r="F12" s="1586"/>
    </row>
    <row r="13" spans="1:7">
      <c r="A13" s="2181"/>
      <c r="B13" s="2085"/>
      <c r="C13" s="290" t="s">
        <v>1349</v>
      </c>
      <c r="D13" s="2182"/>
      <c r="E13" s="2182"/>
      <c r="F13" s="1365" t="s">
        <v>2279</v>
      </c>
      <c r="G13" s="143"/>
    </row>
    <row r="14" spans="1:7">
      <c r="A14" s="2951" t="s">
        <v>399</v>
      </c>
      <c r="B14" s="142" t="s">
        <v>977</v>
      </c>
      <c r="C14" s="291" t="s">
        <v>2280</v>
      </c>
      <c r="E14" s="143" t="s">
        <v>1349</v>
      </c>
      <c r="F14" s="1330" t="s">
        <v>2281</v>
      </c>
      <c r="G14" s="143"/>
    </row>
    <row r="15" spans="1:7">
      <c r="A15" s="2951" t="s">
        <v>402</v>
      </c>
      <c r="B15" s="47"/>
      <c r="C15" s="291" t="s">
        <v>503</v>
      </c>
      <c r="E15" s="143" t="s">
        <v>708</v>
      </c>
      <c r="F15" s="1330" t="s">
        <v>2282</v>
      </c>
      <c r="G15" s="143"/>
    </row>
    <row r="16" spans="1:7">
      <c r="A16" s="2183"/>
      <c r="B16" s="142" t="s">
        <v>172</v>
      </c>
      <c r="C16" s="296" t="s">
        <v>173</v>
      </c>
      <c r="E16" s="143" t="s">
        <v>174</v>
      </c>
      <c r="F16" s="1331" t="s">
        <v>175</v>
      </c>
      <c r="G16" s="143"/>
    </row>
    <row r="17" spans="1:7">
      <c r="A17" s="2184">
        <v>1</v>
      </c>
      <c r="B17" s="2185" t="s">
        <v>2283</v>
      </c>
      <c r="C17" s="2186"/>
      <c r="D17" s="2187"/>
      <c r="E17" s="2186"/>
      <c r="F17" s="2188"/>
      <c r="G17" s="234"/>
    </row>
    <row r="18" spans="1:7">
      <c r="A18" s="2184">
        <v>2</v>
      </c>
      <c r="B18" s="2185" t="s">
        <v>2284</v>
      </c>
      <c r="C18" s="2189"/>
      <c r="D18" s="2187"/>
      <c r="E18" s="2189"/>
      <c r="F18" s="2188"/>
      <c r="G18" s="234"/>
    </row>
    <row r="19" spans="1:7">
      <c r="A19" s="2184">
        <v>3</v>
      </c>
      <c r="B19" s="2185" t="s">
        <v>2285</v>
      </c>
      <c r="C19" s="2189"/>
      <c r="D19" s="2187"/>
      <c r="E19" s="2189"/>
      <c r="F19" s="2188"/>
      <c r="G19" s="234"/>
    </row>
    <row r="20" spans="1:7">
      <c r="A20" s="2184">
        <v>4</v>
      </c>
      <c r="B20" s="2185" t="s">
        <v>2286</v>
      </c>
      <c r="C20" s="1569"/>
      <c r="D20" s="2185"/>
      <c r="E20" s="1569"/>
      <c r="F20" s="2190"/>
      <c r="G20" s="868"/>
    </row>
    <row r="21" spans="1:7">
      <c r="A21" s="2184">
        <v>5</v>
      </c>
      <c r="B21" s="2185" t="s">
        <v>2287</v>
      </c>
      <c r="C21" s="3349">
        <v>101171661</v>
      </c>
      <c r="D21" s="3349"/>
      <c r="E21" s="3349">
        <v>123656259</v>
      </c>
      <c r="F21" s="2190" t="s">
        <v>2288</v>
      </c>
      <c r="G21" s="868"/>
    </row>
    <row r="22" spans="1:7">
      <c r="A22" s="2183">
        <v>6</v>
      </c>
      <c r="B22" s="44" t="s">
        <v>2289</v>
      </c>
      <c r="C22" s="842"/>
      <c r="D22" s="850"/>
      <c r="E22" s="842"/>
      <c r="F22" s="1366"/>
      <c r="G22" s="868"/>
    </row>
    <row r="23" spans="1:7">
      <c r="A23" s="2183">
        <v>7</v>
      </c>
      <c r="B23" s="44" t="s">
        <v>2290</v>
      </c>
      <c r="C23" s="842"/>
      <c r="D23" s="850"/>
      <c r="E23" s="842"/>
      <c r="F23" s="1366"/>
      <c r="G23" s="868"/>
    </row>
    <row r="24" spans="1:7">
      <c r="A24" s="2183">
        <v>8</v>
      </c>
      <c r="B24" s="44" t="s">
        <v>2291</v>
      </c>
      <c r="C24" s="2191">
        <v>13947017</v>
      </c>
      <c r="D24" s="2192"/>
      <c r="E24" s="2191">
        <v>714616</v>
      </c>
      <c r="F24" s="1366" t="s">
        <v>1298</v>
      </c>
      <c r="G24" s="868"/>
    </row>
    <row r="25" spans="1:7">
      <c r="A25" s="2183">
        <v>9</v>
      </c>
      <c r="B25" s="44" t="s">
        <v>2292</v>
      </c>
      <c r="C25" s="2191">
        <v>24351491</v>
      </c>
      <c r="D25" s="2192"/>
      <c r="E25" s="2191">
        <v>8767830</v>
      </c>
      <c r="F25" s="2190" t="s">
        <v>2288</v>
      </c>
      <c r="G25" s="868"/>
    </row>
    <row r="26" spans="1:7" ht="46.5">
      <c r="A26" s="2193">
        <v>10</v>
      </c>
      <c r="B26" s="794" t="s">
        <v>2293</v>
      </c>
      <c r="C26" s="842"/>
      <c r="D26" s="850"/>
      <c r="E26" s="842"/>
      <c r="F26" s="1366"/>
      <c r="G26" s="868"/>
    </row>
    <row r="27" spans="1:7">
      <c r="A27" s="2183">
        <v>11</v>
      </c>
      <c r="B27" s="44" t="s">
        <v>2294</v>
      </c>
      <c r="C27" s="842"/>
      <c r="D27" s="850"/>
      <c r="E27" s="842"/>
      <c r="F27" s="1366"/>
      <c r="G27" s="868"/>
    </row>
    <row r="28" spans="1:7">
      <c r="A28" s="2184">
        <v>12</v>
      </c>
      <c r="B28" s="2185" t="s">
        <v>2295</v>
      </c>
      <c r="C28" s="2191">
        <f>SUM(C17:C27)</f>
        <v>139470169</v>
      </c>
      <c r="D28" s="2192"/>
      <c r="E28" s="2191">
        <f>SUM(E17:E27)</f>
        <v>133138705</v>
      </c>
      <c r="F28" s="2190"/>
      <c r="G28" s="868"/>
    </row>
    <row r="29" spans="1:7">
      <c r="A29" s="2184">
        <v>13</v>
      </c>
      <c r="B29" s="2185" t="s">
        <v>2296</v>
      </c>
      <c r="C29" s="2191"/>
      <c r="D29" s="2192"/>
      <c r="E29" s="2191"/>
      <c r="F29" s="2190"/>
      <c r="G29" s="868"/>
    </row>
    <row r="30" spans="1:7">
      <c r="A30" s="2183">
        <v>14</v>
      </c>
      <c r="B30" s="44" t="s">
        <v>2297</v>
      </c>
      <c r="C30" s="842"/>
      <c r="D30" s="850"/>
      <c r="E30" s="842"/>
      <c r="F30" s="1366"/>
      <c r="G30" s="868"/>
    </row>
    <row r="31" spans="1:7">
      <c r="A31" s="2181">
        <v>15</v>
      </c>
      <c r="B31" s="42" t="s">
        <v>2298</v>
      </c>
      <c r="C31" s="851"/>
      <c r="D31" s="852"/>
      <c r="E31" s="851"/>
      <c r="F31" s="1367"/>
      <c r="G31" s="868"/>
    </row>
    <row r="32" spans="1:7">
      <c r="A32" s="2183"/>
      <c r="B32" s="44" t="s">
        <v>2299</v>
      </c>
      <c r="C32" s="158"/>
      <c r="D32" s="44"/>
      <c r="E32" s="158"/>
      <c r="F32" s="1366"/>
      <c r="G32" s="868"/>
    </row>
    <row r="33" spans="1:7">
      <c r="A33" s="2184">
        <v>16</v>
      </c>
      <c r="B33" s="2185" t="s">
        <v>2300</v>
      </c>
      <c r="C33" s="2191">
        <v>-33006</v>
      </c>
      <c r="D33" s="2192"/>
      <c r="E33" s="2191">
        <v>-377580</v>
      </c>
      <c r="F33" s="2190" t="s">
        <v>2288</v>
      </c>
      <c r="G33" s="868"/>
    </row>
    <row r="34" spans="1:7">
      <c r="A34" s="2183">
        <v>17</v>
      </c>
      <c r="B34" s="44"/>
      <c r="C34" s="842"/>
      <c r="D34" s="850"/>
      <c r="E34" s="842"/>
      <c r="F34" s="1366"/>
      <c r="G34" s="868"/>
    </row>
    <row r="35" spans="1:7">
      <c r="A35" s="2183">
        <v>18</v>
      </c>
      <c r="B35" s="44"/>
      <c r="C35" s="692"/>
      <c r="D35" s="693"/>
      <c r="E35" s="692"/>
      <c r="F35" s="1368"/>
      <c r="G35" s="234"/>
    </row>
    <row r="36" spans="1:7">
      <c r="A36" s="2183">
        <v>19</v>
      </c>
      <c r="B36" s="44"/>
      <c r="C36" s="692"/>
      <c r="D36" s="693"/>
      <c r="E36" s="692"/>
      <c r="F36" s="1368"/>
      <c r="G36" s="234"/>
    </row>
    <row r="37" spans="1:7">
      <c r="A37" s="2183">
        <v>20</v>
      </c>
      <c r="B37" s="44"/>
      <c r="C37" s="692"/>
      <c r="D37" s="693"/>
      <c r="E37" s="692"/>
      <c r="F37" s="1368"/>
      <c r="G37" s="234"/>
    </row>
    <row r="38" spans="1:7">
      <c r="A38" s="2184">
        <v>21</v>
      </c>
      <c r="B38" s="2185" t="s">
        <v>2301</v>
      </c>
      <c r="C38" s="2095">
        <f>SUM(C17:C19)+SUM(C28:C31)+SUM(C33:C37)</f>
        <v>139437163</v>
      </c>
      <c r="D38" s="2185"/>
      <c r="E38" s="2095">
        <f>SUM(E17:E19)+SUM(E28:E31)+SUM(E33:E37)</f>
        <v>132761125</v>
      </c>
      <c r="F38" s="2188"/>
      <c r="G38" s="234"/>
    </row>
    <row r="39" spans="1:7">
      <c r="A39" s="1583"/>
      <c r="F39" s="1586"/>
    </row>
    <row r="40" spans="1:7">
      <c r="A40" s="1583"/>
      <c r="F40" s="1586"/>
    </row>
    <row r="41" spans="1:7">
      <c r="A41" s="1583"/>
      <c r="F41" s="1586"/>
    </row>
    <row r="42" spans="1:7">
      <c r="A42" s="1583"/>
      <c r="F42" s="1586"/>
    </row>
    <row r="43" spans="1:7">
      <c r="A43" s="1583"/>
      <c r="F43" s="1586"/>
    </row>
    <row r="44" spans="1:7">
      <c r="A44" s="1583"/>
      <c r="F44" s="1586"/>
    </row>
    <row r="45" spans="1:7">
      <c r="A45" s="1583"/>
      <c r="F45" s="1586"/>
    </row>
    <row r="46" spans="1:7">
      <c r="A46" s="1583"/>
      <c r="F46" s="1586"/>
    </row>
    <row r="47" spans="1:7">
      <c r="A47" s="1583"/>
      <c r="F47" s="1586"/>
    </row>
    <row r="48" spans="1:7">
      <c r="A48" s="1583"/>
      <c r="F48" s="1586"/>
    </row>
    <row r="49" spans="1:7">
      <c r="A49" s="1583"/>
      <c r="F49" s="1586"/>
    </row>
    <row r="50" spans="1:7">
      <c r="A50" s="1583"/>
      <c r="F50" s="1586"/>
    </row>
    <row r="51" spans="1:7">
      <c r="A51" s="1583"/>
      <c r="F51" s="1586"/>
    </row>
    <row r="52" spans="1:7">
      <c r="A52" s="1583"/>
      <c r="F52" s="1586"/>
    </row>
    <row r="53" spans="1:7">
      <c r="A53" s="1583"/>
      <c r="F53" s="1586"/>
    </row>
    <row r="54" spans="1:7">
      <c r="A54" s="1583"/>
      <c r="F54" s="1586"/>
    </row>
    <row r="55" spans="1:7">
      <c r="A55" s="1583"/>
      <c r="F55" s="1586"/>
    </row>
    <row r="56" spans="1:7">
      <c r="A56" s="1583"/>
      <c r="F56" s="1586"/>
    </row>
    <row r="57" spans="1:7">
      <c r="A57" s="1583"/>
      <c r="F57" s="1586"/>
    </row>
    <row r="58" spans="1:7">
      <c r="A58" s="1583"/>
      <c r="F58" s="1586"/>
    </row>
    <row r="59" spans="1:7">
      <c r="A59" s="1583"/>
      <c r="F59" s="1586"/>
    </row>
    <row r="60" spans="1:7" ht="16" thickBot="1">
      <c r="A60" s="1189"/>
      <c r="B60" s="1620"/>
      <c r="C60" s="1620"/>
      <c r="D60" s="1620"/>
      <c r="E60" s="1620"/>
      <c r="F60" s="1369"/>
    </row>
    <row r="61" spans="1:7">
      <c r="A61" s="9" t="s">
        <v>828</v>
      </c>
    </row>
    <row r="62" spans="1:7">
      <c r="A62" s="3699" t="s">
        <v>2302</v>
      </c>
      <c r="B62" s="3699"/>
      <c r="C62" s="3699"/>
      <c r="D62" s="3699"/>
      <c r="E62" s="3699"/>
      <c r="F62" s="3699"/>
      <c r="G62" s="12"/>
    </row>
    <row r="64" spans="1:7">
      <c r="A64"/>
      <c r="B64"/>
      <c r="C64"/>
      <c r="D64"/>
      <c r="E64"/>
      <c r="F64"/>
      <c r="G64"/>
    </row>
    <row r="65" spans="1:7">
      <c r="A65"/>
      <c r="B65"/>
      <c r="C65"/>
      <c r="D65"/>
      <c r="E65"/>
      <c r="F65"/>
      <c r="G65"/>
    </row>
    <row r="66" spans="1:7">
      <c r="A66"/>
      <c r="B66"/>
      <c r="C66"/>
      <c r="D66"/>
      <c r="E66"/>
      <c r="F66"/>
      <c r="G66"/>
    </row>
    <row r="67" spans="1:7">
      <c r="A67" s="12"/>
      <c r="B67" s="12"/>
      <c r="C67" s="12"/>
      <c r="D67" s="12"/>
      <c r="E67" s="12"/>
      <c r="F67" s="12"/>
      <c r="G67" s="12"/>
    </row>
    <row r="68" spans="1:7">
      <c r="A68" s="12"/>
      <c r="B68" s="12"/>
      <c r="C68" s="12"/>
      <c r="D68" s="12"/>
      <c r="E68" s="12"/>
      <c r="F68" s="12"/>
      <c r="G68" s="12"/>
    </row>
    <row r="69" spans="1:7">
      <c r="A69" s="12"/>
      <c r="B69" s="12"/>
      <c r="C69" s="12"/>
      <c r="D69" s="12"/>
      <c r="E69" s="12"/>
      <c r="F69" s="12"/>
      <c r="G69" s="12"/>
    </row>
    <row r="70" spans="1:7">
      <c r="A70" s="12"/>
      <c r="B70" s="12"/>
      <c r="C70" s="12"/>
      <c r="D70" s="12"/>
      <c r="E70" s="12"/>
      <c r="F70" s="12"/>
      <c r="G70" s="12"/>
    </row>
    <row r="71" spans="1:7" ht="31.5" customHeight="1">
      <c r="A71" s="12"/>
      <c r="B71" s="12"/>
      <c r="C71" s="12"/>
      <c r="E71" s="12"/>
      <c r="F71" s="12"/>
      <c r="G71" s="12"/>
    </row>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4">
    <mergeCell ref="A62:F62"/>
    <mergeCell ref="A5:F7"/>
    <mergeCell ref="A9:F11"/>
    <mergeCell ref="A4:F4"/>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ignoredErrors>
    <ignoredError sqref="C28 E28"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tabColor theme="0" tint="-0.499984740745262"/>
  </sheetPr>
  <dimension ref="A1:O132"/>
  <sheetViews>
    <sheetView zoomScale="70" zoomScaleNormal="70" workbookViewId="0">
      <selection activeCell="K23" sqref="K23"/>
    </sheetView>
  </sheetViews>
  <sheetFormatPr defaultColWidth="9.69140625" defaultRowHeight="15.5"/>
  <cols>
    <col min="1" max="1" width="4.69140625" style="9" customWidth="1"/>
    <col min="2" max="2" width="31" style="9" customWidth="1"/>
    <col min="3" max="6" width="16.69140625" style="9" customWidth="1"/>
    <col min="7" max="7" width="13.69140625" style="9" customWidth="1"/>
    <col min="8" max="8" width="16.53515625" style="9" customWidth="1"/>
    <col min="9" max="14" width="12.69140625" style="9" customWidth="1"/>
    <col min="15" max="15" width="4.69140625" style="9" customWidth="1"/>
    <col min="16" max="16384" width="9.69140625" style="9"/>
  </cols>
  <sheetData>
    <row r="1" spans="1:15">
      <c r="A1" s="2426" t="s">
        <v>156</v>
      </c>
      <c r="B1" s="2427"/>
      <c r="C1" s="1326" t="s">
        <v>1246</v>
      </c>
      <c r="D1" s="2427"/>
      <c r="E1" s="2427" t="s">
        <v>158</v>
      </c>
      <c r="F1" s="2529" t="s">
        <v>159</v>
      </c>
      <c r="G1" s="2426" t="s">
        <v>156</v>
      </c>
      <c r="H1" s="1326"/>
      <c r="I1" s="2470" t="s">
        <v>1246</v>
      </c>
      <c r="J1" s="1326"/>
      <c r="K1" s="2427"/>
      <c r="L1" s="2555" t="s">
        <v>158</v>
      </c>
      <c r="M1" s="2470" t="s">
        <v>159</v>
      </c>
      <c r="N1" s="1326"/>
      <c r="O1" s="2529"/>
    </row>
    <row r="2" spans="1:15">
      <c r="A2" s="2429" t="str">
        <f>'Data Sheet'!$C$25</f>
        <v xml:space="preserve">Niagara Mohawk Power Corporation </v>
      </c>
      <c r="B2" s="40"/>
      <c r="C2" s="9" t="s">
        <v>1333</v>
      </c>
      <c r="D2" s="40"/>
      <c r="E2" s="40" t="s">
        <v>161</v>
      </c>
      <c r="F2" s="1579"/>
      <c r="G2" s="2429" t="str">
        <f>'Data Sheet'!$C$25</f>
        <v xml:space="preserve">Niagara Mohawk Power Corporation </v>
      </c>
      <c r="I2" s="47" t="s">
        <v>1333</v>
      </c>
      <c r="K2" s="40"/>
      <c r="L2" s="38" t="s">
        <v>161</v>
      </c>
      <c r="M2" s="47"/>
      <c r="O2" s="1579"/>
    </row>
    <row r="3" spans="1:15" ht="15" customHeight="1">
      <c r="A3" s="2430"/>
      <c r="B3" s="54"/>
      <c r="C3" s="37" t="s">
        <v>1292</v>
      </c>
      <c r="D3" s="54"/>
      <c r="E3" s="324" t="str">
        <f>'Data Sheet'!$C$40</f>
        <v>April 20, 2026</v>
      </c>
      <c r="F3" s="488" t="str">
        <f>'Data Sheet'!$C$38</f>
        <v>December 31, 2025</v>
      </c>
      <c r="G3" s="2430"/>
      <c r="H3" s="37"/>
      <c r="I3" s="49" t="s">
        <v>1292</v>
      </c>
      <c r="J3" s="37"/>
      <c r="K3" s="54"/>
      <c r="L3" s="324" t="str">
        <f>'Data Sheet'!$C$40</f>
        <v>April 20, 2026</v>
      </c>
      <c r="M3" s="491" t="str">
        <f>'Data Sheet'!$C$38</f>
        <v>December 31, 2025</v>
      </c>
      <c r="N3" s="37"/>
      <c r="O3" s="36"/>
    </row>
    <row r="4" spans="1:15" ht="15" customHeight="1">
      <c r="A4" s="125"/>
      <c r="B4" s="2179" t="s">
        <v>2303</v>
      </c>
      <c r="C4" s="2179"/>
      <c r="D4" s="2179"/>
      <c r="E4" s="2179"/>
      <c r="F4" s="113"/>
      <c r="G4" s="112" t="s">
        <v>2303</v>
      </c>
      <c r="H4" s="2179"/>
      <c r="I4" s="2179"/>
      <c r="J4" s="2179"/>
      <c r="K4" s="2179"/>
      <c r="L4" s="2179"/>
      <c r="M4" s="2179"/>
      <c r="N4" s="2179"/>
      <c r="O4" s="113"/>
    </row>
    <row r="5" spans="1:15">
      <c r="A5" s="3852" t="s">
        <v>2304</v>
      </c>
      <c r="B5" s="3793"/>
      <c r="C5" s="3793"/>
      <c r="D5" s="3689" t="s">
        <v>2305</v>
      </c>
      <c r="E5" s="3689"/>
      <c r="F5" s="3855"/>
      <c r="G5" s="3852" t="s">
        <v>2306</v>
      </c>
      <c r="H5" s="3793"/>
      <c r="I5" s="3793"/>
      <c r="J5" s="3793"/>
      <c r="K5" s="3793" t="s">
        <v>2307</v>
      </c>
      <c r="L5" s="3793"/>
      <c r="M5" s="3793"/>
      <c r="N5" s="3793"/>
      <c r="O5" s="3857"/>
    </row>
    <row r="6" spans="1:15" ht="15" customHeight="1">
      <c r="A6" s="3853"/>
      <c r="B6" s="3675"/>
      <c r="C6" s="3675"/>
      <c r="D6" s="3691"/>
      <c r="E6" s="3691"/>
      <c r="F6" s="3723"/>
      <c r="G6" s="3853"/>
      <c r="H6" s="3675"/>
      <c r="I6" s="3675"/>
      <c r="J6" s="3675"/>
      <c r="K6" s="3675"/>
      <c r="L6" s="3675"/>
      <c r="M6" s="3675"/>
      <c r="N6" s="3675"/>
      <c r="O6" s="3703"/>
    </row>
    <row r="7" spans="1:15">
      <c r="A7" s="2429" t="s">
        <v>2308</v>
      </c>
      <c r="B7"/>
      <c r="C7"/>
      <c r="D7" s="3691"/>
      <c r="E7" s="3691"/>
      <c r="F7" s="3723"/>
      <c r="G7" s="3853"/>
      <c r="H7" s="3675"/>
      <c r="I7" s="3675"/>
      <c r="J7" s="3675"/>
      <c r="K7" s="3675" t="s">
        <v>2309</v>
      </c>
      <c r="L7" s="3675"/>
      <c r="M7" s="3675"/>
      <c r="N7" s="3675"/>
      <c r="O7" s="3703"/>
    </row>
    <row r="8" spans="1:15">
      <c r="A8" s="3854" t="s">
        <v>2310</v>
      </c>
      <c r="B8" s="3691"/>
      <c r="C8" s="3691"/>
      <c r="D8" s="3691"/>
      <c r="E8" s="3691"/>
      <c r="F8" s="3723"/>
      <c r="G8" s="3853"/>
      <c r="H8" s="3675"/>
      <c r="I8" s="3675"/>
      <c r="J8" s="3675"/>
      <c r="K8" s="3675"/>
      <c r="L8" s="3675"/>
      <c r="M8" s="3675"/>
      <c r="N8" s="3675"/>
      <c r="O8" s="3703"/>
    </row>
    <row r="9" spans="1:15">
      <c r="A9" s="3854"/>
      <c r="B9" s="3691"/>
      <c r="C9" s="3691"/>
      <c r="D9" s="3691" t="s">
        <v>2311</v>
      </c>
      <c r="E9" s="3691"/>
      <c r="F9" s="3723"/>
      <c r="G9" s="3856" t="s">
        <v>2312</v>
      </c>
      <c r="H9" s="3715"/>
      <c r="I9" s="3715"/>
      <c r="J9" s="3715"/>
      <c r="K9" s="3675" t="s">
        <v>2313</v>
      </c>
      <c r="L9" s="3675"/>
      <c r="M9" s="3675"/>
      <c r="N9" s="3675"/>
      <c r="O9" s="3703"/>
    </row>
    <row r="10" spans="1:15" ht="15" customHeight="1">
      <c r="A10" s="3854"/>
      <c r="B10" s="3691"/>
      <c r="C10" s="3691"/>
      <c r="D10" s="3691"/>
      <c r="E10" s="3691"/>
      <c r="F10" s="3723"/>
      <c r="G10" s="3856"/>
      <c r="H10" s="3715"/>
      <c r="I10" s="3715"/>
      <c r="J10" s="3715"/>
      <c r="K10" s="3675"/>
      <c r="L10" s="3675"/>
      <c r="M10" s="3675"/>
      <c r="N10" s="3675"/>
      <c r="O10" s="3703"/>
    </row>
    <row r="11" spans="1:15">
      <c r="A11" s="2429" t="s">
        <v>2314</v>
      </c>
      <c r="B11" s="772"/>
      <c r="C11" s="772"/>
      <c r="D11" s="772"/>
      <c r="E11" s="772"/>
      <c r="F11" s="2589"/>
      <c r="G11" s="3856"/>
      <c r="H11" s="3715"/>
      <c r="I11" s="3715"/>
      <c r="J11" s="3715"/>
      <c r="K11"/>
      <c r="L11"/>
      <c r="M11"/>
      <c r="N11"/>
      <c r="O11" s="1554"/>
    </row>
    <row r="12" spans="1:15">
      <c r="A12" s="2430"/>
      <c r="B12" s="773"/>
      <c r="C12" s="773"/>
      <c r="D12" s="773"/>
      <c r="E12" s="773"/>
      <c r="F12" s="2517"/>
      <c r="G12" s="3856"/>
      <c r="H12" s="3715"/>
      <c r="I12" s="3715"/>
      <c r="J12" s="3715"/>
      <c r="O12" s="1579"/>
    </row>
    <row r="13" spans="1:15">
      <c r="A13" s="180" t="s">
        <v>399</v>
      </c>
      <c r="B13" s="290" t="s">
        <v>2315</v>
      </c>
      <c r="C13" s="2590" t="s">
        <v>951</v>
      </c>
      <c r="D13" s="2591"/>
      <c r="E13" s="2590" t="s">
        <v>2316</v>
      </c>
      <c r="F13" s="113"/>
      <c r="G13" s="2590" t="s">
        <v>2316</v>
      </c>
      <c r="H13" s="2591"/>
      <c r="I13" s="2590" t="s">
        <v>2316</v>
      </c>
      <c r="J13" s="2591"/>
      <c r="K13" s="2590" t="s">
        <v>2317</v>
      </c>
      <c r="L13" s="2591"/>
      <c r="M13" s="2590" t="s">
        <v>2318</v>
      </c>
      <c r="N13" s="2591"/>
      <c r="O13" s="46" t="s">
        <v>399</v>
      </c>
    </row>
    <row r="14" spans="1:15">
      <c r="A14" s="2969" t="s">
        <v>402</v>
      </c>
      <c r="B14" s="291" t="s">
        <v>2319</v>
      </c>
      <c r="C14" s="290" t="s">
        <v>402</v>
      </c>
      <c r="D14" s="2222" t="s">
        <v>2320</v>
      </c>
      <c r="E14" s="2222" t="s">
        <v>402</v>
      </c>
      <c r="F14" s="163" t="s">
        <v>2320</v>
      </c>
      <c r="G14" s="166" t="s">
        <v>402</v>
      </c>
      <c r="H14" s="290" t="s">
        <v>2320</v>
      </c>
      <c r="I14" s="2222" t="s">
        <v>402</v>
      </c>
      <c r="J14" s="2222" t="s">
        <v>2320</v>
      </c>
      <c r="K14" s="2222" t="s">
        <v>402</v>
      </c>
      <c r="L14" s="2222" t="s">
        <v>2320</v>
      </c>
      <c r="M14" s="2222" t="s">
        <v>402</v>
      </c>
      <c r="N14" s="2222" t="s">
        <v>2320</v>
      </c>
      <c r="O14" s="41" t="s">
        <v>402</v>
      </c>
    </row>
    <row r="15" spans="1:15">
      <c r="A15" s="2507"/>
      <c r="B15" s="296" t="s">
        <v>172</v>
      </c>
      <c r="C15" s="198" t="s">
        <v>173</v>
      </c>
      <c r="D15" s="198" t="s">
        <v>174</v>
      </c>
      <c r="E15" s="198" t="s">
        <v>175</v>
      </c>
      <c r="F15" s="117" t="s">
        <v>513</v>
      </c>
      <c r="G15" s="1548" t="s">
        <v>514</v>
      </c>
      <c r="H15" s="296" t="s">
        <v>515</v>
      </c>
      <c r="I15" s="198" t="s">
        <v>516</v>
      </c>
      <c r="J15" s="198" t="s">
        <v>517</v>
      </c>
      <c r="K15" s="198" t="s">
        <v>518</v>
      </c>
      <c r="L15" s="198" t="s">
        <v>519</v>
      </c>
      <c r="M15" s="198" t="s">
        <v>520</v>
      </c>
      <c r="N15" s="198" t="s">
        <v>982</v>
      </c>
      <c r="O15" s="50"/>
    </row>
    <row r="16" spans="1:15">
      <c r="A16" s="694" t="s">
        <v>2321</v>
      </c>
      <c r="B16" s="2185" t="s">
        <v>2322</v>
      </c>
      <c r="C16" s="2095"/>
      <c r="D16" s="2098"/>
      <c r="E16" s="2098"/>
      <c r="F16" s="127"/>
      <c r="G16" s="119"/>
      <c r="H16" s="2095"/>
      <c r="I16" s="2098"/>
      <c r="J16" s="2098"/>
      <c r="K16" s="2098"/>
      <c r="L16" s="2098"/>
      <c r="M16" s="2098"/>
      <c r="N16" s="2098"/>
      <c r="O16" s="128" t="s">
        <v>2321</v>
      </c>
    </row>
    <row r="17" spans="1:15">
      <c r="A17" s="166" t="s">
        <v>2323</v>
      </c>
      <c r="B17" s="42"/>
      <c r="C17" s="157"/>
      <c r="D17" s="174"/>
      <c r="E17" s="174"/>
      <c r="F17" s="140"/>
      <c r="G17" s="2986"/>
      <c r="H17" s="157"/>
      <c r="I17" s="174"/>
      <c r="J17" s="174"/>
      <c r="K17" s="174"/>
      <c r="L17" s="174"/>
      <c r="M17" s="174"/>
      <c r="N17" s="174"/>
      <c r="O17" s="116" t="s">
        <v>2323</v>
      </c>
    </row>
    <row r="18" spans="1:15">
      <c r="A18" s="2970" t="s">
        <v>2324</v>
      </c>
      <c r="B18" s="38" t="s">
        <v>2325</v>
      </c>
      <c r="C18" s="174"/>
      <c r="D18" s="174"/>
      <c r="E18" s="174"/>
      <c r="F18" s="140"/>
      <c r="G18" s="2986"/>
      <c r="H18" s="157"/>
      <c r="I18" s="174"/>
      <c r="J18" s="174"/>
      <c r="K18" s="174"/>
      <c r="L18" s="174"/>
      <c r="M18" s="174"/>
      <c r="N18" s="174"/>
      <c r="O18" s="116" t="s">
        <v>2324</v>
      </c>
    </row>
    <row r="19" spans="1:15">
      <c r="A19" s="1548" t="s">
        <v>2326</v>
      </c>
      <c r="B19" s="44" t="s">
        <v>2327</v>
      </c>
      <c r="C19" s="157"/>
      <c r="D19" s="174"/>
      <c r="E19" s="174"/>
      <c r="F19" s="140"/>
      <c r="G19" s="2986"/>
      <c r="H19" s="157"/>
      <c r="I19" s="174"/>
      <c r="J19" s="174"/>
      <c r="K19" s="174"/>
      <c r="L19" s="174"/>
      <c r="M19" s="174"/>
      <c r="N19" s="174"/>
      <c r="O19" s="116" t="s">
        <v>2326</v>
      </c>
    </row>
    <row r="20" spans="1:15">
      <c r="A20" s="694" t="s">
        <v>2328</v>
      </c>
      <c r="B20" s="2185" t="s">
        <v>2329</v>
      </c>
      <c r="C20" s="2109"/>
      <c r="D20" s="2109"/>
      <c r="E20" s="2109"/>
      <c r="F20" s="129"/>
      <c r="G20" s="120"/>
      <c r="H20" s="1569"/>
      <c r="I20" s="2109"/>
      <c r="J20" s="2109"/>
      <c r="K20" s="2109"/>
      <c r="L20" s="2109"/>
      <c r="M20" s="2109"/>
      <c r="N20" s="2109"/>
      <c r="O20" s="128" t="s">
        <v>2328</v>
      </c>
    </row>
    <row r="21" spans="1:15">
      <c r="A21" s="166" t="s">
        <v>2330</v>
      </c>
      <c r="B21" s="38"/>
      <c r="C21" s="325"/>
      <c r="D21" s="2082"/>
      <c r="E21" s="2082"/>
      <c r="F21" s="695"/>
      <c r="G21" s="696"/>
      <c r="H21" s="325"/>
      <c r="I21" s="2082"/>
      <c r="J21" s="2082"/>
      <c r="K21" s="2082"/>
      <c r="L21" s="2082"/>
      <c r="M21" s="2082"/>
      <c r="N21" s="2082"/>
      <c r="O21" s="116" t="s">
        <v>2330</v>
      </c>
    </row>
    <row r="22" spans="1:15">
      <c r="A22" s="2970" t="s">
        <v>2331</v>
      </c>
      <c r="B22" s="38" t="s">
        <v>2332</v>
      </c>
      <c r="C22" s="174"/>
      <c r="D22" s="174"/>
      <c r="E22" s="174"/>
      <c r="F22" s="140"/>
      <c r="G22" s="2986"/>
      <c r="H22" s="157"/>
      <c r="I22" s="174"/>
      <c r="J22" s="174"/>
      <c r="K22" s="174"/>
      <c r="L22" s="174"/>
      <c r="M22" s="174"/>
      <c r="N22" s="174"/>
      <c r="O22" s="116" t="s">
        <v>2331</v>
      </c>
    </row>
    <row r="23" spans="1:15">
      <c r="A23" s="1548" t="s">
        <v>2333</v>
      </c>
      <c r="B23" s="38"/>
      <c r="C23" s="158"/>
      <c r="D23" s="222"/>
      <c r="E23" s="222"/>
      <c r="F23" s="141"/>
      <c r="G23" s="2592"/>
      <c r="H23" s="158"/>
      <c r="I23" s="222"/>
      <c r="J23" s="222"/>
      <c r="K23" s="222"/>
      <c r="L23" s="222"/>
      <c r="M23" s="222"/>
      <c r="N23" s="222"/>
      <c r="O23" s="116" t="s">
        <v>2333</v>
      </c>
    </row>
    <row r="24" spans="1:15">
      <c r="A24" s="694" t="s">
        <v>2334</v>
      </c>
      <c r="B24" s="2185"/>
      <c r="C24" s="2109"/>
      <c r="D24" s="2109"/>
      <c r="E24" s="2109"/>
      <c r="F24" s="129"/>
      <c r="G24" s="120"/>
      <c r="H24" s="1569"/>
      <c r="I24" s="2109"/>
      <c r="J24" s="2109"/>
      <c r="K24" s="2109"/>
      <c r="L24" s="2109"/>
      <c r="M24" s="2109"/>
      <c r="N24" s="2109"/>
      <c r="O24" s="128" t="s">
        <v>2334</v>
      </c>
    </row>
    <row r="25" spans="1:15">
      <c r="A25" s="1548" t="s">
        <v>422</v>
      </c>
      <c r="B25" s="44"/>
      <c r="C25" s="222"/>
      <c r="D25" s="222"/>
      <c r="E25" s="222"/>
      <c r="F25" s="141"/>
      <c r="G25" s="2592"/>
      <c r="H25" s="158"/>
      <c r="I25" s="222"/>
      <c r="J25" s="222"/>
      <c r="K25" s="222"/>
      <c r="L25" s="222"/>
      <c r="M25" s="222"/>
      <c r="N25" s="222"/>
      <c r="O25" s="117" t="s">
        <v>422</v>
      </c>
    </row>
    <row r="26" spans="1:15">
      <c r="A26" s="1548" t="s">
        <v>423</v>
      </c>
      <c r="B26" s="44"/>
      <c r="C26" s="222"/>
      <c r="D26" s="222"/>
      <c r="E26" s="222"/>
      <c r="F26" s="141"/>
      <c r="G26" s="2592"/>
      <c r="H26" s="158"/>
      <c r="I26" s="222"/>
      <c r="J26" s="222"/>
      <c r="K26" s="222"/>
      <c r="L26" s="222"/>
      <c r="M26" s="222"/>
      <c r="N26" s="222"/>
      <c r="O26" s="117" t="s">
        <v>423</v>
      </c>
    </row>
    <row r="27" spans="1:15">
      <c r="A27" s="1548" t="s">
        <v>424</v>
      </c>
      <c r="B27" s="44"/>
      <c r="C27" s="222"/>
      <c r="D27" s="222"/>
      <c r="E27" s="222"/>
      <c r="F27" s="141"/>
      <c r="G27" s="2592"/>
      <c r="H27" s="158"/>
      <c r="I27" s="222"/>
      <c r="J27" s="222"/>
      <c r="K27" s="222"/>
      <c r="L27" s="222"/>
      <c r="M27" s="222"/>
      <c r="N27" s="222"/>
      <c r="O27" s="117" t="s">
        <v>424</v>
      </c>
    </row>
    <row r="28" spans="1:15">
      <c r="A28" s="1548" t="s">
        <v>425</v>
      </c>
      <c r="B28" s="44"/>
      <c r="C28" s="222"/>
      <c r="D28" s="222"/>
      <c r="E28" s="222"/>
      <c r="F28" s="141"/>
      <c r="G28" s="2592"/>
      <c r="H28" s="158"/>
      <c r="I28" s="222"/>
      <c r="J28" s="222"/>
      <c r="K28" s="222"/>
      <c r="L28" s="222"/>
      <c r="M28" s="222"/>
      <c r="N28" s="222"/>
      <c r="O28" s="117" t="s">
        <v>425</v>
      </c>
    </row>
    <row r="29" spans="1:15">
      <c r="A29" s="1548" t="s">
        <v>426</v>
      </c>
      <c r="B29" s="44"/>
      <c r="C29" s="222"/>
      <c r="D29" s="222"/>
      <c r="E29" s="222"/>
      <c r="F29" s="141"/>
      <c r="G29" s="2592"/>
      <c r="H29" s="158"/>
      <c r="I29" s="222"/>
      <c r="J29" s="222"/>
      <c r="K29" s="222"/>
      <c r="L29" s="222"/>
      <c r="M29" s="222"/>
      <c r="N29" s="222"/>
      <c r="O29" s="117" t="s">
        <v>426</v>
      </c>
    </row>
    <row r="30" spans="1:15">
      <c r="A30" s="1548" t="s">
        <v>427</v>
      </c>
      <c r="B30" s="44" t="s">
        <v>496</v>
      </c>
      <c r="C30" s="222"/>
      <c r="D30" s="222"/>
      <c r="E30" s="222"/>
      <c r="F30" s="141"/>
      <c r="G30" s="2592"/>
      <c r="H30" s="158"/>
      <c r="I30" s="222"/>
      <c r="J30" s="222"/>
      <c r="K30" s="222"/>
      <c r="L30" s="222"/>
      <c r="M30" s="222"/>
      <c r="N30" s="222"/>
      <c r="O30" s="117" t="s">
        <v>427</v>
      </c>
    </row>
    <row r="31" spans="1:15">
      <c r="A31" s="166" t="s">
        <v>428</v>
      </c>
      <c r="B31" s="38"/>
      <c r="C31" s="174"/>
      <c r="D31" s="174"/>
      <c r="E31" s="174"/>
      <c r="F31" s="140"/>
      <c r="G31" s="2986"/>
      <c r="H31" s="157"/>
      <c r="I31" s="174"/>
      <c r="J31" s="174"/>
      <c r="K31" s="174"/>
      <c r="L31" s="174"/>
      <c r="M31" s="174"/>
      <c r="N31" s="174"/>
      <c r="O31" s="116" t="s">
        <v>428</v>
      </c>
    </row>
    <row r="32" spans="1:15">
      <c r="A32" s="2970" t="s">
        <v>429</v>
      </c>
      <c r="B32" s="38" t="s">
        <v>2335</v>
      </c>
      <c r="C32" s="174"/>
      <c r="D32" s="174"/>
      <c r="E32" s="174"/>
      <c r="F32" s="140"/>
      <c r="G32" s="2986"/>
      <c r="H32" s="157"/>
      <c r="I32" s="174"/>
      <c r="J32" s="174"/>
      <c r="K32" s="174"/>
      <c r="L32" s="174"/>
      <c r="M32" s="174"/>
      <c r="N32" s="174"/>
      <c r="O32" s="116" t="s">
        <v>429</v>
      </c>
    </row>
    <row r="33" spans="1:15">
      <c r="A33" s="1548" t="s">
        <v>430</v>
      </c>
      <c r="B33" s="38" t="s">
        <v>2336</v>
      </c>
      <c r="C33" s="174"/>
      <c r="D33" s="174"/>
      <c r="E33" s="174"/>
      <c r="F33" s="140"/>
      <c r="G33" s="2986"/>
      <c r="H33" s="157"/>
      <c r="I33" s="174"/>
      <c r="J33" s="174"/>
      <c r="K33" s="174"/>
      <c r="L33" s="174"/>
      <c r="M33" s="174"/>
      <c r="N33" s="174"/>
      <c r="O33" s="116" t="s">
        <v>430</v>
      </c>
    </row>
    <row r="34" spans="1:15">
      <c r="A34" s="694" t="s">
        <v>431</v>
      </c>
      <c r="B34" s="2185" t="s">
        <v>2337</v>
      </c>
      <c r="C34" s="2109"/>
      <c r="D34" s="2109"/>
      <c r="E34" s="2109"/>
      <c r="F34" s="129"/>
      <c r="G34" s="120"/>
      <c r="H34" s="1569"/>
      <c r="I34" s="2109"/>
      <c r="J34" s="2109"/>
      <c r="K34" s="2109"/>
      <c r="L34" s="2109"/>
      <c r="M34" s="2109"/>
      <c r="N34" s="2109"/>
      <c r="O34" s="128" t="s">
        <v>431</v>
      </c>
    </row>
    <row r="35" spans="1:15">
      <c r="A35" s="1548" t="s">
        <v>432</v>
      </c>
      <c r="B35" s="44"/>
      <c r="C35" s="222"/>
      <c r="D35" s="222"/>
      <c r="E35" s="222"/>
      <c r="F35" s="141"/>
      <c r="G35" s="2592"/>
      <c r="H35" s="158"/>
      <c r="I35" s="222"/>
      <c r="J35" s="222"/>
      <c r="K35" s="222"/>
      <c r="L35" s="222"/>
      <c r="M35" s="222"/>
      <c r="N35" s="222"/>
      <c r="O35" s="117" t="s">
        <v>432</v>
      </c>
    </row>
    <row r="36" spans="1:15">
      <c r="A36" s="166" t="s">
        <v>433</v>
      </c>
      <c r="B36" s="38" t="s">
        <v>2338</v>
      </c>
      <c r="C36" s="174"/>
      <c r="D36" s="174"/>
      <c r="E36" s="174"/>
      <c r="F36" s="140"/>
      <c r="G36" s="2986"/>
      <c r="H36" s="157"/>
      <c r="I36" s="174"/>
      <c r="J36" s="174"/>
      <c r="K36" s="174"/>
      <c r="L36" s="174"/>
      <c r="M36" s="174"/>
      <c r="N36" s="174"/>
      <c r="O36" s="116" t="s">
        <v>433</v>
      </c>
    </row>
    <row r="37" spans="1:15">
      <c r="A37" s="1548" t="s">
        <v>434</v>
      </c>
      <c r="B37" s="38"/>
      <c r="C37" s="174"/>
      <c r="D37" s="174"/>
      <c r="E37" s="174"/>
      <c r="F37" s="140"/>
      <c r="G37" s="2986"/>
      <c r="H37" s="157"/>
      <c r="I37" s="174"/>
      <c r="J37" s="174"/>
      <c r="K37" s="174"/>
      <c r="L37" s="174"/>
      <c r="M37" s="174"/>
      <c r="N37" s="174"/>
      <c r="O37" s="116" t="s">
        <v>434</v>
      </c>
    </row>
    <row r="38" spans="1:15">
      <c r="A38" s="694" t="s">
        <v>435</v>
      </c>
      <c r="B38" s="2185"/>
      <c r="C38" s="2109"/>
      <c r="D38" s="2109"/>
      <c r="E38" s="2109"/>
      <c r="F38" s="129"/>
      <c r="G38" s="120"/>
      <c r="H38" s="1569"/>
      <c r="I38" s="2109"/>
      <c r="J38" s="2109"/>
      <c r="K38" s="2109"/>
      <c r="L38" s="2109"/>
      <c r="M38" s="2109"/>
      <c r="N38" s="2109"/>
      <c r="O38" s="128" t="s">
        <v>435</v>
      </c>
    </row>
    <row r="39" spans="1:15">
      <c r="A39" s="1548" t="s">
        <v>436</v>
      </c>
      <c r="B39" s="44"/>
      <c r="C39" s="222"/>
      <c r="D39" s="222"/>
      <c r="E39" s="222"/>
      <c r="F39" s="141"/>
      <c r="G39" s="2592"/>
      <c r="H39" s="158"/>
      <c r="I39" s="222"/>
      <c r="J39" s="222"/>
      <c r="K39" s="222"/>
      <c r="L39" s="222"/>
      <c r="M39" s="222"/>
      <c r="N39" s="222"/>
      <c r="O39" s="117" t="s">
        <v>436</v>
      </c>
    </row>
    <row r="40" spans="1:15">
      <c r="A40" s="1548" t="s">
        <v>437</v>
      </c>
      <c r="B40" s="44"/>
      <c r="C40" s="222"/>
      <c r="D40" s="222"/>
      <c r="E40" s="222"/>
      <c r="F40" s="141"/>
      <c r="G40" s="2592"/>
      <c r="H40" s="158"/>
      <c r="I40" s="222"/>
      <c r="J40" s="222"/>
      <c r="K40" s="222"/>
      <c r="L40" s="222"/>
      <c r="M40" s="222"/>
      <c r="N40" s="222"/>
      <c r="O40" s="117" t="s">
        <v>437</v>
      </c>
    </row>
    <row r="41" spans="1:15">
      <c r="A41" s="1548" t="s">
        <v>438</v>
      </c>
      <c r="B41" s="44"/>
      <c r="C41" s="222"/>
      <c r="D41" s="222"/>
      <c r="E41" s="222"/>
      <c r="F41" s="141"/>
      <c r="G41" s="2592"/>
      <c r="H41" s="158"/>
      <c r="I41" s="222"/>
      <c r="J41" s="222"/>
      <c r="K41" s="222"/>
      <c r="L41" s="222"/>
      <c r="M41" s="222"/>
      <c r="N41" s="222"/>
      <c r="O41" s="117" t="s">
        <v>438</v>
      </c>
    </row>
    <row r="42" spans="1:15">
      <c r="A42" s="1548" t="s">
        <v>439</v>
      </c>
      <c r="B42" s="44"/>
      <c r="C42" s="222"/>
      <c r="D42" s="222"/>
      <c r="E42" s="222"/>
      <c r="F42" s="141"/>
      <c r="G42" s="2592"/>
      <c r="H42" s="158"/>
      <c r="I42" s="222"/>
      <c r="J42" s="222"/>
      <c r="K42" s="222"/>
      <c r="L42" s="222"/>
      <c r="M42" s="222"/>
      <c r="N42" s="222"/>
      <c r="O42" s="117" t="s">
        <v>439</v>
      </c>
    </row>
    <row r="43" spans="1:15">
      <c r="A43" s="1548" t="s">
        <v>443</v>
      </c>
      <c r="B43" s="44" t="s">
        <v>496</v>
      </c>
      <c r="C43" s="222"/>
      <c r="D43" s="222"/>
      <c r="E43" s="222"/>
      <c r="F43" s="141"/>
      <c r="G43" s="2592"/>
      <c r="H43" s="158"/>
      <c r="I43" s="222"/>
      <c r="J43" s="222"/>
      <c r="K43" s="222"/>
      <c r="L43" s="222"/>
      <c r="M43" s="222"/>
      <c r="N43" s="222"/>
      <c r="O43" s="117" t="s">
        <v>443</v>
      </c>
    </row>
    <row r="44" spans="1:15">
      <c r="A44" s="694" t="s">
        <v>444</v>
      </c>
      <c r="B44" s="2185" t="s">
        <v>2339</v>
      </c>
      <c r="C44" s="2095"/>
      <c r="D44" s="2098"/>
      <c r="E44" s="2098"/>
      <c r="F44" s="127"/>
      <c r="G44" s="119"/>
      <c r="H44" s="2095"/>
      <c r="I44" s="2098"/>
      <c r="J44" s="2098"/>
      <c r="K44" s="2098"/>
      <c r="L44" s="2098"/>
      <c r="M44" s="2098"/>
      <c r="N44" s="2098"/>
      <c r="O44" s="128" t="s">
        <v>444</v>
      </c>
    </row>
    <row r="45" spans="1:15">
      <c r="A45" s="166" t="s">
        <v>445</v>
      </c>
      <c r="B45" s="38"/>
      <c r="C45" s="174"/>
      <c r="D45" s="174"/>
      <c r="E45" s="174"/>
      <c r="F45" s="140"/>
      <c r="G45" s="2986"/>
      <c r="H45" s="157"/>
      <c r="I45" s="174"/>
      <c r="J45" s="174"/>
      <c r="K45" s="174"/>
      <c r="L45" s="174"/>
      <c r="M45" s="174"/>
      <c r="N45" s="174"/>
      <c r="O45" s="116" t="s">
        <v>445</v>
      </c>
    </row>
    <row r="46" spans="1:15">
      <c r="A46" s="2970" t="s">
        <v>446</v>
      </c>
      <c r="B46" s="38" t="s">
        <v>2340</v>
      </c>
      <c r="C46" s="174"/>
      <c r="D46" s="174"/>
      <c r="E46" s="174"/>
      <c r="F46" s="140"/>
      <c r="G46" s="2986"/>
      <c r="H46" s="157"/>
      <c r="I46" s="174"/>
      <c r="J46" s="174"/>
      <c r="K46" s="174"/>
      <c r="L46" s="174"/>
      <c r="M46" s="174"/>
      <c r="N46" s="174"/>
      <c r="O46" s="116" t="s">
        <v>446</v>
      </c>
    </row>
    <row r="47" spans="1:15">
      <c r="A47" s="1548" t="s">
        <v>447</v>
      </c>
      <c r="B47" s="38" t="s">
        <v>2341</v>
      </c>
      <c r="C47" s="157"/>
      <c r="D47" s="174"/>
      <c r="E47" s="174"/>
      <c r="F47" s="140"/>
      <c r="G47" s="2986"/>
      <c r="H47" s="157"/>
      <c r="I47" s="174"/>
      <c r="J47" s="174"/>
      <c r="K47" s="174"/>
      <c r="L47" s="174"/>
      <c r="M47" s="174"/>
      <c r="N47" s="174"/>
      <c r="O47" s="116" t="s">
        <v>447</v>
      </c>
    </row>
    <row r="48" spans="1:15">
      <c r="A48" s="694" t="s">
        <v>448</v>
      </c>
      <c r="B48" s="2185" t="s">
        <v>2342</v>
      </c>
      <c r="C48" s="2109"/>
      <c r="D48" s="2109"/>
      <c r="E48" s="2109"/>
      <c r="F48" s="129"/>
      <c r="G48" s="120"/>
      <c r="H48" s="1569"/>
      <c r="I48" s="2109"/>
      <c r="J48" s="2109"/>
      <c r="K48" s="2109"/>
      <c r="L48" s="2109"/>
      <c r="M48" s="2109"/>
      <c r="N48" s="2109"/>
      <c r="O48" s="128" t="s">
        <v>448</v>
      </c>
    </row>
    <row r="49" spans="1:15">
      <c r="A49" s="1548" t="s">
        <v>449</v>
      </c>
      <c r="B49" s="44" t="s">
        <v>2343</v>
      </c>
      <c r="C49" s="222"/>
      <c r="D49" s="222"/>
      <c r="E49" s="222"/>
      <c r="F49" s="141"/>
      <c r="G49" s="2592"/>
      <c r="H49" s="158"/>
      <c r="I49" s="222"/>
      <c r="J49" s="222"/>
      <c r="K49" s="222"/>
      <c r="L49" s="222"/>
      <c r="M49" s="222"/>
      <c r="N49" s="222"/>
      <c r="O49" s="117" t="s">
        <v>449</v>
      </c>
    </row>
    <row r="50" spans="1:15">
      <c r="A50" s="1548" t="s">
        <v>450</v>
      </c>
      <c r="B50" s="44" t="s">
        <v>2344</v>
      </c>
      <c r="C50" s="222"/>
      <c r="D50" s="222"/>
      <c r="E50" s="222"/>
      <c r="F50" s="141"/>
      <c r="G50" s="2592"/>
      <c r="H50" s="158"/>
      <c r="I50" s="222"/>
      <c r="J50" s="222"/>
      <c r="K50" s="222"/>
      <c r="L50" s="222"/>
      <c r="M50" s="222"/>
      <c r="N50" s="222"/>
      <c r="O50" s="117" t="s">
        <v>450</v>
      </c>
    </row>
    <row r="51" spans="1:15">
      <c r="A51" s="2429"/>
      <c r="B51" s="291" t="s">
        <v>2345</v>
      </c>
      <c r="C51" s="2593"/>
      <c r="D51" s="2594"/>
      <c r="E51" s="2594"/>
      <c r="F51" s="697"/>
      <c r="G51" s="698"/>
      <c r="H51" s="2594"/>
      <c r="I51" s="2594"/>
      <c r="J51" s="2594"/>
      <c r="K51" s="2594"/>
      <c r="L51" s="2594"/>
      <c r="M51" s="2594"/>
      <c r="N51" s="2595"/>
      <c r="O51" s="1579"/>
    </row>
    <row r="52" spans="1:15">
      <c r="A52" s="694" t="s">
        <v>451</v>
      </c>
      <c r="B52" s="2185" t="s">
        <v>2346</v>
      </c>
      <c r="C52" s="2109"/>
      <c r="D52" s="2109"/>
      <c r="E52" s="2109"/>
      <c r="F52" s="129"/>
      <c r="G52" s="120"/>
      <c r="H52" s="1569"/>
      <c r="I52" s="2109"/>
      <c r="J52" s="2109"/>
      <c r="K52" s="2109"/>
      <c r="L52" s="2109"/>
      <c r="M52" s="2109"/>
      <c r="N52" s="2109"/>
      <c r="O52" s="128" t="s">
        <v>451</v>
      </c>
    </row>
    <row r="53" spans="1:15">
      <c r="A53" s="1548" t="s">
        <v>452</v>
      </c>
      <c r="B53" s="44" t="s">
        <v>2347</v>
      </c>
      <c r="C53" s="222"/>
      <c r="D53" s="222"/>
      <c r="E53" s="222"/>
      <c r="F53" s="141"/>
      <c r="G53" s="2592"/>
      <c r="H53" s="158"/>
      <c r="I53" s="222"/>
      <c r="J53" s="222"/>
      <c r="K53" s="222"/>
      <c r="L53" s="222"/>
      <c r="M53" s="222"/>
      <c r="N53" s="222"/>
      <c r="O53" s="117" t="s">
        <v>452</v>
      </c>
    </row>
    <row r="54" spans="1:15">
      <c r="A54" s="1548" t="s">
        <v>453</v>
      </c>
      <c r="B54" s="44" t="s">
        <v>2348</v>
      </c>
      <c r="C54" s="222"/>
      <c r="D54" s="222"/>
      <c r="E54" s="222"/>
      <c r="F54" s="141"/>
      <c r="G54" s="2592"/>
      <c r="H54" s="158"/>
      <c r="I54" s="222"/>
      <c r="J54" s="222"/>
      <c r="K54" s="222"/>
      <c r="L54" s="222"/>
      <c r="M54" s="222"/>
      <c r="N54" s="222"/>
      <c r="O54" s="117" t="s">
        <v>453</v>
      </c>
    </row>
    <row r="55" spans="1:15">
      <c r="A55" s="1548" t="s">
        <v>454</v>
      </c>
      <c r="B55" s="44" t="s">
        <v>2349</v>
      </c>
      <c r="C55" s="222"/>
      <c r="D55" s="222"/>
      <c r="E55" s="222"/>
      <c r="F55" s="141"/>
      <c r="G55" s="2592"/>
      <c r="H55" s="158"/>
      <c r="I55" s="222"/>
      <c r="J55" s="222"/>
      <c r="K55" s="222"/>
      <c r="L55" s="222"/>
      <c r="M55" s="222"/>
      <c r="N55" s="222"/>
      <c r="O55" s="117" t="s">
        <v>454</v>
      </c>
    </row>
    <row r="56" spans="1:15">
      <c r="A56" s="694" t="s">
        <v>455</v>
      </c>
      <c r="B56" s="2185" t="s">
        <v>2339</v>
      </c>
      <c r="C56" s="1569"/>
      <c r="D56" s="2109"/>
      <c r="E56" s="2109"/>
      <c r="F56" s="129"/>
      <c r="G56" s="120"/>
      <c r="H56" s="1569"/>
      <c r="I56" s="2109"/>
      <c r="J56" s="2109"/>
      <c r="K56" s="2109"/>
      <c r="L56" s="2109"/>
      <c r="M56" s="2109"/>
      <c r="N56" s="2109"/>
      <c r="O56" s="128" t="s">
        <v>455</v>
      </c>
    </row>
    <row r="57" spans="1:15">
      <c r="A57" s="166" t="s">
        <v>456</v>
      </c>
      <c r="C57" s="157"/>
      <c r="D57" s="174"/>
      <c r="E57" s="174"/>
      <c r="F57" s="140"/>
      <c r="G57" s="2986"/>
      <c r="H57" s="157"/>
      <c r="I57" s="174"/>
      <c r="J57" s="174"/>
      <c r="K57" s="174"/>
      <c r="L57" s="174"/>
      <c r="M57" s="174"/>
      <c r="N57" s="174"/>
      <c r="O57" s="116" t="s">
        <v>456</v>
      </c>
    </row>
    <row r="58" spans="1:15">
      <c r="A58" s="2970" t="s">
        <v>457</v>
      </c>
      <c r="B58" s="38" t="s">
        <v>2340</v>
      </c>
      <c r="C58" s="174"/>
      <c r="D58" s="174"/>
      <c r="E58" s="174"/>
      <c r="F58" s="140"/>
      <c r="G58" s="2986"/>
      <c r="H58" s="157"/>
      <c r="I58" s="174"/>
      <c r="J58" s="174"/>
      <c r="K58" s="174"/>
      <c r="L58" s="174"/>
      <c r="M58" s="174"/>
      <c r="N58" s="174"/>
      <c r="O58" s="116" t="s">
        <v>457</v>
      </c>
    </row>
    <row r="59" spans="1:15">
      <c r="A59" s="1548" t="s">
        <v>458</v>
      </c>
      <c r="B59" s="38" t="s">
        <v>2341</v>
      </c>
      <c r="C59" s="157"/>
      <c r="D59" s="174"/>
      <c r="E59" s="174"/>
      <c r="F59" s="140"/>
      <c r="G59" s="2986"/>
      <c r="H59" s="157"/>
      <c r="I59" s="174"/>
      <c r="J59" s="174"/>
      <c r="K59" s="174"/>
      <c r="L59" s="174"/>
      <c r="M59" s="174"/>
      <c r="N59" s="174"/>
      <c r="O59" s="116" t="s">
        <v>458</v>
      </c>
    </row>
    <row r="60" spans="1:15">
      <c r="A60" s="694" t="s">
        <v>459</v>
      </c>
      <c r="B60" s="2185" t="s">
        <v>2342</v>
      </c>
      <c r="C60" s="2109"/>
      <c r="D60" s="2109"/>
      <c r="E60" s="2109"/>
      <c r="F60" s="129"/>
      <c r="G60" s="120"/>
      <c r="H60" s="1569"/>
      <c r="I60" s="2109"/>
      <c r="J60" s="2109"/>
      <c r="K60" s="2109"/>
      <c r="L60" s="2109"/>
      <c r="M60" s="2109"/>
      <c r="N60" s="2109"/>
      <c r="O60" s="128" t="s">
        <v>459</v>
      </c>
    </row>
    <row r="61" spans="1:15">
      <c r="A61" s="1548" t="s">
        <v>460</v>
      </c>
      <c r="B61" s="44" t="s">
        <v>2343</v>
      </c>
      <c r="C61" s="222"/>
      <c r="D61" s="222"/>
      <c r="E61" s="222"/>
      <c r="F61" s="141"/>
      <c r="G61" s="2592"/>
      <c r="H61" s="158"/>
      <c r="I61" s="222"/>
      <c r="J61" s="222"/>
      <c r="K61" s="222"/>
      <c r="L61" s="222"/>
      <c r="M61" s="222"/>
      <c r="N61" s="222"/>
      <c r="O61" s="117" t="s">
        <v>460</v>
      </c>
    </row>
    <row r="62" spans="1:15" ht="16" thickBot="1">
      <c r="A62" s="699" t="s">
        <v>461</v>
      </c>
      <c r="B62" s="700" t="s">
        <v>2344</v>
      </c>
      <c r="C62" s="227"/>
      <c r="D62" s="688"/>
      <c r="E62" s="688"/>
      <c r="F62" s="701"/>
      <c r="G62" s="687"/>
      <c r="H62" s="227"/>
      <c r="I62" s="688"/>
      <c r="J62" s="688"/>
      <c r="K62" s="688"/>
      <c r="L62" s="688"/>
      <c r="M62" s="688"/>
      <c r="N62" s="688"/>
      <c r="O62" s="702" t="s">
        <v>461</v>
      </c>
    </row>
    <row r="63" spans="1:15">
      <c r="A63" s="9" t="s">
        <v>2350</v>
      </c>
      <c r="G63" s="9" t="s">
        <v>2350</v>
      </c>
    </row>
    <row r="64" spans="1:15">
      <c r="A64" s="12" t="s">
        <v>2351</v>
      </c>
      <c r="B64" s="12"/>
      <c r="C64" s="12"/>
      <c r="D64" s="12"/>
      <c r="E64" s="12"/>
      <c r="F64" s="12"/>
      <c r="G64" s="12" t="s">
        <v>2352</v>
      </c>
      <c r="H64" s="12"/>
      <c r="I64" s="12"/>
      <c r="J64" s="12"/>
      <c r="K64" s="12"/>
      <c r="L64" s="12"/>
      <c r="M64" s="12"/>
      <c r="N64" s="12"/>
      <c r="O64" s="12"/>
    </row>
    <row r="67" spans="1:15" ht="16" thickBot="1">
      <c r="A67"/>
      <c r="B67"/>
      <c r="C67"/>
      <c r="D67"/>
      <c r="E67"/>
      <c r="F67"/>
      <c r="G67"/>
      <c r="H67"/>
      <c r="I67"/>
      <c r="J67"/>
      <c r="K67"/>
      <c r="L67"/>
      <c r="M67"/>
      <c r="N67"/>
      <c r="O67"/>
    </row>
    <row r="68" spans="1:15">
      <c r="A68" s="2426" t="s">
        <v>156</v>
      </c>
      <c r="B68" s="2427"/>
      <c r="C68" s="1326" t="s">
        <v>1246</v>
      </c>
      <c r="D68" s="2427"/>
      <c r="E68" s="2427" t="s">
        <v>158</v>
      </c>
      <c r="F68" s="2529" t="s">
        <v>159</v>
      </c>
      <c r="G68" s="2426" t="s">
        <v>156</v>
      </c>
      <c r="H68" s="1326"/>
      <c r="I68" s="2470" t="s">
        <v>1246</v>
      </c>
      <c r="J68" s="1326"/>
      <c r="K68" s="2427"/>
      <c r="L68" s="2555" t="s">
        <v>158</v>
      </c>
      <c r="M68" s="2470" t="s">
        <v>159</v>
      </c>
      <c r="N68" s="1326"/>
      <c r="O68" s="2529"/>
    </row>
    <row r="69" spans="1:15">
      <c r="A69" s="2429" t="str">
        <f>'Data Sheet'!$C$25</f>
        <v xml:space="preserve">Niagara Mohawk Power Corporation </v>
      </c>
      <c r="B69" s="40"/>
      <c r="C69" s="9" t="s">
        <v>1333</v>
      </c>
      <c r="D69" s="40"/>
      <c r="E69" s="40" t="s">
        <v>161</v>
      </c>
      <c r="F69" s="1579"/>
      <c r="G69" s="2429" t="str">
        <f>'Data Sheet'!$C$25</f>
        <v xml:space="preserve">Niagara Mohawk Power Corporation </v>
      </c>
      <c r="I69" s="47" t="s">
        <v>1333</v>
      </c>
      <c r="K69" s="40"/>
      <c r="L69" s="38" t="s">
        <v>161</v>
      </c>
      <c r="M69" s="47"/>
      <c r="O69" s="1579"/>
    </row>
    <row r="70" spans="1:15">
      <c r="A70" s="2430"/>
      <c r="B70" s="54"/>
      <c r="C70" s="37" t="s">
        <v>1292</v>
      </c>
      <c r="D70" s="54"/>
      <c r="E70" s="324" t="str">
        <f>'Data Sheet'!$C$40</f>
        <v>April 20, 2026</v>
      </c>
      <c r="F70" s="488" t="str">
        <f>'Data Sheet'!$C$38</f>
        <v>December 31, 2025</v>
      </c>
      <c r="G70" s="2430"/>
      <c r="H70" s="37"/>
      <c r="I70" s="49" t="s">
        <v>1292</v>
      </c>
      <c r="J70" s="37"/>
      <c r="K70" s="54"/>
      <c r="L70" s="324" t="str">
        <f>'Data Sheet'!$C$40</f>
        <v>April 20, 2026</v>
      </c>
      <c r="M70" s="491" t="str">
        <f>'Data Sheet'!$C$38</f>
        <v>December 31, 2025</v>
      </c>
      <c r="N70" s="37"/>
      <c r="O70" s="36"/>
    </row>
    <row r="71" spans="1:15">
      <c r="A71" s="125"/>
      <c r="B71" s="2179" t="s">
        <v>2303</v>
      </c>
      <c r="C71" s="2179"/>
      <c r="D71" s="2179"/>
      <c r="E71" s="2179"/>
      <c r="F71" s="113"/>
      <c r="G71" s="112" t="s">
        <v>2303</v>
      </c>
      <c r="H71" s="2179"/>
      <c r="I71" s="2179"/>
      <c r="J71" s="2179"/>
      <c r="K71" s="2179"/>
      <c r="L71" s="2179"/>
      <c r="M71" s="2179"/>
      <c r="N71" s="2179"/>
      <c r="O71" s="113"/>
    </row>
    <row r="72" spans="1:15">
      <c r="A72" s="45"/>
      <c r="B72" s="2182"/>
      <c r="C72" s="2182"/>
      <c r="D72" s="2182"/>
      <c r="E72" s="2182"/>
      <c r="F72" s="43"/>
      <c r="G72" s="3858" t="s">
        <v>2353</v>
      </c>
      <c r="H72" s="3693"/>
      <c r="I72" s="3693"/>
      <c r="J72" s="3693"/>
      <c r="O72" s="1579"/>
    </row>
    <row r="73" spans="1:15">
      <c r="A73" s="3844" t="s">
        <v>2354</v>
      </c>
      <c r="B73" s="3695"/>
      <c r="C73" s="3695"/>
      <c r="D73" s="3794" t="s">
        <v>2305</v>
      </c>
      <c r="E73" s="3695"/>
      <c r="F73" s="3696"/>
      <c r="G73" s="3845"/>
      <c r="H73" s="3695"/>
      <c r="I73" s="3695"/>
      <c r="J73" s="3695"/>
      <c r="K73" s="3794" t="s">
        <v>2355</v>
      </c>
      <c r="L73" s="3695"/>
      <c r="M73" s="3695"/>
      <c r="N73" s="3695"/>
      <c r="O73" s="3696"/>
    </row>
    <row r="74" spans="1:15">
      <c r="A74" s="3845"/>
      <c r="B74" s="3695"/>
      <c r="C74" s="3695"/>
      <c r="D74" s="3695"/>
      <c r="E74" s="3695"/>
      <c r="F74" s="3696"/>
      <c r="G74" s="3845"/>
      <c r="H74" s="3695"/>
      <c r="I74" s="3695"/>
      <c r="J74" s="3695"/>
      <c r="K74" s="3695"/>
      <c r="L74" s="3695"/>
      <c r="M74" s="3695"/>
      <c r="N74" s="3695"/>
      <c r="O74" s="3696"/>
    </row>
    <row r="75" spans="1:15">
      <c r="A75" s="2429" t="s">
        <v>2356</v>
      </c>
      <c r="D75" s="3695"/>
      <c r="E75" s="3695"/>
      <c r="F75" s="3696"/>
      <c r="G75" s="3845"/>
      <c r="H75" s="3695"/>
      <c r="I75" s="3695"/>
      <c r="J75" s="3695"/>
      <c r="K75" s="3794" t="s">
        <v>2357</v>
      </c>
      <c r="L75" s="3695"/>
      <c r="M75" s="3695"/>
      <c r="N75" s="3695"/>
      <c r="O75" s="3696"/>
    </row>
    <row r="76" spans="1:15">
      <c r="A76" s="3844" t="s">
        <v>2358</v>
      </c>
      <c r="B76" s="3695"/>
      <c r="C76" s="3695"/>
      <c r="D76" s="3695"/>
      <c r="E76" s="3695"/>
      <c r="F76" s="3696"/>
      <c r="G76" s="3845"/>
      <c r="H76" s="3695"/>
      <c r="I76" s="3695"/>
      <c r="J76" s="3695"/>
      <c r="K76" s="3695"/>
      <c r="L76" s="3695"/>
      <c r="M76" s="3695"/>
      <c r="N76" s="3695"/>
      <c r="O76" s="3696"/>
    </row>
    <row r="77" spans="1:15">
      <c r="A77" s="3845"/>
      <c r="B77" s="3695"/>
      <c r="C77" s="3695"/>
      <c r="D77" s="3695"/>
      <c r="E77" s="3695"/>
      <c r="F77" s="3696"/>
      <c r="G77" s="3844" t="s">
        <v>2359</v>
      </c>
      <c r="H77" s="3695"/>
      <c r="I77" s="3695"/>
      <c r="J77" s="3695"/>
      <c r="K77" s="3794" t="s">
        <v>2360</v>
      </c>
      <c r="L77" s="3695"/>
      <c r="M77" s="3695"/>
      <c r="N77" s="3695"/>
      <c r="O77" s="3696"/>
    </row>
    <row r="78" spans="1:15">
      <c r="A78" s="3845"/>
      <c r="B78" s="3695"/>
      <c r="C78" s="3695"/>
      <c r="D78" s="3794" t="s">
        <v>2361</v>
      </c>
      <c r="E78" s="3695"/>
      <c r="F78" s="3696"/>
      <c r="G78" s="3845"/>
      <c r="H78" s="3695"/>
      <c r="I78" s="3695"/>
      <c r="J78" s="3695"/>
      <c r="K78" s="3695"/>
      <c r="L78" s="3695"/>
      <c r="M78" s="3695"/>
      <c r="N78" s="3695"/>
      <c r="O78" s="3696"/>
    </row>
    <row r="79" spans="1:15">
      <c r="A79" s="3845"/>
      <c r="B79" s="3695"/>
      <c r="C79" s="3695"/>
      <c r="D79" s="3695"/>
      <c r="E79" s="3695"/>
      <c r="F79" s="3696"/>
      <c r="G79" s="3845"/>
      <c r="H79" s="3695"/>
      <c r="I79" s="3695"/>
      <c r="J79" s="3695"/>
      <c r="O79" s="1579"/>
    </row>
    <row r="80" spans="1:15">
      <c r="A80" s="2430" t="s">
        <v>2362</v>
      </c>
      <c r="B80" s="37"/>
      <c r="C80" s="37"/>
      <c r="D80" s="3713"/>
      <c r="E80" s="3713"/>
      <c r="F80" s="3846"/>
      <c r="G80" s="3847"/>
      <c r="H80" s="3713"/>
      <c r="I80" s="3713"/>
      <c r="J80" s="3713"/>
      <c r="O80" s="1579"/>
    </row>
    <row r="81" spans="1:15">
      <c r="A81" s="180" t="s">
        <v>399</v>
      </c>
      <c r="B81" s="290" t="s">
        <v>2363</v>
      </c>
      <c r="C81" s="2590" t="s">
        <v>951</v>
      </c>
      <c r="D81" s="2591"/>
      <c r="E81" s="2590" t="s">
        <v>2316</v>
      </c>
      <c r="F81" s="113"/>
      <c r="G81" s="2590" t="s">
        <v>2316</v>
      </c>
      <c r="H81" s="2591"/>
      <c r="I81" s="2590" t="s">
        <v>2316</v>
      </c>
      <c r="J81" s="2591"/>
      <c r="K81" s="2590" t="s">
        <v>2317</v>
      </c>
      <c r="L81" s="2591"/>
      <c r="M81" s="2590" t="s">
        <v>2318</v>
      </c>
      <c r="N81" s="2591"/>
      <c r="O81" s="46" t="s">
        <v>399</v>
      </c>
    </row>
    <row r="82" spans="1:15">
      <c r="A82" s="2969" t="s">
        <v>402</v>
      </c>
      <c r="B82" s="291" t="s">
        <v>2319</v>
      </c>
      <c r="C82" s="290" t="s">
        <v>402</v>
      </c>
      <c r="D82" s="2222" t="s">
        <v>2320</v>
      </c>
      <c r="E82" s="2222" t="s">
        <v>402</v>
      </c>
      <c r="F82" s="163" t="s">
        <v>2320</v>
      </c>
      <c r="G82" s="166" t="s">
        <v>402</v>
      </c>
      <c r="H82" s="290" t="s">
        <v>2320</v>
      </c>
      <c r="I82" s="2222" t="s">
        <v>402</v>
      </c>
      <c r="J82" s="2222" t="s">
        <v>2320</v>
      </c>
      <c r="K82" s="2222" t="s">
        <v>402</v>
      </c>
      <c r="L82" s="2222" t="s">
        <v>2320</v>
      </c>
      <c r="M82" s="2222" t="s">
        <v>402</v>
      </c>
      <c r="N82" s="2222" t="s">
        <v>2320</v>
      </c>
      <c r="O82" s="41" t="s">
        <v>402</v>
      </c>
    </row>
    <row r="83" spans="1:15">
      <c r="A83" s="2507"/>
      <c r="B83" s="296" t="s">
        <v>172</v>
      </c>
      <c r="C83" s="198" t="s">
        <v>173</v>
      </c>
      <c r="D83" s="198" t="s">
        <v>174</v>
      </c>
      <c r="E83" s="198" t="s">
        <v>175</v>
      </c>
      <c r="F83" s="117" t="s">
        <v>513</v>
      </c>
      <c r="G83" s="1548" t="s">
        <v>514</v>
      </c>
      <c r="H83" s="296" t="s">
        <v>515</v>
      </c>
      <c r="I83" s="198" t="s">
        <v>516</v>
      </c>
      <c r="J83" s="198" t="s">
        <v>517</v>
      </c>
      <c r="K83" s="198" t="s">
        <v>518</v>
      </c>
      <c r="L83" s="198" t="s">
        <v>519</v>
      </c>
      <c r="M83" s="198" t="s">
        <v>520</v>
      </c>
      <c r="N83" s="198" t="s">
        <v>982</v>
      </c>
      <c r="O83" s="50"/>
    </row>
    <row r="84" spans="1:15">
      <c r="A84" s="694" t="s">
        <v>2321</v>
      </c>
      <c r="B84" s="2185" t="s">
        <v>2322</v>
      </c>
      <c r="C84" s="2095"/>
      <c r="D84" s="2098"/>
      <c r="E84" s="2098"/>
      <c r="F84" s="127"/>
      <c r="G84" s="119"/>
      <c r="H84" s="2095"/>
      <c r="I84" s="2098"/>
      <c r="J84" s="2098"/>
      <c r="K84" s="2098"/>
      <c r="L84" s="2098"/>
      <c r="M84" s="2098"/>
      <c r="N84" s="2098"/>
      <c r="O84" s="128" t="s">
        <v>2321</v>
      </c>
    </row>
    <row r="85" spans="1:15">
      <c r="A85" s="166" t="s">
        <v>2323</v>
      </c>
      <c r="B85" s="42"/>
      <c r="C85" s="157"/>
      <c r="D85" s="174"/>
      <c r="E85" s="174"/>
      <c r="F85" s="140"/>
      <c r="G85" s="2986"/>
      <c r="H85" s="157"/>
      <c r="I85" s="174"/>
      <c r="J85" s="174"/>
      <c r="K85" s="174"/>
      <c r="L85" s="174"/>
      <c r="M85" s="174"/>
      <c r="N85" s="174"/>
      <c r="O85" s="116" t="s">
        <v>2323</v>
      </c>
    </row>
    <row r="86" spans="1:15">
      <c r="A86" s="2970" t="s">
        <v>2324</v>
      </c>
      <c r="B86" s="38" t="s">
        <v>2325</v>
      </c>
      <c r="C86" s="174"/>
      <c r="D86" s="174"/>
      <c r="E86" s="174"/>
      <c r="F86" s="140"/>
      <c r="G86" s="2986"/>
      <c r="H86" s="157"/>
      <c r="I86" s="174"/>
      <c r="J86" s="174"/>
      <c r="K86" s="174"/>
      <c r="L86" s="174"/>
      <c r="M86" s="174"/>
      <c r="N86" s="174"/>
      <c r="O86" s="116" t="s">
        <v>2324</v>
      </c>
    </row>
    <row r="87" spans="1:15">
      <c r="A87" s="1548" t="s">
        <v>2326</v>
      </c>
      <c r="B87" s="44" t="s">
        <v>2327</v>
      </c>
      <c r="C87" s="157"/>
      <c r="D87" s="174"/>
      <c r="E87" s="174"/>
      <c r="F87" s="140"/>
      <c r="G87" s="2986"/>
      <c r="H87" s="157"/>
      <c r="I87" s="174"/>
      <c r="J87" s="174"/>
      <c r="K87" s="174"/>
      <c r="L87" s="174"/>
      <c r="M87" s="174"/>
      <c r="N87" s="174"/>
      <c r="O87" s="116" t="s">
        <v>2326</v>
      </c>
    </row>
    <row r="88" spans="1:15">
      <c r="A88" s="694" t="s">
        <v>2328</v>
      </c>
      <c r="B88" s="2185" t="s">
        <v>2329</v>
      </c>
      <c r="C88" s="2109"/>
      <c r="D88" s="2109"/>
      <c r="E88" s="2109"/>
      <c r="F88" s="129"/>
      <c r="G88" s="120"/>
      <c r="H88" s="1569"/>
      <c r="I88" s="2109"/>
      <c r="J88" s="2109"/>
      <c r="K88" s="2109"/>
      <c r="L88" s="2109"/>
      <c r="M88" s="2109"/>
      <c r="N88" s="2109"/>
      <c r="O88" s="128" t="s">
        <v>2328</v>
      </c>
    </row>
    <row r="89" spans="1:15">
      <c r="A89" s="166" t="s">
        <v>2330</v>
      </c>
      <c r="B89" s="38"/>
      <c r="C89" s="325"/>
      <c r="D89" s="2082"/>
      <c r="E89" s="2082"/>
      <c r="F89" s="695"/>
      <c r="G89" s="696"/>
      <c r="H89" s="325"/>
      <c r="I89" s="2082"/>
      <c r="J89" s="2082"/>
      <c r="K89" s="2082"/>
      <c r="L89" s="2082"/>
      <c r="M89" s="2082"/>
      <c r="N89" s="2082"/>
      <c r="O89" s="116" t="s">
        <v>2330</v>
      </c>
    </row>
    <row r="90" spans="1:15">
      <c r="A90" s="2970" t="s">
        <v>2331</v>
      </c>
      <c r="B90" s="38" t="s">
        <v>2332</v>
      </c>
      <c r="C90" s="174"/>
      <c r="D90" s="174"/>
      <c r="E90" s="174"/>
      <c r="F90" s="140"/>
      <c r="G90" s="2986"/>
      <c r="H90" s="157"/>
      <c r="I90" s="174"/>
      <c r="J90" s="174"/>
      <c r="K90" s="174"/>
      <c r="L90" s="174"/>
      <c r="M90" s="174"/>
      <c r="N90" s="174"/>
      <c r="O90" s="116" t="s">
        <v>2331</v>
      </c>
    </row>
    <row r="91" spans="1:15">
      <c r="A91" s="1548" t="s">
        <v>2333</v>
      </c>
      <c r="B91" s="38"/>
      <c r="C91" s="158"/>
      <c r="D91" s="222"/>
      <c r="E91" s="222"/>
      <c r="F91" s="141"/>
      <c r="G91" s="2592"/>
      <c r="H91" s="158"/>
      <c r="I91" s="222"/>
      <c r="J91" s="222"/>
      <c r="K91" s="222"/>
      <c r="L91" s="222"/>
      <c r="M91" s="222"/>
      <c r="N91" s="222"/>
      <c r="O91" s="116" t="s">
        <v>2333</v>
      </c>
    </row>
    <row r="92" spans="1:15">
      <c r="A92" s="694" t="s">
        <v>2334</v>
      </c>
      <c r="B92" s="2185"/>
      <c r="C92" s="2109"/>
      <c r="D92" s="2109"/>
      <c r="E92" s="2109"/>
      <c r="F92" s="129"/>
      <c r="G92" s="120"/>
      <c r="H92" s="1569"/>
      <c r="I92" s="2109"/>
      <c r="J92" s="2109"/>
      <c r="K92" s="2109"/>
      <c r="L92" s="2109"/>
      <c r="M92" s="2109"/>
      <c r="N92" s="2109"/>
      <c r="O92" s="128" t="s">
        <v>2334</v>
      </c>
    </row>
    <row r="93" spans="1:15">
      <c r="A93" s="1548" t="s">
        <v>422</v>
      </c>
      <c r="B93" s="44"/>
      <c r="C93" s="222"/>
      <c r="D93" s="222"/>
      <c r="E93" s="222"/>
      <c r="F93" s="141"/>
      <c r="G93" s="2592"/>
      <c r="H93" s="158"/>
      <c r="I93" s="222"/>
      <c r="J93" s="222"/>
      <c r="K93" s="222"/>
      <c r="L93" s="222"/>
      <c r="M93" s="222"/>
      <c r="N93" s="222"/>
      <c r="O93" s="117" t="s">
        <v>422</v>
      </c>
    </row>
    <row r="94" spans="1:15">
      <c r="A94" s="1548" t="s">
        <v>423</v>
      </c>
      <c r="B94" s="44"/>
      <c r="C94" s="222"/>
      <c r="D94" s="222"/>
      <c r="E94" s="222"/>
      <c r="F94" s="141"/>
      <c r="G94" s="2592"/>
      <c r="H94" s="158"/>
      <c r="I94" s="222"/>
      <c r="J94" s="222"/>
      <c r="K94" s="222"/>
      <c r="L94" s="222"/>
      <c r="M94" s="222"/>
      <c r="N94" s="222"/>
      <c r="O94" s="117" t="s">
        <v>423</v>
      </c>
    </row>
    <row r="95" spans="1:15">
      <c r="A95" s="1548" t="s">
        <v>424</v>
      </c>
      <c r="B95" s="44"/>
      <c r="C95" s="222"/>
      <c r="D95" s="222"/>
      <c r="E95" s="222"/>
      <c r="F95" s="141"/>
      <c r="G95" s="2592"/>
      <c r="H95" s="158"/>
      <c r="I95" s="222"/>
      <c r="J95" s="222"/>
      <c r="K95" s="222"/>
      <c r="L95" s="222"/>
      <c r="M95" s="222"/>
      <c r="N95" s="222"/>
      <c r="O95" s="117" t="s">
        <v>424</v>
      </c>
    </row>
    <row r="96" spans="1:15">
      <c r="A96" s="1548" t="s">
        <v>425</v>
      </c>
      <c r="B96" s="44"/>
      <c r="C96" s="222"/>
      <c r="D96" s="222"/>
      <c r="E96" s="222"/>
      <c r="F96" s="141"/>
      <c r="G96" s="2592"/>
      <c r="H96" s="158"/>
      <c r="I96" s="222"/>
      <c r="J96" s="222"/>
      <c r="K96" s="222"/>
      <c r="L96" s="222"/>
      <c r="M96" s="222"/>
      <c r="N96" s="222"/>
      <c r="O96" s="117" t="s">
        <v>425</v>
      </c>
    </row>
    <row r="97" spans="1:15">
      <c r="A97" s="1548" t="s">
        <v>426</v>
      </c>
      <c r="B97" s="44"/>
      <c r="C97" s="222"/>
      <c r="D97" s="222"/>
      <c r="E97" s="222"/>
      <c r="F97" s="141"/>
      <c r="G97" s="2592"/>
      <c r="H97" s="158"/>
      <c r="I97" s="222"/>
      <c r="J97" s="222"/>
      <c r="K97" s="222"/>
      <c r="L97" s="222"/>
      <c r="M97" s="222"/>
      <c r="N97" s="222"/>
      <c r="O97" s="117" t="s">
        <v>426</v>
      </c>
    </row>
    <row r="98" spans="1:15">
      <c r="A98" s="1548" t="s">
        <v>427</v>
      </c>
      <c r="B98" s="44" t="s">
        <v>496</v>
      </c>
      <c r="C98" s="222"/>
      <c r="D98" s="222"/>
      <c r="E98" s="222"/>
      <c r="F98" s="141"/>
      <c r="G98" s="2592"/>
      <c r="H98" s="158"/>
      <c r="I98" s="222"/>
      <c r="J98" s="222"/>
      <c r="K98" s="222"/>
      <c r="L98" s="222"/>
      <c r="M98" s="222"/>
      <c r="N98" s="222"/>
      <c r="O98" s="117" t="s">
        <v>427</v>
      </c>
    </row>
    <row r="99" spans="1:15">
      <c r="A99" s="166" t="s">
        <v>428</v>
      </c>
      <c r="B99" s="38"/>
      <c r="C99" s="174"/>
      <c r="D99" s="174"/>
      <c r="E99" s="174"/>
      <c r="F99" s="140"/>
      <c r="G99" s="2986"/>
      <c r="H99" s="157"/>
      <c r="I99" s="174"/>
      <c r="J99" s="174"/>
      <c r="K99" s="174"/>
      <c r="L99" s="174"/>
      <c r="M99" s="174"/>
      <c r="N99" s="174"/>
      <c r="O99" s="116" t="s">
        <v>428</v>
      </c>
    </row>
    <row r="100" spans="1:15">
      <c r="A100" s="2970" t="s">
        <v>429</v>
      </c>
      <c r="B100" s="38" t="s">
        <v>2335</v>
      </c>
      <c r="C100" s="174"/>
      <c r="D100" s="174"/>
      <c r="E100" s="174"/>
      <c r="F100" s="140"/>
      <c r="G100" s="2986"/>
      <c r="H100" s="157"/>
      <c r="I100" s="174"/>
      <c r="J100" s="174"/>
      <c r="K100" s="174"/>
      <c r="L100" s="174"/>
      <c r="M100" s="174"/>
      <c r="N100" s="174"/>
      <c r="O100" s="116" t="s">
        <v>429</v>
      </c>
    </row>
    <row r="101" spans="1:15">
      <c r="A101" s="1548" t="s">
        <v>430</v>
      </c>
      <c r="B101" s="38" t="s">
        <v>2336</v>
      </c>
      <c r="C101" s="174"/>
      <c r="D101" s="174"/>
      <c r="E101" s="174"/>
      <c r="F101" s="140"/>
      <c r="G101" s="2986"/>
      <c r="H101" s="157"/>
      <c r="I101" s="174"/>
      <c r="J101" s="174"/>
      <c r="K101" s="174"/>
      <c r="L101" s="174"/>
      <c r="M101" s="174"/>
      <c r="N101" s="174"/>
      <c r="O101" s="116" t="s">
        <v>430</v>
      </c>
    </row>
    <row r="102" spans="1:15">
      <c r="A102" s="694" t="s">
        <v>431</v>
      </c>
      <c r="B102" s="2185" t="s">
        <v>2337</v>
      </c>
      <c r="C102" s="2109"/>
      <c r="D102" s="2109"/>
      <c r="E102" s="2109"/>
      <c r="F102" s="129"/>
      <c r="G102" s="120"/>
      <c r="H102" s="1569"/>
      <c r="I102" s="2109"/>
      <c r="J102" s="2109"/>
      <c r="K102" s="2109"/>
      <c r="L102" s="2109"/>
      <c r="M102" s="2109"/>
      <c r="N102" s="2109"/>
      <c r="O102" s="128" t="s">
        <v>431</v>
      </c>
    </row>
    <row r="103" spans="1:15">
      <c r="A103" s="1548" t="s">
        <v>432</v>
      </c>
      <c r="B103" s="44"/>
      <c r="C103" s="222"/>
      <c r="D103" s="222"/>
      <c r="E103" s="222"/>
      <c r="F103" s="141"/>
      <c r="G103" s="2592"/>
      <c r="H103" s="158"/>
      <c r="I103" s="222"/>
      <c r="J103" s="222"/>
      <c r="K103" s="222"/>
      <c r="L103" s="222"/>
      <c r="M103" s="222"/>
      <c r="N103" s="222"/>
      <c r="O103" s="117" t="s">
        <v>432</v>
      </c>
    </row>
    <row r="104" spans="1:15">
      <c r="A104" s="166" t="s">
        <v>433</v>
      </c>
      <c r="B104" s="38" t="s">
        <v>2338</v>
      </c>
      <c r="C104" s="174"/>
      <c r="D104" s="174"/>
      <c r="E104" s="174"/>
      <c r="F104" s="140"/>
      <c r="G104" s="2986"/>
      <c r="H104" s="157"/>
      <c r="I104" s="174"/>
      <c r="J104" s="174"/>
      <c r="K104" s="174"/>
      <c r="L104" s="174"/>
      <c r="M104" s="174"/>
      <c r="N104" s="174"/>
      <c r="O104" s="116" t="s">
        <v>433</v>
      </c>
    </row>
    <row r="105" spans="1:15">
      <c r="A105" s="1548" t="s">
        <v>434</v>
      </c>
      <c r="B105" s="38"/>
      <c r="C105" s="174"/>
      <c r="D105" s="174"/>
      <c r="E105" s="174"/>
      <c r="F105" s="140"/>
      <c r="G105" s="2986"/>
      <c r="H105" s="157"/>
      <c r="I105" s="174"/>
      <c r="J105" s="174"/>
      <c r="K105" s="174"/>
      <c r="L105" s="174"/>
      <c r="M105" s="174"/>
      <c r="N105" s="174"/>
      <c r="O105" s="116" t="s">
        <v>434</v>
      </c>
    </row>
    <row r="106" spans="1:15">
      <c r="A106" s="694" t="s">
        <v>435</v>
      </c>
      <c r="B106" s="2185"/>
      <c r="C106" s="2109"/>
      <c r="D106" s="2109"/>
      <c r="E106" s="2109"/>
      <c r="F106" s="129"/>
      <c r="G106" s="120"/>
      <c r="H106" s="1569"/>
      <c r="I106" s="2109"/>
      <c r="J106" s="2109"/>
      <c r="K106" s="2109"/>
      <c r="L106" s="2109"/>
      <c r="M106" s="2109"/>
      <c r="N106" s="2109"/>
      <c r="O106" s="128" t="s">
        <v>435</v>
      </c>
    </row>
    <row r="107" spans="1:15">
      <c r="A107" s="1548" t="s">
        <v>436</v>
      </c>
      <c r="B107" s="44"/>
      <c r="C107" s="222"/>
      <c r="D107" s="222"/>
      <c r="E107" s="222"/>
      <c r="F107" s="141"/>
      <c r="G107" s="2592"/>
      <c r="H107" s="158"/>
      <c r="I107" s="222"/>
      <c r="J107" s="222"/>
      <c r="K107" s="222"/>
      <c r="L107" s="222"/>
      <c r="M107" s="222"/>
      <c r="N107" s="222"/>
      <c r="O107" s="117" t="s">
        <v>436</v>
      </c>
    </row>
    <row r="108" spans="1:15">
      <c r="A108" s="1548" t="s">
        <v>437</v>
      </c>
      <c r="B108" s="44"/>
      <c r="C108" s="222"/>
      <c r="D108" s="222"/>
      <c r="E108" s="222"/>
      <c r="F108" s="141"/>
      <c r="G108" s="2592"/>
      <c r="H108" s="158"/>
      <c r="I108" s="222"/>
      <c r="J108" s="222"/>
      <c r="K108" s="222"/>
      <c r="L108" s="222"/>
      <c r="M108" s="222"/>
      <c r="N108" s="222"/>
      <c r="O108" s="117" t="s">
        <v>437</v>
      </c>
    </row>
    <row r="109" spans="1:15">
      <c r="A109" s="1548" t="s">
        <v>438</v>
      </c>
      <c r="B109" s="44"/>
      <c r="C109" s="222"/>
      <c r="D109" s="222"/>
      <c r="E109" s="222"/>
      <c r="F109" s="141"/>
      <c r="G109" s="2592"/>
      <c r="H109" s="158"/>
      <c r="I109" s="222"/>
      <c r="J109" s="222"/>
      <c r="K109" s="222"/>
      <c r="L109" s="222"/>
      <c r="M109" s="222"/>
      <c r="N109" s="222"/>
      <c r="O109" s="117" t="s">
        <v>438</v>
      </c>
    </row>
    <row r="110" spans="1:15">
      <c r="A110" s="1548" t="s">
        <v>439</v>
      </c>
      <c r="B110" s="44"/>
      <c r="C110" s="222"/>
      <c r="D110" s="222"/>
      <c r="E110" s="222"/>
      <c r="F110" s="141"/>
      <c r="G110" s="2592"/>
      <c r="H110" s="158"/>
      <c r="I110" s="222"/>
      <c r="J110" s="222"/>
      <c r="K110" s="222"/>
      <c r="L110" s="222"/>
      <c r="M110" s="222"/>
      <c r="N110" s="222"/>
      <c r="O110" s="117" t="s">
        <v>439</v>
      </c>
    </row>
    <row r="111" spans="1:15">
      <c r="A111" s="1548" t="s">
        <v>443</v>
      </c>
      <c r="B111" s="44" t="s">
        <v>496</v>
      </c>
      <c r="C111" s="222"/>
      <c r="D111" s="222"/>
      <c r="E111" s="222"/>
      <c r="F111" s="141"/>
      <c r="G111" s="2592"/>
      <c r="H111" s="158"/>
      <c r="I111" s="222"/>
      <c r="J111" s="222"/>
      <c r="K111" s="222"/>
      <c r="L111" s="222"/>
      <c r="M111" s="222"/>
      <c r="N111" s="222"/>
      <c r="O111" s="117" t="s">
        <v>443</v>
      </c>
    </row>
    <row r="112" spans="1:15">
      <c r="A112" s="694" t="s">
        <v>444</v>
      </c>
      <c r="B112" s="2185" t="s">
        <v>2339</v>
      </c>
      <c r="C112" s="2095"/>
      <c r="D112" s="2098"/>
      <c r="E112" s="2098"/>
      <c r="F112" s="127"/>
      <c r="G112" s="119"/>
      <c r="H112" s="2095"/>
      <c r="I112" s="2098"/>
      <c r="J112" s="2098"/>
      <c r="K112" s="2098"/>
      <c r="L112" s="2098"/>
      <c r="M112" s="2098"/>
      <c r="N112" s="2098"/>
      <c r="O112" s="128" t="s">
        <v>444</v>
      </c>
    </row>
    <row r="113" spans="1:15">
      <c r="A113" s="166" t="s">
        <v>445</v>
      </c>
      <c r="B113" s="38"/>
      <c r="C113" s="174"/>
      <c r="D113" s="174"/>
      <c r="E113" s="174"/>
      <c r="F113" s="140"/>
      <c r="G113" s="2986"/>
      <c r="H113" s="157"/>
      <c r="I113" s="174"/>
      <c r="J113" s="174"/>
      <c r="K113" s="174"/>
      <c r="L113" s="174"/>
      <c r="M113" s="174"/>
      <c r="N113" s="174"/>
      <c r="O113" s="116" t="s">
        <v>445</v>
      </c>
    </row>
    <row r="114" spans="1:15">
      <c r="A114" s="2970" t="s">
        <v>446</v>
      </c>
      <c r="B114" s="38" t="s">
        <v>2340</v>
      </c>
      <c r="C114" s="174"/>
      <c r="D114" s="174"/>
      <c r="E114" s="174"/>
      <c r="F114" s="140"/>
      <c r="G114" s="2986"/>
      <c r="H114" s="157"/>
      <c r="I114" s="174"/>
      <c r="J114" s="174"/>
      <c r="K114" s="174"/>
      <c r="L114" s="174"/>
      <c r="M114" s="174"/>
      <c r="N114" s="174"/>
      <c r="O114" s="116" t="s">
        <v>446</v>
      </c>
    </row>
    <row r="115" spans="1:15">
      <c r="A115" s="1548" t="s">
        <v>447</v>
      </c>
      <c r="B115" s="38" t="s">
        <v>2341</v>
      </c>
      <c r="C115" s="157"/>
      <c r="D115" s="174"/>
      <c r="E115" s="174"/>
      <c r="F115" s="140"/>
      <c r="G115" s="2986"/>
      <c r="H115" s="157"/>
      <c r="I115" s="174"/>
      <c r="J115" s="174"/>
      <c r="K115" s="174"/>
      <c r="L115" s="174"/>
      <c r="M115" s="174"/>
      <c r="N115" s="174"/>
      <c r="O115" s="116" t="s">
        <v>447</v>
      </c>
    </row>
    <row r="116" spans="1:15">
      <c r="A116" s="694" t="s">
        <v>448</v>
      </c>
      <c r="B116" s="2185" t="s">
        <v>2342</v>
      </c>
      <c r="C116" s="2109"/>
      <c r="D116" s="2109"/>
      <c r="E116" s="2109"/>
      <c r="F116" s="129"/>
      <c r="G116" s="120"/>
      <c r="H116" s="1569"/>
      <c r="I116" s="2109"/>
      <c r="J116" s="2109"/>
      <c r="K116" s="2109"/>
      <c r="L116" s="2109"/>
      <c r="M116" s="2109"/>
      <c r="N116" s="2109"/>
      <c r="O116" s="128" t="s">
        <v>448</v>
      </c>
    </row>
    <row r="117" spans="1:15">
      <c r="A117" s="1548" t="s">
        <v>449</v>
      </c>
      <c r="B117" s="44" t="s">
        <v>2343</v>
      </c>
      <c r="C117" s="222"/>
      <c r="D117" s="222"/>
      <c r="E117" s="222"/>
      <c r="F117" s="141"/>
      <c r="G117" s="2592"/>
      <c r="H117" s="158"/>
      <c r="I117" s="222"/>
      <c r="J117" s="222"/>
      <c r="K117" s="222"/>
      <c r="L117" s="222"/>
      <c r="M117" s="222"/>
      <c r="N117" s="222"/>
      <c r="O117" s="117" t="s">
        <v>449</v>
      </c>
    </row>
    <row r="118" spans="1:15">
      <c r="A118" s="1548" t="s">
        <v>450</v>
      </c>
      <c r="B118" s="44" t="s">
        <v>2344</v>
      </c>
      <c r="C118" s="222"/>
      <c r="D118" s="222"/>
      <c r="E118" s="222"/>
      <c r="F118" s="141"/>
      <c r="G118" s="2592"/>
      <c r="H118" s="158"/>
      <c r="I118" s="222"/>
      <c r="J118" s="222"/>
      <c r="K118" s="222"/>
      <c r="L118" s="222"/>
      <c r="M118" s="222"/>
      <c r="N118" s="222"/>
      <c r="O118" s="117" t="s">
        <v>450</v>
      </c>
    </row>
    <row r="119" spans="1:15">
      <c r="A119" s="2429"/>
      <c r="B119" s="291" t="s">
        <v>2345</v>
      </c>
      <c r="C119" s="2593"/>
      <c r="D119" s="2594"/>
      <c r="E119" s="2594"/>
      <c r="F119" s="697"/>
      <c r="G119" s="698"/>
      <c r="H119" s="2594"/>
      <c r="I119" s="2594"/>
      <c r="J119" s="2594"/>
      <c r="K119" s="2594"/>
      <c r="L119" s="2594"/>
      <c r="M119" s="2594"/>
      <c r="N119" s="2595"/>
      <c r="O119" s="1579"/>
    </row>
    <row r="120" spans="1:15">
      <c r="A120" s="694" t="s">
        <v>451</v>
      </c>
      <c r="B120" s="2185" t="s">
        <v>2346</v>
      </c>
      <c r="C120" s="2109"/>
      <c r="D120" s="2109"/>
      <c r="E120" s="2109"/>
      <c r="F120" s="129"/>
      <c r="G120" s="120"/>
      <c r="H120" s="1569"/>
      <c r="I120" s="2109"/>
      <c r="J120" s="2109"/>
      <c r="K120" s="2109"/>
      <c r="L120" s="2109"/>
      <c r="M120" s="2109"/>
      <c r="N120" s="2109"/>
      <c r="O120" s="128" t="s">
        <v>451</v>
      </c>
    </row>
    <row r="121" spans="1:15">
      <c r="A121" s="1548" t="s">
        <v>452</v>
      </c>
      <c r="B121" s="44" t="s">
        <v>2347</v>
      </c>
      <c r="C121" s="222"/>
      <c r="D121" s="222"/>
      <c r="E121" s="222"/>
      <c r="F121" s="141"/>
      <c r="G121" s="2592"/>
      <c r="H121" s="158"/>
      <c r="I121" s="222"/>
      <c r="J121" s="222"/>
      <c r="K121" s="222"/>
      <c r="L121" s="222"/>
      <c r="M121" s="222"/>
      <c r="N121" s="222"/>
      <c r="O121" s="117" t="s">
        <v>452</v>
      </c>
    </row>
    <row r="122" spans="1:15">
      <c r="A122" s="1548" t="s">
        <v>453</v>
      </c>
      <c r="B122" s="44" t="s">
        <v>2348</v>
      </c>
      <c r="C122" s="222"/>
      <c r="D122" s="222"/>
      <c r="E122" s="222"/>
      <c r="F122" s="141"/>
      <c r="G122" s="2592"/>
      <c r="H122" s="158"/>
      <c r="I122" s="222"/>
      <c r="J122" s="222"/>
      <c r="K122" s="222"/>
      <c r="L122" s="222"/>
      <c r="M122" s="222"/>
      <c r="N122" s="222"/>
      <c r="O122" s="117" t="s">
        <v>453</v>
      </c>
    </row>
    <row r="123" spans="1:15">
      <c r="A123" s="1548" t="s">
        <v>454</v>
      </c>
      <c r="B123" s="44" t="s">
        <v>2349</v>
      </c>
      <c r="C123" s="222"/>
      <c r="D123" s="222"/>
      <c r="E123" s="222"/>
      <c r="F123" s="141"/>
      <c r="G123" s="2592"/>
      <c r="H123" s="158"/>
      <c r="I123" s="222"/>
      <c r="J123" s="222"/>
      <c r="K123" s="222"/>
      <c r="L123" s="222"/>
      <c r="M123" s="222"/>
      <c r="N123" s="222"/>
      <c r="O123" s="117" t="s">
        <v>454</v>
      </c>
    </row>
    <row r="124" spans="1:15">
      <c r="A124" s="694" t="s">
        <v>455</v>
      </c>
      <c r="B124" s="2185" t="s">
        <v>2339</v>
      </c>
      <c r="C124" s="1569"/>
      <c r="D124" s="2109"/>
      <c r="E124" s="2109"/>
      <c r="F124" s="129"/>
      <c r="G124" s="120"/>
      <c r="H124" s="1569"/>
      <c r="I124" s="2109"/>
      <c r="J124" s="2109"/>
      <c r="K124" s="2109"/>
      <c r="L124" s="2109"/>
      <c r="M124" s="2109"/>
      <c r="N124" s="2109"/>
      <c r="O124" s="128" t="s">
        <v>455</v>
      </c>
    </row>
    <row r="125" spans="1:15">
      <c r="A125" s="166" t="s">
        <v>456</v>
      </c>
      <c r="C125" s="157"/>
      <c r="D125" s="174"/>
      <c r="E125" s="174"/>
      <c r="F125" s="140"/>
      <c r="G125" s="2986"/>
      <c r="H125" s="157"/>
      <c r="I125" s="174"/>
      <c r="J125" s="174"/>
      <c r="K125" s="174"/>
      <c r="L125" s="174"/>
      <c r="M125" s="174"/>
      <c r="N125" s="174"/>
      <c r="O125" s="116" t="s">
        <v>456</v>
      </c>
    </row>
    <row r="126" spans="1:15">
      <c r="A126" s="2970" t="s">
        <v>457</v>
      </c>
      <c r="B126" s="38" t="s">
        <v>2340</v>
      </c>
      <c r="C126" s="174"/>
      <c r="D126" s="174"/>
      <c r="E126" s="174"/>
      <c r="F126" s="140"/>
      <c r="G126" s="2986"/>
      <c r="H126" s="157"/>
      <c r="I126" s="174"/>
      <c r="J126" s="174"/>
      <c r="K126" s="174"/>
      <c r="L126" s="174"/>
      <c r="M126" s="174"/>
      <c r="N126" s="174"/>
      <c r="O126" s="116" t="s">
        <v>457</v>
      </c>
    </row>
    <row r="127" spans="1:15">
      <c r="A127" s="1548" t="s">
        <v>458</v>
      </c>
      <c r="B127" s="38" t="s">
        <v>2341</v>
      </c>
      <c r="C127" s="157"/>
      <c r="D127" s="174"/>
      <c r="E127" s="174"/>
      <c r="F127" s="140"/>
      <c r="G127" s="2986"/>
      <c r="H127" s="157"/>
      <c r="I127" s="174"/>
      <c r="J127" s="174"/>
      <c r="K127" s="174"/>
      <c r="L127" s="174"/>
      <c r="M127" s="174"/>
      <c r="N127" s="174"/>
      <c r="O127" s="116" t="s">
        <v>458</v>
      </c>
    </row>
    <row r="128" spans="1:15">
      <c r="A128" s="694" t="s">
        <v>459</v>
      </c>
      <c r="B128" s="2185" t="s">
        <v>2342</v>
      </c>
      <c r="C128" s="2109"/>
      <c r="D128" s="2109"/>
      <c r="E128" s="2109"/>
      <c r="F128" s="129"/>
      <c r="G128" s="120"/>
      <c r="H128" s="1569"/>
      <c r="I128" s="2109"/>
      <c r="J128" s="2109"/>
      <c r="K128" s="2109"/>
      <c r="L128" s="2109"/>
      <c r="M128" s="2109"/>
      <c r="N128" s="2109"/>
      <c r="O128" s="128" t="s">
        <v>459</v>
      </c>
    </row>
    <row r="129" spans="1:15">
      <c r="A129" s="1548" t="s">
        <v>460</v>
      </c>
      <c r="B129" s="44" t="s">
        <v>2343</v>
      </c>
      <c r="C129" s="222"/>
      <c r="D129" s="222"/>
      <c r="E129" s="222"/>
      <c r="F129" s="141"/>
      <c r="G129" s="2592"/>
      <c r="H129" s="158"/>
      <c r="I129" s="222"/>
      <c r="J129" s="222"/>
      <c r="K129" s="222"/>
      <c r="L129" s="222"/>
      <c r="M129" s="222"/>
      <c r="N129" s="222"/>
      <c r="O129" s="117" t="s">
        <v>460</v>
      </c>
    </row>
    <row r="130" spans="1:15" ht="16" thickBot="1">
      <c r="A130" s="699" t="s">
        <v>461</v>
      </c>
      <c r="B130" s="700" t="s">
        <v>2344</v>
      </c>
      <c r="C130" s="227"/>
      <c r="D130" s="688"/>
      <c r="E130" s="688"/>
      <c r="F130" s="701"/>
      <c r="G130" s="687"/>
      <c r="H130" s="227"/>
      <c r="I130" s="688"/>
      <c r="J130" s="688"/>
      <c r="K130" s="688"/>
      <c r="L130" s="688"/>
      <c r="M130" s="688"/>
      <c r="N130" s="688"/>
      <c r="O130" s="702" t="s">
        <v>461</v>
      </c>
    </row>
    <row r="131" spans="1:15">
      <c r="A131" s="9" t="s">
        <v>2350</v>
      </c>
      <c r="G131" s="9" t="s">
        <v>2350</v>
      </c>
    </row>
    <row r="132" spans="1:15">
      <c r="A132" s="12" t="s">
        <v>2364</v>
      </c>
      <c r="B132" s="12"/>
      <c r="C132" s="12"/>
      <c r="D132" s="12"/>
      <c r="E132" s="12"/>
      <c r="F132" s="12"/>
      <c r="G132" s="12" t="s">
        <v>2365</v>
      </c>
      <c r="H132" s="12"/>
      <c r="I132" s="12"/>
      <c r="J132" s="12"/>
      <c r="K132" s="12"/>
      <c r="L132" s="12"/>
      <c r="M132" s="12"/>
      <c r="N132" s="12"/>
      <c r="O132" s="12"/>
    </row>
  </sheetData>
  <mergeCells count="18">
    <mergeCell ref="G72:J76"/>
    <mergeCell ref="A73:C74"/>
    <mergeCell ref="D73:F77"/>
    <mergeCell ref="K73:O74"/>
    <mergeCell ref="K75:O76"/>
    <mergeCell ref="A76:C79"/>
    <mergeCell ref="G77:J80"/>
    <mergeCell ref="K77:O78"/>
    <mergeCell ref="D78:F80"/>
    <mergeCell ref="K9:O10"/>
    <mergeCell ref="A5:C6"/>
    <mergeCell ref="A8:C10"/>
    <mergeCell ref="D5:F8"/>
    <mergeCell ref="D9:F10"/>
    <mergeCell ref="G5:J8"/>
    <mergeCell ref="G9:J12"/>
    <mergeCell ref="K5:O6"/>
    <mergeCell ref="K7:O8"/>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abColor rgb="FF92D050"/>
  </sheetPr>
  <dimension ref="A1:H200"/>
  <sheetViews>
    <sheetView view="pageBreakPreview" zoomScale="60" zoomScaleNormal="60" workbookViewId="0">
      <selection sqref="A1:G64"/>
    </sheetView>
  </sheetViews>
  <sheetFormatPr defaultColWidth="9.69140625" defaultRowHeight="15.5"/>
  <cols>
    <col min="1" max="1" width="5.84375" style="9" customWidth="1"/>
    <col min="2" max="2" width="42.3046875" style="9" customWidth="1"/>
    <col min="3" max="3" width="14.69140625" style="9" customWidth="1"/>
    <col min="4" max="4" width="15.69140625" style="9" customWidth="1"/>
    <col min="5" max="5" width="10" style="9" customWidth="1"/>
    <col min="6" max="6" width="9.4609375" style="9" customWidth="1"/>
    <col min="7" max="7" width="18.3046875" style="9" customWidth="1"/>
    <col min="8" max="8" width="8" style="9" customWidth="1"/>
    <col min="9" max="16384" width="9.69140625" style="9"/>
  </cols>
  <sheetData>
    <row r="1" spans="1:8">
      <c r="A1" s="1182" t="s">
        <v>156</v>
      </c>
      <c r="B1" s="1235"/>
      <c r="C1" s="1328" t="s">
        <v>1246</v>
      </c>
      <c r="D1" s="1328"/>
      <c r="E1" s="1237" t="s">
        <v>158</v>
      </c>
      <c r="F1" s="1235"/>
      <c r="G1" s="1346" t="s">
        <v>159</v>
      </c>
    </row>
    <row r="2" spans="1:8">
      <c r="A2" s="1583" t="str">
        <f>'Data Sheet'!$C$25</f>
        <v xml:space="preserve">Niagara Mohawk Power Corporation </v>
      </c>
      <c r="B2" s="40"/>
      <c r="C2" s="47" t="s">
        <v>1107</v>
      </c>
      <c r="E2" s="47" t="s">
        <v>161</v>
      </c>
      <c r="F2" s="40"/>
      <c r="G2" s="1586"/>
    </row>
    <row r="3" spans="1:8" ht="15" customHeight="1">
      <c r="A3" s="1667"/>
      <c r="B3" s="54"/>
      <c r="C3" s="37" t="s">
        <v>1292</v>
      </c>
      <c r="D3" s="37"/>
      <c r="E3" s="37" t="str">
        <f>'Data Sheet'!$C$40</f>
        <v>April 20, 2026</v>
      </c>
      <c r="F3" s="54"/>
      <c r="G3" s="1385" t="str">
        <f>'Data Sheet'!$C$38</f>
        <v>December 31, 2025</v>
      </c>
      <c r="H3" s="502"/>
    </row>
    <row r="4" spans="1:8" ht="15" customHeight="1">
      <c r="A4" s="2178" t="s">
        <v>2366</v>
      </c>
      <c r="B4" s="2179"/>
      <c r="C4" s="2179"/>
      <c r="D4" s="2179"/>
      <c r="E4" s="2179"/>
      <c r="F4" s="2179"/>
      <c r="G4" s="2180"/>
    </row>
    <row r="5" spans="1:8">
      <c r="A5" s="1583"/>
      <c r="B5" s="142" t="s">
        <v>2367</v>
      </c>
      <c r="C5" s="142" t="s">
        <v>496</v>
      </c>
      <c r="D5" s="142" t="s">
        <v>2344</v>
      </c>
      <c r="E5" s="47" t="s">
        <v>2368</v>
      </c>
      <c r="F5" s="40"/>
      <c r="G5" s="1586"/>
    </row>
    <row r="6" spans="1:8">
      <c r="A6" s="1583"/>
      <c r="B6" s="3859" t="s">
        <v>2369</v>
      </c>
      <c r="C6" s="142" t="s">
        <v>1068</v>
      </c>
      <c r="D6" s="142" t="s">
        <v>2370</v>
      </c>
      <c r="E6" s="154" t="s">
        <v>2371</v>
      </c>
      <c r="F6" s="155"/>
      <c r="G6" s="1586"/>
    </row>
    <row r="7" spans="1:8">
      <c r="A7" s="1583"/>
      <c r="B7" s="3859"/>
      <c r="C7" s="142" t="s">
        <v>2372</v>
      </c>
      <c r="D7" s="142" t="s">
        <v>2373</v>
      </c>
      <c r="E7" s="142" t="s">
        <v>977</v>
      </c>
      <c r="F7" s="38"/>
      <c r="G7" s="1651" t="s">
        <v>705</v>
      </c>
      <c r="H7" s="143"/>
    </row>
    <row r="8" spans="1:8">
      <c r="A8" s="1654" t="s">
        <v>399</v>
      </c>
      <c r="B8" s="3859"/>
      <c r="C8" s="47"/>
      <c r="D8" s="47"/>
      <c r="E8" s="142" t="s">
        <v>2374</v>
      </c>
      <c r="F8" s="291" t="s">
        <v>1068</v>
      </c>
      <c r="G8" s="1651" t="s">
        <v>708</v>
      </c>
      <c r="H8" s="143"/>
    </row>
    <row r="9" spans="1:8">
      <c r="A9" s="1585" t="s">
        <v>402</v>
      </c>
      <c r="B9" s="703" t="s">
        <v>172</v>
      </c>
      <c r="C9" s="162" t="s">
        <v>173</v>
      </c>
      <c r="D9" s="162" t="s">
        <v>174</v>
      </c>
      <c r="E9" s="162" t="s">
        <v>175</v>
      </c>
      <c r="F9" s="296" t="s">
        <v>513</v>
      </c>
      <c r="G9" s="1338" t="s">
        <v>514</v>
      </c>
      <c r="H9" s="143"/>
    </row>
    <row r="10" spans="1:8">
      <c r="A10" s="1583">
        <v>1</v>
      </c>
      <c r="B10" s="47"/>
      <c r="C10" s="153"/>
      <c r="D10" s="153"/>
      <c r="E10" s="47"/>
      <c r="F10" s="156"/>
      <c r="G10" s="1829"/>
      <c r="H10" s="193"/>
    </row>
    <row r="11" spans="1:8">
      <c r="A11" s="1583">
        <v>2</v>
      </c>
      <c r="B11" s="47"/>
      <c r="C11" s="152"/>
      <c r="D11" s="152"/>
      <c r="E11" s="47"/>
      <c r="F11" s="157"/>
      <c r="G11" s="1674"/>
      <c r="H11" s="151"/>
    </row>
    <row r="12" spans="1:8">
      <c r="A12" s="1583">
        <v>3</v>
      </c>
      <c r="B12" s="47"/>
      <c r="C12" s="152"/>
      <c r="D12" s="152"/>
      <c r="E12" s="47"/>
      <c r="F12" s="157"/>
      <c r="G12" s="1674"/>
      <c r="H12" s="151"/>
    </row>
    <row r="13" spans="1:8">
      <c r="A13" s="1583">
        <v>4</v>
      </c>
      <c r="B13" s="47"/>
      <c r="C13" s="152"/>
      <c r="D13" s="152"/>
      <c r="E13" s="47"/>
      <c r="F13" s="157"/>
      <c r="G13" s="1674"/>
      <c r="H13" s="151"/>
    </row>
    <row r="14" spans="1:8">
      <c r="A14" s="1583">
        <v>5</v>
      </c>
      <c r="B14" s="47"/>
      <c r="C14" s="152"/>
      <c r="D14" s="152"/>
      <c r="E14" s="47"/>
      <c r="F14" s="157"/>
      <c r="G14" s="1674"/>
      <c r="H14" s="151"/>
    </row>
    <row r="15" spans="1:8">
      <c r="A15" s="1583">
        <v>6</v>
      </c>
      <c r="B15" s="47"/>
      <c r="C15" s="152"/>
      <c r="D15" s="152"/>
      <c r="E15" s="47"/>
      <c r="F15" s="157"/>
      <c r="G15" s="1674"/>
      <c r="H15" s="151"/>
    </row>
    <row r="16" spans="1:8">
      <c r="A16" s="1583">
        <v>7</v>
      </c>
      <c r="B16" s="47"/>
      <c r="C16" s="152"/>
      <c r="D16" s="152"/>
      <c r="E16" s="47"/>
      <c r="F16" s="157"/>
      <c r="G16" s="1674"/>
      <c r="H16" s="151"/>
    </row>
    <row r="17" spans="1:8">
      <c r="A17" s="1583">
        <v>8</v>
      </c>
      <c r="B17" s="47"/>
      <c r="C17" s="152"/>
      <c r="D17" s="152"/>
      <c r="E17" s="47"/>
      <c r="F17" s="157"/>
      <c r="G17" s="1674"/>
      <c r="H17" s="151"/>
    </row>
    <row r="18" spans="1:8">
      <c r="A18" s="1583">
        <v>9</v>
      </c>
      <c r="B18" s="47"/>
      <c r="C18" s="152"/>
      <c r="D18" s="152"/>
      <c r="E18" s="47"/>
      <c r="F18" s="157"/>
      <c r="G18" s="1674"/>
      <c r="H18" s="151"/>
    </row>
    <row r="19" spans="1:8">
      <c r="A19" s="1583">
        <v>10</v>
      </c>
      <c r="B19" s="47"/>
      <c r="C19" s="152"/>
      <c r="D19" s="152"/>
      <c r="E19" s="47"/>
      <c r="F19" s="157"/>
      <c r="G19" s="1674"/>
      <c r="H19" s="151"/>
    </row>
    <row r="20" spans="1:8">
      <c r="A20" s="1583">
        <v>11</v>
      </c>
      <c r="B20" s="47"/>
      <c r="C20" s="152"/>
      <c r="D20" s="152"/>
      <c r="E20" s="47"/>
      <c r="F20" s="157"/>
      <c r="G20" s="1674"/>
      <c r="H20" s="151"/>
    </row>
    <row r="21" spans="1:8">
      <c r="A21" s="1583">
        <v>12</v>
      </c>
      <c r="B21" s="47"/>
      <c r="C21" s="152"/>
      <c r="D21" s="152"/>
      <c r="E21" s="47"/>
      <c r="F21" s="157"/>
      <c r="G21" s="1674"/>
      <c r="H21" s="151"/>
    </row>
    <row r="22" spans="1:8">
      <c r="A22" s="1583">
        <v>13</v>
      </c>
      <c r="B22" s="47"/>
      <c r="C22" s="152"/>
      <c r="D22" s="152"/>
      <c r="E22" s="47"/>
      <c r="F22" s="157"/>
      <c r="G22" s="1674"/>
      <c r="H22" s="151"/>
    </row>
    <row r="23" spans="1:8">
      <c r="A23" s="1583">
        <v>14</v>
      </c>
      <c r="B23" s="47"/>
      <c r="C23" s="152"/>
      <c r="D23" s="152"/>
      <c r="E23" s="47"/>
      <c r="F23" s="157"/>
      <c r="G23" s="1674"/>
      <c r="H23" s="151"/>
    </row>
    <row r="24" spans="1:8">
      <c r="A24" s="1583">
        <v>15</v>
      </c>
      <c r="B24" s="47"/>
      <c r="C24" s="152"/>
      <c r="D24" s="152"/>
      <c r="E24" s="47"/>
      <c r="F24" s="157"/>
      <c r="G24" s="1674"/>
      <c r="H24" s="151"/>
    </row>
    <row r="25" spans="1:8">
      <c r="A25" s="1583">
        <v>16</v>
      </c>
      <c r="B25" s="47"/>
      <c r="C25" s="152"/>
      <c r="D25" s="152"/>
      <c r="E25" s="47"/>
      <c r="F25" s="157"/>
      <c r="G25" s="1674"/>
      <c r="H25" s="151"/>
    </row>
    <row r="26" spans="1:8">
      <c r="A26" s="1583">
        <v>17</v>
      </c>
      <c r="B26" s="47"/>
      <c r="C26" s="152"/>
      <c r="D26" s="152"/>
      <c r="E26" s="47"/>
      <c r="F26" s="157"/>
      <c r="G26" s="1674"/>
      <c r="H26" s="151"/>
    </row>
    <row r="27" spans="1:8">
      <c r="A27" s="1583">
        <v>18</v>
      </c>
      <c r="B27" s="47"/>
      <c r="C27" s="152"/>
      <c r="D27" s="152"/>
      <c r="E27" s="47"/>
      <c r="F27" s="157"/>
      <c r="G27" s="1674"/>
      <c r="H27" s="151"/>
    </row>
    <row r="28" spans="1:8">
      <c r="A28" s="1667">
        <v>19</v>
      </c>
      <c r="B28" s="49"/>
      <c r="C28" s="150"/>
      <c r="D28" s="150"/>
      <c r="E28" s="49"/>
      <c r="F28" s="158"/>
      <c r="G28" s="1387"/>
      <c r="H28" s="151"/>
    </row>
    <row r="29" spans="1:8">
      <c r="A29" s="1667">
        <v>20</v>
      </c>
      <c r="B29" s="49" t="s">
        <v>972</v>
      </c>
      <c r="C29" s="159">
        <f>SUM(C10:C28)</f>
        <v>0</v>
      </c>
      <c r="D29" s="159">
        <f>SUM(D10:D28)</f>
        <v>0</v>
      </c>
      <c r="E29" s="705"/>
      <c r="F29" s="161">
        <f>SUM(F10:F28)</f>
        <v>0</v>
      </c>
      <c r="G29" s="1386">
        <f>SUM(G10:G28)</f>
        <v>0</v>
      </c>
      <c r="H29" s="193"/>
    </row>
    <row r="30" spans="1:8">
      <c r="A30" s="2721" t="s">
        <v>2375</v>
      </c>
      <c r="B30" s="2179"/>
      <c r="C30" s="2179"/>
      <c r="D30" s="2179"/>
      <c r="E30" s="2179"/>
      <c r="F30" s="2179"/>
      <c r="G30" s="2180"/>
      <c r="H30" s="12"/>
    </row>
    <row r="31" spans="1:8">
      <c r="A31" s="1583"/>
      <c r="B31" s="707" t="s">
        <v>2376</v>
      </c>
      <c r="C31" s="142" t="s">
        <v>2377</v>
      </c>
      <c r="D31" s="142" t="s">
        <v>2378</v>
      </c>
      <c r="E31" s="47" t="s">
        <v>2368</v>
      </c>
      <c r="F31" s="40"/>
      <c r="G31" s="1586"/>
    </row>
    <row r="32" spans="1:8">
      <c r="A32" s="1583"/>
      <c r="B32" s="3859" t="s">
        <v>2379</v>
      </c>
      <c r="C32" s="142" t="s">
        <v>2380</v>
      </c>
      <c r="D32" s="142" t="s">
        <v>2370</v>
      </c>
      <c r="E32" s="154" t="s">
        <v>2371</v>
      </c>
      <c r="F32" s="155"/>
      <c r="G32" s="1586"/>
    </row>
    <row r="33" spans="1:8">
      <c r="A33" s="1654" t="s">
        <v>399</v>
      </c>
      <c r="B33" s="3859"/>
      <c r="C33" s="142" t="s">
        <v>2381</v>
      </c>
      <c r="D33" s="142" t="s">
        <v>2373</v>
      </c>
      <c r="E33" s="142" t="s">
        <v>977</v>
      </c>
      <c r="F33" s="38"/>
      <c r="G33" s="1651" t="s">
        <v>705</v>
      </c>
      <c r="H33" s="143"/>
    </row>
    <row r="34" spans="1:8">
      <c r="A34" s="1654" t="s">
        <v>402</v>
      </c>
      <c r="B34" s="3859"/>
      <c r="C34" s="47"/>
      <c r="D34" s="47"/>
      <c r="E34" s="142" t="s">
        <v>2374</v>
      </c>
      <c r="F34" s="291" t="s">
        <v>1068</v>
      </c>
      <c r="G34" s="1651" t="s">
        <v>708</v>
      </c>
      <c r="H34" s="143"/>
    </row>
    <row r="35" spans="1:8">
      <c r="A35" s="1667"/>
      <c r="B35" s="703" t="s">
        <v>172</v>
      </c>
      <c r="C35" s="162" t="s">
        <v>173</v>
      </c>
      <c r="D35" s="162" t="s">
        <v>174</v>
      </c>
      <c r="E35" s="162" t="s">
        <v>175</v>
      </c>
      <c r="F35" s="296" t="s">
        <v>513</v>
      </c>
      <c r="G35" s="1338" t="s">
        <v>514</v>
      </c>
      <c r="H35" s="143"/>
    </row>
    <row r="36" spans="1:8">
      <c r="A36" s="1583">
        <v>21</v>
      </c>
      <c r="B36" s="47"/>
      <c r="C36" s="153"/>
      <c r="D36" s="153"/>
      <c r="E36" s="47"/>
      <c r="F36" s="156"/>
      <c r="G36" s="1829"/>
      <c r="H36" s="193"/>
    </row>
    <row r="37" spans="1:8">
      <c r="A37" s="1583">
        <v>22</v>
      </c>
      <c r="B37" s="47"/>
      <c r="C37" s="152"/>
      <c r="D37" s="152"/>
      <c r="E37" s="47"/>
      <c r="F37" s="157"/>
      <c r="G37" s="1674"/>
      <c r="H37" s="151"/>
    </row>
    <row r="38" spans="1:8">
      <c r="A38" s="1583">
        <v>23</v>
      </c>
      <c r="B38" s="47"/>
      <c r="C38" s="152"/>
      <c r="D38" s="152"/>
      <c r="E38" s="47"/>
      <c r="F38" s="157"/>
      <c r="G38" s="1674"/>
      <c r="H38" s="151"/>
    </row>
    <row r="39" spans="1:8">
      <c r="A39" s="1583">
        <v>24</v>
      </c>
      <c r="B39" s="1092"/>
      <c r="C39" s="152"/>
      <c r="D39" s="1093"/>
      <c r="E39" s="47"/>
      <c r="F39" s="157"/>
      <c r="G39" s="1674"/>
      <c r="H39" s="151"/>
    </row>
    <row r="40" spans="1:8" ht="31">
      <c r="A40" s="1583">
        <v>25</v>
      </c>
      <c r="B40" s="1477" t="s">
        <v>2382</v>
      </c>
      <c r="C40" s="152">
        <v>4622215.33</v>
      </c>
      <c r="D40" s="1093">
        <v>0</v>
      </c>
      <c r="E40" s="142">
        <v>407</v>
      </c>
      <c r="F40" s="1501">
        <v>0</v>
      </c>
      <c r="G40" s="1674">
        <f>ROUND(SUM(C40,D40,F40),0)</f>
        <v>4622215</v>
      </c>
      <c r="H40" s="151"/>
    </row>
    <row r="41" spans="1:8">
      <c r="A41" s="1583">
        <v>26</v>
      </c>
      <c r="B41" s="47"/>
      <c r="C41" s="152"/>
      <c r="D41" s="152"/>
      <c r="E41" s="47"/>
      <c r="F41" s="157"/>
      <c r="G41" s="1674"/>
      <c r="H41" s="151"/>
    </row>
    <row r="42" spans="1:8">
      <c r="A42" s="1583">
        <v>27</v>
      </c>
      <c r="B42" s="47"/>
      <c r="C42" s="152"/>
      <c r="D42" s="152"/>
      <c r="E42" s="47"/>
      <c r="F42" s="157"/>
      <c r="G42" s="1674"/>
      <c r="H42" s="151"/>
    </row>
    <row r="43" spans="1:8">
      <c r="A43" s="1583">
        <v>28</v>
      </c>
      <c r="B43" s="47"/>
      <c r="C43" s="152"/>
      <c r="D43" s="152"/>
      <c r="E43" s="47"/>
      <c r="F43" s="157"/>
      <c r="G43" s="1674"/>
      <c r="H43" s="151"/>
    </row>
    <row r="44" spans="1:8">
      <c r="A44" s="1583">
        <v>29</v>
      </c>
      <c r="B44" s="1477"/>
      <c r="C44" s="152"/>
      <c r="D44" s="1476"/>
      <c r="E44" s="47"/>
      <c r="F44" s="157"/>
      <c r="G44" s="1674"/>
      <c r="H44" s="151"/>
    </row>
    <row r="45" spans="1:8">
      <c r="A45" s="1583">
        <v>30</v>
      </c>
      <c r="B45" s="47"/>
      <c r="C45" s="152"/>
      <c r="D45" s="152"/>
      <c r="E45" s="47"/>
      <c r="F45" s="157"/>
      <c r="G45" s="1674"/>
      <c r="H45" s="151"/>
    </row>
    <row r="46" spans="1:8">
      <c r="A46" s="1583">
        <v>31</v>
      </c>
      <c r="B46" s="47"/>
      <c r="C46" s="152"/>
      <c r="D46" s="152"/>
      <c r="E46" s="47"/>
      <c r="F46" s="157"/>
      <c r="G46" s="1674"/>
      <c r="H46" s="151"/>
    </row>
    <row r="47" spans="1:8">
      <c r="A47" s="1583">
        <v>32</v>
      </c>
      <c r="B47" s="47"/>
      <c r="C47" s="152"/>
      <c r="D47" s="152"/>
      <c r="E47" s="47"/>
      <c r="F47" s="157"/>
      <c r="G47" s="1674"/>
      <c r="H47" s="151"/>
    </row>
    <row r="48" spans="1:8">
      <c r="A48" s="1583">
        <v>33</v>
      </c>
      <c r="B48" s="47"/>
      <c r="C48" s="152"/>
      <c r="D48" s="152"/>
      <c r="E48" s="47"/>
      <c r="F48" s="157"/>
      <c r="G48" s="1674"/>
      <c r="H48" s="151"/>
    </row>
    <row r="49" spans="1:8">
      <c r="A49" s="1583">
        <v>34</v>
      </c>
      <c r="B49" s="47"/>
      <c r="C49" s="152"/>
      <c r="D49" s="152"/>
      <c r="E49" s="47"/>
      <c r="F49" s="157"/>
      <c r="G49" s="1674"/>
      <c r="H49" s="151"/>
    </row>
    <row r="50" spans="1:8">
      <c r="A50" s="1583">
        <v>35</v>
      </c>
      <c r="B50" s="47"/>
      <c r="C50" s="152"/>
      <c r="D50" s="152"/>
      <c r="E50" s="152"/>
      <c r="F50" s="157"/>
      <c r="G50" s="1674"/>
      <c r="H50" s="151"/>
    </row>
    <row r="51" spans="1:8">
      <c r="A51" s="1583">
        <v>36</v>
      </c>
      <c r="B51" s="47"/>
      <c r="C51" s="152"/>
      <c r="D51" s="152"/>
      <c r="E51" s="47"/>
      <c r="F51" s="157"/>
      <c r="G51" s="1674"/>
      <c r="H51" s="151"/>
    </row>
    <row r="52" spans="1:8">
      <c r="A52" s="1583">
        <v>37</v>
      </c>
      <c r="B52" s="47"/>
      <c r="C52" s="152"/>
      <c r="D52" s="152"/>
      <c r="E52" s="47"/>
      <c r="F52" s="157"/>
      <c r="G52" s="1674"/>
      <c r="H52" s="151"/>
    </row>
    <row r="53" spans="1:8">
      <c r="A53" s="1583">
        <v>38</v>
      </c>
      <c r="B53" s="47"/>
      <c r="C53" s="152"/>
      <c r="D53" s="152"/>
      <c r="E53" s="47"/>
      <c r="F53" s="157"/>
      <c r="G53" s="1674"/>
      <c r="H53" s="151"/>
    </row>
    <row r="54" spans="1:8">
      <c r="A54" s="1583">
        <v>39</v>
      </c>
      <c r="B54" s="47"/>
      <c r="C54" s="152"/>
      <c r="D54" s="152"/>
      <c r="E54" s="47"/>
      <c r="F54" s="157"/>
      <c r="G54" s="1674"/>
      <c r="H54" s="151"/>
    </row>
    <row r="55" spans="1:8">
      <c r="A55" s="1583">
        <v>40</v>
      </c>
      <c r="B55" s="47"/>
      <c r="C55" s="152"/>
      <c r="D55" s="152"/>
      <c r="E55" s="47"/>
      <c r="F55" s="157"/>
      <c r="G55" s="1674"/>
      <c r="H55" s="151"/>
    </row>
    <row r="56" spans="1:8">
      <c r="A56" s="1583">
        <v>41</v>
      </c>
      <c r="B56" s="47"/>
      <c r="C56" s="152"/>
      <c r="D56" s="152"/>
      <c r="E56" s="47"/>
      <c r="F56" s="157"/>
      <c r="G56" s="1674"/>
      <c r="H56" s="151"/>
    </row>
    <row r="57" spans="1:8">
      <c r="A57" s="1583">
        <v>42</v>
      </c>
      <c r="B57" s="47"/>
      <c r="C57" s="152"/>
      <c r="D57" s="152"/>
      <c r="E57" s="47"/>
      <c r="F57" s="157"/>
      <c r="G57" s="1674"/>
      <c r="H57" s="151"/>
    </row>
    <row r="58" spans="1:8">
      <c r="A58" s="1583">
        <v>43</v>
      </c>
      <c r="B58" s="47"/>
      <c r="C58" s="152"/>
      <c r="D58" s="152"/>
      <c r="E58" s="47"/>
      <c r="F58" s="157"/>
      <c r="G58" s="1674"/>
      <c r="H58" s="151"/>
    </row>
    <row r="59" spans="1:8">
      <c r="A59" s="1583">
        <v>44</v>
      </c>
      <c r="B59" s="47"/>
      <c r="C59" s="152"/>
      <c r="D59" s="152"/>
      <c r="E59" s="47"/>
      <c r="F59" s="157"/>
      <c r="G59" s="1674"/>
      <c r="H59" s="151"/>
    </row>
    <row r="60" spans="1:8">
      <c r="A60" s="1583">
        <v>45</v>
      </c>
      <c r="B60" s="47"/>
      <c r="C60" s="152"/>
      <c r="D60" s="152"/>
      <c r="E60" s="47"/>
      <c r="F60" s="157"/>
      <c r="G60" s="1674"/>
      <c r="H60" s="151"/>
    </row>
    <row r="61" spans="1:8">
      <c r="A61" s="1583">
        <v>46</v>
      </c>
      <c r="B61" s="47"/>
      <c r="C61" s="152"/>
      <c r="D61" s="152"/>
      <c r="E61" s="47"/>
      <c r="F61" s="157"/>
      <c r="G61" s="1674"/>
      <c r="H61" s="151"/>
    </row>
    <row r="62" spans="1:8">
      <c r="A62" s="1583">
        <v>47</v>
      </c>
      <c r="B62" s="47"/>
      <c r="C62" s="152"/>
      <c r="D62" s="152"/>
      <c r="E62" s="47"/>
      <c r="F62" s="157"/>
      <c r="G62" s="1674"/>
      <c r="H62" s="151"/>
    </row>
    <row r="63" spans="1:8">
      <c r="A63" s="1667">
        <v>48</v>
      </c>
      <c r="B63" s="49"/>
      <c r="C63" s="150"/>
      <c r="D63" s="150"/>
      <c r="E63" s="49"/>
      <c r="F63" s="158"/>
      <c r="G63" s="1387"/>
      <c r="H63" s="151"/>
    </row>
    <row r="64" spans="1:8" ht="16" thickBot="1">
      <c r="A64" s="1189">
        <v>49</v>
      </c>
      <c r="B64" s="3521" t="s">
        <v>972</v>
      </c>
      <c r="C64" s="1363">
        <f>SUM(C36:C63)</f>
        <v>4622215.33</v>
      </c>
      <c r="D64" s="1363">
        <f>SUM(D36:D63)</f>
        <v>0</v>
      </c>
      <c r="E64" s="3522"/>
      <c r="F64" s="3523">
        <f>SUM(F36:F63)</f>
        <v>0</v>
      </c>
      <c r="G64" s="1384">
        <f>SUM(G36:G63)</f>
        <v>4622215</v>
      </c>
      <c r="H64" s="193"/>
    </row>
    <row r="65" spans="1:8">
      <c r="A65" s="9" t="s">
        <v>2383</v>
      </c>
      <c r="G65" s="135" t="s">
        <v>7423</v>
      </c>
      <c r="H65" s="135"/>
    </row>
    <row r="66" spans="1:8">
      <c r="A66" s="3699" t="s">
        <v>2384</v>
      </c>
      <c r="B66" s="3699"/>
      <c r="C66" s="3699"/>
      <c r="D66" s="3699"/>
      <c r="E66" s="3699"/>
      <c r="F66" s="3699"/>
      <c r="G66" s="3699"/>
      <c r="H66" s="12"/>
    </row>
    <row r="67" spans="1:8">
      <c r="A67"/>
      <c r="B67"/>
      <c r="C67"/>
      <c r="D67"/>
      <c r="E67"/>
      <c r="F67"/>
      <c r="G67"/>
      <c r="H67"/>
    </row>
    <row r="68" spans="1:8">
      <c r="A68" s="12"/>
      <c r="B68" s="12"/>
      <c r="C68" s="12"/>
      <c r="D68" s="12"/>
      <c r="E68" s="12"/>
      <c r="F68" s="12"/>
      <c r="G68" s="12"/>
      <c r="H68" s="12"/>
    </row>
    <row r="69" spans="1:8">
      <c r="A69" s="12"/>
      <c r="B69" s="12"/>
      <c r="C69" s="12"/>
      <c r="D69" s="12"/>
      <c r="E69" s="12"/>
      <c r="F69" s="12"/>
      <c r="G69" s="12"/>
      <c r="H69" s="12"/>
    </row>
    <row r="70" spans="1:8">
      <c r="A70" s="12"/>
      <c r="B70" s="12"/>
      <c r="C70" s="12"/>
      <c r="D70" s="12"/>
      <c r="E70" s="12"/>
      <c r="F70" s="12"/>
      <c r="G70" s="12"/>
      <c r="H70" s="12"/>
    </row>
    <row r="71" spans="1:8" ht="31.5" customHeight="1">
      <c r="A71" s="12"/>
      <c r="B71" s="12"/>
      <c r="C71" s="12"/>
      <c r="D71" s="12"/>
      <c r="E71" s="12"/>
      <c r="F71" s="12"/>
      <c r="G71" s="12"/>
      <c r="H71" s="12"/>
    </row>
    <row r="72" spans="1:8">
      <c r="B72" s="12"/>
      <c r="C72" s="12"/>
      <c r="E72" s="12"/>
      <c r="F72" s="12"/>
      <c r="G72" s="12"/>
      <c r="H72" s="12"/>
    </row>
    <row r="73" spans="1:8">
      <c r="A73" s="12"/>
      <c r="B73" s="12"/>
      <c r="C73" s="12"/>
      <c r="D73" s="12"/>
      <c r="E73" s="12"/>
      <c r="F73" s="12"/>
      <c r="G73" s="12"/>
      <c r="H73" s="12"/>
    </row>
    <row r="88" spans="1:1">
      <c r="A88" s="34"/>
    </row>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3">
    <mergeCell ref="B6:B8"/>
    <mergeCell ref="B32:B34"/>
    <mergeCell ref="A66:G66"/>
  </mergeCells>
  <printOptions horizontalCentered="1" verticalCentered="1"/>
  <pageMargins left="0.5" right="0.75" top="0.5" bottom="0.5" header="0.5" footer="0.5"/>
  <pageSetup scale="61" pageOrder="overThenDown" orientation="portrait" r:id="rId1"/>
  <headerFooter alignWithMargins="0"/>
  <rowBreaks count="1" manualBreakCount="1">
    <brk id="66" max="16383" man="1"/>
  </row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G489"/>
  <sheetViews>
    <sheetView view="pageBreakPreview" zoomScale="60" zoomScaleNormal="55" workbookViewId="0">
      <selection activeCell="A2" sqref="A2:B2"/>
    </sheetView>
  </sheetViews>
  <sheetFormatPr defaultColWidth="8.69140625" defaultRowHeight="15.5"/>
  <cols>
    <col min="1" max="1" width="4" customWidth="1"/>
    <col min="2" max="2" width="46.84375" customWidth="1"/>
    <col min="3" max="3" width="21.23046875" customWidth="1"/>
    <col min="4" max="4" width="15.69140625" customWidth="1"/>
    <col min="5" max="5" width="14.69140625" customWidth="1"/>
    <col min="6" max="6" width="19.4609375" customWidth="1"/>
    <col min="7" max="7" width="9.07421875" customWidth="1"/>
  </cols>
  <sheetData>
    <row r="1" spans="1:6" ht="16" thickBot="1"/>
    <row r="2" spans="1:6">
      <c r="A2" s="1182" t="s">
        <v>1245</v>
      </c>
      <c r="B2" s="1235"/>
      <c r="C2" s="1328" t="s">
        <v>1246</v>
      </c>
      <c r="D2" s="1236" t="s">
        <v>158</v>
      </c>
      <c r="E2" s="1237" t="s">
        <v>159</v>
      </c>
      <c r="F2" s="1183"/>
    </row>
    <row r="3" spans="1:6">
      <c r="A3" s="1499" t="str">
        <f>'Data Sheet'!$C$25</f>
        <v xml:space="preserve">Niagara Mohawk Power Corporation </v>
      </c>
      <c r="B3" s="40"/>
      <c r="C3" s="47" t="s">
        <v>160</v>
      </c>
      <c r="D3" s="38" t="s">
        <v>1248</v>
      </c>
      <c r="E3" s="47"/>
      <c r="F3" s="1586"/>
    </row>
    <row r="4" spans="1:6">
      <c r="A4" s="1667" t="s">
        <v>1249</v>
      </c>
      <c r="B4" s="40"/>
      <c r="C4" s="9" t="s">
        <v>1250</v>
      </c>
      <c r="D4" s="44" t="str">
        <f>'Data Sheet'!$C$40</f>
        <v>April 20, 2026</v>
      </c>
      <c r="E4" s="49" t="str">
        <f>'Data Sheet'!$C$38</f>
        <v>December 31, 2025</v>
      </c>
      <c r="F4" s="1651"/>
    </row>
    <row r="5" spans="1:6">
      <c r="A5" s="2203" t="s">
        <v>345</v>
      </c>
      <c r="B5" s="2179"/>
      <c r="C5" s="2179"/>
      <c r="D5" s="2179"/>
      <c r="E5" s="2179"/>
      <c r="F5" s="2180"/>
    </row>
    <row r="6" spans="1:6">
      <c r="A6" s="1499" t="s">
        <v>2385</v>
      </c>
      <c r="B6" s="9"/>
      <c r="C6" s="9"/>
      <c r="D6" s="9"/>
      <c r="E6" s="2182"/>
      <c r="F6" s="1586"/>
    </row>
    <row r="7" spans="1:6">
      <c r="A7" s="1499" t="s">
        <v>2386</v>
      </c>
      <c r="B7" s="9"/>
      <c r="C7" s="9"/>
      <c r="D7" s="9"/>
      <c r="E7" s="9"/>
      <c r="F7" s="1586"/>
    </row>
    <row r="8" spans="1:6">
      <c r="A8" s="2210" t="s">
        <v>2387</v>
      </c>
      <c r="B8" s="114"/>
      <c r="C8" s="114"/>
      <c r="D8" s="114"/>
      <c r="E8" s="114"/>
      <c r="F8" s="1864"/>
    </row>
    <row r="9" spans="1:6">
      <c r="A9" s="2210" t="s">
        <v>2388</v>
      </c>
      <c r="B9" s="114"/>
      <c r="C9" s="114"/>
      <c r="D9" s="114"/>
      <c r="E9" s="114"/>
      <c r="F9" s="1864"/>
    </row>
    <row r="10" spans="1:6">
      <c r="A10" s="2210" t="s">
        <v>2389</v>
      </c>
      <c r="B10" s="114"/>
      <c r="C10" s="114"/>
      <c r="D10" s="114"/>
      <c r="E10" s="114"/>
      <c r="F10" s="1864"/>
    </row>
    <row r="11" spans="1:6">
      <c r="A11" s="2210" t="s">
        <v>2390</v>
      </c>
      <c r="B11" s="114"/>
      <c r="C11" s="114"/>
      <c r="D11" s="114"/>
      <c r="E11" s="114"/>
      <c r="F11" s="1864"/>
    </row>
    <row r="12" spans="1:6">
      <c r="A12" s="2210" t="s">
        <v>2391</v>
      </c>
      <c r="B12" s="114"/>
      <c r="C12" s="114"/>
      <c r="D12" s="114"/>
      <c r="E12" s="114"/>
      <c r="F12" s="1864"/>
    </row>
    <row r="13" spans="1:6">
      <c r="A13" s="2210" t="s">
        <v>2392</v>
      </c>
      <c r="B13" s="114"/>
      <c r="C13" s="114"/>
      <c r="D13" s="114"/>
      <c r="E13" s="114"/>
      <c r="F13" s="1864"/>
    </row>
    <row r="14" spans="1:6">
      <c r="A14" s="2210" t="s">
        <v>2393</v>
      </c>
      <c r="B14" s="114"/>
      <c r="C14" s="114"/>
      <c r="D14" s="114"/>
      <c r="E14" s="114"/>
      <c r="F14" s="1864"/>
    </row>
    <row r="15" spans="1:6">
      <c r="A15" s="1238" t="s">
        <v>399</v>
      </c>
      <c r="B15" s="520"/>
      <c r="C15" s="590"/>
      <c r="D15" s="590"/>
      <c r="E15" s="590" t="s">
        <v>2394</v>
      </c>
      <c r="F15" s="1239"/>
    </row>
    <row r="16" spans="1:6">
      <c r="A16" s="2951" t="s">
        <v>402</v>
      </c>
      <c r="B16" s="592"/>
      <c r="C16" s="534" t="s">
        <v>2395</v>
      </c>
      <c r="D16" s="534"/>
      <c r="E16" s="534" t="s">
        <v>2396</v>
      </c>
      <c r="F16" s="1651" t="s">
        <v>2397</v>
      </c>
    </row>
    <row r="17" spans="1:7">
      <c r="A17" s="2951"/>
      <c r="B17" s="593" t="s">
        <v>105</v>
      </c>
      <c r="C17" s="534" t="s">
        <v>2398</v>
      </c>
      <c r="D17" s="534" t="s">
        <v>2399</v>
      </c>
      <c r="E17" s="534" t="s">
        <v>2400</v>
      </c>
      <c r="F17" s="1651" t="s">
        <v>2401</v>
      </c>
    </row>
    <row r="18" spans="1:7">
      <c r="A18" s="1675"/>
      <c r="B18" s="522" t="s">
        <v>172</v>
      </c>
      <c r="C18" s="534" t="s">
        <v>173</v>
      </c>
      <c r="D18" s="534" t="s">
        <v>174</v>
      </c>
      <c r="E18" s="534" t="s">
        <v>175</v>
      </c>
      <c r="F18" s="1651" t="s">
        <v>513</v>
      </c>
    </row>
    <row r="19" spans="1:7">
      <c r="A19" s="2204">
        <v>1</v>
      </c>
      <c r="B19" s="594" t="s">
        <v>2402</v>
      </c>
      <c r="C19" s="595"/>
      <c r="D19" s="1234"/>
      <c r="E19" s="595"/>
      <c r="F19" s="1250"/>
    </row>
    <row r="20" spans="1:7">
      <c r="A20" s="2204">
        <v>2</v>
      </c>
      <c r="B20" s="853" t="s">
        <v>2403</v>
      </c>
      <c r="C20" s="892">
        <v>649</v>
      </c>
      <c r="D20" s="1151">
        <v>174</v>
      </c>
      <c r="E20" s="892">
        <v>-22</v>
      </c>
      <c r="F20" s="1240">
        <v>174</v>
      </c>
      <c r="G20" s="1018" t="s">
        <v>2404</v>
      </c>
    </row>
    <row r="21" spans="1:7">
      <c r="A21" s="2204">
        <v>3</v>
      </c>
      <c r="B21" s="853" t="s">
        <v>2405</v>
      </c>
      <c r="C21" s="892">
        <v>0</v>
      </c>
      <c r="D21" s="1151">
        <v>174</v>
      </c>
      <c r="E21" s="892">
        <v>0</v>
      </c>
      <c r="F21" s="1240">
        <v>174</v>
      </c>
      <c r="G21" s="1018" t="s">
        <v>2404</v>
      </c>
    </row>
    <row r="22" spans="1:7">
      <c r="A22" s="2204">
        <v>4</v>
      </c>
      <c r="B22" s="853" t="s">
        <v>2406</v>
      </c>
      <c r="C22" s="892">
        <v>0</v>
      </c>
      <c r="D22" s="1151">
        <v>174</v>
      </c>
      <c r="E22" s="892">
        <v>0</v>
      </c>
      <c r="F22" s="1240">
        <v>174</v>
      </c>
      <c r="G22" s="1018" t="s">
        <v>2404</v>
      </c>
    </row>
    <row r="23" spans="1:7">
      <c r="A23" s="2204">
        <v>5</v>
      </c>
      <c r="B23" s="853" t="s">
        <v>2407</v>
      </c>
      <c r="C23" s="892">
        <v>1195.2499999999986</v>
      </c>
      <c r="D23" s="1151">
        <v>174</v>
      </c>
      <c r="E23" s="892">
        <v>-14393.21</v>
      </c>
      <c r="F23" s="1240">
        <v>174</v>
      </c>
      <c r="G23" s="1018" t="s">
        <v>2404</v>
      </c>
    </row>
    <row r="24" spans="1:7">
      <c r="A24" s="2204">
        <v>6</v>
      </c>
      <c r="B24" s="853" t="s">
        <v>2408</v>
      </c>
      <c r="C24" s="892">
        <v>38</v>
      </c>
      <c r="D24" s="1151">
        <v>174</v>
      </c>
      <c r="E24" s="938">
        <v>-5950</v>
      </c>
      <c r="F24" s="1240">
        <v>174</v>
      </c>
      <c r="G24" s="1018" t="s">
        <v>2404</v>
      </c>
    </row>
    <row r="25" spans="1:7">
      <c r="A25" s="2204">
        <v>7</v>
      </c>
      <c r="B25" s="853" t="s">
        <v>2409</v>
      </c>
      <c r="C25" s="892">
        <v>16</v>
      </c>
      <c r="D25" s="1151">
        <v>174</v>
      </c>
      <c r="E25" s="935">
        <v>-424.81</v>
      </c>
      <c r="F25" s="1240">
        <v>174</v>
      </c>
      <c r="G25" s="1018" t="s">
        <v>2404</v>
      </c>
    </row>
    <row r="26" spans="1:7">
      <c r="A26" s="2204">
        <v>8</v>
      </c>
      <c r="B26" s="853" t="s">
        <v>2410</v>
      </c>
      <c r="C26" s="892">
        <v>2004</v>
      </c>
      <c r="D26" s="1151">
        <v>174</v>
      </c>
      <c r="E26" s="892">
        <v>0</v>
      </c>
      <c r="F26" s="1240">
        <v>174</v>
      </c>
      <c r="G26" s="1018" t="s">
        <v>2404</v>
      </c>
    </row>
    <row r="27" spans="1:7">
      <c r="A27" s="2204">
        <v>9</v>
      </c>
      <c r="B27" s="853" t="s">
        <v>2411</v>
      </c>
      <c r="C27" s="892">
        <v>1</v>
      </c>
      <c r="D27" s="1151">
        <v>174</v>
      </c>
      <c r="E27" s="892">
        <v>591</v>
      </c>
      <c r="F27" s="1240">
        <v>174</v>
      </c>
      <c r="G27" s="1018" t="s">
        <v>2404</v>
      </c>
    </row>
    <row r="28" spans="1:7">
      <c r="A28" s="2204">
        <v>10</v>
      </c>
      <c r="B28" s="853" t="s">
        <v>2412</v>
      </c>
      <c r="C28" s="892">
        <v>54</v>
      </c>
      <c r="D28" s="1151">
        <v>174</v>
      </c>
      <c r="E28" s="892">
        <v>0</v>
      </c>
      <c r="F28" s="1240">
        <v>174</v>
      </c>
      <c r="G28" s="1018" t="s">
        <v>2404</v>
      </c>
    </row>
    <row r="29" spans="1:7">
      <c r="A29" s="2204">
        <v>11</v>
      </c>
      <c r="B29" s="527" t="s">
        <v>2413</v>
      </c>
      <c r="C29" s="892">
        <v>38</v>
      </c>
      <c r="D29" s="1151">
        <v>174</v>
      </c>
      <c r="E29" s="892">
        <v>542</v>
      </c>
      <c r="F29" s="1240">
        <v>174</v>
      </c>
      <c r="G29" s="1018" t="s">
        <v>2404</v>
      </c>
    </row>
    <row r="30" spans="1:7">
      <c r="A30" s="2204">
        <v>12</v>
      </c>
      <c r="B30" s="527" t="s">
        <v>2414</v>
      </c>
      <c r="C30" s="892">
        <v>0</v>
      </c>
      <c r="D30" s="1151">
        <v>174</v>
      </c>
      <c r="E30" s="892">
        <v>-14743</v>
      </c>
      <c r="F30" s="1240">
        <v>174</v>
      </c>
      <c r="G30" s="1018" t="s">
        <v>2404</v>
      </c>
    </row>
    <row r="31" spans="1:7">
      <c r="A31" s="2204">
        <v>13</v>
      </c>
      <c r="B31" s="527" t="s">
        <v>2415</v>
      </c>
      <c r="C31" s="892">
        <v>0</v>
      </c>
      <c r="D31" s="1151">
        <v>174</v>
      </c>
      <c r="E31" s="892">
        <v>74</v>
      </c>
      <c r="F31" s="1240">
        <v>174</v>
      </c>
      <c r="G31" s="1018" t="s">
        <v>2404</v>
      </c>
    </row>
    <row r="32" spans="1:7">
      <c r="A32" s="2204">
        <v>14</v>
      </c>
      <c r="B32" s="527" t="s">
        <v>2416</v>
      </c>
      <c r="C32" s="892">
        <v>0</v>
      </c>
      <c r="D32" s="1151">
        <v>174</v>
      </c>
      <c r="E32" s="892">
        <v>-2616</v>
      </c>
      <c r="F32" s="1240">
        <v>174</v>
      </c>
      <c r="G32" s="1018" t="s">
        <v>2404</v>
      </c>
    </row>
    <row r="33" spans="1:7">
      <c r="A33" s="2204">
        <v>15</v>
      </c>
      <c r="B33" s="527" t="s">
        <v>2417</v>
      </c>
      <c r="C33" s="892">
        <v>44284.479999999996</v>
      </c>
      <c r="D33" s="1151">
        <v>174</v>
      </c>
      <c r="E33" s="892">
        <v>-49981.73</v>
      </c>
      <c r="F33" s="1240">
        <v>174</v>
      </c>
      <c r="G33" s="1018" t="s">
        <v>2404</v>
      </c>
    </row>
    <row r="34" spans="1:7">
      <c r="A34" s="2204">
        <v>16</v>
      </c>
      <c r="B34" s="527" t="s">
        <v>2418</v>
      </c>
      <c r="C34" s="892">
        <v>0</v>
      </c>
      <c r="D34" s="1151">
        <v>174</v>
      </c>
      <c r="E34" s="892">
        <v>-1008</v>
      </c>
      <c r="F34" s="1240">
        <v>174</v>
      </c>
      <c r="G34" s="1018" t="s">
        <v>2404</v>
      </c>
    </row>
    <row r="35" spans="1:7">
      <c r="A35" s="2204">
        <v>17</v>
      </c>
      <c r="B35" s="527" t="s">
        <v>2419</v>
      </c>
      <c r="C35" s="892">
        <v>0</v>
      </c>
      <c r="D35" s="1151">
        <v>174</v>
      </c>
      <c r="E35" s="892">
        <v>-400</v>
      </c>
      <c r="F35" s="1240">
        <v>174</v>
      </c>
      <c r="G35" s="1018" t="s">
        <v>2404</v>
      </c>
    </row>
    <row r="36" spans="1:7">
      <c r="A36" s="2204">
        <v>18</v>
      </c>
      <c r="B36" s="527" t="s">
        <v>2420</v>
      </c>
      <c r="C36" s="892">
        <v>0</v>
      </c>
      <c r="D36" s="1151">
        <v>174</v>
      </c>
      <c r="E36" s="892">
        <v>-1649</v>
      </c>
      <c r="F36" s="1240">
        <v>174</v>
      </c>
      <c r="G36" s="1018" t="s">
        <v>2404</v>
      </c>
    </row>
    <row r="37" spans="1:7">
      <c r="A37" s="2204">
        <v>19</v>
      </c>
      <c r="B37" s="527" t="s">
        <v>2421</v>
      </c>
      <c r="C37" s="892">
        <v>0</v>
      </c>
      <c r="D37" s="1151">
        <v>174</v>
      </c>
      <c r="E37" s="892">
        <v>-921</v>
      </c>
      <c r="F37" s="1240">
        <v>174</v>
      </c>
      <c r="G37" s="1018" t="s">
        <v>2404</v>
      </c>
    </row>
    <row r="38" spans="1:7">
      <c r="A38" s="2204">
        <v>20</v>
      </c>
      <c r="B38" s="527" t="s">
        <v>2422</v>
      </c>
      <c r="C38" s="892">
        <v>2762.59</v>
      </c>
      <c r="D38" s="1151">
        <v>174</v>
      </c>
      <c r="E38" s="892">
        <v>-18244.57</v>
      </c>
      <c r="F38" s="1240">
        <v>174</v>
      </c>
      <c r="G38" s="1018" t="s">
        <v>2404</v>
      </c>
    </row>
    <row r="39" spans="1:7">
      <c r="A39" s="2204">
        <v>21</v>
      </c>
      <c r="B39" s="527" t="s">
        <v>2423</v>
      </c>
      <c r="C39" s="878">
        <v>0</v>
      </c>
      <c r="D39" s="1151">
        <v>174</v>
      </c>
      <c r="E39" s="878">
        <v>0</v>
      </c>
      <c r="F39" s="1240">
        <v>174</v>
      </c>
      <c r="G39" s="1018" t="s">
        <v>2404</v>
      </c>
    </row>
    <row r="40" spans="1:7">
      <c r="A40" s="2204">
        <v>22</v>
      </c>
      <c r="B40" t="s">
        <v>2424</v>
      </c>
      <c r="C40" s="892">
        <v>3</v>
      </c>
      <c r="D40" s="1151">
        <v>174</v>
      </c>
      <c r="E40" s="1502">
        <v>715</v>
      </c>
      <c r="F40" s="1240">
        <v>174</v>
      </c>
      <c r="G40" s="1018" t="s">
        <v>2404</v>
      </c>
    </row>
    <row r="41" spans="1:7">
      <c r="A41" s="2204">
        <v>23</v>
      </c>
      <c r="B41" s="853" t="s">
        <v>2425</v>
      </c>
      <c r="C41" s="892">
        <v>6</v>
      </c>
      <c r="D41" s="1151">
        <v>174</v>
      </c>
      <c r="E41" s="892">
        <v>0</v>
      </c>
      <c r="F41" s="1240">
        <v>174</v>
      </c>
      <c r="G41" s="1018" t="s">
        <v>2404</v>
      </c>
    </row>
    <row r="42" spans="1:7">
      <c r="A42" s="2204">
        <v>24</v>
      </c>
      <c r="B42" s="853" t="s">
        <v>2426</v>
      </c>
      <c r="C42" s="892">
        <v>6</v>
      </c>
      <c r="D42" s="1151">
        <v>174</v>
      </c>
      <c r="E42" s="892">
        <v>-1656</v>
      </c>
      <c r="F42" s="1240">
        <v>174</v>
      </c>
      <c r="G42" s="1018" t="s">
        <v>2404</v>
      </c>
    </row>
    <row r="43" spans="1:7">
      <c r="A43" s="2204">
        <v>25</v>
      </c>
      <c r="B43" s="853" t="s">
        <v>2427</v>
      </c>
      <c r="C43" s="892">
        <v>10</v>
      </c>
      <c r="D43" s="1151">
        <v>174</v>
      </c>
      <c r="E43" s="878">
        <v>-1207</v>
      </c>
      <c r="F43" s="1240">
        <v>174</v>
      </c>
      <c r="G43" s="1018" t="s">
        <v>2404</v>
      </c>
    </row>
    <row r="44" spans="1:7">
      <c r="A44" s="2204">
        <v>26</v>
      </c>
      <c r="B44" s="853" t="s">
        <v>2428</v>
      </c>
      <c r="C44" s="892">
        <v>30</v>
      </c>
      <c r="D44" s="1151">
        <v>174</v>
      </c>
      <c r="E44" s="892">
        <v>-971</v>
      </c>
      <c r="F44" s="1240">
        <v>174</v>
      </c>
      <c r="G44" s="1018" t="s">
        <v>2404</v>
      </c>
    </row>
    <row r="45" spans="1:7">
      <c r="A45" s="2204">
        <v>27</v>
      </c>
      <c r="B45" s="853" t="s">
        <v>2429</v>
      </c>
      <c r="C45" s="892">
        <v>206</v>
      </c>
      <c r="D45" s="1151">
        <v>174</v>
      </c>
      <c r="E45" s="892">
        <v>-6869</v>
      </c>
      <c r="F45" s="1240">
        <v>174</v>
      </c>
      <c r="G45" s="1018" t="s">
        <v>2404</v>
      </c>
    </row>
    <row r="46" spans="1:7">
      <c r="A46" s="2204">
        <v>28</v>
      </c>
      <c r="B46" s="853" t="s">
        <v>2430</v>
      </c>
      <c r="C46" s="892">
        <v>27162.739999999998</v>
      </c>
      <c r="D46" s="1151">
        <v>174</v>
      </c>
      <c r="E46" s="892">
        <v>-27603.190000000002</v>
      </c>
      <c r="F46" s="1240">
        <v>174</v>
      </c>
      <c r="G46" s="1018" t="s">
        <v>2404</v>
      </c>
    </row>
    <row r="47" spans="1:7">
      <c r="A47" s="2204">
        <v>29</v>
      </c>
      <c r="B47" s="853" t="s">
        <v>2431</v>
      </c>
      <c r="C47" s="892">
        <v>9371.57</v>
      </c>
      <c r="D47" s="1151">
        <v>174</v>
      </c>
      <c r="E47" s="892">
        <v>-9787</v>
      </c>
      <c r="F47" s="1240">
        <v>174</v>
      </c>
      <c r="G47" s="1018" t="s">
        <v>2404</v>
      </c>
    </row>
    <row r="48" spans="1:7">
      <c r="A48" s="2204">
        <v>30</v>
      </c>
      <c r="B48" s="853" t="s">
        <v>2432</v>
      </c>
      <c r="C48" s="892">
        <v>91263.97</v>
      </c>
      <c r="D48" s="1151">
        <v>174</v>
      </c>
      <c r="E48" s="892">
        <v>-91970.38</v>
      </c>
      <c r="F48" s="1240">
        <v>174</v>
      </c>
      <c r="G48" s="1018" t="s">
        <v>2404</v>
      </c>
    </row>
    <row r="49" spans="1:7">
      <c r="A49" s="2204">
        <v>31</v>
      </c>
      <c r="B49" s="853" t="s">
        <v>2433</v>
      </c>
      <c r="C49" s="892">
        <v>38585.150000000009</v>
      </c>
      <c r="D49" s="1151">
        <v>174</v>
      </c>
      <c r="E49" s="892">
        <v>-37634.700000000004</v>
      </c>
      <c r="F49" s="1240">
        <v>174</v>
      </c>
      <c r="G49" s="1018" t="s">
        <v>2404</v>
      </c>
    </row>
    <row r="50" spans="1:7">
      <c r="A50" s="2204">
        <v>32</v>
      </c>
      <c r="B50" s="853" t="s">
        <v>2434</v>
      </c>
      <c r="C50" s="892">
        <v>79135.38</v>
      </c>
      <c r="D50" s="1151">
        <v>174</v>
      </c>
      <c r="E50" s="892">
        <v>-80937.34</v>
      </c>
      <c r="F50" s="1240">
        <v>174</v>
      </c>
      <c r="G50" s="1018" t="s">
        <v>2404</v>
      </c>
    </row>
    <row r="51" spans="1:7">
      <c r="A51" s="2204">
        <v>33</v>
      </c>
      <c r="B51" s="853" t="s">
        <v>2435</v>
      </c>
      <c r="C51" s="892">
        <v>7064.9889999999996</v>
      </c>
      <c r="D51" s="1151">
        <v>174</v>
      </c>
      <c r="E51" s="892">
        <v>-7916.2889999999998</v>
      </c>
      <c r="F51" s="1240">
        <v>174</v>
      </c>
      <c r="G51" s="1018" t="s">
        <v>2404</v>
      </c>
    </row>
    <row r="52" spans="1:7">
      <c r="A52" s="2204">
        <v>34</v>
      </c>
      <c r="B52" s="853" t="s">
        <v>2436</v>
      </c>
      <c r="C52" s="892">
        <v>19695.61</v>
      </c>
      <c r="D52" s="1151">
        <v>174</v>
      </c>
      <c r="E52" s="892">
        <v>-20112.169999999998</v>
      </c>
      <c r="F52" s="1240">
        <v>174</v>
      </c>
      <c r="G52" s="1018" t="s">
        <v>2404</v>
      </c>
    </row>
    <row r="53" spans="1:7">
      <c r="A53" s="2204">
        <v>35</v>
      </c>
      <c r="B53" s="853" t="s">
        <v>2437</v>
      </c>
      <c r="C53" s="892">
        <v>23995.100000000002</v>
      </c>
      <c r="D53" s="1151">
        <v>174</v>
      </c>
      <c r="E53" s="892">
        <v>-25242.82</v>
      </c>
      <c r="F53" s="1240">
        <v>174</v>
      </c>
      <c r="G53" s="1018" t="s">
        <v>2404</v>
      </c>
    </row>
    <row r="54" spans="1:7">
      <c r="A54" s="2204">
        <v>36</v>
      </c>
      <c r="B54" s="853" t="s">
        <v>2438</v>
      </c>
      <c r="C54" s="892">
        <v>11651.88</v>
      </c>
      <c r="D54" s="1151">
        <v>174</v>
      </c>
      <c r="E54" s="892">
        <v>-12155.970000000001</v>
      </c>
      <c r="F54" s="1240">
        <v>174</v>
      </c>
      <c r="G54" s="1018" t="s">
        <v>2404</v>
      </c>
    </row>
    <row r="55" spans="1:7">
      <c r="A55" s="2204">
        <v>37</v>
      </c>
      <c r="B55" s="853" t="s">
        <v>2439</v>
      </c>
      <c r="C55" s="892">
        <v>27126.51</v>
      </c>
      <c r="D55" s="1151">
        <v>174</v>
      </c>
      <c r="E55" s="892">
        <v>-27221.96</v>
      </c>
      <c r="F55" s="1240">
        <v>174</v>
      </c>
      <c r="G55" s="1018" t="s">
        <v>2404</v>
      </c>
    </row>
    <row r="56" spans="1:7">
      <c r="A56" s="2204">
        <v>38</v>
      </c>
      <c r="B56" s="853" t="s">
        <v>2440</v>
      </c>
      <c r="C56" s="892">
        <v>67540.33</v>
      </c>
      <c r="D56" s="1151">
        <v>174</v>
      </c>
      <c r="E56" s="892">
        <v>-66191.289999999994</v>
      </c>
      <c r="F56" s="1240">
        <v>174</v>
      </c>
      <c r="G56" s="1018" t="s">
        <v>2404</v>
      </c>
    </row>
    <row r="57" spans="1:7">
      <c r="A57" s="2204">
        <v>39</v>
      </c>
      <c r="B57" s="853" t="s">
        <v>2441</v>
      </c>
      <c r="C57" s="892">
        <v>35369.360000000001</v>
      </c>
      <c r="D57" s="1151">
        <v>174</v>
      </c>
      <c r="E57" s="892">
        <v>-27325.56</v>
      </c>
      <c r="F57" s="1240">
        <v>174</v>
      </c>
      <c r="G57" s="1018" t="s">
        <v>2404</v>
      </c>
    </row>
    <row r="58" spans="1:7" ht="16" thickBot="1">
      <c r="A58" s="1189">
        <v>40</v>
      </c>
      <c r="B58" s="1251" t="s">
        <v>2442</v>
      </c>
      <c r="C58" s="1248">
        <v>45821.9</v>
      </c>
      <c r="D58" s="1247">
        <v>174</v>
      </c>
      <c r="E58" s="1754">
        <v>-45821.87</v>
      </c>
      <c r="F58" s="1528">
        <v>174</v>
      </c>
      <c r="G58" s="1018" t="s">
        <v>2404</v>
      </c>
    </row>
    <row r="59" spans="1:7">
      <c r="A59" s="9"/>
      <c r="B59" s="9"/>
      <c r="C59" s="9"/>
      <c r="D59" s="151"/>
      <c r="E59" s="151"/>
      <c r="F59" s="151"/>
      <c r="G59" s="994"/>
    </row>
    <row r="60" spans="1:7">
      <c r="A60" s="9" t="s">
        <v>1287</v>
      </c>
      <c r="B60" s="9"/>
      <c r="C60" s="9"/>
      <c r="D60" s="9"/>
      <c r="E60" s="9"/>
      <c r="F60" s="9"/>
      <c r="G60" s="994"/>
    </row>
    <row r="61" spans="1:7">
      <c r="A61" s="12" t="s">
        <v>2443</v>
      </c>
      <c r="B61" s="12"/>
      <c r="C61" s="12"/>
      <c r="D61" s="12"/>
      <c r="E61" s="12"/>
      <c r="F61" s="12"/>
      <c r="G61" s="994"/>
    </row>
    <row r="62" spans="1:7">
      <c r="G62" s="994"/>
    </row>
    <row r="63" spans="1:7" ht="16" thickBot="1">
      <c r="G63" s="994"/>
    </row>
    <row r="64" spans="1:7">
      <c r="A64" s="1182" t="s">
        <v>1245</v>
      </c>
      <c r="B64" s="1235"/>
      <c r="C64" s="1328" t="s">
        <v>1246</v>
      </c>
      <c r="D64" s="1236" t="s">
        <v>158</v>
      </c>
      <c r="E64" s="1237" t="s">
        <v>159</v>
      </c>
      <c r="F64" s="1183"/>
      <c r="G64" s="994"/>
    </row>
    <row r="65" spans="1:7">
      <c r="A65" s="1499" t="str">
        <f>'Data Sheet'!$C$25</f>
        <v xml:space="preserve">Niagara Mohawk Power Corporation </v>
      </c>
      <c r="B65" s="40"/>
      <c r="C65" s="47" t="s">
        <v>160</v>
      </c>
      <c r="D65" s="38" t="s">
        <v>1248</v>
      </c>
      <c r="E65" s="47"/>
      <c r="F65" s="1586"/>
      <c r="G65" s="994"/>
    </row>
    <row r="66" spans="1:7">
      <c r="A66" s="1667" t="s">
        <v>1249</v>
      </c>
      <c r="B66" s="40"/>
      <c r="C66" s="9" t="s">
        <v>1250</v>
      </c>
      <c r="D66" s="44" t="str">
        <f>'Data Sheet'!$C$40</f>
        <v>April 20, 2026</v>
      </c>
      <c r="E66" s="49" t="str">
        <f>'Data Sheet'!$C$38</f>
        <v>December 31, 2025</v>
      </c>
      <c r="F66" s="1651"/>
      <c r="G66" s="994"/>
    </row>
    <row r="67" spans="1:7">
      <c r="A67" s="2203" t="s">
        <v>345</v>
      </c>
      <c r="B67" s="2179"/>
      <c r="C67" s="2179"/>
      <c r="D67" s="2179"/>
      <c r="E67" s="2179"/>
      <c r="F67" s="2180"/>
      <c r="G67" s="994"/>
    </row>
    <row r="68" spans="1:7">
      <c r="A68" s="2203"/>
      <c r="F68" s="2180"/>
      <c r="G68" s="994"/>
    </row>
    <row r="69" spans="1:7">
      <c r="A69" s="1238" t="s">
        <v>399</v>
      </c>
      <c r="B69" s="520"/>
      <c r="C69" s="590"/>
      <c r="D69" s="590"/>
      <c r="E69" s="590" t="s">
        <v>2394</v>
      </c>
      <c r="F69" s="1239"/>
      <c r="G69" s="994"/>
    </row>
    <row r="70" spans="1:7">
      <c r="A70" s="2951" t="s">
        <v>402</v>
      </c>
      <c r="B70" s="592"/>
      <c r="C70" s="534" t="s">
        <v>2395</v>
      </c>
      <c r="D70" s="534"/>
      <c r="E70" s="534" t="s">
        <v>2396</v>
      </c>
      <c r="F70" s="1651" t="s">
        <v>2397</v>
      </c>
      <c r="G70" s="994"/>
    </row>
    <row r="71" spans="1:7" ht="31.5" customHeight="1">
      <c r="A71" s="2951"/>
      <c r="B71" s="593" t="s">
        <v>105</v>
      </c>
      <c r="C71" s="1698" t="s">
        <v>2398</v>
      </c>
      <c r="D71" s="534"/>
      <c r="E71" s="534" t="s">
        <v>2400</v>
      </c>
      <c r="F71" s="1651" t="s">
        <v>2401</v>
      </c>
      <c r="G71" s="994"/>
    </row>
    <row r="72" spans="1:7">
      <c r="B72" s="522" t="s">
        <v>172</v>
      </c>
      <c r="C72" s="534" t="s">
        <v>173</v>
      </c>
      <c r="E72" s="534" t="s">
        <v>175</v>
      </c>
      <c r="F72" s="1651" t="s">
        <v>513</v>
      </c>
      <c r="G72" s="994"/>
    </row>
    <row r="73" spans="1:7">
      <c r="A73" s="2204">
        <v>1</v>
      </c>
      <c r="B73" s="594" t="s">
        <v>2402</v>
      </c>
      <c r="C73" s="595"/>
      <c r="D73" s="595"/>
      <c r="E73" s="595"/>
      <c r="F73" s="2211"/>
      <c r="G73" s="994"/>
    </row>
    <row r="74" spans="1:7">
      <c r="A74" s="2204">
        <v>2</v>
      </c>
      <c r="B74" s="527" t="s">
        <v>2444</v>
      </c>
      <c r="C74" s="892">
        <v>30692.089999999997</v>
      </c>
      <c r="D74" s="1151">
        <v>174</v>
      </c>
      <c r="E74" s="892">
        <v>-30758.359999999997</v>
      </c>
      <c r="F74" s="1240">
        <v>174</v>
      </c>
      <c r="G74" s="1018" t="s">
        <v>2404</v>
      </c>
    </row>
    <row r="75" spans="1:7">
      <c r="A75" s="2204">
        <v>3</v>
      </c>
      <c r="B75" s="527" t="s">
        <v>2445</v>
      </c>
      <c r="C75" s="892">
        <v>57485.829999999994</v>
      </c>
      <c r="D75" s="1151">
        <v>174</v>
      </c>
      <c r="E75" s="892">
        <v>-59200.069999999992</v>
      </c>
      <c r="F75" s="1240">
        <v>174</v>
      </c>
      <c r="G75" s="1018" t="s">
        <v>2404</v>
      </c>
    </row>
    <row r="76" spans="1:7">
      <c r="A76" s="2204">
        <v>4</v>
      </c>
      <c r="B76" s="527" t="s">
        <v>2446</v>
      </c>
      <c r="C76" s="892">
        <v>15756.059999999998</v>
      </c>
      <c r="D76" s="1151">
        <v>174</v>
      </c>
      <c r="E76" s="892">
        <v>-16661.5</v>
      </c>
      <c r="F76" s="1240">
        <v>174</v>
      </c>
      <c r="G76" s="1018" t="s">
        <v>2404</v>
      </c>
    </row>
    <row r="77" spans="1:7">
      <c r="A77" s="2204">
        <v>5</v>
      </c>
      <c r="B77" s="527" t="s">
        <v>2447</v>
      </c>
      <c r="C77" s="892">
        <v>29605.47</v>
      </c>
      <c r="D77" s="1151">
        <v>174</v>
      </c>
      <c r="E77" s="892">
        <v>-30853.46</v>
      </c>
      <c r="F77" s="1240">
        <v>174</v>
      </c>
      <c r="G77" s="1018" t="s">
        <v>2404</v>
      </c>
    </row>
    <row r="78" spans="1:7">
      <c r="A78" s="2204">
        <v>6</v>
      </c>
      <c r="B78" s="527" t="s">
        <v>2448</v>
      </c>
      <c r="C78" s="892">
        <v>32470.400000000001</v>
      </c>
      <c r="D78" s="1151">
        <v>174</v>
      </c>
      <c r="E78" s="892">
        <v>-33158.879999999997</v>
      </c>
      <c r="F78" s="1240">
        <v>174</v>
      </c>
      <c r="G78" s="1018" t="s">
        <v>2404</v>
      </c>
    </row>
    <row r="79" spans="1:7">
      <c r="A79" s="2204">
        <v>7</v>
      </c>
      <c r="B79" s="527" t="s">
        <v>2449</v>
      </c>
      <c r="C79" s="892">
        <v>378.07000000000005</v>
      </c>
      <c r="D79" s="1151">
        <v>174</v>
      </c>
      <c r="E79" s="892">
        <v>-938.98</v>
      </c>
      <c r="F79" s="1240">
        <v>174</v>
      </c>
      <c r="G79" s="1018" t="s">
        <v>2404</v>
      </c>
    </row>
    <row r="80" spans="1:7">
      <c r="A80" s="2204">
        <v>8</v>
      </c>
      <c r="B80" s="527" t="s">
        <v>2450</v>
      </c>
      <c r="C80" s="892">
        <v>42073.100000000006</v>
      </c>
      <c r="D80" s="1151">
        <v>174</v>
      </c>
      <c r="E80" s="892">
        <v>-42670.609999999993</v>
      </c>
      <c r="F80" s="1240">
        <v>174</v>
      </c>
      <c r="G80" s="1018" t="s">
        <v>2404</v>
      </c>
    </row>
    <row r="81" spans="1:7">
      <c r="A81" s="2204">
        <v>9</v>
      </c>
      <c r="B81" s="527" t="s">
        <v>2451</v>
      </c>
      <c r="C81" s="892">
        <v>5032.0500000000011</v>
      </c>
      <c r="D81" s="1151">
        <v>174</v>
      </c>
      <c r="E81" s="892">
        <v>-5466.99</v>
      </c>
      <c r="F81" s="1240">
        <v>174</v>
      </c>
      <c r="G81" s="1018" t="s">
        <v>2404</v>
      </c>
    </row>
    <row r="82" spans="1:7">
      <c r="A82" s="2204">
        <v>10</v>
      </c>
      <c r="B82" s="527" t="s">
        <v>2452</v>
      </c>
      <c r="C82" s="892">
        <v>591.98</v>
      </c>
      <c r="D82" s="1151">
        <v>174</v>
      </c>
      <c r="E82" s="892">
        <v>-655.45</v>
      </c>
      <c r="F82" s="1240">
        <v>174</v>
      </c>
      <c r="G82" s="1018" t="s">
        <v>2404</v>
      </c>
    </row>
    <row r="83" spans="1:7">
      <c r="A83" s="2204">
        <v>11</v>
      </c>
      <c r="B83" s="527" t="s">
        <v>2453</v>
      </c>
      <c r="C83" s="892">
        <v>58788.780000000006</v>
      </c>
      <c r="D83" s="1151">
        <v>174</v>
      </c>
      <c r="E83" s="892">
        <v>-58888.729999999996</v>
      </c>
      <c r="F83" s="1240">
        <v>174</v>
      </c>
      <c r="G83" s="1018" t="s">
        <v>2404</v>
      </c>
    </row>
    <row r="84" spans="1:7">
      <c r="A84" s="2204">
        <v>12</v>
      </c>
      <c r="B84" s="527" t="s">
        <v>2454</v>
      </c>
      <c r="C84" s="892">
        <v>0</v>
      </c>
      <c r="D84" s="1151">
        <v>174</v>
      </c>
      <c r="E84" s="892">
        <v>-1248</v>
      </c>
      <c r="F84" s="1240">
        <v>174</v>
      </c>
      <c r="G84" s="1018" t="s">
        <v>2404</v>
      </c>
    </row>
    <row r="85" spans="1:7">
      <c r="A85" s="2204">
        <v>13</v>
      </c>
      <c r="B85" s="527" t="s">
        <v>2455</v>
      </c>
      <c r="C85" s="892">
        <v>0</v>
      </c>
      <c r="D85" s="1151">
        <v>174</v>
      </c>
      <c r="E85" s="892">
        <v>-1248</v>
      </c>
      <c r="F85" s="1240">
        <v>174</v>
      </c>
      <c r="G85" s="1018" t="s">
        <v>2404</v>
      </c>
    </row>
    <row r="86" spans="1:7">
      <c r="A86" s="2204">
        <v>14</v>
      </c>
      <c r="B86" s="527" t="s">
        <v>2456</v>
      </c>
      <c r="C86" s="892">
        <v>83229.760000000009</v>
      </c>
      <c r="D86" s="1151">
        <v>174</v>
      </c>
      <c r="E86" s="892">
        <v>-85282.8</v>
      </c>
      <c r="F86" s="1240">
        <v>174</v>
      </c>
      <c r="G86" s="1018" t="s">
        <v>2404</v>
      </c>
    </row>
    <row r="87" spans="1:7">
      <c r="A87" s="2204">
        <v>15</v>
      </c>
      <c r="B87" s="527" t="s">
        <v>2457</v>
      </c>
      <c r="C87" s="892">
        <v>1348.81</v>
      </c>
      <c r="D87" s="1151">
        <v>174</v>
      </c>
      <c r="E87" s="892">
        <v>-1348.46</v>
      </c>
      <c r="F87" s="1240">
        <v>174</v>
      </c>
      <c r="G87" s="1018" t="s">
        <v>2404</v>
      </c>
    </row>
    <row r="88" spans="1:7">
      <c r="A88" s="2204">
        <v>16</v>
      </c>
      <c r="B88" s="527" t="s">
        <v>2458</v>
      </c>
      <c r="C88" s="892">
        <v>44292.11</v>
      </c>
      <c r="D88" s="1151">
        <v>174</v>
      </c>
      <c r="E88" s="892">
        <v>-44740.79</v>
      </c>
      <c r="F88" s="1240">
        <v>174</v>
      </c>
      <c r="G88" s="1018" t="s">
        <v>2404</v>
      </c>
    </row>
    <row r="89" spans="1:7">
      <c r="A89" s="2204">
        <v>17</v>
      </c>
      <c r="B89" s="527" t="s">
        <v>2459</v>
      </c>
      <c r="C89" s="892">
        <v>52022.1</v>
      </c>
      <c r="D89" s="1151">
        <v>174</v>
      </c>
      <c r="E89" s="878">
        <v>-52437.91</v>
      </c>
      <c r="F89" s="1240">
        <v>174</v>
      </c>
      <c r="G89" s="1018" t="s">
        <v>2404</v>
      </c>
    </row>
    <row r="90" spans="1:7">
      <c r="A90" s="2204">
        <v>18</v>
      </c>
      <c r="B90" s="856" t="s">
        <v>2460</v>
      </c>
      <c r="C90" s="892">
        <v>47211.22</v>
      </c>
      <c r="D90" s="1151">
        <v>174</v>
      </c>
      <c r="E90" s="532">
        <v>-47538.44</v>
      </c>
      <c r="F90" s="1240">
        <v>174</v>
      </c>
      <c r="G90" s="1018" t="s">
        <v>2404</v>
      </c>
    </row>
    <row r="91" spans="1:7">
      <c r="A91" s="2204">
        <v>19</v>
      </c>
      <c r="B91" s="527" t="s">
        <v>2461</v>
      </c>
      <c r="C91" s="892">
        <v>31956.68</v>
      </c>
      <c r="D91" s="1151">
        <v>174</v>
      </c>
      <c r="E91" s="532">
        <v>-32696.36</v>
      </c>
      <c r="F91" s="1240">
        <v>174</v>
      </c>
      <c r="G91" s="1018" t="s">
        <v>2404</v>
      </c>
    </row>
    <row r="92" spans="1:7">
      <c r="A92" s="2204">
        <v>20</v>
      </c>
      <c r="B92" s="527" t="s">
        <v>2462</v>
      </c>
      <c r="C92" s="892">
        <v>2459.27</v>
      </c>
      <c r="D92" s="1151">
        <v>174</v>
      </c>
      <c r="E92" s="532">
        <v>-3022.5499999999997</v>
      </c>
      <c r="F92" s="1240">
        <v>174</v>
      </c>
      <c r="G92" s="1018" t="s">
        <v>2404</v>
      </c>
    </row>
    <row r="93" spans="1:7">
      <c r="A93" s="2204">
        <v>21</v>
      </c>
      <c r="B93" s="527" t="s">
        <v>2463</v>
      </c>
      <c r="C93" s="528">
        <v>57700.380000000005</v>
      </c>
      <c r="D93" s="1151">
        <v>174</v>
      </c>
      <c r="E93" s="532">
        <v>-57456.26</v>
      </c>
      <c r="F93" s="1240">
        <v>174</v>
      </c>
      <c r="G93" s="1018" t="s">
        <v>2404</v>
      </c>
    </row>
    <row r="94" spans="1:7">
      <c r="A94" s="2204">
        <v>22</v>
      </c>
      <c r="B94" s="527" t="s">
        <v>2464</v>
      </c>
      <c r="C94" s="878">
        <v>360.66999999999996</v>
      </c>
      <c r="D94" s="566">
        <v>174</v>
      </c>
      <c r="E94" s="878">
        <v>-650.53</v>
      </c>
      <c r="F94" s="1240">
        <v>174</v>
      </c>
      <c r="G94" s="1018" t="s">
        <v>2404</v>
      </c>
    </row>
    <row r="95" spans="1:7">
      <c r="A95" s="2204">
        <v>23</v>
      </c>
      <c r="B95" s="527" t="s">
        <v>2465</v>
      </c>
      <c r="C95" s="892">
        <v>42147.87</v>
      </c>
      <c r="D95" s="1151">
        <v>174</v>
      </c>
      <c r="E95" s="892">
        <v>-43031.770000000004</v>
      </c>
      <c r="F95" s="1240">
        <v>174</v>
      </c>
      <c r="G95" s="1018" t="s">
        <v>2404</v>
      </c>
    </row>
    <row r="96" spans="1:7">
      <c r="A96" s="2204">
        <v>24</v>
      </c>
      <c r="B96" s="527" t="s">
        <v>2466</v>
      </c>
      <c r="C96" s="892">
        <v>0</v>
      </c>
      <c r="D96" s="1151">
        <v>174</v>
      </c>
      <c r="E96" s="878">
        <v>-1248</v>
      </c>
      <c r="F96" s="1240">
        <v>174</v>
      </c>
      <c r="G96" s="1018" t="s">
        <v>2404</v>
      </c>
    </row>
    <row r="97" spans="1:7">
      <c r="A97" s="2204">
        <v>25</v>
      </c>
      <c r="B97" s="527" t="s">
        <v>2467</v>
      </c>
      <c r="C97" s="892">
        <v>1963.76</v>
      </c>
      <c r="D97" s="1151">
        <v>174</v>
      </c>
      <c r="E97" s="892">
        <v>-2253.9700000000003</v>
      </c>
      <c r="F97" s="1240">
        <v>174</v>
      </c>
      <c r="G97" s="1018" t="s">
        <v>2404</v>
      </c>
    </row>
    <row r="98" spans="1:7">
      <c r="A98" s="2204">
        <v>26</v>
      </c>
      <c r="B98" s="527" t="s">
        <v>2468</v>
      </c>
      <c r="C98" s="892">
        <v>31868.1</v>
      </c>
      <c r="D98" s="1151">
        <v>174</v>
      </c>
      <c r="E98" s="892">
        <v>-32158.53</v>
      </c>
      <c r="F98" s="1240">
        <v>174</v>
      </c>
      <c r="G98" s="1018" t="s">
        <v>2404</v>
      </c>
    </row>
    <row r="99" spans="1:7">
      <c r="A99" s="2204">
        <v>27</v>
      </c>
      <c r="B99" s="527" t="s">
        <v>2469</v>
      </c>
      <c r="C99" s="892">
        <v>1555.6299999999999</v>
      </c>
      <c r="D99" s="1151">
        <v>174</v>
      </c>
      <c r="E99" s="892">
        <v>-2196.3199999999997</v>
      </c>
      <c r="F99" s="1240">
        <v>174</v>
      </c>
      <c r="G99" s="1018" t="s">
        <v>2404</v>
      </c>
    </row>
    <row r="100" spans="1:7">
      <c r="A100" s="2204">
        <v>28</v>
      </c>
      <c r="B100" s="527" t="s">
        <v>2470</v>
      </c>
      <c r="C100" s="892">
        <v>0</v>
      </c>
      <c r="D100" s="1151">
        <v>174</v>
      </c>
      <c r="E100" s="892">
        <v>-641</v>
      </c>
      <c r="F100" s="1240">
        <v>174</v>
      </c>
      <c r="G100" s="1018" t="s">
        <v>2404</v>
      </c>
    </row>
    <row r="101" spans="1:7">
      <c r="A101" s="2204">
        <v>29</v>
      </c>
      <c r="B101" s="527" t="s">
        <v>2471</v>
      </c>
      <c r="C101" s="892">
        <v>3733.08</v>
      </c>
      <c r="D101" s="1151">
        <v>174</v>
      </c>
      <c r="E101" s="892">
        <v>-4023.16</v>
      </c>
      <c r="F101" s="1240">
        <v>174</v>
      </c>
      <c r="G101" s="1018" t="s">
        <v>2404</v>
      </c>
    </row>
    <row r="102" spans="1:7">
      <c r="A102" s="2204">
        <v>30</v>
      </c>
      <c r="B102" s="527" t="s">
        <v>2472</v>
      </c>
      <c r="C102" s="892">
        <v>1569.8000000000002</v>
      </c>
      <c r="D102" s="1151">
        <v>174</v>
      </c>
      <c r="E102" s="892">
        <v>-2210.8000000000002</v>
      </c>
      <c r="F102" s="1240">
        <v>174</v>
      </c>
      <c r="G102" s="1018" t="s">
        <v>2404</v>
      </c>
    </row>
    <row r="103" spans="1:7">
      <c r="A103" s="2204">
        <v>31</v>
      </c>
      <c r="B103" s="527" t="s">
        <v>2473</v>
      </c>
      <c r="C103" s="892">
        <v>475.14</v>
      </c>
      <c r="D103" s="1151">
        <v>174</v>
      </c>
      <c r="E103" s="892">
        <v>-1200</v>
      </c>
      <c r="F103" s="1240">
        <v>174</v>
      </c>
      <c r="G103" s="1018" t="s">
        <v>2404</v>
      </c>
    </row>
    <row r="104" spans="1:7">
      <c r="A104" s="2204">
        <v>32</v>
      </c>
      <c r="B104" s="527" t="s">
        <v>2474</v>
      </c>
      <c r="C104" s="892">
        <v>39966.949999999997</v>
      </c>
      <c r="D104" s="1151">
        <v>174</v>
      </c>
      <c r="E104" s="892">
        <v>-39974.069999999992</v>
      </c>
      <c r="F104" s="1240">
        <v>174</v>
      </c>
      <c r="G104" s="1018" t="s">
        <v>2404</v>
      </c>
    </row>
    <row r="105" spans="1:7">
      <c r="A105" s="2204">
        <v>33</v>
      </c>
      <c r="B105" s="527" t="s">
        <v>2475</v>
      </c>
      <c r="C105" s="892">
        <v>49103.240000000005</v>
      </c>
      <c r="D105" s="1151">
        <v>174</v>
      </c>
      <c r="E105" s="892">
        <v>-48512.44</v>
      </c>
      <c r="F105" s="1240">
        <v>174</v>
      </c>
      <c r="G105" s="1018" t="s">
        <v>2404</v>
      </c>
    </row>
    <row r="106" spans="1:7">
      <c r="A106" s="2204">
        <v>34</v>
      </c>
      <c r="B106" s="527" t="s">
        <v>2476</v>
      </c>
      <c r="C106" s="892">
        <v>25215.13</v>
      </c>
      <c r="D106" s="1151">
        <v>174</v>
      </c>
      <c r="E106" s="892">
        <v>-25308.559999999998</v>
      </c>
      <c r="F106" s="1240">
        <v>174</v>
      </c>
      <c r="G106" s="1018" t="s">
        <v>2404</v>
      </c>
    </row>
    <row r="107" spans="1:7">
      <c r="A107" s="2204">
        <v>35</v>
      </c>
      <c r="B107" s="527" t="s">
        <v>2477</v>
      </c>
      <c r="C107" s="892">
        <v>52541.79</v>
      </c>
      <c r="D107" s="1151">
        <v>174</v>
      </c>
      <c r="E107" s="892">
        <v>-52588.75</v>
      </c>
      <c r="F107" s="1240">
        <v>174</v>
      </c>
      <c r="G107" s="1018" t="s">
        <v>2404</v>
      </c>
    </row>
    <row r="108" spans="1:7">
      <c r="A108" s="2204">
        <v>36</v>
      </c>
      <c r="B108" s="527" t="s">
        <v>2478</v>
      </c>
      <c r="C108" s="892">
        <v>39699.919999999998</v>
      </c>
      <c r="D108" s="1151">
        <v>174</v>
      </c>
      <c r="E108" s="892">
        <v>-40007.25</v>
      </c>
      <c r="F108" s="1240">
        <v>174</v>
      </c>
      <c r="G108" s="1018" t="s">
        <v>2404</v>
      </c>
    </row>
    <row r="109" spans="1:7">
      <c r="A109" s="2204">
        <v>37</v>
      </c>
      <c r="B109" s="527" t="s">
        <v>2479</v>
      </c>
      <c r="C109" s="892">
        <v>73622.5</v>
      </c>
      <c r="D109" s="1151">
        <v>174</v>
      </c>
      <c r="E109" s="892">
        <v>-72976.28</v>
      </c>
      <c r="F109" s="1240">
        <v>174</v>
      </c>
      <c r="G109" s="1018" t="s">
        <v>2404</v>
      </c>
    </row>
    <row r="110" spans="1:7">
      <c r="A110" s="2204">
        <v>38</v>
      </c>
      <c r="B110" s="527" t="s">
        <v>2480</v>
      </c>
      <c r="C110" s="892">
        <v>12609.55</v>
      </c>
      <c r="D110" s="1151">
        <v>174</v>
      </c>
      <c r="E110" s="892">
        <v>-12630.02</v>
      </c>
      <c r="F110" s="1240">
        <v>174</v>
      </c>
      <c r="G110" s="1018" t="s">
        <v>2404</v>
      </c>
    </row>
    <row r="111" spans="1:7">
      <c r="A111" s="2204">
        <v>39</v>
      </c>
      <c r="B111" s="527" t="s">
        <v>2481</v>
      </c>
      <c r="C111" s="892">
        <v>34452.519999999997</v>
      </c>
      <c r="D111" s="1151">
        <v>174</v>
      </c>
      <c r="E111" s="892">
        <v>-34517.550000000003</v>
      </c>
      <c r="F111" s="1240">
        <v>174</v>
      </c>
      <c r="G111" s="1018" t="s">
        <v>2404</v>
      </c>
    </row>
    <row r="112" spans="1:7" ht="16" thickBot="1">
      <c r="A112" s="1189">
        <v>40</v>
      </c>
      <c r="B112" s="1241" t="s">
        <v>2482</v>
      </c>
      <c r="C112" s="1246">
        <v>8903.89</v>
      </c>
      <c r="D112" s="1151">
        <v>174</v>
      </c>
      <c r="E112" s="1248">
        <v>-8932.7900000000009</v>
      </c>
      <c r="F112" s="1528">
        <v>174</v>
      </c>
      <c r="G112" s="1018" t="s">
        <v>2404</v>
      </c>
    </row>
    <row r="113" spans="1:7">
      <c r="A113" s="9"/>
      <c r="B113" s="9"/>
      <c r="C113" s="9"/>
      <c r="D113" s="151"/>
      <c r="E113" s="151"/>
      <c r="F113" s="151"/>
      <c r="G113" s="994"/>
    </row>
    <row r="114" spans="1:7">
      <c r="A114" s="9" t="s">
        <v>1287</v>
      </c>
      <c r="B114" s="9"/>
      <c r="C114" s="9"/>
      <c r="D114" s="9"/>
      <c r="E114" s="9"/>
      <c r="F114" s="9"/>
      <c r="G114" s="994"/>
    </row>
    <row r="115" spans="1:7">
      <c r="A115" s="12" t="s">
        <v>2483</v>
      </c>
      <c r="B115" s="12"/>
      <c r="C115" s="12"/>
      <c r="D115" s="12"/>
      <c r="E115" s="12"/>
      <c r="F115" s="12"/>
      <c r="G115" s="994"/>
    </row>
    <row r="116" spans="1:7">
      <c r="G116" s="994"/>
    </row>
    <row r="117" spans="1:7" ht="16" thickBot="1">
      <c r="G117" s="994"/>
    </row>
    <row r="118" spans="1:7">
      <c r="A118" s="1182" t="s">
        <v>1245</v>
      </c>
      <c r="B118" s="1235"/>
      <c r="C118" s="1328" t="s">
        <v>1246</v>
      </c>
      <c r="D118" s="1236" t="s">
        <v>158</v>
      </c>
      <c r="E118" s="1237" t="s">
        <v>159</v>
      </c>
      <c r="F118" s="1183"/>
      <c r="G118" s="994"/>
    </row>
    <row r="119" spans="1:7">
      <c r="A119" s="1499" t="str">
        <f>'Data Sheet'!$C$25</f>
        <v xml:space="preserve">Niagara Mohawk Power Corporation </v>
      </c>
      <c r="B119" s="40"/>
      <c r="C119" s="9" t="s">
        <v>2484</v>
      </c>
      <c r="D119" s="38" t="s">
        <v>1248</v>
      </c>
      <c r="E119" s="47"/>
      <c r="F119" s="1586"/>
      <c r="G119" s="994"/>
    </row>
    <row r="120" spans="1:7">
      <c r="A120" s="1667" t="s">
        <v>1249</v>
      </c>
      <c r="B120" s="40"/>
      <c r="C120" s="9" t="s">
        <v>1250</v>
      </c>
      <c r="D120" s="44" t="str">
        <f>'Data Sheet'!$C$40</f>
        <v>April 20, 2026</v>
      </c>
      <c r="E120" s="49" t="str">
        <f>'Data Sheet'!$C$38</f>
        <v>December 31, 2025</v>
      </c>
      <c r="F120" s="1651"/>
      <c r="G120" s="994"/>
    </row>
    <row r="121" spans="1:7">
      <c r="A121" s="2203" t="s">
        <v>345</v>
      </c>
      <c r="B121" s="2179"/>
      <c r="C121" s="2179"/>
      <c r="D121" s="2179"/>
      <c r="E121" s="2179"/>
      <c r="F121" s="2180"/>
      <c r="G121" s="994"/>
    </row>
    <row r="122" spans="1:7">
      <c r="A122" s="2203"/>
      <c r="F122" s="2180"/>
      <c r="G122" s="994"/>
    </row>
    <row r="123" spans="1:7">
      <c r="A123" s="1872" t="s">
        <v>399</v>
      </c>
      <c r="B123" s="633"/>
      <c r="C123" s="590"/>
      <c r="D123" s="590"/>
      <c r="E123" s="590" t="s">
        <v>2394</v>
      </c>
      <c r="F123" s="1239"/>
      <c r="G123" s="994"/>
    </row>
    <row r="124" spans="1:7">
      <c r="A124" s="1503" t="s">
        <v>402</v>
      </c>
      <c r="B124" s="2197"/>
      <c r="C124" s="534" t="s">
        <v>2395</v>
      </c>
      <c r="D124" s="534"/>
      <c r="E124" s="534" t="s">
        <v>2396</v>
      </c>
      <c r="F124" s="1651" t="s">
        <v>2397</v>
      </c>
      <c r="G124" s="994"/>
    </row>
    <row r="125" spans="1:7">
      <c r="A125" s="1503"/>
      <c r="B125" s="556" t="s">
        <v>105</v>
      </c>
      <c r="C125" s="534" t="s">
        <v>2398</v>
      </c>
      <c r="D125" s="534" t="s">
        <v>2399</v>
      </c>
      <c r="E125" s="534" t="s">
        <v>2400</v>
      </c>
      <c r="F125" s="1651" t="s">
        <v>2401</v>
      </c>
      <c r="G125" s="994"/>
    </row>
    <row r="126" spans="1:7">
      <c r="A126" s="2212"/>
      <c r="B126" s="1138" t="s">
        <v>172</v>
      </c>
      <c r="C126" s="1138" t="s">
        <v>173</v>
      </c>
      <c r="D126" s="1138" t="s">
        <v>174</v>
      </c>
      <c r="E126" s="1138" t="s">
        <v>175</v>
      </c>
      <c r="F126" s="1651" t="s">
        <v>513</v>
      </c>
      <c r="G126" s="994"/>
    </row>
    <row r="127" spans="1:7">
      <c r="A127" s="2139">
        <v>1</v>
      </c>
      <c r="B127" s="2194" t="s">
        <v>2402</v>
      </c>
      <c r="C127" s="2195"/>
      <c r="D127" s="2195"/>
      <c r="E127" s="2196"/>
      <c r="F127" s="1250"/>
      <c r="G127" s="994"/>
    </row>
    <row r="128" spans="1:7">
      <c r="A128" s="2204">
        <v>2</v>
      </c>
      <c r="B128" s="527" t="s">
        <v>2485</v>
      </c>
      <c r="C128" s="855">
        <v>28978.9</v>
      </c>
      <c r="D128" s="1151">
        <v>174</v>
      </c>
      <c r="E128" s="3145">
        <v>-29619.99</v>
      </c>
      <c r="F128" s="2138">
        <v>174</v>
      </c>
      <c r="G128" s="1018" t="s">
        <v>2404</v>
      </c>
    </row>
    <row r="129" spans="1:7">
      <c r="A129" s="2204">
        <v>3</v>
      </c>
      <c r="B129" s="527" t="s">
        <v>2486</v>
      </c>
      <c r="C129" s="857">
        <v>871.06999999999994</v>
      </c>
      <c r="D129" s="1151">
        <v>174</v>
      </c>
      <c r="E129" s="3145">
        <v>-1161.1099999999999</v>
      </c>
      <c r="F129" s="2138">
        <v>174</v>
      </c>
      <c r="G129" s="1018" t="s">
        <v>2404</v>
      </c>
    </row>
    <row r="130" spans="1:7">
      <c r="A130" s="2204">
        <v>4</v>
      </c>
      <c r="B130" s="527" t="s">
        <v>2487</v>
      </c>
      <c r="C130" s="857">
        <v>36843.97</v>
      </c>
      <c r="D130" s="1151">
        <v>174</v>
      </c>
      <c r="E130" s="3145">
        <v>-37775.990000000005</v>
      </c>
      <c r="F130" s="2138">
        <v>174</v>
      </c>
      <c r="G130" s="1018" t="s">
        <v>2404</v>
      </c>
    </row>
    <row r="131" spans="1:7">
      <c r="A131" s="2204">
        <v>5</v>
      </c>
      <c r="B131" s="527" t="s">
        <v>2488</v>
      </c>
      <c r="C131" s="857">
        <v>31168.199999999997</v>
      </c>
      <c r="D131" s="1151">
        <v>174</v>
      </c>
      <c r="E131" s="3145">
        <v>-31168.39</v>
      </c>
      <c r="F131" s="2138">
        <v>174</v>
      </c>
      <c r="G131" s="1018" t="s">
        <v>2404</v>
      </c>
    </row>
    <row r="132" spans="1:7">
      <c r="A132" s="2204">
        <v>6</v>
      </c>
      <c r="B132" s="2167" t="s">
        <v>2489</v>
      </c>
      <c r="C132" s="970">
        <v>0</v>
      </c>
      <c r="D132" s="1151">
        <v>174</v>
      </c>
      <c r="E132" s="3146">
        <v>0</v>
      </c>
      <c r="F132" s="2138">
        <v>174</v>
      </c>
      <c r="G132" s="1018" t="s">
        <v>2404</v>
      </c>
    </row>
    <row r="133" spans="1:7">
      <c r="A133" s="2135">
        <v>7</v>
      </c>
      <c r="B133" s="2136" t="s">
        <v>2490</v>
      </c>
      <c r="C133" s="2137">
        <v>0</v>
      </c>
      <c r="D133" s="675">
        <v>174</v>
      </c>
      <c r="E133" s="3147">
        <v>0</v>
      </c>
      <c r="F133" s="2138">
        <v>174</v>
      </c>
      <c r="G133" s="1018" t="s">
        <v>2404</v>
      </c>
    </row>
    <row r="134" spans="1:7">
      <c r="A134" s="2205">
        <v>8</v>
      </c>
      <c r="B134" s="566" t="s">
        <v>2491</v>
      </c>
      <c r="C134" s="943">
        <v>15523.130000000001</v>
      </c>
      <c r="D134" s="1151">
        <v>174</v>
      </c>
      <c r="E134" s="2198">
        <v>-14134.85</v>
      </c>
      <c r="F134" s="1240">
        <v>174</v>
      </c>
      <c r="G134" s="1018" t="s">
        <v>2404</v>
      </c>
    </row>
    <row r="135" spans="1:7">
      <c r="A135" s="2205">
        <v>9</v>
      </c>
      <c r="B135" s="566" t="s">
        <v>2492</v>
      </c>
      <c r="C135" s="943">
        <v>2675.69</v>
      </c>
      <c r="D135" s="1151">
        <v>174</v>
      </c>
      <c r="E135" s="2198">
        <v>0</v>
      </c>
      <c r="F135" s="1240">
        <v>174</v>
      </c>
      <c r="G135" s="1018" t="s">
        <v>2404</v>
      </c>
    </row>
    <row r="136" spans="1:7">
      <c r="A136" s="2205">
        <v>10</v>
      </c>
      <c r="B136" s="566" t="s">
        <v>2493</v>
      </c>
      <c r="C136" s="943">
        <v>1300.98</v>
      </c>
      <c r="D136" s="1151">
        <v>174</v>
      </c>
      <c r="E136" s="2199">
        <v>-1304</v>
      </c>
      <c r="F136" s="1240">
        <v>174</v>
      </c>
      <c r="G136" s="1018" t="s">
        <v>2404</v>
      </c>
    </row>
    <row r="137" spans="1:7">
      <c r="A137" s="2139">
        <v>11</v>
      </c>
      <c r="B137" s="49" t="s">
        <v>2494</v>
      </c>
      <c r="C137" s="2140">
        <v>438</v>
      </c>
      <c r="D137" s="1150">
        <v>174</v>
      </c>
      <c r="E137" s="2200">
        <v>0</v>
      </c>
      <c r="F137" s="2141">
        <v>174</v>
      </c>
      <c r="G137" s="1018" t="s">
        <v>2404</v>
      </c>
    </row>
    <row r="138" spans="1:7">
      <c r="A138" s="2204">
        <v>12</v>
      </c>
      <c r="B138" s="2167" t="s">
        <v>2495</v>
      </c>
      <c r="C138" s="892">
        <v>3111.07</v>
      </c>
      <c r="D138" s="1151">
        <v>174</v>
      </c>
      <c r="E138" s="2201">
        <v>0</v>
      </c>
      <c r="F138" s="1240">
        <v>174</v>
      </c>
      <c r="G138" s="1018" t="s">
        <v>2404</v>
      </c>
    </row>
    <row r="139" spans="1:7">
      <c r="A139" s="2204">
        <v>13</v>
      </c>
      <c r="B139" s="2167" t="s">
        <v>2496</v>
      </c>
      <c r="C139" s="892">
        <v>1754</v>
      </c>
      <c r="D139" s="1151">
        <v>174</v>
      </c>
      <c r="E139" s="2201">
        <v>0</v>
      </c>
      <c r="F139" s="1240">
        <v>174</v>
      </c>
      <c r="G139" s="1018" t="s">
        <v>2404</v>
      </c>
    </row>
    <row r="140" spans="1:7">
      <c r="A140" s="2204">
        <v>14</v>
      </c>
      <c r="B140" s="2167" t="s">
        <v>2497</v>
      </c>
      <c r="C140" s="892">
        <v>76</v>
      </c>
      <c r="D140" s="1151">
        <v>174</v>
      </c>
      <c r="E140" s="2201">
        <v>0</v>
      </c>
      <c r="F140" s="1240">
        <v>174</v>
      </c>
      <c r="G140" s="1018" t="s">
        <v>2404</v>
      </c>
    </row>
    <row r="141" spans="1:7">
      <c r="A141" s="2204">
        <v>15</v>
      </c>
      <c r="B141" s="2167" t="s">
        <v>2498</v>
      </c>
      <c r="C141" s="892">
        <v>1422</v>
      </c>
      <c r="D141" s="1151">
        <v>174</v>
      </c>
      <c r="E141" s="2201">
        <v>0</v>
      </c>
      <c r="F141" s="1240">
        <v>174</v>
      </c>
      <c r="G141" s="1018" t="s">
        <v>2404</v>
      </c>
    </row>
    <row r="142" spans="1:7">
      <c r="A142" s="2204">
        <v>16</v>
      </c>
      <c r="B142" s="2167" t="s">
        <v>2499</v>
      </c>
      <c r="C142" s="892">
        <v>753</v>
      </c>
      <c r="D142" s="1151">
        <v>174</v>
      </c>
      <c r="E142" s="2201">
        <v>0</v>
      </c>
      <c r="F142" s="1240">
        <v>174</v>
      </c>
      <c r="G142" s="1018" t="s">
        <v>2404</v>
      </c>
    </row>
    <row r="143" spans="1:7">
      <c r="A143" s="2204">
        <v>17</v>
      </c>
      <c r="B143" s="2167" t="s">
        <v>2500</v>
      </c>
      <c r="C143" s="892">
        <v>548</v>
      </c>
      <c r="D143" s="1151">
        <v>174</v>
      </c>
      <c r="E143" s="2201">
        <v>0</v>
      </c>
      <c r="F143" s="1240">
        <v>174</v>
      </c>
      <c r="G143" s="1018" t="s">
        <v>2404</v>
      </c>
    </row>
    <row r="144" spans="1:7">
      <c r="A144" s="2204">
        <v>18</v>
      </c>
      <c r="B144" s="2167" t="s">
        <v>2501</v>
      </c>
      <c r="C144" s="892">
        <v>345</v>
      </c>
      <c r="D144" s="1151">
        <v>174</v>
      </c>
      <c r="E144" s="2201">
        <v>0</v>
      </c>
      <c r="F144" s="1240">
        <v>174</v>
      </c>
      <c r="G144" s="1018" t="s">
        <v>2404</v>
      </c>
    </row>
    <row r="145" spans="1:7">
      <c r="A145" s="2204">
        <v>19</v>
      </c>
      <c r="B145" s="2167" t="s">
        <v>2502</v>
      </c>
      <c r="C145" s="892">
        <v>2528</v>
      </c>
      <c r="D145" s="1151">
        <v>174</v>
      </c>
      <c r="E145" s="2201">
        <v>0</v>
      </c>
      <c r="F145" s="1240">
        <v>174</v>
      </c>
      <c r="G145" s="1018" t="s">
        <v>2404</v>
      </c>
    </row>
    <row r="146" spans="1:7">
      <c r="A146" s="2204">
        <v>20</v>
      </c>
      <c r="B146" s="2167" t="s">
        <v>2503</v>
      </c>
      <c r="C146" s="892">
        <v>2992</v>
      </c>
      <c r="D146" s="1151">
        <v>174</v>
      </c>
      <c r="E146" s="2201">
        <v>0</v>
      </c>
      <c r="F146" s="1240">
        <v>174</v>
      </c>
      <c r="G146" s="1018" t="s">
        <v>2404</v>
      </c>
    </row>
    <row r="147" spans="1:7" ht="16" thickBot="1">
      <c r="A147" s="2204">
        <v>21</v>
      </c>
      <c r="B147" s="2276" t="s">
        <v>2504</v>
      </c>
      <c r="C147" s="2207"/>
      <c r="D147" s="2207"/>
      <c r="E147" s="2207"/>
      <c r="F147" s="2207"/>
      <c r="G147" s="1018"/>
    </row>
    <row r="148" spans="1:7">
      <c r="A148" s="2204">
        <v>22</v>
      </c>
      <c r="B148" s="2167" t="s">
        <v>2505</v>
      </c>
      <c r="C148" s="892">
        <v>21.96</v>
      </c>
      <c r="D148" s="1151"/>
      <c r="E148" s="2201">
        <v>-5795</v>
      </c>
      <c r="F148" s="1240"/>
      <c r="G148" s="1018" t="s">
        <v>2506</v>
      </c>
    </row>
    <row r="149" spans="1:7">
      <c r="A149" s="2204">
        <v>23</v>
      </c>
      <c r="B149" s="2167" t="s">
        <v>2507</v>
      </c>
      <c r="C149" s="892">
        <v>19.57</v>
      </c>
      <c r="D149" s="1151"/>
      <c r="E149" s="2201">
        <v>-5990</v>
      </c>
      <c r="F149" s="1240"/>
      <c r="G149" s="1018" t="s">
        <v>2506</v>
      </c>
    </row>
    <row r="150" spans="1:7">
      <c r="A150" s="2204">
        <v>24</v>
      </c>
      <c r="B150" s="2167" t="s">
        <v>2508</v>
      </c>
      <c r="C150" s="892">
        <v>0</v>
      </c>
      <c r="D150" s="1151"/>
      <c r="E150" s="2201">
        <v>0</v>
      </c>
      <c r="F150" s="1240"/>
      <c r="G150" s="1018" t="s">
        <v>2506</v>
      </c>
    </row>
    <row r="151" spans="1:7">
      <c r="A151" s="2204">
        <v>25</v>
      </c>
      <c r="B151" s="2167" t="s">
        <v>2509</v>
      </c>
      <c r="C151" s="892">
        <v>0</v>
      </c>
      <c r="D151" s="1151"/>
      <c r="E151" s="2201">
        <v>893</v>
      </c>
      <c r="F151" s="1240"/>
      <c r="G151" s="1018" t="s">
        <v>2506</v>
      </c>
    </row>
    <row r="152" spans="1:7">
      <c r="A152" s="2204">
        <v>26</v>
      </c>
      <c r="B152" s="2167" t="s">
        <v>2510</v>
      </c>
      <c r="C152" s="892">
        <v>7</v>
      </c>
      <c r="D152" s="1151"/>
      <c r="E152" s="2201">
        <v>0</v>
      </c>
      <c r="F152" s="1240"/>
      <c r="G152" s="1018" t="s">
        <v>2506</v>
      </c>
    </row>
    <row r="153" spans="1:7">
      <c r="A153" s="2204">
        <v>27</v>
      </c>
      <c r="B153" s="2167" t="s">
        <v>2511</v>
      </c>
      <c r="C153" s="892">
        <v>0</v>
      </c>
      <c r="D153" s="1151"/>
      <c r="E153" s="2201">
        <v>0</v>
      </c>
      <c r="F153" s="1240"/>
      <c r="G153" s="1018" t="s">
        <v>2506</v>
      </c>
    </row>
    <row r="154" spans="1:7">
      <c r="A154" s="2204">
        <v>28</v>
      </c>
      <c r="B154" s="2167" t="s">
        <v>2512</v>
      </c>
      <c r="C154" s="892">
        <v>0</v>
      </c>
      <c r="D154" s="1151"/>
      <c r="E154" s="2201">
        <v>-376</v>
      </c>
      <c r="F154" s="1240"/>
      <c r="G154" s="1018" t="s">
        <v>2506</v>
      </c>
    </row>
    <row r="155" spans="1:7">
      <c r="A155" s="2204">
        <v>29</v>
      </c>
      <c r="B155" s="2167" t="s">
        <v>2513</v>
      </c>
      <c r="C155" s="892">
        <v>0</v>
      </c>
      <c r="D155" s="1151"/>
      <c r="E155" s="2201">
        <v>-5208.87</v>
      </c>
      <c r="F155" s="1240"/>
      <c r="G155" s="1018" t="s">
        <v>2506</v>
      </c>
    </row>
    <row r="156" spans="1:7">
      <c r="A156" s="2204">
        <v>30</v>
      </c>
      <c r="B156" s="2167" t="s">
        <v>2514</v>
      </c>
      <c r="C156" s="892">
        <v>0</v>
      </c>
      <c r="D156" s="1151"/>
      <c r="E156" s="2201">
        <v>-1837</v>
      </c>
      <c r="F156" s="1240"/>
      <c r="G156" s="1018" t="s">
        <v>2506</v>
      </c>
    </row>
    <row r="157" spans="1:7">
      <c r="A157" s="2204">
        <v>31</v>
      </c>
      <c r="B157" s="2167" t="s">
        <v>2515</v>
      </c>
      <c r="C157" s="892">
        <v>0</v>
      </c>
      <c r="D157" s="1151"/>
      <c r="E157" s="2201">
        <v>-106</v>
      </c>
      <c r="F157" s="1240"/>
      <c r="G157" s="1018" t="s">
        <v>2506</v>
      </c>
    </row>
    <row r="158" spans="1:7">
      <c r="A158" s="2204">
        <v>32</v>
      </c>
      <c r="B158" s="2167" t="s">
        <v>2516</v>
      </c>
      <c r="C158" s="892">
        <v>11</v>
      </c>
      <c r="D158" s="1151"/>
      <c r="E158" s="2201">
        <v>-5450</v>
      </c>
      <c r="F158" s="1240"/>
      <c r="G158" s="1018" t="s">
        <v>2506</v>
      </c>
    </row>
    <row r="159" spans="1:7">
      <c r="A159" s="2204">
        <v>33</v>
      </c>
      <c r="B159" s="2167" t="s">
        <v>2517</v>
      </c>
      <c r="C159" s="892">
        <v>0</v>
      </c>
      <c r="D159" s="1151"/>
      <c r="E159" s="2201">
        <v>-8556.49</v>
      </c>
      <c r="F159" s="1240"/>
      <c r="G159" s="1018" t="s">
        <v>2506</v>
      </c>
    </row>
    <row r="160" spans="1:7">
      <c r="A160" s="2204">
        <v>34</v>
      </c>
      <c r="B160" s="2167" t="s">
        <v>2518</v>
      </c>
      <c r="C160" s="892">
        <v>0</v>
      </c>
      <c r="D160" s="1151"/>
      <c r="E160" s="2201">
        <v>469</v>
      </c>
      <c r="F160" s="1240"/>
      <c r="G160" s="1018" t="s">
        <v>2506</v>
      </c>
    </row>
    <row r="161" spans="1:7">
      <c r="A161" s="2204">
        <v>35</v>
      </c>
      <c r="B161" s="2167" t="s">
        <v>2519</v>
      </c>
      <c r="C161" s="892">
        <v>712</v>
      </c>
      <c r="D161" s="1151"/>
      <c r="E161" s="2201">
        <v>0</v>
      </c>
      <c r="F161" s="1240"/>
      <c r="G161" s="1018" t="s">
        <v>2506</v>
      </c>
    </row>
    <row r="162" spans="1:7">
      <c r="A162" s="2204">
        <v>36</v>
      </c>
      <c r="B162" s="2167" t="s">
        <v>2520</v>
      </c>
      <c r="C162" s="892">
        <v>0</v>
      </c>
      <c r="D162" s="1151"/>
      <c r="E162" s="2201">
        <v>0</v>
      </c>
      <c r="F162" s="1240"/>
      <c r="G162" s="1018" t="s">
        <v>2506</v>
      </c>
    </row>
    <row r="163" spans="1:7">
      <c r="A163" s="2204">
        <v>37</v>
      </c>
      <c r="B163" s="2167" t="s">
        <v>2521</v>
      </c>
      <c r="C163" s="892">
        <v>0</v>
      </c>
      <c r="D163" s="1151"/>
      <c r="E163" s="2201">
        <v>0</v>
      </c>
      <c r="F163" s="1240"/>
      <c r="G163" s="1018" t="s">
        <v>2506</v>
      </c>
    </row>
    <row r="164" spans="1:7">
      <c r="A164" s="2204">
        <v>38</v>
      </c>
      <c r="B164" s="2167" t="s">
        <v>2522</v>
      </c>
      <c r="C164" s="892">
        <v>-3696</v>
      </c>
      <c r="D164" s="1151"/>
      <c r="E164" s="2201">
        <v>0</v>
      </c>
      <c r="F164" s="1240"/>
      <c r="G164" s="1018" t="s">
        <v>2506</v>
      </c>
    </row>
    <row r="165" spans="1:7">
      <c r="A165" s="2204">
        <v>39</v>
      </c>
      <c r="B165" s="2167" t="s">
        <v>2523</v>
      </c>
      <c r="C165" s="892">
        <v>0</v>
      </c>
      <c r="D165" s="1151"/>
      <c r="E165" s="2201">
        <v>0</v>
      </c>
      <c r="F165" s="1240"/>
      <c r="G165" s="1018" t="s">
        <v>2506</v>
      </c>
    </row>
    <row r="166" spans="1:7" ht="16" thickBot="1">
      <c r="A166" s="1189">
        <v>40</v>
      </c>
      <c r="B166" s="2206" t="s">
        <v>2524</v>
      </c>
      <c r="C166" s="1754">
        <v>658</v>
      </c>
      <c r="D166" s="1754"/>
      <c r="E166" s="2202">
        <v>0</v>
      </c>
      <c r="F166" s="1118"/>
      <c r="G166" s="1018" t="s">
        <v>2506</v>
      </c>
    </row>
    <row r="167" spans="1:7">
      <c r="A167" s="9"/>
      <c r="B167" s="9"/>
      <c r="C167" s="9"/>
      <c r="D167" s="151"/>
      <c r="E167" s="151"/>
      <c r="F167" s="151"/>
      <c r="G167" s="1018"/>
    </row>
    <row r="168" spans="1:7">
      <c r="A168" s="9" t="s">
        <v>1287</v>
      </c>
      <c r="B168" s="9"/>
      <c r="C168" s="9"/>
      <c r="D168" s="9"/>
      <c r="E168" s="9"/>
      <c r="F168" s="9"/>
      <c r="G168" s="1018"/>
    </row>
    <row r="169" spans="1:7">
      <c r="A169" s="12" t="s">
        <v>2525</v>
      </c>
      <c r="B169" s="12"/>
      <c r="C169" s="12"/>
      <c r="D169" s="12"/>
      <c r="E169" s="12"/>
      <c r="F169" s="12"/>
      <c r="G169" s="994"/>
    </row>
    <row r="170" spans="1:7">
      <c r="G170" s="994"/>
    </row>
    <row r="171" spans="1:7" ht="16" thickBot="1">
      <c r="G171" s="994"/>
    </row>
    <row r="172" spans="1:7">
      <c r="A172" s="1182" t="s">
        <v>1245</v>
      </c>
      <c r="B172" s="1328"/>
      <c r="C172" s="1750" t="s">
        <v>1246</v>
      </c>
      <c r="D172" s="1750" t="s">
        <v>158</v>
      </c>
      <c r="E172" s="2209" t="s">
        <v>159</v>
      </c>
      <c r="F172" s="1183"/>
      <c r="G172" s="994"/>
    </row>
    <row r="173" spans="1:7">
      <c r="A173" s="1499" t="str">
        <f>'Data Sheet'!$C$25</f>
        <v xml:space="preserve">Niagara Mohawk Power Corporation </v>
      </c>
      <c r="B173" s="9"/>
      <c r="C173" s="617" t="s">
        <v>2484</v>
      </c>
      <c r="D173" s="617" t="s">
        <v>1248</v>
      </c>
      <c r="E173" s="1480"/>
      <c r="F173" s="1586"/>
      <c r="G173" s="994"/>
    </row>
    <row r="174" spans="1:7">
      <c r="A174" s="1499" t="s">
        <v>1249</v>
      </c>
      <c r="B174" s="9"/>
      <c r="C174" s="617" t="s">
        <v>1250</v>
      </c>
      <c r="D174" s="617" t="str">
        <f>'Data Sheet'!$C$40</f>
        <v>April 20, 2026</v>
      </c>
      <c r="E174" s="1480" t="str">
        <f>'Data Sheet'!$C$38</f>
        <v>December 31, 2025</v>
      </c>
      <c r="F174" s="1651"/>
      <c r="G174" s="994"/>
    </row>
    <row r="175" spans="1:7">
      <c r="A175" s="2214" t="s">
        <v>345</v>
      </c>
      <c r="B175" s="2215"/>
      <c r="C175" s="2215"/>
      <c r="D175" s="2215"/>
      <c r="E175" s="2215"/>
      <c r="F175" s="2216"/>
      <c r="G175" s="994"/>
    </row>
    <row r="176" spans="1:7">
      <c r="A176" s="2214"/>
      <c r="B176" s="2218"/>
      <c r="C176" s="2218"/>
      <c r="D176" s="2218"/>
      <c r="E176" s="2218"/>
      <c r="F176" s="2216"/>
      <c r="G176" s="994"/>
    </row>
    <row r="177" spans="1:7">
      <c r="A177" s="2951" t="s">
        <v>399</v>
      </c>
      <c r="B177" s="142"/>
      <c r="C177" s="2197"/>
      <c r="D177" s="2197"/>
      <c r="E177" s="592" t="s">
        <v>2394</v>
      </c>
      <c r="F177" s="2217"/>
      <c r="G177" s="994"/>
    </row>
    <row r="178" spans="1:7">
      <c r="A178" s="2951" t="s">
        <v>402</v>
      </c>
      <c r="B178" s="592"/>
      <c r="C178" s="534" t="s">
        <v>2395</v>
      </c>
      <c r="D178" s="534"/>
      <c r="E178" s="143" t="s">
        <v>2396</v>
      </c>
      <c r="F178" s="1518" t="s">
        <v>2397</v>
      </c>
      <c r="G178" s="994"/>
    </row>
    <row r="179" spans="1:7">
      <c r="A179" s="2951"/>
      <c r="B179" s="593" t="s">
        <v>105</v>
      </c>
      <c r="C179" s="534" t="s">
        <v>2398</v>
      </c>
      <c r="D179" s="534" t="s">
        <v>2399</v>
      </c>
      <c r="E179" s="143" t="s">
        <v>2400</v>
      </c>
      <c r="F179" s="1518" t="s">
        <v>2401</v>
      </c>
      <c r="G179" s="994"/>
    </row>
    <row r="180" spans="1:7">
      <c r="A180" s="1675"/>
      <c r="B180" s="142" t="s">
        <v>172</v>
      </c>
      <c r="C180" s="1138" t="s">
        <v>173</v>
      </c>
      <c r="D180" s="1138" t="s">
        <v>174</v>
      </c>
      <c r="E180" s="143" t="s">
        <v>175</v>
      </c>
      <c r="F180" s="1882" t="s">
        <v>513</v>
      </c>
      <c r="G180" s="994"/>
    </row>
    <row r="181" spans="1:7" ht="16" thickBot="1">
      <c r="A181" s="1676">
        <v>1</v>
      </c>
      <c r="B181" s="1835" t="s">
        <v>2504</v>
      </c>
      <c r="C181" s="2207"/>
      <c r="D181" s="2207"/>
      <c r="E181" s="1836"/>
      <c r="F181" s="2208"/>
      <c r="G181" s="994"/>
    </row>
    <row r="182" spans="1:7">
      <c r="A182" s="2204">
        <v>2</v>
      </c>
      <c r="B182" s="2277" t="s">
        <v>2526</v>
      </c>
      <c r="C182" s="892">
        <v>0</v>
      </c>
      <c r="D182" s="1151">
        <v>174</v>
      </c>
      <c r="E182" s="892">
        <v>-437</v>
      </c>
      <c r="F182" s="1240"/>
      <c r="G182" s="1018" t="s">
        <v>2506</v>
      </c>
    </row>
    <row r="183" spans="1:7">
      <c r="A183" s="2204">
        <v>3</v>
      </c>
      <c r="B183" s="2277" t="s">
        <v>2527</v>
      </c>
      <c r="C183" s="892">
        <v>4</v>
      </c>
      <c r="D183" s="1151">
        <v>174</v>
      </c>
      <c r="E183" s="892">
        <v>-126</v>
      </c>
      <c r="F183" s="1240"/>
      <c r="G183" s="1018" t="s">
        <v>2506</v>
      </c>
    </row>
    <row r="184" spans="1:7">
      <c r="A184" s="2204">
        <v>4</v>
      </c>
      <c r="B184" s="2277" t="s">
        <v>2528</v>
      </c>
      <c r="C184" s="892">
        <v>998</v>
      </c>
      <c r="D184" s="1151">
        <v>174</v>
      </c>
      <c r="E184" s="892">
        <v>-5021</v>
      </c>
      <c r="F184" s="1240"/>
      <c r="G184" s="1018" t="s">
        <v>2506</v>
      </c>
    </row>
    <row r="185" spans="1:7">
      <c r="A185" s="2204">
        <v>5</v>
      </c>
      <c r="B185" s="2277" t="s">
        <v>2529</v>
      </c>
      <c r="C185" s="892">
        <v>587</v>
      </c>
      <c r="D185" s="1151">
        <v>174</v>
      </c>
      <c r="E185" s="892">
        <v>-1224</v>
      </c>
      <c r="F185" s="1240"/>
      <c r="G185" s="1018" t="s">
        <v>2506</v>
      </c>
    </row>
    <row r="186" spans="1:7">
      <c r="A186" s="2204">
        <v>6</v>
      </c>
      <c r="B186" s="2277" t="s">
        <v>2530</v>
      </c>
      <c r="C186" s="892">
        <v>39</v>
      </c>
      <c r="D186" s="1151">
        <v>174</v>
      </c>
      <c r="E186" s="892">
        <v>-486</v>
      </c>
      <c r="F186" s="1240"/>
      <c r="G186" s="1018" t="s">
        <v>2506</v>
      </c>
    </row>
    <row r="187" spans="1:7">
      <c r="A187" s="2204">
        <v>7</v>
      </c>
      <c r="B187" s="2277" t="s">
        <v>2531</v>
      </c>
      <c r="C187" s="892">
        <v>0</v>
      </c>
      <c r="D187" s="1151">
        <v>174</v>
      </c>
      <c r="E187" s="892">
        <v>-7178</v>
      </c>
      <c r="F187" s="1240"/>
      <c r="G187" s="1018" t="s">
        <v>2506</v>
      </c>
    </row>
    <row r="188" spans="1:7">
      <c r="A188" s="2204">
        <v>8</v>
      </c>
      <c r="B188" s="2277" t="s">
        <v>2532</v>
      </c>
      <c r="C188" s="892">
        <v>0</v>
      </c>
      <c r="D188" s="1151">
        <v>174</v>
      </c>
      <c r="E188" s="892">
        <v>1124</v>
      </c>
      <c r="F188" s="1240"/>
      <c r="G188" s="1018" t="s">
        <v>2506</v>
      </c>
    </row>
    <row r="189" spans="1:7">
      <c r="A189" s="2204">
        <v>9</v>
      </c>
      <c r="B189" s="2277" t="s">
        <v>2533</v>
      </c>
      <c r="C189" s="892">
        <v>0</v>
      </c>
      <c r="D189" s="1151">
        <v>174</v>
      </c>
      <c r="E189" s="892">
        <v>447</v>
      </c>
      <c r="F189" s="1240"/>
      <c r="G189" s="1018" t="s">
        <v>2506</v>
      </c>
    </row>
    <row r="190" spans="1:7">
      <c r="A190" s="2204">
        <v>10</v>
      </c>
      <c r="B190" s="2277" t="s">
        <v>2534</v>
      </c>
      <c r="C190" s="892">
        <v>369</v>
      </c>
      <c r="D190" s="1151">
        <v>174</v>
      </c>
      <c r="E190" s="892">
        <v>-8067</v>
      </c>
      <c r="F190" s="1240"/>
      <c r="G190" s="1018" t="s">
        <v>2506</v>
      </c>
    </row>
    <row r="191" spans="1:7">
      <c r="A191" s="2204">
        <v>11</v>
      </c>
      <c r="B191" s="2277" t="s">
        <v>2535</v>
      </c>
      <c r="C191" s="892">
        <v>187</v>
      </c>
      <c r="D191" s="1151">
        <v>174</v>
      </c>
      <c r="E191" s="892">
        <v>-6887</v>
      </c>
      <c r="F191" s="1240"/>
      <c r="G191" s="1018" t="s">
        <v>2506</v>
      </c>
    </row>
    <row r="192" spans="1:7">
      <c r="A192" s="2204">
        <v>12</v>
      </c>
      <c r="B192" s="2277" t="s">
        <v>2536</v>
      </c>
      <c r="C192" s="892">
        <v>3349.39</v>
      </c>
      <c r="D192" s="1151">
        <v>174</v>
      </c>
      <c r="E192" s="892">
        <v>-4679.03</v>
      </c>
      <c r="F192" s="1240"/>
      <c r="G192" s="1018" t="s">
        <v>2506</v>
      </c>
    </row>
    <row r="193" spans="1:7">
      <c r="A193" s="2204">
        <v>13</v>
      </c>
      <c r="B193" s="2277" t="s">
        <v>2537</v>
      </c>
      <c r="C193" s="892">
        <v>320</v>
      </c>
      <c r="D193" s="1151">
        <v>174</v>
      </c>
      <c r="E193" s="892">
        <v>-812</v>
      </c>
      <c r="F193" s="1240"/>
      <c r="G193" s="1018" t="s">
        <v>2506</v>
      </c>
    </row>
    <row r="194" spans="1:7">
      <c r="A194" s="2204">
        <v>14</v>
      </c>
      <c r="B194" s="2277" t="s">
        <v>2538</v>
      </c>
      <c r="C194" s="892">
        <v>119</v>
      </c>
      <c r="D194" s="1151">
        <v>174</v>
      </c>
      <c r="E194" s="892">
        <v>2067</v>
      </c>
      <c r="F194" s="1240"/>
      <c r="G194" s="1018" t="s">
        <v>2506</v>
      </c>
    </row>
    <row r="195" spans="1:7">
      <c r="A195" s="2204">
        <v>15</v>
      </c>
      <c r="B195" s="527" t="s">
        <v>2539</v>
      </c>
      <c r="C195" s="878">
        <v>269</v>
      </c>
      <c r="D195" s="1151">
        <v>174</v>
      </c>
      <c r="E195" s="878">
        <v>-388</v>
      </c>
      <c r="F195" s="1240"/>
      <c r="G195" s="1018" t="s">
        <v>2506</v>
      </c>
    </row>
    <row r="196" spans="1:7">
      <c r="A196" s="2204">
        <v>16</v>
      </c>
      <c r="B196" s="2277" t="s">
        <v>2540</v>
      </c>
      <c r="C196" s="892">
        <v>190</v>
      </c>
      <c r="D196" s="1151">
        <v>174</v>
      </c>
      <c r="E196" s="892">
        <v>-1563</v>
      </c>
      <c r="F196" s="1240">
        <v>174</v>
      </c>
      <c r="G196" s="1018" t="s">
        <v>2506</v>
      </c>
    </row>
    <row r="197" spans="1:7">
      <c r="A197" s="2204">
        <v>17</v>
      </c>
      <c r="B197" s="2277" t="s">
        <v>2541</v>
      </c>
      <c r="C197" s="892">
        <v>126</v>
      </c>
      <c r="D197" s="1151">
        <v>174</v>
      </c>
      <c r="E197" s="892">
        <v>-5808</v>
      </c>
      <c r="F197" s="1240">
        <v>174</v>
      </c>
      <c r="G197" s="1018" t="s">
        <v>2506</v>
      </c>
    </row>
    <row r="198" spans="1:7">
      <c r="A198" s="2135">
        <v>18</v>
      </c>
      <c r="B198" s="2278" t="s">
        <v>2542</v>
      </c>
      <c r="C198" s="1582">
        <v>421</v>
      </c>
      <c r="D198" s="1151">
        <v>174</v>
      </c>
      <c r="E198" s="1582">
        <v>-5635</v>
      </c>
      <c r="F198" s="1240">
        <v>174</v>
      </c>
      <c r="G198" s="1018" t="s">
        <v>2506</v>
      </c>
    </row>
    <row r="199" spans="1:7">
      <c r="A199" s="2205">
        <v>19</v>
      </c>
      <c r="B199" s="2277" t="s">
        <v>2543</v>
      </c>
      <c r="C199" s="943">
        <v>460</v>
      </c>
      <c r="D199" s="1151">
        <v>174</v>
      </c>
      <c r="E199" s="943">
        <v>-2373</v>
      </c>
      <c r="F199" s="1240">
        <v>174</v>
      </c>
      <c r="G199" s="1018" t="s">
        <v>2506</v>
      </c>
    </row>
    <row r="200" spans="1:7">
      <c r="A200" s="2205">
        <v>20</v>
      </c>
      <c r="B200" s="2277" t="s">
        <v>2544</v>
      </c>
      <c r="C200" s="943">
        <v>36</v>
      </c>
      <c r="D200" s="1151">
        <v>174</v>
      </c>
      <c r="E200" s="943">
        <v>-1157</v>
      </c>
      <c r="F200" s="1240">
        <v>174</v>
      </c>
      <c r="G200" s="1018" t="s">
        <v>2506</v>
      </c>
    </row>
    <row r="201" spans="1:7">
      <c r="A201" s="2205">
        <v>21</v>
      </c>
      <c r="B201" s="2277" t="s">
        <v>2545</v>
      </c>
      <c r="C201" s="943">
        <v>426</v>
      </c>
      <c r="D201" s="1151">
        <v>174</v>
      </c>
      <c r="E201" s="943">
        <v>-1572</v>
      </c>
      <c r="F201" s="1240">
        <v>174</v>
      </c>
      <c r="G201" s="1018" t="s">
        <v>2506</v>
      </c>
    </row>
    <row r="202" spans="1:7">
      <c r="A202" s="2139">
        <v>22</v>
      </c>
      <c r="B202" s="674" t="s">
        <v>2546</v>
      </c>
      <c r="C202" s="935">
        <v>0</v>
      </c>
      <c r="D202" s="1150">
        <v>174</v>
      </c>
      <c r="E202" s="935">
        <v>-162</v>
      </c>
      <c r="F202" s="2141">
        <v>174</v>
      </c>
      <c r="G202" s="1018" t="s">
        <v>2506</v>
      </c>
    </row>
    <row r="203" spans="1:7">
      <c r="A203" s="2204">
        <v>23</v>
      </c>
      <c r="B203" s="527" t="s">
        <v>2547</v>
      </c>
      <c r="C203" s="528">
        <v>195</v>
      </c>
      <c r="D203" s="1150">
        <v>174</v>
      </c>
      <c r="E203" s="532">
        <v>-644</v>
      </c>
      <c r="F203" s="2141">
        <v>174</v>
      </c>
      <c r="G203" s="1018" t="s">
        <v>2506</v>
      </c>
    </row>
    <row r="204" spans="1:7">
      <c r="A204" s="2204">
        <v>24</v>
      </c>
      <c r="B204" s="527" t="s">
        <v>2548</v>
      </c>
      <c r="C204" s="878">
        <v>1646.57</v>
      </c>
      <c r="D204" s="1151">
        <v>174</v>
      </c>
      <c r="E204" s="878">
        <v>-7311</v>
      </c>
      <c r="F204" s="1240">
        <v>174</v>
      </c>
      <c r="G204" s="1018" t="s">
        <v>2506</v>
      </c>
    </row>
    <row r="205" spans="1:7">
      <c r="A205" s="2204">
        <v>25</v>
      </c>
      <c r="B205" s="527" t="s">
        <v>2549</v>
      </c>
      <c r="C205" s="878">
        <v>0</v>
      </c>
      <c r="D205" s="1151">
        <v>174</v>
      </c>
      <c r="E205" s="878">
        <v>0.26</v>
      </c>
      <c r="F205" s="1240">
        <v>174</v>
      </c>
      <c r="G205" s="1018" t="s">
        <v>2506</v>
      </c>
    </row>
    <row r="206" spans="1:7">
      <c r="A206" s="2204">
        <v>26</v>
      </c>
      <c r="B206" s="527" t="s">
        <v>2550</v>
      </c>
      <c r="C206" s="878">
        <v>4044.3099999999995</v>
      </c>
      <c r="D206" s="1151">
        <v>174</v>
      </c>
      <c r="E206" s="878">
        <v>-6604.98</v>
      </c>
      <c r="F206" s="1240">
        <v>174</v>
      </c>
      <c r="G206" s="1018" t="s">
        <v>2506</v>
      </c>
    </row>
    <row r="207" spans="1:7">
      <c r="A207" s="2204">
        <v>27</v>
      </c>
      <c r="B207" s="527" t="s">
        <v>2551</v>
      </c>
      <c r="C207" s="878">
        <v>0</v>
      </c>
      <c r="D207" s="1151">
        <v>174</v>
      </c>
      <c r="E207" s="878">
        <v>0</v>
      </c>
      <c r="F207" s="1240">
        <v>174</v>
      </c>
      <c r="G207" s="1018" t="s">
        <v>2506</v>
      </c>
    </row>
    <row r="208" spans="1:7">
      <c r="A208" s="2204">
        <v>28</v>
      </c>
      <c r="B208" s="527" t="s">
        <v>2552</v>
      </c>
      <c r="C208" s="892">
        <v>0</v>
      </c>
      <c r="D208" s="1151">
        <v>174</v>
      </c>
      <c r="E208" s="878">
        <v>0</v>
      </c>
      <c r="F208" s="1240">
        <v>174</v>
      </c>
      <c r="G208" s="1018" t="s">
        <v>2506</v>
      </c>
    </row>
    <row r="209" spans="1:7">
      <c r="A209" s="2204">
        <v>29</v>
      </c>
      <c r="B209" s="527" t="s">
        <v>2553</v>
      </c>
      <c r="C209" s="892">
        <v>45</v>
      </c>
      <c r="D209" s="1151">
        <v>174</v>
      </c>
      <c r="E209" s="878">
        <v>-99</v>
      </c>
      <c r="F209" s="1240">
        <v>174</v>
      </c>
      <c r="G209" s="1018" t="s">
        <v>2506</v>
      </c>
    </row>
    <row r="210" spans="1:7">
      <c r="A210" s="2204">
        <v>30</v>
      </c>
      <c r="B210" s="527" t="s">
        <v>2554</v>
      </c>
      <c r="C210" s="892">
        <v>0</v>
      </c>
      <c r="D210" s="1151">
        <v>174</v>
      </c>
      <c r="E210" s="878">
        <v>-606</v>
      </c>
      <c r="F210" s="1240">
        <v>174</v>
      </c>
      <c r="G210" s="1018" t="s">
        <v>2506</v>
      </c>
    </row>
    <row r="211" spans="1:7">
      <c r="A211" s="2204">
        <v>31</v>
      </c>
      <c r="B211" s="527" t="s">
        <v>2555</v>
      </c>
      <c r="C211" s="892">
        <v>20</v>
      </c>
      <c r="D211" s="1151">
        <v>174</v>
      </c>
      <c r="E211" s="878">
        <v>0</v>
      </c>
      <c r="F211" s="1240">
        <v>174</v>
      </c>
      <c r="G211" s="1018" t="s">
        <v>2506</v>
      </c>
    </row>
    <row r="212" spans="1:7">
      <c r="A212" s="2204">
        <v>32</v>
      </c>
      <c r="B212" s="527" t="s">
        <v>2556</v>
      </c>
      <c r="C212" s="892">
        <v>218</v>
      </c>
      <c r="D212" s="1151">
        <v>174</v>
      </c>
      <c r="E212" s="878">
        <v>-741</v>
      </c>
      <c r="F212" s="1240">
        <v>174</v>
      </c>
      <c r="G212" s="1018" t="s">
        <v>2506</v>
      </c>
    </row>
    <row r="213" spans="1:7">
      <c r="A213" s="2204">
        <v>33</v>
      </c>
      <c r="B213" s="527" t="s">
        <v>2557</v>
      </c>
      <c r="C213" s="892">
        <v>688</v>
      </c>
      <c r="D213" s="1151">
        <v>174</v>
      </c>
      <c r="E213" s="878">
        <v>-1074</v>
      </c>
      <c r="F213" s="1240">
        <v>174</v>
      </c>
      <c r="G213" s="1018" t="s">
        <v>2506</v>
      </c>
    </row>
    <row r="214" spans="1:7">
      <c r="A214" s="2204">
        <v>34</v>
      </c>
      <c r="B214" s="527" t="s">
        <v>2558</v>
      </c>
      <c r="C214" s="892">
        <v>0</v>
      </c>
      <c r="D214" s="1151">
        <v>174</v>
      </c>
      <c r="E214" s="878">
        <v>-3327</v>
      </c>
      <c r="F214" s="1240">
        <v>174</v>
      </c>
      <c r="G214" s="1018" t="s">
        <v>2506</v>
      </c>
    </row>
    <row r="215" spans="1:7">
      <c r="A215" s="2204">
        <v>35</v>
      </c>
      <c r="B215" s="527" t="s">
        <v>2559</v>
      </c>
      <c r="C215" s="892">
        <v>0</v>
      </c>
      <c r="D215" s="1151">
        <v>174</v>
      </c>
      <c r="E215" s="878">
        <v>-2313</v>
      </c>
      <c r="F215" s="1240">
        <v>174</v>
      </c>
      <c r="G215" s="1018" t="s">
        <v>2506</v>
      </c>
    </row>
    <row r="216" spans="1:7">
      <c r="A216" s="2204">
        <v>36</v>
      </c>
      <c r="B216" s="527" t="s">
        <v>2560</v>
      </c>
      <c r="C216" s="892">
        <v>160</v>
      </c>
      <c r="D216" s="1151">
        <v>174</v>
      </c>
      <c r="E216" s="878">
        <v>-6342</v>
      </c>
      <c r="F216" s="1240">
        <v>174</v>
      </c>
      <c r="G216" s="1018" t="s">
        <v>2506</v>
      </c>
    </row>
    <row r="217" spans="1:7">
      <c r="A217" s="2204">
        <v>37</v>
      </c>
      <c r="B217" s="527" t="s">
        <v>2561</v>
      </c>
      <c r="C217" s="892">
        <v>0</v>
      </c>
      <c r="D217" s="1151">
        <v>174</v>
      </c>
      <c r="E217" s="878">
        <v>-401</v>
      </c>
      <c r="F217" s="1240">
        <v>174</v>
      </c>
      <c r="G217" s="1018" t="s">
        <v>2506</v>
      </c>
    </row>
    <row r="218" spans="1:7">
      <c r="A218" s="2204">
        <v>38</v>
      </c>
      <c r="B218" s="527" t="s">
        <v>2562</v>
      </c>
      <c r="C218" s="892">
        <v>0</v>
      </c>
      <c r="D218" s="1151">
        <v>174</v>
      </c>
      <c r="E218" s="878">
        <v>0</v>
      </c>
      <c r="F218" s="1240">
        <v>174</v>
      </c>
      <c r="G218" s="1018" t="s">
        <v>2506</v>
      </c>
    </row>
    <row r="219" spans="1:7">
      <c r="A219" s="2204">
        <v>39</v>
      </c>
      <c r="B219" s="527" t="s">
        <v>2563</v>
      </c>
      <c r="C219" s="892">
        <v>6105</v>
      </c>
      <c r="D219" s="1151">
        <v>174</v>
      </c>
      <c r="E219" s="878">
        <v>0</v>
      </c>
      <c r="F219" s="1240">
        <v>174</v>
      </c>
      <c r="G219" s="1018" t="s">
        <v>2506</v>
      </c>
    </row>
    <row r="220" spans="1:7" ht="16" thickBot="1">
      <c r="A220" s="1189">
        <v>40</v>
      </c>
      <c r="B220" s="1241" t="s">
        <v>2564</v>
      </c>
      <c r="C220" s="1246">
        <v>26876</v>
      </c>
      <c r="D220" s="1247">
        <v>174</v>
      </c>
      <c r="E220" s="1249">
        <v>0</v>
      </c>
      <c r="F220" s="1118">
        <v>174</v>
      </c>
      <c r="G220" s="1018" t="s">
        <v>2506</v>
      </c>
    </row>
    <row r="221" spans="1:7">
      <c r="A221" s="9"/>
      <c r="B221" s="9"/>
      <c r="C221" s="9"/>
      <c r="D221" s="151"/>
      <c r="E221" s="151"/>
      <c r="F221" s="151"/>
      <c r="G221" s="994"/>
    </row>
    <row r="222" spans="1:7">
      <c r="A222" s="9" t="s">
        <v>1287</v>
      </c>
      <c r="B222" s="9"/>
      <c r="C222" s="9"/>
      <c r="D222" s="9"/>
      <c r="E222" s="9"/>
      <c r="F222" s="9"/>
      <c r="G222" s="994"/>
    </row>
    <row r="223" spans="1:7">
      <c r="A223" s="12" t="s">
        <v>2565</v>
      </c>
      <c r="B223" s="12"/>
      <c r="C223" s="12"/>
      <c r="D223" s="12"/>
      <c r="E223" s="12"/>
      <c r="F223" s="12"/>
      <c r="G223" s="994"/>
    </row>
    <row r="224" spans="1:7">
      <c r="G224" s="994"/>
    </row>
    <row r="225" spans="1:7" ht="16" thickBot="1">
      <c r="G225" s="994"/>
    </row>
    <row r="226" spans="1:7">
      <c r="A226" s="1182" t="s">
        <v>1245</v>
      </c>
      <c r="B226" s="1235"/>
      <c r="C226" s="1328" t="s">
        <v>1246</v>
      </c>
      <c r="D226" s="1236" t="s">
        <v>158</v>
      </c>
      <c r="E226" s="1237" t="s">
        <v>159</v>
      </c>
      <c r="F226" s="1183"/>
      <c r="G226" s="994"/>
    </row>
    <row r="227" spans="1:7">
      <c r="A227" s="1499" t="str">
        <f>'Data Sheet'!$C$25</f>
        <v xml:space="preserve">Niagara Mohawk Power Corporation </v>
      </c>
      <c r="B227" s="40"/>
      <c r="C227" s="9" t="s">
        <v>2484</v>
      </c>
      <c r="D227" s="38" t="s">
        <v>1248</v>
      </c>
      <c r="E227" s="47"/>
      <c r="F227" s="1586"/>
      <c r="G227" s="994"/>
    </row>
    <row r="228" spans="1:7">
      <c r="A228" s="1667" t="s">
        <v>1249</v>
      </c>
      <c r="B228" s="40"/>
      <c r="C228" s="9" t="s">
        <v>1250</v>
      </c>
      <c r="D228" s="44" t="str">
        <f>'Data Sheet'!$C$40</f>
        <v>April 20, 2026</v>
      </c>
      <c r="E228" s="49" t="str">
        <f>'Data Sheet'!$C$38</f>
        <v>December 31, 2025</v>
      </c>
      <c r="F228" s="1651"/>
      <c r="G228" s="994"/>
    </row>
    <row r="229" spans="1:7">
      <c r="A229" s="2203" t="s">
        <v>345</v>
      </c>
      <c r="B229" s="2179"/>
      <c r="C229" s="2179"/>
      <c r="D229" s="2179"/>
      <c r="E229" s="2179"/>
      <c r="F229" s="2180"/>
      <c r="G229" s="994"/>
    </row>
    <row r="230" spans="1:7">
      <c r="A230" s="2203"/>
      <c r="F230" s="2180"/>
      <c r="G230" s="994"/>
    </row>
    <row r="231" spans="1:7">
      <c r="A231" s="1238" t="s">
        <v>399</v>
      </c>
      <c r="B231" s="520"/>
      <c r="C231" s="590"/>
      <c r="D231" s="590"/>
      <c r="E231" s="590" t="s">
        <v>2394</v>
      </c>
      <c r="F231" s="1239"/>
      <c r="G231" s="994"/>
    </row>
    <row r="232" spans="1:7">
      <c r="A232" s="2951" t="s">
        <v>402</v>
      </c>
      <c r="B232" s="592"/>
      <c r="C232" s="534" t="s">
        <v>2395</v>
      </c>
      <c r="D232" s="534"/>
      <c r="E232" s="534" t="s">
        <v>2396</v>
      </c>
      <c r="F232" s="1651" t="s">
        <v>2397</v>
      </c>
      <c r="G232" s="994"/>
    </row>
    <row r="233" spans="1:7">
      <c r="A233" s="2951"/>
      <c r="B233" s="593" t="s">
        <v>105</v>
      </c>
      <c r="C233" s="534" t="s">
        <v>2398</v>
      </c>
      <c r="D233" s="534" t="s">
        <v>2399</v>
      </c>
      <c r="E233" s="534" t="s">
        <v>2400</v>
      </c>
      <c r="F233" s="1651" t="s">
        <v>2401</v>
      </c>
      <c r="G233" s="994"/>
    </row>
    <row r="234" spans="1:7">
      <c r="A234" s="1675"/>
      <c r="B234" s="522" t="s">
        <v>172</v>
      </c>
      <c r="C234" s="534" t="s">
        <v>173</v>
      </c>
      <c r="D234" s="534" t="s">
        <v>174</v>
      </c>
      <c r="E234" s="534" t="s">
        <v>175</v>
      </c>
      <c r="F234" s="1651" t="s">
        <v>513</v>
      </c>
      <c r="G234" s="994"/>
    </row>
    <row r="235" spans="1:7">
      <c r="A235" s="2204">
        <v>1</v>
      </c>
      <c r="B235" s="594" t="s">
        <v>2504</v>
      </c>
      <c r="C235" s="595"/>
      <c r="D235" s="595"/>
      <c r="E235" s="595"/>
      <c r="F235" s="2211"/>
      <c r="G235" s="994"/>
    </row>
    <row r="236" spans="1:7">
      <c r="A236" s="2204">
        <v>2</v>
      </c>
      <c r="B236" s="527" t="s">
        <v>2566</v>
      </c>
      <c r="C236" s="855">
        <v>615.34</v>
      </c>
      <c r="D236" s="1151">
        <v>174</v>
      </c>
      <c r="E236" s="892">
        <v>-900.45</v>
      </c>
      <c r="F236" s="1240">
        <v>174</v>
      </c>
      <c r="G236" s="1018" t="s">
        <v>2506</v>
      </c>
    </row>
    <row r="237" spans="1:7">
      <c r="A237" s="2204">
        <v>3</v>
      </c>
      <c r="B237" s="527" t="s">
        <v>2567</v>
      </c>
      <c r="C237" s="857">
        <v>468</v>
      </c>
      <c r="D237" s="1151">
        <v>174</v>
      </c>
      <c r="E237" s="892">
        <v>-5655</v>
      </c>
      <c r="F237" s="1240">
        <v>174</v>
      </c>
      <c r="G237" s="1018" t="s">
        <v>2506</v>
      </c>
    </row>
    <row r="238" spans="1:7">
      <c r="A238" s="2204">
        <v>4</v>
      </c>
      <c r="B238" s="527" t="s">
        <v>2568</v>
      </c>
      <c r="C238" s="857">
        <v>497</v>
      </c>
      <c r="D238" s="1151">
        <v>174</v>
      </c>
      <c r="E238" s="892">
        <v>0</v>
      </c>
      <c r="F238" s="1240">
        <v>174</v>
      </c>
      <c r="G238" s="1018" t="s">
        <v>2506</v>
      </c>
    </row>
    <row r="239" spans="1:7">
      <c r="A239" s="2204">
        <v>5</v>
      </c>
      <c r="B239" s="527" t="s">
        <v>2569</v>
      </c>
      <c r="C239" s="892">
        <v>147</v>
      </c>
      <c r="D239" s="1151">
        <v>174</v>
      </c>
      <c r="E239" s="892">
        <v>-567</v>
      </c>
      <c r="F239" s="1240">
        <v>174</v>
      </c>
      <c r="G239" s="1018" t="s">
        <v>2506</v>
      </c>
    </row>
    <row r="240" spans="1:7">
      <c r="A240" s="2204">
        <v>6</v>
      </c>
      <c r="B240" s="527" t="s">
        <v>2570</v>
      </c>
      <c r="C240" s="892">
        <v>35255.729999999996</v>
      </c>
      <c r="D240" s="1151">
        <v>174</v>
      </c>
      <c r="E240" s="892">
        <v>-35896.69</v>
      </c>
      <c r="F240" s="1240">
        <v>174</v>
      </c>
      <c r="G240" s="1018" t="s">
        <v>2506</v>
      </c>
    </row>
    <row r="241" spans="1:7">
      <c r="A241" s="2204">
        <v>7</v>
      </c>
      <c r="B241" s="527" t="s">
        <v>2571</v>
      </c>
      <c r="C241" s="892">
        <v>1253.98</v>
      </c>
      <c r="D241" s="1151">
        <v>174</v>
      </c>
      <c r="E241" s="892">
        <v>-1758.08</v>
      </c>
      <c r="F241" s="1240">
        <v>174</v>
      </c>
      <c r="G241" s="1018" t="s">
        <v>2506</v>
      </c>
    </row>
    <row r="242" spans="1:7">
      <c r="A242" s="2204">
        <v>8</v>
      </c>
      <c r="B242" s="527" t="s">
        <v>2572</v>
      </c>
      <c r="C242" s="892">
        <v>1402.2800000000002</v>
      </c>
      <c r="D242" s="1151">
        <v>174</v>
      </c>
      <c r="E242" s="892">
        <v>-2710.46</v>
      </c>
      <c r="F242" s="1240">
        <v>174</v>
      </c>
      <c r="G242" s="1018" t="s">
        <v>2506</v>
      </c>
    </row>
    <row r="243" spans="1:7">
      <c r="A243" s="2204">
        <v>9</v>
      </c>
      <c r="B243" s="527" t="s">
        <v>2573</v>
      </c>
      <c r="C243" s="892">
        <v>80004.09</v>
      </c>
      <c r="D243" s="1151">
        <v>174</v>
      </c>
      <c r="E243" s="892">
        <v>-80153.899999999994</v>
      </c>
      <c r="F243" s="1240">
        <v>174</v>
      </c>
      <c r="G243" s="1018" t="s">
        <v>2506</v>
      </c>
    </row>
    <row r="244" spans="1:7">
      <c r="A244" s="2204">
        <v>10</v>
      </c>
      <c r="B244" s="527" t="s">
        <v>2574</v>
      </c>
      <c r="C244" s="892">
        <v>38389.340000000004</v>
      </c>
      <c r="D244" s="1151">
        <v>174</v>
      </c>
      <c r="E244" s="892">
        <v>-39805.770000000004</v>
      </c>
      <c r="F244" s="1240">
        <v>174</v>
      </c>
      <c r="G244" s="1018" t="s">
        <v>2506</v>
      </c>
    </row>
    <row r="245" spans="1:7">
      <c r="A245" s="2204">
        <v>11</v>
      </c>
      <c r="B245" s="527" t="s">
        <v>2575</v>
      </c>
      <c r="C245" s="892">
        <v>76346.69</v>
      </c>
      <c r="D245" s="1151">
        <v>174</v>
      </c>
      <c r="E245" s="892">
        <v>-77199.11</v>
      </c>
      <c r="F245" s="1240">
        <v>174</v>
      </c>
      <c r="G245" s="1018" t="s">
        <v>2506</v>
      </c>
    </row>
    <row r="246" spans="1:7">
      <c r="A246" s="2204">
        <v>12</v>
      </c>
      <c r="B246" s="527" t="s">
        <v>2576</v>
      </c>
      <c r="C246" s="892">
        <v>9016.5999999999985</v>
      </c>
      <c r="D246" s="1151">
        <v>174</v>
      </c>
      <c r="E246" s="892">
        <v>-9395.49</v>
      </c>
      <c r="F246" s="1240">
        <v>174</v>
      </c>
      <c r="G246" s="1018" t="s">
        <v>2506</v>
      </c>
    </row>
    <row r="247" spans="1:7">
      <c r="A247" s="2204">
        <v>13</v>
      </c>
      <c r="B247" s="527" t="s">
        <v>2577</v>
      </c>
      <c r="C247" s="892">
        <v>57345.65</v>
      </c>
      <c r="D247" s="1151">
        <v>174</v>
      </c>
      <c r="E247" s="892">
        <v>-58042.18</v>
      </c>
      <c r="F247" s="1240">
        <v>174</v>
      </c>
      <c r="G247" s="1018" t="s">
        <v>2506</v>
      </c>
    </row>
    <row r="248" spans="1:7">
      <c r="A248" s="2204">
        <v>14</v>
      </c>
      <c r="B248" s="527" t="s">
        <v>2578</v>
      </c>
      <c r="C248" s="892">
        <v>43427.16</v>
      </c>
      <c r="D248" s="1151">
        <v>174</v>
      </c>
      <c r="E248" s="892">
        <v>-44180.34</v>
      </c>
      <c r="F248" s="1240">
        <v>174</v>
      </c>
      <c r="G248" s="1018" t="s">
        <v>2506</v>
      </c>
    </row>
    <row r="249" spans="1:7">
      <c r="A249" s="2204">
        <v>15</v>
      </c>
      <c r="B249" s="527" t="s">
        <v>2579</v>
      </c>
      <c r="C249" s="892">
        <v>28709.98</v>
      </c>
      <c r="D249" s="1151">
        <v>174</v>
      </c>
      <c r="E249" s="892">
        <v>-28835.79</v>
      </c>
      <c r="F249" s="1240">
        <v>174</v>
      </c>
      <c r="G249" s="1018" t="s">
        <v>2506</v>
      </c>
    </row>
    <row r="250" spans="1:7">
      <c r="A250" s="2204">
        <v>16</v>
      </c>
      <c r="B250" s="527" t="s">
        <v>2580</v>
      </c>
      <c r="C250" s="892">
        <v>32478.27</v>
      </c>
      <c r="D250" s="1151">
        <v>174</v>
      </c>
      <c r="E250" s="892">
        <v>-32693.79</v>
      </c>
      <c r="F250" s="1240">
        <v>174</v>
      </c>
      <c r="G250" s="1018" t="s">
        <v>2506</v>
      </c>
    </row>
    <row r="251" spans="1:7">
      <c r="A251" s="2204">
        <v>17</v>
      </c>
      <c r="B251" s="527" t="s">
        <v>2581</v>
      </c>
      <c r="C251" s="892">
        <v>41859.759999999995</v>
      </c>
      <c r="D251" s="1151">
        <v>174</v>
      </c>
      <c r="E251" s="892">
        <v>-42675.15</v>
      </c>
      <c r="F251" s="1240">
        <v>174</v>
      </c>
      <c r="G251" s="1018" t="s">
        <v>2506</v>
      </c>
    </row>
    <row r="252" spans="1:7">
      <c r="A252" s="2204">
        <v>18</v>
      </c>
      <c r="B252" s="527" t="s">
        <v>2582</v>
      </c>
      <c r="C252" s="892">
        <v>244.81</v>
      </c>
      <c r="D252" s="1151">
        <v>174</v>
      </c>
      <c r="E252" s="892">
        <v>-245.25</v>
      </c>
      <c r="F252" s="1240">
        <v>174</v>
      </c>
      <c r="G252" s="1018" t="s">
        <v>2506</v>
      </c>
    </row>
    <row r="253" spans="1:7">
      <c r="A253" s="2204">
        <v>19</v>
      </c>
      <c r="B253" s="527" t="s">
        <v>2583</v>
      </c>
      <c r="C253" s="892">
        <v>161.22999999999999</v>
      </c>
      <c r="D253" s="1151">
        <v>174</v>
      </c>
      <c r="E253" s="892">
        <v>-161.66999999999999</v>
      </c>
      <c r="F253" s="1240">
        <v>174</v>
      </c>
      <c r="G253" s="1018" t="s">
        <v>2506</v>
      </c>
    </row>
    <row r="254" spans="1:7">
      <c r="A254" s="2204">
        <v>20</v>
      </c>
      <c r="B254" s="2279" t="s">
        <v>2584</v>
      </c>
      <c r="C254" s="892">
        <v>61805.06</v>
      </c>
      <c r="D254" s="1151">
        <v>174</v>
      </c>
      <c r="E254" s="892">
        <v>-61714.789999999994</v>
      </c>
      <c r="F254" s="1240">
        <v>174</v>
      </c>
      <c r="G254" s="1018" t="s">
        <v>2506</v>
      </c>
    </row>
    <row r="255" spans="1:7">
      <c r="A255" s="2204">
        <v>21</v>
      </c>
      <c r="B255" s="2279" t="s">
        <v>2585</v>
      </c>
      <c r="C255" s="892">
        <v>103655.95999999999</v>
      </c>
      <c r="D255" s="1151">
        <v>174</v>
      </c>
      <c r="E255" s="892">
        <v>-105525.17000000001</v>
      </c>
      <c r="F255" s="1240">
        <v>174</v>
      </c>
      <c r="G255" s="1018" t="s">
        <v>2506</v>
      </c>
    </row>
    <row r="256" spans="1:7">
      <c r="A256" s="2204">
        <v>22</v>
      </c>
      <c r="B256" s="2279" t="s">
        <v>2586</v>
      </c>
      <c r="C256" s="892">
        <v>76156.03</v>
      </c>
      <c r="D256" s="1151">
        <v>174</v>
      </c>
      <c r="E256" s="892">
        <v>-77562.42</v>
      </c>
      <c r="F256" s="1240">
        <v>174</v>
      </c>
      <c r="G256" s="1018" t="s">
        <v>2506</v>
      </c>
    </row>
    <row r="257" spans="1:7">
      <c r="A257" s="2204">
        <v>23</v>
      </c>
      <c r="B257" s="2279" t="s">
        <v>2587</v>
      </c>
      <c r="C257" s="892">
        <v>42071.600000000006</v>
      </c>
      <c r="D257" s="1151">
        <v>174</v>
      </c>
      <c r="E257" s="892">
        <v>-42265.09</v>
      </c>
      <c r="F257" s="1240">
        <v>174</v>
      </c>
      <c r="G257" s="1018" t="s">
        <v>2506</v>
      </c>
    </row>
    <row r="258" spans="1:7">
      <c r="A258" s="2204">
        <v>24</v>
      </c>
      <c r="B258" s="2279" t="s">
        <v>2588</v>
      </c>
      <c r="C258" s="892">
        <v>33426.75</v>
      </c>
      <c r="D258" s="1151">
        <v>174</v>
      </c>
      <c r="E258" s="892">
        <v>-32831.040000000001</v>
      </c>
      <c r="F258" s="1240">
        <v>174</v>
      </c>
      <c r="G258" s="1018" t="s">
        <v>2506</v>
      </c>
    </row>
    <row r="259" spans="1:7">
      <c r="A259" s="2204">
        <v>25</v>
      </c>
      <c r="B259" s="2279" t="s">
        <v>2589</v>
      </c>
      <c r="C259" s="892">
        <v>0</v>
      </c>
      <c r="D259" s="1151">
        <v>174</v>
      </c>
      <c r="E259" s="892">
        <v>-607</v>
      </c>
      <c r="F259" s="1240">
        <v>174</v>
      </c>
      <c r="G259" s="1018" t="s">
        <v>2506</v>
      </c>
    </row>
    <row r="260" spans="1:7">
      <c r="A260" s="2204">
        <v>26</v>
      </c>
      <c r="B260" s="2279" t="s">
        <v>2590</v>
      </c>
      <c r="C260" s="892">
        <v>21342.39</v>
      </c>
      <c r="D260" s="1151">
        <v>174</v>
      </c>
      <c r="E260" s="892">
        <v>-23095.63</v>
      </c>
      <c r="F260" s="1240">
        <v>174</v>
      </c>
      <c r="G260" s="1018" t="s">
        <v>2506</v>
      </c>
    </row>
    <row r="261" spans="1:7">
      <c r="A261" s="2204">
        <v>27</v>
      </c>
      <c r="B261" s="2279" t="s">
        <v>2591</v>
      </c>
      <c r="C261" s="892">
        <v>50285.119999999995</v>
      </c>
      <c r="D261" s="1151">
        <v>174</v>
      </c>
      <c r="E261" s="892">
        <v>-50339.619999999995</v>
      </c>
      <c r="F261" s="1240">
        <v>174</v>
      </c>
      <c r="G261" s="1018" t="s">
        <v>2506</v>
      </c>
    </row>
    <row r="262" spans="1:7">
      <c r="A262" s="2204">
        <v>28</v>
      </c>
      <c r="B262" s="527" t="s">
        <v>2592</v>
      </c>
      <c r="C262" s="892">
        <v>43433.17</v>
      </c>
      <c r="D262" s="1151">
        <v>174</v>
      </c>
      <c r="E262" s="892">
        <v>-45244.68</v>
      </c>
      <c r="F262" s="1240">
        <v>174</v>
      </c>
      <c r="G262" s="1018" t="s">
        <v>2506</v>
      </c>
    </row>
    <row r="263" spans="1:7">
      <c r="A263" s="2204">
        <v>29</v>
      </c>
      <c r="B263" s="527" t="s">
        <v>2593</v>
      </c>
      <c r="C263" s="892">
        <v>36577.32</v>
      </c>
      <c r="D263" s="1151">
        <v>174</v>
      </c>
      <c r="E263" s="892">
        <v>-36795.85</v>
      </c>
      <c r="F263" s="1240">
        <v>174</v>
      </c>
      <c r="G263" s="1018" t="s">
        <v>2506</v>
      </c>
    </row>
    <row r="264" spans="1:7">
      <c r="A264" s="2204">
        <v>30</v>
      </c>
      <c r="B264" s="527" t="s">
        <v>2594</v>
      </c>
      <c r="C264" s="892">
        <v>49174.039999999994</v>
      </c>
      <c r="D264" s="1151">
        <v>174</v>
      </c>
      <c r="E264" s="892">
        <v>-49246.79</v>
      </c>
      <c r="F264" s="1240">
        <v>174</v>
      </c>
      <c r="G264" s="1018" t="s">
        <v>2506</v>
      </c>
    </row>
    <row r="265" spans="1:7">
      <c r="A265" s="2204">
        <v>31</v>
      </c>
      <c r="B265" s="527" t="s">
        <v>2595</v>
      </c>
      <c r="C265" s="892">
        <v>35904.019999999997</v>
      </c>
      <c r="D265" s="1151">
        <v>174</v>
      </c>
      <c r="E265" s="892">
        <v>-35926.68</v>
      </c>
      <c r="F265" s="1240">
        <v>174</v>
      </c>
      <c r="G265" s="1018" t="s">
        <v>2506</v>
      </c>
    </row>
    <row r="266" spans="1:7">
      <c r="A266" s="2204">
        <v>32</v>
      </c>
      <c r="B266" s="527" t="s">
        <v>2596</v>
      </c>
      <c r="C266" s="892">
        <v>0</v>
      </c>
      <c r="D266" s="1151">
        <v>174</v>
      </c>
      <c r="E266" s="892">
        <v>-1370</v>
      </c>
      <c r="F266" s="1240">
        <v>174</v>
      </c>
      <c r="G266" s="1018" t="s">
        <v>2506</v>
      </c>
    </row>
    <row r="267" spans="1:7">
      <c r="A267" s="2204">
        <v>33</v>
      </c>
      <c r="B267" s="527" t="s">
        <v>2597</v>
      </c>
      <c r="C267" s="892">
        <v>15879.43</v>
      </c>
      <c r="D267" s="1151">
        <v>174</v>
      </c>
      <c r="E267" s="892">
        <v>-16361.79</v>
      </c>
      <c r="F267" s="1240">
        <v>174</v>
      </c>
      <c r="G267" s="1018" t="s">
        <v>2506</v>
      </c>
    </row>
    <row r="268" spans="1:7">
      <c r="A268" s="2204">
        <v>34</v>
      </c>
      <c r="B268" s="527" t="s">
        <v>2598</v>
      </c>
      <c r="C268" s="892">
        <v>25415.15</v>
      </c>
      <c r="D268" s="1151">
        <v>174</v>
      </c>
      <c r="E268" s="892">
        <v>-25585.89</v>
      </c>
      <c r="F268" s="1240">
        <v>174</v>
      </c>
      <c r="G268" s="1018" t="s">
        <v>2506</v>
      </c>
    </row>
    <row r="269" spans="1:7">
      <c r="A269" s="2204">
        <v>35</v>
      </c>
      <c r="B269" s="527" t="s">
        <v>2599</v>
      </c>
      <c r="C269" s="892">
        <v>62704.680000000008</v>
      </c>
      <c r="D269" s="1151">
        <v>174</v>
      </c>
      <c r="E269" s="892">
        <v>-62937.97</v>
      </c>
      <c r="F269" s="1240">
        <v>174</v>
      </c>
      <c r="G269" s="1018" t="s">
        <v>2506</v>
      </c>
    </row>
    <row r="270" spans="1:7">
      <c r="A270" s="2204">
        <v>36</v>
      </c>
      <c r="B270" s="527" t="s">
        <v>2600</v>
      </c>
      <c r="C270" s="892">
        <v>2120.9899999999998</v>
      </c>
      <c r="D270" s="1151">
        <v>174</v>
      </c>
      <c r="E270" s="878">
        <v>-2723.45</v>
      </c>
      <c r="F270" s="1240">
        <v>174</v>
      </c>
      <c r="G270" s="1018" t="s">
        <v>2506</v>
      </c>
    </row>
    <row r="271" spans="1:7">
      <c r="A271" s="2204">
        <v>37</v>
      </c>
      <c r="B271" s="527" t="s">
        <v>2460</v>
      </c>
      <c r="C271" s="892">
        <v>47211.340000000004</v>
      </c>
      <c r="D271" s="1151">
        <v>174</v>
      </c>
      <c r="E271" s="878">
        <v>-47538.810000000005</v>
      </c>
      <c r="F271" s="1240">
        <v>174</v>
      </c>
      <c r="G271" s="1018" t="s">
        <v>2506</v>
      </c>
    </row>
    <row r="272" spans="1:7">
      <c r="A272" s="2204">
        <v>38</v>
      </c>
      <c r="B272" s="527" t="s">
        <v>2461</v>
      </c>
      <c r="C272" s="892">
        <v>31956.560000000001</v>
      </c>
      <c r="D272" s="1151">
        <v>174</v>
      </c>
      <c r="E272" s="878">
        <v>-32696.36</v>
      </c>
      <c r="F272" s="1240">
        <v>174</v>
      </c>
      <c r="G272" s="1018" t="s">
        <v>2506</v>
      </c>
    </row>
    <row r="273" spans="1:7">
      <c r="A273" s="2204">
        <v>39</v>
      </c>
      <c r="B273" s="527" t="s">
        <v>2601</v>
      </c>
      <c r="C273" s="892">
        <v>40546.12999999999</v>
      </c>
      <c r="D273" s="1151">
        <v>174</v>
      </c>
      <c r="E273" s="878">
        <v>-42042.82</v>
      </c>
      <c r="F273" s="1240">
        <v>174</v>
      </c>
      <c r="G273" s="1018" t="s">
        <v>2506</v>
      </c>
    </row>
    <row r="274" spans="1:7" ht="16" thickBot="1">
      <c r="A274" s="1189">
        <v>40</v>
      </c>
      <c r="B274" s="1241" t="s">
        <v>2602</v>
      </c>
      <c r="C274" s="1246">
        <v>47283.61</v>
      </c>
      <c r="D274" s="1151">
        <v>174</v>
      </c>
      <c r="E274" s="1246">
        <v>-45737.52</v>
      </c>
      <c r="F274" s="1528">
        <v>174</v>
      </c>
      <c r="G274" s="1018" t="s">
        <v>2506</v>
      </c>
    </row>
    <row r="275" spans="1:7">
      <c r="A275" s="9"/>
      <c r="B275" s="9"/>
      <c r="C275" s="9"/>
      <c r="D275" s="151"/>
      <c r="E275" s="151"/>
      <c r="F275" s="151"/>
      <c r="G275" s="994"/>
    </row>
    <row r="276" spans="1:7">
      <c r="A276" s="9" t="s">
        <v>1287</v>
      </c>
      <c r="B276" s="9"/>
      <c r="C276" s="9"/>
      <c r="D276" s="9"/>
      <c r="E276" s="9"/>
      <c r="F276" s="9"/>
      <c r="G276" s="994"/>
    </row>
    <row r="277" spans="1:7">
      <c r="A277" s="12" t="s">
        <v>2603</v>
      </c>
      <c r="B277" s="12"/>
      <c r="C277" s="12"/>
      <c r="D277" s="12"/>
      <c r="E277" s="12"/>
      <c r="F277" s="12"/>
      <c r="G277" s="994"/>
    </row>
    <row r="278" spans="1:7">
      <c r="G278" s="994"/>
    </row>
    <row r="279" spans="1:7" ht="16" thickBot="1">
      <c r="G279" s="994"/>
    </row>
    <row r="280" spans="1:7">
      <c r="A280" s="1182" t="s">
        <v>1245</v>
      </c>
      <c r="B280" s="1235"/>
      <c r="C280" s="1328" t="s">
        <v>1246</v>
      </c>
      <c r="D280" s="1236" t="s">
        <v>158</v>
      </c>
      <c r="E280" s="1237" t="s">
        <v>159</v>
      </c>
      <c r="F280" s="1183"/>
      <c r="G280" s="994"/>
    </row>
    <row r="281" spans="1:7">
      <c r="A281" s="1499" t="str">
        <f>'Data Sheet'!$C$25</f>
        <v xml:space="preserve">Niagara Mohawk Power Corporation </v>
      </c>
      <c r="B281" s="40"/>
      <c r="C281" s="9" t="s">
        <v>2484</v>
      </c>
      <c r="D281" s="38" t="s">
        <v>1248</v>
      </c>
      <c r="E281" s="47"/>
      <c r="F281" s="1586"/>
      <c r="G281" s="994"/>
    </row>
    <row r="282" spans="1:7">
      <c r="A282" s="1667" t="s">
        <v>1249</v>
      </c>
      <c r="B282" s="40"/>
      <c r="C282" s="9" t="s">
        <v>1250</v>
      </c>
      <c r="D282" s="44" t="str">
        <f>'Data Sheet'!$C$40</f>
        <v>April 20, 2026</v>
      </c>
      <c r="E282" s="49" t="str">
        <f>'Data Sheet'!$C$38</f>
        <v>December 31, 2025</v>
      </c>
      <c r="F282" s="1651"/>
      <c r="G282" s="994"/>
    </row>
    <row r="283" spans="1:7">
      <c r="A283" s="2203" t="s">
        <v>345</v>
      </c>
      <c r="B283" s="2179"/>
      <c r="C283" s="2179"/>
      <c r="D283" s="2179"/>
      <c r="E283" s="2179"/>
      <c r="F283" s="2180"/>
      <c r="G283" s="994"/>
    </row>
    <row r="284" spans="1:7">
      <c r="A284" s="2203"/>
      <c r="F284" s="2180"/>
      <c r="G284" s="994"/>
    </row>
    <row r="285" spans="1:7">
      <c r="A285" s="1238" t="s">
        <v>399</v>
      </c>
      <c r="B285" s="520"/>
      <c r="C285" s="590"/>
      <c r="D285" s="590"/>
      <c r="E285" s="590" t="s">
        <v>2394</v>
      </c>
      <c r="F285" s="1239"/>
      <c r="G285" s="994"/>
    </row>
    <row r="286" spans="1:7">
      <c r="A286" s="2951" t="s">
        <v>402</v>
      </c>
      <c r="B286" s="592"/>
      <c r="C286" s="534" t="s">
        <v>2395</v>
      </c>
      <c r="D286" s="534"/>
      <c r="E286" s="534" t="s">
        <v>2396</v>
      </c>
      <c r="F286" s="1651" t="s">
        <v>2397</v>
      </c>
      <c r="G286" s="994"/>
    </row>
    <row r="287" spans="1:7">
      <c r="A287" s="2951"/>
      <c r="B287" s="593" t="s">
        <v>105</v>
      </c>
      <c r="C287" s="534" t="s">
        <v>2398</v>
      </c>
      <c r="D287" s="534" t="s">
        <v>2399</v>
      </c>
      <c r="E287" s="534" t="s">
        <v>2400</v>
      </c>
      <c r="F287" s="1651" t="s">
        <v>2401</v>
      </c>
      <c r="G287" s="994"/>
    </row>
    <row r="288" spans="1:7">
      <c r="A288" s="1675"/>
      <c r="B288" s="522" t="s">
        <v>172</v>
      </c>
      <c r="C288" s="534" t="s">
        <v>173</v>
      </c>
      <c r="D288" s="534" t="s">
        <v>174</v>
      </c>
      <c r="E288" s="534" t="s">
        <v>175</v>
      </c>
      <c r="F288" s="1651" t="s">
        <v>513</v>
      </c>
      <c r="G288" s="994"/>
    </row>
    <row r="289" spans="1:7">
      <c r="A289" s="2204">
        <v>1</v>
      </c>
      <c r="B289" s="594" t="s">
        <v>2504</v>
      </c>
      <c r="C289" s="595"/>
      <c r="D289" s="595"/>
      <c r="E289" s="595"/>
      <c r="F289" s="2211"/>
      <c r="G289" s="994"/>
    </row>
    <row r="290" spans="1:7">
      <c r="A290" s="2204">
        <v>2</v>
      </c>
      <c r="B290" s="527" t="s">
        <v>2604</v>
      </c>
      <c r="C290" s="855">
        <v>68853.34</v>
      </c>
      <c r="D290" s="528">
        <v>174</v>
      </c>
      <c r="E290" s="892">
        <v>-70113.97</v>
      </c>
      <c r="F290" s="1240">
        <v>174</v>
      </c>
      <c r="G290" s="1018" t="s">
        <v>2506</v>
      </c>
    </row>
    <row r="291" spans="1:7">
      <c r="A291" s="2204">
        <v>3</v>
      </c>
      <c r="B291" s="527" t="s">
        <v>2605</v>
      </c>
      <c r="C291" s="855">
        <v>1924.21</v>
      </c>
      <c r="D291" s="528">
        <v>174</v>
      </c>
      <c r="E291" s="892">
        <v>-3174.21</v>
      </c>
      <c r="F291" s="1240">
        <v>174</v>
      </c>
      <c r="G291" s="1018" t="s">
        <v>2506</v>
      </c>
    </row>
    <row r="292" spans="1:7">
      <c r="A292" s="2204">
        <v>4</v>
      </c>
      <c r="B292" s="527" t="s">
        <v>2606</v>
      </c>
      <c r="C292" s="855">
        <v>0</v>
      </c>
      <c r="D292" s="528">
        <v>174</v>
      </c>
      <c r="E292" s="892">
        <v>-1370</v>
      </c>
      <c r="F292" s="1240">
        <v>174</v>
      </c>
      <c r="G292" s="1018" t="s">
        <v>2506</v>
      </c>
    </row>
    <row r="293" spans="1:7">
      <c r="A293" s="2204">
        <v>5</v>
      </c>
      <c r="B293" s="527" t="s">
        <v>2607</v>
      </c>
      <c r="C293" s="892">
        <v>928.28</v>
      </c>
      <c r="D293" s="528">
        <v>174</v>
      </c>
      <c r="E293" s="892">
        <v>-1217.71</v>
      </c>
      <c r="F293" s="1240">
        <v>174</v>
      </c>
      <c r="G293" s="1018" t="s">
        <v>2506</v>
      </c>
    </row>
    <row r="294" spans="1:7">
      <c r="A294" s="2204">
        <v>6</v>
      </c>
      <c r="B294" s="527" t="s">
        <v>2608</v>
      </c>
      <c r="C294" s="892">
        <v>21936.25</v>
      </c>
      <c r="D294" s="528">
        <v>174</v>
      </c>
      <c r="E294" s="892">
        <v>-22092.66</v>
      </c>
      <c r="F294" s="1240">
        <v>174</v>
      </c>
      <c r="G294" s="1018" t="s">
        <v>2506</v>
      </c>
    </row>
    <row r="295" spans="1:7">
      <c r="A295" s="2204">
        <v>7</v>
      </c>
      <c r="B295" s="527" t="s">
        <v>2609</v>
      </c>
      <c r="C295" s="892">
        <v>328.39</v>
      </c>
      <c r="D295" s="528">
        <v>174</v>
      </c>
      <c r="E295" s="892">
        <v>-328.83</v>
      </c>
      <c r="F295" s="1240">
        <v>174</v>
      </c>
      <c r="G295" s="1018" t="s">
        <v>2506</v>
      </c>
    </row>
    <row r="296" spans="1:7">
      <c r="A296" s="2204">
        <v>8</v>
      </c>
      <c r="B296" s="527" t="s">
        <v>2610</v>
      </c>
      <c r="C296" s="892">
        <v>483.66</v>
      </c>
      <c r="D296" s="528">
        <v>174</v>
      </c>
      <c r="E296" s="892">
        <v>-483.99</v>
      </c>
      <c r="F296" s="1240">
        <v>174</v>
      </c>
      <c r="G296" s="1018" t="s">
        <v>2506</v>
      </c>
    </row>
    <row r="297" spans="1:7">
      <c r="A297" s="2204">
        <v>9</v>
      </c>
      <c r="B297" s="527" t="s">
        <v>2611</v>
      </c>
      <c r="C297" s="892">
        <v>889.36999999999989</v>
      </c>
      <c r="D297" s="528">
        <v>174</v>
      </c>
      <c r="E297" s="892">
        <v>-1530.82</v>
      </c>
      <c r="F297" s="1240">
        <v>174</v>
      </c>
      <c r="G297" s="1018" t="s">
        <v>2506</v>
      </c>
    </row>
    <row r="298" spans="1:7">
      <c r="A298" s="2204">
        <v>10</v>
      </c>
      <c r="B298" s="3148" t="s">
        <v>2612</v>
      </c>
      <c r="C298" s="892">
        <v>48099.519999999997</v>
      </c>
      <c r="D298" s="528">
        <v>174</v>
      </c>
      <c r="E298" s="892">
        <v>-48130.559999999998</v>
      </c>
      <c r="F298" s="1240">
        <v>174</v>
      </c>
      <c r="G298" s="1018" t="s">
        <v>2506</v>
      </c>
    </row>
    <row r="299" spans="1:7">
      <c r="A299" s="2204">
        <v>11</v>
      </c>
      <c r="B299" s="3149" t="s">
        <v>2613</v>
      </c>
      <c r="C299" s="892">
        <v>31940.19</v>
      </c>
      <c r="D299" s="528">
        <v>174</v>
      </c>
      <c r="E299" s="892">
        <v>-32011.600000000002</v>
      </c>
      <c r="F299" s="1240">
        <v>174</v>
      </c>
      <c r="G299" s="1018" t="s">
        <v>2506</v>
      </c>
    </row>
    <row r="300" spans="1:7">
      <c r="A300" s="2204">
        <v>12</v>
      </c>
      <c r="B300" s="3149" t="s">
        <v>2614</v>
      </c>
      <c r="C300" s="892">
        <v>58958.930000000008</v>
      </c>
      <c r="D300" s="528">
        <v>174</v>
      </c>
      <c r="E300" s="892">
        <v>-60407.47</v>
      </c>
      <c r="F300" s="1240">
        <v>174</v>
      </c>
      <c r="G300" s="1018" t="s">
        <v>2506</v>
      </c>
    </row>
    <row r="301" spans="1:7">
      <c r="A301" s="2204">
        <v>13</v>
      </c>
      <c r="B301" s="3149" t="s">
        <v>2615</v>
      </c>
      <c r="C301" s="892">
        <v>76142.91</v>
      </c>
      <c r="D301" s="528">
        <v>174</v>
      </c>
      <c r="E301" s="892">
        <v>-76593.84</v>
      </c>
      <c r="F301" s="1240">
        <v>174</v>
      </c>
      <c r="G301" s="1018" t="s">
        <v>2506</v>
      </c>
    </row>
    <row r="302" spans="1:7">
      <c r="A302" s="2204">
        <v>14</v>
      </c>
      <c r="B302" s="3149" t="s">
        <v>2616</v>
      </c>
      <c r="C302" s="892">
        <v>14438.33</v>
      </c>
      <c r="D302" s="528">
        <v>174</v>
      </c>
      <c r="E302" s="892">
        <v>-14438.8</v>
      </c>
      <c r="F302" s="1240">
        <v>174</v>
      </c>
      <c r="G302" s="1018" t="s">
        <v>2506</v>
      </c>
    </row>
    <row r="303" spans="1:7">
      <c r="A303" s="2204">
        <v>15</v>
      </c>
      <c r="B303" s="3149" t="s">
        <v>2617</v>
      </c>
      <c r="C303" s="892">
        <v>50425.020000000004</v>
      </c>
      <c r="D303" s="528">
        <v>174</v>
      </c>
      <c r="E303" s="892">
        <v>-50927.3</v>
      </c>
      <c r="F303" s="1240">
        <v>174</v>
      </c>
      <c r="G303" s="1018" t="s">
        <v>2506</v>
      </c>
    </row>
    <row r="304" spans="1:7">
      <c r="A304" s="2204">
        <v>16</v>
      </c>
      <c r="B304" s="3149" t="s">
        <v>2618</v>
      </c>
      <c r="C304" s="892">
        <v>70105.66</v>
      </c>
      <c r="D304" s="528">
        <v>174</v>
      </c>
      <c r="E304" s="878">
        <v>-70359.47</v>
      </c>
      <c r="F304" s="1240">
        <v>174</v>
      </c>
      <c r="G304" s="1018" t="s">
        <v>2506</v>
      </c>
    </row>
    <row r="305" spans="1:7">
      <c r="A305" s="2204">
        <v>17</v>
      </c>
      <c r="B305" s="3149" t="s">
        <v>2619</v>
      </c>
      <c r="C305" s="892">
        <v>3590.26</v>
      </c>
      <c r="D305" s="528">
        <v>174</v>
      </c>
      <c r="E305" s="878">
        <v>-4230.76</v>
      </c>
      <c r="F305" s="1240">
        <v>174</v>
      </c>
      <c r="G305" s="1018" t="s">
        <v>2506</v>
      </c>
    </row>
    <row r="306" spans="1:7">
      <c r="A306" s="2204">
        <v>18</v>
      </c>
      <c r="B306" s="3149" t="s">
        <v>2620</v>
      </c>
      <c r="C306" s="892">
        <v>41201.219999999994</v>
      </c>
      <c r="D306" s="528">
        <v>174</v>
      </c>
      <c r="E306" s="892">
        <v>-41238.269999999997</v>
      </c>
      <c r="F306" s="1240">
        <v>174</v>
      </c>
      <c r="G306" s="1018" t="s">
        <v>2506</v>
      </c>
    </row>
    <row r="307" spans="1:7">
      <c r="A307" s="2204">
        <v>19</v>
      </c>
      <c r="B307" s="3149" t="s">
        <v>2621</v>
      </c>
      <c r="C307" s="892">
        <v>17331.899999999998</v>
      </c>
      <c r="D307" s="528">
        <v>174</v>
      </c>
      <c r="E307" s="892">
        <v>-17361.849999999999</v>
      </c>
      <c r="F307" s="1240">
        <v>174</v>
      </c>
      <c r="G307" s="1018" t="s">
        <v>2506</v>
      </c>
    </row>
    <row r="308" spans="1:7">
      <c r="A308" s="2204">
        <v>20</v>
      </c>
      <c r="B308" s="3150" t="s">
        <v>2622</v>
      </c>
      <c r="C308" s="1582">
        <v>3110.83</v>
      </c>
      <c r="D308" s="528">
        <v>174</v>
      </c>
      <c r="E308" s="892">
        <v>-3021.9700000000003</v>
      </c>
      <c r="F308" s="1240">
        <v>174</v>
      </c>
      <c r="G308" s="1018" t="s">
        <v>2506</v>
      </c>
    </row>
    <row r="309" spans="1:7">
      <c r="A309" s="2280">
        <v>21</v>
      </c>
      <c r="B309" s="1151"/>
      <c r="C309" s="2281"/>
      <c r="D309" s="528"/>
      <c r="E309" s="1615"/>
      <c r="F309" s="1240"/>
      <c r="G309" s="1018" t="s">
        <v>2506</v>
      </c>
    </row>
    <row r="310" spans="1:7">
      <c r="A310" s="2204">
        <v>22</v>
      </c>
      <c r="B310" s="674"/>
      <c r="C310" s="2140"/>
      <c r="D310" s="528"/>
      <c r="E310" s="892"/>
      <c r="F310" s="1240"/>
      <c r="G310" s="1018" t="s">
        <v>2506</v>
      </c>
    </row>
    <row r="311" spans="1:7">
      <c r="A311" s="2204">
        <v>23</v>
      </c>
      <c r="B311" s="527"/>
      <c r="C311" s="892"/>
      <c r="D311" s="528"/>
      <c r="E311" s="892"/>
      <c r="F311" s="1240"/>
      <c r="G311" s="1018" t="s">
        <v>2506</v>
      </c>
    </row>
    <row r="312" spans="1:7">
      <c r="A312" s="2204">
        <v>24</v>
      </c>
      <c r="B312" s="527"/>
      <c r="C312" s="892"/>
      <c r="D312" s="528"/>
      <c r="E312" s="878"/>
      <c r="F312" s="1240"/>
      <c r="G312" s="1018" t="s">
        <v>2506</v>
      </c>
    </row>
    <row r="313" spans="1:7">
      <c r="A313" s="2204">
        <v>25</v>
      </c>
      <c r="B313" s="527"/>
      <c r="C313" s="892"/>
      <c r="D313" s="528"/>
      <c r="E313" s="878"/>
      <c r="F313" s="1240"/>
      <c r="G313" s="1018" t="s">
        <v>2506</v>
      </c>
    </row>
    <row r="314" spans="1:7">
      <c r="A314" s="2204">
        <v>26</v>
      </c>
      <c r="B314" s="527"/>
      <c r="C314" s="892"/>
      <c r="D314" s="528"/>
      <c r="E314" s="878"/>
      <c r="F314" s="1240"/>
      <c r="G314" s="1018" t="s">
        <v>2506</v>
      </c>
    </row>
    <row r="315" spans="1:7">
      <c r="A315" s="2204">
        <v>27</v>
      </c>
      <c r="B315" s="527"/>
      <c r="C315" s="892"/>
      <c r="D315" s="528"/>
      <c r="E315" s="878"/>
      <c r="F315" s="1240"/>
      <c r="G315" s="1018" t="s">
        <v>2506</v>
      </c>
    </row>
    <row r="316" spans="1:7">
      <c r="A316" s="2204">
        <v>28</v>
      </c>
      <c r="B316" s="527"/>
      <c r="C316" s="892"/>
      <c r="D316" s="528"/>
      <c r="E316" s="878"/>
      <c r="F316" s="1240"/>
      <c r="G316" s="1018" t="s">
        <v>2506</v>
      </c>
    </row>
    <row r="317" spans="1:7">
      <c r="A317" s="2204">
        <v>29</v>
      </c>
      <c r="B317" s="527"/>
      <c r="C317" s="892"/>
      <c r="D317" s="528"/>
      <c r="E317" s="878"/>
      <c r="F317" s="1240"/>
      <c r="G317" s="1018" t="s">
        <v>2506</v>
      </c>
    </row>
    <row r="318" spans="1:7">
      <c r="A318" s="2204">
        <v>30</v>
      </c>
      <c r="B318" s="527"/>
      <c r="C318" s="892"/>
      <c r="D318" s="528"/>
      <c r="E318" s="878"/>
      <c r="F318" s="1240"/>
      <c r="G318" s="1018" t="s">
        <v>2506</v>
      </c>
    </row>
    <row r="319" spans="1:7">
      <c r="A319" s="2204">
        <v>31</v>
      </c>
      <c r="B319" s="527"/>
      <c r="C319" s="892"/>
      <c r="D319" s="528"/>
      <c r="E319" s="878"/>
      <c r="F319" s="1240"/>
      <c r="G319" s="1018" t="s">
        <v>2506</v>
      </c>
    </row>
    <row r="320" spans="1:7">
      <c r="A320" s="2204">
        <v>32</v>
      </c>
      <c r="B320" s="527"/>
      <c r="C320" s="892"/>
      <c r="D320" s="528"/>
      <c r="E320" s="878"/>
      <c r="F320" s="1240"/>
      <c r="G320" s="1018" t="s">
        <v>2506</v>
      </c>
    </row>
    <row r="321" spans="1:7">
      <c r="A321" s="2204">
        <v>33</v>
      </c>
      <c r="B321" s="527"/>
      <c r="C321" s="892"/>
      <c r="D321" s="528"/>
      <c r="E321" s="878"/>
      <c r="F321" s="1240"/>
      <c r="G321" s="1018" t="s">
        <v>2506</v>
      </c>
    </row>
    <row r="322" spans="1:7">
      <c r="A322" s="2204">
        <v>34</v>
      </c>
      <c r="B322" s="527"/>
      <c r="C322" s="892"/>
      <c r="D322" s="528"/>
      <c r="E322" s="878"/>
      <c r="F322" s="1240"/>
      <c r="G322" s="1018" t="s">
        <v>2506</v>
      </c>
    </row>
    <row r="323" spans="1:7">
      <c r="A323" s="2204">
        <v>35</v>
      </c>
      <c r="B323" s="527"/>
      <c r="C323" s="892"/>
      <c r="D323" s="528"/>
      <c r="E323" s="878"/>
      <c r="F323" s="1240"/>
      <c r="G323" s="1018" t="s">
        <v>2506</v>
      </c>
    </row>
    <row r="324" spans="1:7">
      <c r="A324" s="2204">
        <v>36</v>
      </c>
      <c r="B324" s="527"/>
      <c r="C324" s="892"/>
      <c r="D324" s="528"/>
      <c r="E324" s="878"/>
      <c r="F324" s="1240"/>
      <c r="G324" s="1018" t="s">
        <v>2506</v>
      </c>
    </row>
    <row r="325" spans="1:7">
      <c r="A325" s="2204">
        <v>37</v>
      </c>
      <c r="B325" s="527"/>
      <c r="C325" s="892"/>
      <c r="D325" s="528"/>
      <c r="E325" s="878"/>
      <c r="F325" s="1240"/>
      <c r="G325" s="1018" t="s">
        <v>2506</v>
      </c>
    </row>
    <row r="326" spans="1:7">
      <c r="A326" s="2204">
        <v>38</v>
      </c>
      <c r="B326" s="527"/>
      <c r="C326" s="892"/>
      <c r="D326" s="528"/>
      <c r="E326" s="878"/>
      <c r="F326" s="1240"/>
      <c r="G326" s="1018" t="s">
        <v>2506</v>
      </c>
    </row>
    <row r="327" spans="1:7">
      <c r="A327" s="2204">
        <v>39</v>
      </c>
      <c r="B327" s="527"/>
      <c r="C327" s="892"/>
      <c r="D327" s="528"/>
      <c r="E327" s="878"/>
      <c r="F327" s="1240"/>
      <c r="G327" s="1018" t="s">
        <v>2506</v>
      </c>
    </row>
    <row r="328" spans="1:7" ht="16" thickBot="1">
      <c r="A328" s="1189">
        <v>40</v>
      </c>
      <c r="B328" s="1241"/>
      <c r="C328" s="1246"/>
      <c r="D328" s="1248"/>
      <c r="E328" s="1248"/>
      <c r="F328" s="1867"/>
      <c r="G328" s="1018" t="s">
        <v>2506</v>
      </c>
    </row>
    <row r="329" spans="1:7">
      <c r="A329" s="9"/>
      <c r="B329" s="9"/>
      <c r="C329" s="9"/>
      <c r="D329" s="151"/>
      <c r="E329" s="151"/>
      <c r="F329" s="151"/>
      <c r="G329" s="994"/>
    </row>
    <row r="330" spans="1:7">
      <c r="A330" s="9" t="s">
        <v>1287</v>
      </c>
      <c r="B330" s="9"/>
      <c r="C330" s="9"/>
      <c r="D330" s="9"/>
      <c r="E330" s="9"/>
      <c r="F330" s="9"/>
      <c r="G330" s="994"/>
    </row>
    <row r="331" spans="1:7">
      <c r="A331" s="12" t="s">
        <v>2623</v>
      </c>
      <c r="B331" s="12"/>
      <c r="C331" s="12"/>
      <c r="D331" s="12"/>
      <c r="E331" s="12"/>
      <c r="F331" s="12"/>
      <c r="G331" s="994"/>
    </row>
    <row r="332" spans="1:7">
      <c r="G332" s="994"/>
    </row>
    <row r="333" spans="1:7" ht="16" thickBot="1">
      <c r="G333" s="994"/>
    </row>
    <row r="334" spans="1:7">
      <c r="A334" s="1182" t="s">
        <v>1245</v>
      </c>
      <c r="B334" s="1235"/>
      <c r="C334" s="1328" t="s">
        <v>1246</v>
      </c>
      <c r="D334" s="1236" t="s">
        <v>158</v>
      </c>
      <c r="E334" s="1237" t="s">
        <v>159</v>
      </c>
      <c r="F334" s="1183"/>
      <c r="G334" s="994"/>
    </row>
    <row r="335" spans="1:7">
      <c r="A335" s="1499" t="str">
        <f>'Data Sheet'!$C$25</f>
        <v xml:space="preserve">Niagara Mohawk Power Corporation </v>
      </c>
      <c r="B335" s="40"/>
      <c r="C335" s="9" t="s">
        <v>2484</v>
      </c>
      <c r="D335" s="38" t="s">
        <v>1248</v>
      </c>
      <c r="E335" s="47"/>
      <c r="F335" s="1586"/>
      <c r="G335" s="994"/>
    </row>
    <row r="336" spans="1:7">
      <c r="A336" s="1667" t="s">
        <v>1249</v>
      </c>
      <c r="B336" s="40"/>
      <c r="C336" s="9" t="s">
        <v>1250</v>
      </c>
      <c r="D336" s="44" t="str">
        <f>'Data Sheet'!$C$40</f>
        <v>April 20, 2026</v>
      </c>
      <c r="E336" s="49" t="str">
        <f>'Data Sheet'!$C$38</f>
        <v>December 31, 2025</v>
      </c>
      <c r="F336" s="1651"/>
      <c r="G336" s="994"/>
    </row>
    <row r="337" spans="1:7">
      <c r="A337" s="2203" t="s">
        <v>345</v>
      </c>
      <c r="B337" s="2179"/>
      <c r="C337" s="2179"/>
      <c r="D337" s="2179"/>
      <c r="E337" s="2179"/>
      <c r="F337" s="2180"/>
      <c r="G337" s="994"/>
    </row>
    <row r="338" spans="1:7">
      <c r="A338" s="2203"/>
      <c r="F338" s="2180"/>
      <c r="G338" s="994"/>
    </row>
    <row r="339" spans="1:7">
      <c r="A339" s="1238" t="s">
        <v>399</v>
      </c>
      <c r="B339" s="520"/>
      <c r="C339" s="590"/>
      <c r="D339" s="590"/>
      <c r="E339" s="590" t="s">
        <v>2394</v>
      </c>
      <c r="F339" s="1239"/>
      <c r="G339" s="994"/>
    </row>
    <row r="340" spans="1:7">
      <c r="A340" s="2951" t="s">
        <v>402</v>
      </c>
      <c r="B340" s="592"/>
      <c r="C340" s="534" t="s">
        <v>2395</v>
      </c>
      <c r="D340" s="534"/>
      <c r="E340" s="534" t="s">
        <v>2396</v>
      </c>
      <c r="F340" s="1651" t="s">
        <v>2397</v>
      </c>
      <c r="G340" s="994"/>
    </row>
    <row r="341" spans="1:7">
      <c r="A341" s="2951"/>
      <c r="B341" s="593" t="s">
        <v>105</v>
      </c>
      <c r="C341" s="534" t="s">
        <v>2398</v>
      </c>
      <c r="D341" s="534" t="s">
        <v>2399</v>
      </c>
      <c r="E341" s="534" t="s">
        <v>2400</v>
      </c>
      <c r="F341" s="1651" t="s">
        <v>2401</v>
      </c>
      <c r="G341" s="994"/>
    </row>
    <row r="342" spans="1:7">
      <c r="A342" s="1675"/>
      <c r="B342" s="522" t="s">
        <v>172</v>
      </c>
      <c r="C342" s="534" t="s">
        <v>173</v>
      </c>
      <c r="D342" s="534" t="s">
        <v>174</v>
      </c>
      <c r="E342" s="534" t="s">
        <v>175</v>
      </c>
      <c r="F342" s="1651" t="s">
        <v>513</v>
      </c>
      <c r="G342" s="994"/>
    </row>
    <row r="343" spans="1:7">
      <c r="A343" s="2204">
        <v>1</v>
      </c>
      <c r="B343" s="594" t="s">
        <v>2504</v>
      </c>
      <c r="C343" s="595"/>
      <c r="D343" s="596"/>
      <c r="E343" s="596"/>
      <c r="F343" s="2213"/>
      <c r="G343" s="994"/>
    </row>
    <row r="344" spans="1:7">
      <c r="A344" s="2204">
        <v>2</v>
      </c>
      <c r="B344" s="527"/>
      <c r="C344" s="892"/>
      <c r="D344" s="1151"/>
      <c r="E344" s="892"/>
      <c r="F344" s="1240"/>
      <c r="G344" s="1018" t="s">
        <v>2506</v>
      </c>
    </row>
    <row r="345" spans="1:7">
      <c r="A345" s="2204">
        <v>3</v>
      </c>
      <c r="B345" s="527"/>
      <c r="C345" s="892"/>
      <c r="D345" s="1151"/>
      <c r="E345" s="892"/>
      <c r="F345" s="1240"/>
      <c r="G345" s="1018" t="s">
        <v>2506</v>
      </c>
    </row>
    <row r="346" spans="1:7">
      <c r="A346" s="2204">
        <v>4</v>
      </c>
      <c r="B346" s="527"/>
      <c r="C346" s="892"/>
      <c r="D346" s="1151"/>
      <c r="E346" s="892"/>
      <c r="F346" s="1240"/>
      <c r="G346" s="1018" t="s">
        <v>2506</v>
      </c>
    </row>
    <row r="347" spans="1:7">
      <c r="A347" s="2204">
        <v>5</v>
      </c>
      <c r="B347" s="527"/>
      <c r="C347" s="892"/>
      <c r="D347" s="1151"/>
      <c r="E347" s="892"/>
      <c r="F347" s="1240"/>
      <c r="G347" s="1018" t="s">
        <v>2506</v>
      </c>
    </row>
    <row r="348" spans="1:7">
      <c r="A348" s="2204">
        <v>6</v>
      </c>
      <c r="B348" s="527"/>
      <c r="C348" s="892"/>
      <c r="D348" s="1151"/>
      <c r="E348" s="892"/>
      <c r="F348" s="1240"/>
      <c r="G348" s="1018" t="s">
        <v>2506</v>
      </c>
    </row>
    <row r="349" spans="1:7">
      <c r="A349" s="2204">
        <v>7</v>
      </c>
      <c r="B349" s="527"/>
      <c r="C349" s="892"/>
      <c r="D349" s="1151"/>
      <c r="E349" s="892"/>
      <c r="F349" s="1240"/>
      <c r="G349" s="1018" t="s">
        <v>2506</v>
      </c>
    </row>
    <row r="350" spans="1:7">
      <c r="A350" s="2204">
        <v>8</v>
      </c>
      <c r="B350" s="527"/>
      <c r="C350" s="892"/>
      <c r="D350" s="1151"/>
      <c r="E350" s="892"/>
      <c r="F350" s="1240"/>
      <c r="G350" s="1018" t="s">
        <v>2506</v>
      </c>
    </row>
    <row r="351" spans="1:7">
      <c r="A351" s="2204">
        <v>9</v>
      </c>
      <c r="B351" s="527"/>
      <c r="C351" s="892"/>
      <c r="D351" s="1151"/>
      <c r="E351" s="892"/>
      <c r="F351" s="1240"/>
      <c r="G351" s="1018" t="s">
        <v>2506</v>
      </c>
    </row>
    <row r="352" spans="1:7">
      <c r="A352" s="2204">
        <v>10</v>
      </c>
      <c r="B352" s="527"/>
      <c r="C352" s="892"/>
      <c r="D352" s="1151"/>
      <c r="E352" s="892"/>
      <c r="F352" s="1240"/>
      <c r="G352" s="1018" t="s">
        <v>2506</v>
      </c>
    </row>
    <row r="353" spans="1:7">
      <c r="A353" s="2204">
        <v>11</v>
      </c>
      <c r="B353" s="527"/>
      <c r="C353" s="892"/>
      <c r="D353" s="1151"/>
      <c r="E353" s="892"/>
      <c r="F353" s="1240"/>
      <c r="G353" s="1018" t="s">
        <v>2506</v>
      </c>
    </row>
    <row r="354" spans="1:7">
      <c r="A354" s="2204">
        <v>12</v>
      </c>
      <c r="B354" s="527"/>
      <c r="C354" s="892"/>
      <c r="D354" s="1151"/>
      <c r="E354" s="892"/>
      <c r="F354" s="1240"/>
      <c r="G354" s="1018" t="s">
        <v>2506</v>
      </c>
    </row>
    <row r="355" spans="1:7">
      <c r="A355" s="2204">
        <v>13</v>
      </c>
      <c r="B355" s="527"/>
      <c r="C355" s="892"/>
      <c r="D355" s="1151"/>
      <c r="E355" s="892"/>
      <c r="F355" s="1240"/>
      <c r="G355" s="1018" t="s">
        <v>2506</v>
      </c>
    </row>
    <row r="356" spans="1:7">
      <c r="A356" s="2204">
        <v>14</v>
      </c>
      <c r="B356" s="527"/>
      <c r="C356" s="892"/>
      <c r="D356" s="1151"/>
      <c r="E356" s="892"/>
      <c r="F356" s="1240"/>
      <c r="G356" s="1018" t="s">
        <v>2506</v>
      </c>
    </row>
    <row r="357" spans="1:7">
      <c r="A357" s="2204">
        <v>15</v>
      </c>
      <c r="B357" s="527"/>
      <c r="C357" s="892"/>
      <c r="D357" s="1151"/>
      <c r="E357" s="892"/>
      <c r="F357" s="1240"/>
      <c r="G357" s="1018" t="s">
        <v>2506</v>
      </c>
    </row>
    <row r="358" spans="1:7">
      <c r="A358" s="2204">
        <v>16</v>
      </c>
      <c r="B358" s="527"/>
      <c r="C358" s="892"/>
      <c r="D358" s="1151"/>
      <c r="E358" s="892"/>
      <c r="F358" s="1240"/>
      <c r="G358" s="1018" t="s">
        <v>2506</v>
      </c>
    </row>
    <row r="359" spans="1:7">
      <c r="A359" s="2204">
        <v>17</v>
      </c>
      <c r="B359" s="527"/>
      <c r="C359" s="892"/>
      <c r="D359" s="1151"/>
      <c r="E359" s="892"/>
      <c r="F359" s="1240"/>
      <c r="G359" s="1018" t="s">
        <v>2506</v>
      </c>
    </row>
    <row r="360" spans="1:7">
      <c r="A360" s="2204">
        <v>18</v>
      </c>
      <c r="B360" s="527"/>
      <c r="C360" s="892"/>
      <c r="D360" s="1151"/>
      <c r="E360" s="892"/>
      <c r="F360" s="1240"/>
      <c r="G360" s="1018" t="s">
        <v>2506</v>
      </c>
    </row>
    <row r="361" spans="1:7">
      <c r="A361" s="2204">
        <v>19</v>
      </c>
      <c r="B361" s="527"/>
      <c r="C361" s="892"/>
      <c r="D361" s="1151"/>
      <c r="E361" s="892"/>
      <c r="F361" s="1240"/>
      <c r="G361" s="1018" t="s">
        <v>2506</v>
      </c>
    </row>
    <row r="362" spans="1:7">
      <c r="A362" s="2204">
        <v>20</v>
      </c>
      <c r="B362" s="527"/>
      <c r="C362" s="892"/>
      <c r="D362" s="1151"/>
      <c r="E362" s="892"/>
      <c r="F362" s="1240"/>
      <c r="G362" s="1018" t="s">
        <v>2506</v>
      </c>
    </row>
    <row r="363" spans="1:7">
      <c r="A363" s="2204">
        <v>21</v>
      </c>
      <c r="B363" s="527"/>
      <c r="C363" s="892"/>
      <c r="D363" s="1151"/>
      <c r="E363" s="892"/>
      <c r="F363" s="1240"/>
      <c r="G363" s="1018" t="s">
        <v>2506</v>
      </c>
    </row>
    <row r="364" spans="1:7">
      <c r="A364" s="2204">
        <v>22</v>
      </c>
      <c r="B364" s="527"/>
      <c r="C364" s="892"/>
      <c r="D364" s="1151"/>
      <c r="E364" s="892"/>
      <c r="F364" s="1240"/>
      <c r="G364" s="1018" t="s">
        <v>2506</v>
      </c>
    </row>
    <row r="365" spans="1:7">
      <c r="A365" s="2204">
        <v>23</v>
      </c>
      <c r="B365" s="527"/>
      <c r="C365" s="892"/>
      <c r="D365" s="1151"/>
      <c r="E365" s="892"/>
      <c r="F365" s="1240"/>
      <c r="G365" s="1018" t="s">
        <v>2506</v>
      </c>
    </row>
    <row r="366" spans="1:7">
      <c r="A366" s="2204">
        <v>24</v>
      </c>
      <c r="B366" s="527"/>
      <c r="C366" s="892"/>
      <c r="D366" s="1151"/>
      <c r="E366" s="892"/>
      <c r="F366" s="1240"/>
      <c r="G366" s="1018" t="s">
        <v>2506</v>
      </c>
    </row>
    <row r="367" spans="1:7">
      <c r="A367" s="2204">
        <v>25</v>
      </c>
      <c r="B367" s="527"/>
      <c r="C367" s="892"/>
      <c r="D367" s="1151"/>
      <c r="E367" s="892"/>
      <c r="F367" s="1240"/>
      <c r="G367" s="1018" t="s">
        <v>2506</v>
      </c>
    </row>
    <row r="368" spans="1:7">
      <c r="A368" s="2204">
        <v>26</v>
      </c>
      <c r="B368" s="527"/>
      <c r="C368" s="892"/>
      <c r="D368" s="1151"/>
      <c r="E368" s="892"/>
      <c r="F368" s="1240"/>
      <c r="G368" s="1018" t="s">
        <v>2506</v>
      </c>
    </row>
    <row r="369" spans="1:7">
      <c r="A369" s="2204">
        <v>27</v>
      </c>
      <c r="B369" s="527"/>
      <c r="C369" s="892"/>
      <c r="D369" s="1151"/>
      <c r="E369" s="892"/>
      <c r="F369" s="1240"/>
      <c r="G369" s="1018" t="s">
        <v>2506</v>
      </c>
    </row>
    <row r="370" spans="1:7">
      <c r="A370" s="2204">
        <v>28</v>
      </c>
      <c r="B370" s="527"/>
      <c r="C370" s="892"/>
      <c r="D370" s="1151"/>
      <c r="E370" s="892"/>
      <c r="F370" s="1240"/>
      <c r="G370" s="1018" t="s">
        <v>2506</v>
      </c>
    </row>
    <row r="371" spans="1:7">
      <c r="A371" s="2204">
        <v>29</v>
      </c>
      <c r="B371" s="527"/>
      <c r="C371" s="892"/>
      <c r="D371" s="1151"/>
      <c r="E371" s="892"/>
      <c r="F371" s="1240"/>
      <c r="G371" s="1018" t="s">
        <v>2506</v>
      </c>
    </row>
    <row r="372" spans="1:7">
      <c r="A372" s="2204">
        <v>30</v>
      </c>
      <c r="B372" s="527"/>
      <c r="C372" s="892"/>
      <c r="D372" s="1151"/>
      <c r="E372" s="892"/>
      <c r="F372" s="1240"/>
      <c r="G372" s="1018" t="s">
        <v>2506</v>
      </c>
    </row>
    <row r="373" spans="1:7">
      <c r="A373" s="2204">
        <v>31</v>
      </c>
      <c r="B373" s="527"/>
      <c r="C373" s="892"/>
      <c r="D373" s="1151"/>
      <c r="E373" s="892"/>
      <c r="F373" s="1240"/>
      <c r="G373" s="1018" t="s">
        <v>2506</v>
      </c>
    </row>
    <row r="374" spans="1:7">
      <c r="A374" s="2204">
        <v>32</v>
      </c>
      <c r="B374" s="527"/>
      <c r="C374" s="892"/>
      <c r="D374" s="1151"/>
      <c r="E374" s="892"/>
      <c r="F374" s="1240"/>
      <c r="G374" s="1018" t="s">
        <v>2506</v>
      </c>
    </row>
    <row r="375" spans="1:7">
      <c r="A375" s="2204">
        <v>33</v>
      </c>
      <c r="B375" s="527"/>
      <c r="C375" s="892"/>
      <c r="D375" s="1151"/>
      <c r="E375" s="892"/>
      <c r="F375" s="1240"/>
      <c r="G375" s="1018" t="s">
        <v>2506</v>
      </c>
    </row>
    <row r="376" spans="1:7">
      <c r="A376" s="2204">
        <v>34</v>
      </c>
      <c r="B376" s="527"/>
      <c r="C376" s="892"/>
      <c r="D376" s="1151"/>
      <c r="E376" s="892"/>
      <c r="F376" s="1240"/>
      <c r="G376" s="1018" t="s">
        <v>2506</v>
      </c>
    </row>
    <row r="377" spans="1:7">
      <c r="A377" s="2204">
        <v>35</v>
      </c>
      <c r="B377" s="527"/>
      <c r="C377" s="892"/>
      <c r="D377" s="1151"/>
      <c r="E377" s="892"/>
      <c r="F377" s="1240"/>
      <c r="G377" s="1018" t="s">
        <v>2506</v>
      </c>
    </row>
    <row r="378" spans="1:7">
      <c r="A378" s="2204">
        <v>36</v>
      </c>
      <c r="B378" s="527"/>
      <c r="C378" s="892"/>
      <c r="D378" s="1151"/>
      <c r="E378" s="892"/>
      <c r="F378" s="1240"/>
      <c r="G378" s="1018" t="s">
        <v>2506</v>
      </c>
    </row>
    <row r="379" spans="1:7">
      <c r="A379" s="2204">
        <v>37</v>
      </c>
      <c r="B379" s="527"/>
      <c r="C379" s="532"/>
      <c r="D379" s="984"/>
      <c r="E379" s="532"/>
      <c r="F379" s="2093"/>
      <c r="G379" s="1018" t="s">
        <v>2506</v>
      </c>
    </row>
    <row r="380" spans="1:7">
      <c r="A380" s="2204">
        <v>38</v>
      </c>
      <c r="B380" s="527"/>
      <c r="C380" s="892"/>
      <c r="D380" s="1151"/>
      <c r="E380" s="878"/>
      <c r="F380" s="1240"/>
      <c r="G380" s="1018" t="s">
        <v>2506</v>
      </c>
    </row>
    <row r="381" spans="1:7">
      <c r="A381" s="2204">
        <v>39</v>
      </c>
      <c r="B381" s="527"/>
      <c r="C381" s="892"/>
      <c r="D381" s="1151"/>
      <c r="E381" s="878"/>
      <c r="F381" s="1240"/>
      <c r="G381" s="1018" t="s">
        <v>2506</v>
      </c>
    </row>
    <row r="382" spans="1:7" ht="16" thickBot="1">
      <c r="A382" s="1189">
        <v>40</v>
      </c>
      <c r="B382" s="1241"/>
      <c r="C382" s="1242"/>
      <c r="D382" s="1243"/>
      <c r="E382" s="1244"/>
      <c r="F382" s="1245"/>
      <c r="G382" s="1018" t="s">
        <v>2506</v>
      </c>
    </row>
    <row r="383" spans="1:7">
      <c r="A383" s="9"/>
      <c r="B383" s="9"/>
      <c r="C383" s="9"/>
      <c r="D383" s="151"/>
      <c r="E383" s="151"/>
      <c r="F383" s="151"/>
    </row>
    <row r="384" spans="1:7">
      <c r="A384" s="9" t="s">
        <v>1287</v>
      </c>
      <c r="B384" s="9"/>
      <c r="C384" s="9"/>
      <c r="D384" s="9"/>
      <c r="E384" s="9"/>
      <c r="F384" s="9"/>
    </row>
    <row r="385" spans="1:7" ht="16" thickBot="1">
      <c r="A385" s="12" t="s">
        <v>2624</v>
      </c>
      <c r="B385" s="12"/>
      <c r="C385" s="12"/>
      <c r="D385" s="12"/>
      <c r="E385" s="12"/>
      <c r="F385" s="12"/>
    </row>
    <row r="386" spans="1:7">
      <c r="A386" s="1182" t="s">
        <v>1245</v>
      </c>
      <c r="B386" s="1235"/>
      <c r="C386" s="1328" t="s">
        <v>1246</v>
      </c>
      <c r="D386" s="1236" t="s">
        <v>158</v>
      </c>
      <c r="E386" s="1237" t="s">
        <v>159</v>
      </c>
      <c r="F386" s="1183"/>
    </row>
    <row r="387" spans="1:7">
      <c r="A387" s="1499" t="str">
        <f>'Data Sheet'!$C$25</f>
        <v xml:space="preserve">Niagara Mohawk Power Corporation </v>
      </c>
      <c r="B387" s="40"/>
      <c r="C387" s="9" t="s">
        <v>2484</v>
      </c>
      <c r="D387" s="38" t="s">
        <v>1248</v>
      </c>
      <c r="E387" s="47"/>
      <c r="F387" s="1586"/>
    </row>
    <row r="388" spans="1:7">
      <c r="A388" s="1667" t="s">
        <v>1249</v>
      </c>
      <c r="B388" s="40"/>
      <c r="C388" s="9" t="s">
        <v>1250</v>
      </c>
      <c r="D388" s="44" t="str">
        <f>'Data Sheet'!$C$40</f>
        <v>April 20, 2026</v>
      </c>
      <c r="E388" s="49" t="str">
        <f>'Data Sheet'!$C$38</f>
        <v>December 31, 2025</v>
      </c>
      <c r="F388" s="1651"/>
    </row>
    <row r="389" spans="1:7">
      <c r="A389" s="2203" t="s">
        <v>345</v>
      </c>
      <c r="B389" s="2179"/>
      <c r="C389" s="2179"/>
      <c r="D389" s="2179"/>
      <c r="E389" s="2179"/>
      <c r="F389" s="2180"/>
    </row>
    <row r="390" spans="1:7">
      <c r="A390" s="2203"/>
      <c r="F390" s="2180"/>
    </row>
    <row r="391" spans="1:7">
      <c r="A391" s="1238" t="s">
        <v>399</v>
      </c>
      <c r="B391" s="520"/>
      <c r="C391" s="590"/>
      <c r="D391" s="590"/>
      <c r="E391" s="590" t="s">
        <v>2394</v>
      </c>
      <c r="F391" s="1239"/>
    </row>
    <row r="392" spans="1:7">
      <c r="A392" s="2951" t="s">
        <v>402</v>
      </c>
      <c r="B392" s="592"/>
      <c r="C392" s="534" t="s">
        <v>2395</v>
      </c>
      <c r="D392" s="534"/>
      <c r="E392" s="534" t="s">
        <v>2396</v>
      </c>
      <c r="F392" s="1651" t="s">
        <v>2397</v>
      </c>
    </row>
    <row r="393" spans="1:7">
      <c r="A393" s="2951"/>
      <c r="B393" s="593" t="s">
        <v>105</v>
      </c>
      <c r="C393" s="534" t="s">
        <v>2398</v>
      </c>
      <c r="D393" s="534" t="s">
        <v>2399</v>
      </c>
      <c r="E393" s="534" t="s">
        <v>2400</v>
      </c>
      <c r="F393" s="1651" t="s">
        <v>2401</v>
      </c>
    </row>
    <row r="394" spans="1:7">
      <c r="A394" s="1675"/>
      <c r="B394" s="522" t="s">
        <v>172</v>
      </c>
      <c r="C394" s="534" t="s">
        <v>173</v>
      </c>
      <c r="D394" s="534" t="s">
        <v>174</v>
      </c>
      <c r="E394" s="534" t="s">
        <v>175</v>
      </c>
      <c r="F394" s="1651" t="s">
        <v>513</v>
      </c>
    </row>
    <row r="395" spans="1:7">
      <c r="A395" s="2204">
        <v>1</v>
      </c>
      <c r="B395" s="594" t="s">
        <v>2504</v>
      </c>
      <c r="C395" s="595"/>
      <c r="D395" s="596"/>
      <c r="E395" s="596"/>
      <c r="F395" s="2213"/>
    </row>
    <row r="396" spans="1:7">
      <c r="A396" s="2204">
        <v>2</v>
      </c>
      <c r="B396" s="527"/>
      <c r="C396" s="892"/>
      <c r="D396" s="1151"/>
      <c r="E396" s="892"/>
      <c r="F396" s="1240"/>
      <c r="G396" s="1018" t="s">
        <v>2506</v>
      </c>
    </row>
    <row r="397" spans="1:7">
      <c r="A397" s="2204">
        <v>3</v>
      </c>
      <c r="B397" s="527"/>
      <c r="C397" s="892"/>
      <c r="D397" s="1151"/>
      <c r="E397" s="892"/>
      <c r="F397" s="1240"/>
      <c r="G397" s="1018" t="s">
        <v>2506</v>
      </c>
    </row>
    <row r="398" spans="1:7">
      <c r="A398" s="2204">
        <v>4</v>
      </c>
      <c r="B398" s="527"/>
      <c r="C398" s="892"/>
      <c r="D398" s="1151"/>
      <c r="E398" s="892"/>
      <c r="F398" s="1240"/>
      <c r="G398" s="1018" t="s">
        <v>2506</v>
      </c>
    </row>
    <row r="399" spans="1:7">
      <c r="A399" s="2204">
        <v>5</v>
      </c>
      <c r="B399" s="527"/>
      <c r="C399" s="892"/>
      <c r="D399" s="1151"/>
      <c r="E399" s="892"/>
      <c r="F399" s="1240"/>
      <c r="G399" s="1018" t="s">
        <v>2506</v>
      </c>
    </row>
    <row r="400" spans="1:7">
      <c r="A400" s="2204">
        <v>6</v>
      </c>
      <c r="B400" s="527"/>
      <c r="C400" s="892"/>
      <c r="D400" s="1151"/>
      <c r="E400" s="892"/>
      <c r="F400" s="1240"/>
      <c r="G400" s="1018" t="s">
        <v>2506</v>
      </c>
    </row>
    <row r="401" spans="1:7">
      <c r="A401" s="2204">
        <v>7</v>
      </c>
      <c r="B401" s="527"/>
      <c r="C401" s="892"/>
      <c r="D401" s="1151"/>
      <c r="E401" s="892"/>
      <c r="F401" s="1240"/>
      <c r="G401" s="1018" t="s">
        <v>2506</v>
      </c>
    </row>
    <row r="402" spans="1:7">
      <c r="A402" s="2204">
        <v>8</v>
      </c>
      <c r="B402" s="527"/>
      <c r="C402" s="892"/>
      <c r="D402" s="1151"/>
      <c r="E402" s="892"/>
      <c r="F402" s="1240"/>
      <c r="G402" s="1018" t="s">
        <v>2506</v>
      </c>
    </row>
    <row r="403" spans="1:7">
      <c r="A403" s="2204">
        <v>9</v>
      </c>
      <c r="B403" s="527"/>
      <c r="C403" s="892"/>
      <c r="D403" s="1151"/>
      <c r="E403" s="892"/>
      <c r="F403" s="1240"/>
      <c r="G403" s="1018" t="s">
        <v>2506</v>
      </c>
    </row>
    <row r="404" spans="1:7">
      <c r="A404" s="2204">
        <v>10</v>
      </c>
      <c r="B404" s="527"/>
      <c r="C404" s="892"/>
      <c r="D404" s="1151"/>
      <c r="E404" s="892"/>
      <c r="F404" s="1240"/>
      <c r="G404" s="1018" t="s">
        <v>2506</v>
      </c>
    </row>
    <row r="405" spans="1:7">
      <c r="A405" s="2204">
        <v>11</v>
      </c>
      <c r="B405" s="527"/>
      <c r="C405" s="892"/>
      <c r="D405" s="1151"/>
      <c r="E405" s="892"/>
      <c r="F405" s="1240"/>
      <c r="G405" s="1018" t="s">
        <v>2506</v>
      </c>
    </row>
    <row r="406" spans="1:7">
      <c r="A406" s="2204">
        <v>12</v>
      </c>
      <c r="B406" s="527"/>
      <c r="C406" s="892"/>
      <c r="D406" s="1151"/>
      <c r="E406" s="892"/>
      <c r="F406" s="1240"/>
      <c r="G406" s="1018" t="s">
        <v>2506</v>
      </c>
    </row>
    <row r="407" spans="1:7">
      <c r="A407" s="2204">
        <v>13</v>
      </c>
      <c r="B407" s="527"/>
      <c r="C407" s="892"/>
      <c r="D407" s="1151"/>
      <c r="E407" s="892"/>
      <c r="F407" s="1240"/>
      <c r="G407" s="1018" t="s">
        <v>2506</v>
      </c>
    </row>
    <row r="408" spans="1:7">
      <c r="A408" s="2204">
        <v>14</v>
      </c>
      <c r="B408" s="527"/>
      <c r="C408" s="892"/>
      <c r="D408" s="1151"/>
      <c r="E408" s="892"/>
      <c r="F408" s="1240"/>
      <c r="G408" s="1018" t="s">
        <v>2506</v>
      </c>
    </row>
    <row r="409" spans="1:7">
      <c r="A409" s="2204">
        <v>15</v>
      </c>
      <c r="B409" s="527"/>
      <c r="C409" s="892"/>
      <c r="D409" s="1151"/>
      <c r="E409" s="892"/>
      <c r="F409" s="1240"/>
      <c r="G409" s="1018" t="s">
        <v>2506</v>
      </c>
    </row>
    <row r="410" spans="1:7">
      <c r="A410" s="2204">
        <v>16</v>
      </c>
      <c r="B410" s="527"/>
      <c r="C410" s="892"/>
      <c r="D410" s="1151"/>
      <c r="E410" s="892"/>
      <c r="F410" s="1240"/>
      <c r="G410" s="1018" t="s">
        <v>2506</v>
      </c>
    </row>
    <row r="411" spans="1:7">
      <c r="A411" s="2204">
        <v>17</v>
      </c>
      <c r="B411" s="527"/>
      <c r="C411" s="892"/>
      <c r="D411" s="1151"/>
      <c r="E411" s="892"/>
      <c r="F411" s="1240"/>
      <c r="G411" s="1018" t="s">
        <v>2506</v>
      </c>
    </row>
    <row r="412" spans="1:7">
      <c r="A412" s="2204">
        <v>18</v>
      </c>
      <c r="B412" s="527"/>
      <c r="C412" s="892"/>
      <c r="D412" s="1151"/>
      <c r="E412" s="892"/>
      <c r="F412" s="1240"/>
      <c r="G412" s="1018" t="s">
        <v>2506</v>
      </c>
    </row>
    <row r="413" spans="1:7">
      <c r="A413" s="2204">
        <v>19</v>
      </c>
      <c r="B413" s="527"/>
      <c r="C413" s="892"/>
      <c r="D413" s="1151"/>
      <c r="E413" s="892"/>
      <c r="F413" s="1240"/>
      <c r="G413" s="1018" t="s">
        <v>2506</v>
      </c>
    </row>
    <row r="414" spans="1:7">
      <c r="A414" s="2204">
        <v>20</v>
      </c>
      <c r="B414" s="527"/>
      <c r="C414" s="892"/>
      <c r="D414" s="1151"/>
      <c r="E414" s="892"/>
      <c r="F414" s="1240"/>
      <c r="G414" s="1018" t="s">
        <v>2506</v>
      </c>
    </row>
    <row r="415" spans="1:7">
      <c r="A415" s="2204">
        <v>21</v>
      </c>
      <c r="B415" s="527"/>
      <c r="C415" s="892"/>
      <c r="D415" s="1151"/>
      <c r="E415" s="892"/>
      <c r="F415" s="1240"/>
      <c r="G415" s="1018" t="s">
        <v>2506</v>
      </c>
    </row>
    <row r="416" spans="1:7">
      <c r="A416" s="2204">
        <v>22</v>
      </c>
      <c r="B416" s="527"/>
      <c r="C416" s="892"/>
      <c r="D416" s="1151"/>
      <c r="E416" s="892"/>
      <c r="F416" s="1240"/>
      <c r="G416" s="1018" t="s">
        <v>2506</v>
      </c>
    </row>
    <row r="417" spans="1:7">
      <c r="A417" s="2204">
        <v>23</v>
      </c>
      <c r="B417" s="527"/>
      <c r="C417" s="892"/>
      <c r="D417" s="1151"/>
      <c r="E417" s="892"/>
      <c r="F417" s="1240"/>
      <c r="G417" s="1018" t="s">
        <v>2506</v>
      </c>
    </row>
    <row r="418" spans="1:7">
      <c r="A418" s="2204">
        <v>24</v>
      </c>
      <c r="B418" s="527"/>
      <c r="C418" s="892"/>
      <c r="D418" s="1151"/>
      <c r="E418" s="892"/>
      <c r="F418" s="1240"/>
      <c r="G418" s="1018" t="s">
        <v>2506</v>
      </c>
    </row>
    <row r="419" spans="1:7">
      <c r="A419" s="2204">
        <v>25</v>
      </c>
      <c r="B419" s="527"/>
      <c r="C419" s="892"/>
      <c r="D419" s="1151"/>
      <c r="E419" s="892"/>
      <c r="F419" s="1240"/>
      <c r="G419" s="1018" t="s">
        <v>2506</v>
      </c>
    </row>
    <row r="420" spans="1:7">
      <c r="A420" s="2204">
        <v>26</v>
      </c>
      <c r="B420" s="527"/>
      <c r="C420" s="892"/>
      <c r="D420" s="1151"/>
      <c r="E420" s="892"/>
      <c r="F420" s="1240"/>
      <c r="G420" s="1018" t="s">
        <v>2506</v>
      </c>
    </row>
    <row r="421" spans="1:7">
      <c r="A421" s="2204">
        <v>27</v>
      </c>
      <c r="B421" s="527"/>
      <c r="C421" s="892"/>
      <c r="D421" s="1151"/>
      <c r="E421" s="892"/>
      <c r="F421" s="1240"/>
      <c r="G421" s="1018" t="s">
        <v>2506</v>
      </c>
    </row>
    <row r="422" spans="1:7">
      <c r="A422" s="2204">
        <v>28</v>
      </c>
      <c r="B422" s="527"/>
      <c r="C422" s="892"/>
      <c r="D422" s="1151"/>
      <c r="E422" s="892"/>
      <c r="F422" s="1240"/>
      <c r="G422" s="1018" t="s">
        <v>2506</v>
      </c>
    </row>
    <row r="423" spans="1:7">
      <c r="A423" s="2204">
        <v>29</v>
      </c>
      <c r="B423" s="527"/>
      <c r="C423" s="892"/>
      <c r="D423" s="1151"/>
      <c r="E423" s="892"/>
      <c r="F423" s="1240"/>
      <c r="G423" s="1018" t="s">
        <v>2506</v>
      </c>
    </row>
    <row r="424" spans="1:7">
      <c r="A424" s="2204">
        <v>30</v>
      </c>
      <c r="B424" s="527"/>
      <c r="C424" s="892"/>
      <c r="D424" s="1151"/>
      <c r="E424" s="892"/>
      <c r="F424" s="1240"/>
      <c r="G424" s="1018" t="s">
        <v>2506</v>
      </c>
    </row>
    <row r="425" spans="1:7">
      <c r="A425" s="2204">
        <v>31</v>
      </c>
      <c r="B425" s="527"/>
      <c r="C425" s="892"/>
      <c r="D425" s="1151"/>
      <c r="E425" s="892"/>
      <c r="F425" s="1240"/>
      <c r="G425" s="1018" t="s">
        <v>2506</v>
      </c>
    </row>
    <row r="426" spans="1:7">
      <c r="A426" s="2204">
        <v>32</v>
      </c>
      <c r="B426" s="527"/>
      <c r="C426" s="892"/>
      <c r="D426" s="1151"/>
      <c r="E426" s="892"/>
      <c r="F426" s="1240"/>
      <c r="G426" s="1018" t="s">
        <v>2506</v>
      </c>
    </row>
    <row r="427" spans="1:7">
      <c r="A427" s="2204">
        <v>33</v>
      </c>
      <c r="B427" s="527"/>
      <c r="C427" s="892"/>
      <c r="D427" s="1151"/>
      <c r="E427" s="892"/>
      <c r="F427" s="1240"/>
      <c r="G427" s="1018" t="s">
        <v>2506</v>
      </c>
    </row>
    <row r="428" spans="1:7">
      <c r="A428" s="2204">
        <v>34</v>
      </c>
      <c r="B428" s="527"/>
      <c r="C428" s="892"/>
      <c r="D428" s="1151"/>
      <c r="E428" s="892"/>
      <c r="F428" s="1240"/>
      <c r="G428" s="1018" t="s">
        <v>2506</v>
      </c>
    </row>
    <row r="429" spans="1:7">
      <c r="A429" s="2204">
        <v>35</v>
      </c>
      <c r="B429" s="527"/>
      <c r="C429" s="892"/>
      <c r="D429" s="1151"/>
      <c r="E429" s="892"/>
      <c r="F429" s="1240"/>
      <c r="G429" s="1018" t="s">
        <v>2506</v>
      </c>
    </row>
    <row r="430" spans="1:7">
      <c r="A430" s="2204">
        <v>36</v>
      </c>
      <c r="B430" s="527"/>
      <c r="C430" s="892"/>
      <c r="D430" s="1151"/>
      <c r="E430" s="892"/>
      <c r="F430" s="1240"/>
      <c r="G430" s="1018" t="s">
        <v>2506</v>
      </c>
    </row>
    <row r="431" spans="1:7">
      <c r="A431" s="2204">
        <v>37</v>
      </c>
      <c r="B431" s="527"/>
      <c r="C431" s="532"/>
      <c r="D431" s="984"/>
      <c r="E431" s="532"/>
      <c r="F431" s="2093"/>
      <c r="G431" s="1018" t="s">
        <v>2506</v>
      </c>
    </row>
    <row r="432" spans="1:7">
      <c r="A432" s="2204">
        <v>38</v>
      </c>
      <c r="B432" s="527"/>
      <c r="C432" s="892"/>
      <c r="D432" s="1151"/>
      <c r="E432" s="878"/>
      <c r="F432" s="1240"/>
      <c r="G432" s="1018" t="s">
        <v>2506</v>
      </c>
    </row>
    <row r="433" spans="1:7">
      <c r="A433" s="2204">
        <v>39</v>
      </c>
      <c r="B433" s="527"/>
      <c r="C433" s="892"/>
      <c r="D433" s="1151"/>
      <c r="E433" s="878"/>
      <c r="F433" s="1240"/>
      <c r="G433" s="1018" t="s">
        <v>2506</v>
      </c>
    </row>
    <row r="434" spans="1:7" ht="16" thickBot="1">
      <c r="A434" s="1189">
        <v>40</v>
      </c>
      <c r="B434" s="1241"/>
      <c r="C434" s="1242"/>
      <c r="D434" s="1243"/>
      <c r="E434" s="1244"/>
      <c r="F434" s="1245"/>
      <c r="G434" s="1018" t="s">
        <v>2506</v>
      </c>
    </row>
    <row r="435" spans="1:7">
      <c r="A435" s="9"/>
      <c r="B435" s="9"/>
      <c r="C435" s="9"/>
      <c r="D435" s="151"/>
      <c r="E435" s="151"/>
      <c r="F435" s="151"/>
    </row>
    <row r="436" spans="1:7">
      <c r="A436" s="9" t="s">
        <v>1287</v>
      </c>
      <c r="B436" s="9"/>
      <c r="C436" s="9"/>
      <c r="D436" s="9"/>
      <c r="E436" s="9"/>
      <c r="F436" s="9"/>
    </row>
    <row r="437" spans="1:7" ht="16" thickBot="1">
      <c r="A437" s="12" t="s">
        <v>2625</v>
      </c>
      <c r="B437" s="12"/>
      <c r="C437" s="12"/>
      <c r="D437" s="12"/>
      <c r="E437" s="12"/>
      <c r="F437" s="12"/>
    </row>
    <row r="438" spans="1:7">
      <c r="A438" s="1182" t="s">
        <v>1245</v>
      </c>
      <c r="B438" s="1235"/>
      <c r="C438" s="1328" t="s">
        <v>1246</v>
      </c>
      <c r="D438" s="1236" t="s">
        <v>158</v>
      </c>
      <c r="E438" s="1237" t="s">
        <v>159</v>
      </c>
      <c r="F438" s="1183"/>
    </row>
    <row r="439" spans="1:7">
      <c r="A439" s="1499" t="str">
        <f>'Data Sheet'!$C$25</f>
        <v xml:space="preserve">Niagara Mohawk Power Corporation </v>
      </c>
      <c r="B439" s="40"/>
      <c r="C439" s="9" t="s">
        <v>2484</v>
      </c>
      <c r="D439" s="38" t="s">
        <v>1248</v>
      </c>
      <c r="E439" s="47"/>
      <c r="F439" s="1586"/>
    </row>
    <row r="440" spans="1:7">
      <c r="A440" s="1667" t="s">
        <v>1249</v>
      </c>
      <c r="B440" s="40"/>
      <c r="C440" s="9" t="s">
        <v>1250</v>
      </c>
      <c r="D440" s="44" t="str">
        <f>'Data Sheet'!$C$40</f>
        <v>April 20, 2026</v>
      </c>
      <c r="E440" s="49" t="str">
        <f>'Data Sheet'!$C$38</f>
        <v>December 31, 2025</v>
      </c>
      <c r="F440" s="1651"/>
    </row>
    <row r="441" spans="1:7">
      <c r="A441" s="2203" t="s">
        <v>345</v>
      </c>
      <c r="B441" s="2179"/>
      <c r="C441" s="2179"/>
      <c r="D441" s="2179"/>
      <c r="E441" s="2179"/>
      <c r="F441" s="2180"/>
    </row>
    <row r="442" spans="1:7">
      <c r="A442" s="2203"/>
      <c r="F442" s="2180"/>
    </row>
    <row r="443" spans="1:7">
      <c r="A443" s="1238" t="s">
        <v>399</v>
      </c>
      <c r="B443" s="520"/>
      <c r="C443" s="590"/>
      <c r="D443" s="590"/>
      <c r="E443" s="590" t="s">
        <v>2394</v>
      </c>
      <c r="F443" s="1239"/>
    </row>
    <row r="444" spans="1:7">
      <c r="A444" s="2951" t="s">
        <v>402</v>
      </c>
      <c r="B444" s="592"/>
      <c r="C444" s="534" t="s">
        <v>2395</v>
      </c>
      <c r="D444" s="534"/>
      <c r="E444" s="534" t="s">
        <v>2396</v>
      </c>
      <c r="F444" s="1651" t="s">
        <v>2397</v>
      </c>
    </row>
    <row r="445" spans="1:7">
      <c r="A445" s="2951"/>
      <c r="B445" s="593" t="s">
        <v>105</v>
      </c>
      <c r="C445" s="534" t="s">
        <v>2398</v>
      </c>
      <c r="D445" s="534" t="s">
        <v>2399</v>
      </c>
      <c r="E445" s="534" t="s">
        <v>2400</v>
      </c>
      <c r="F445" s="1651" t="s">
        <v>2401</v>
      </c>
    </row>
    <row r="446" spans="1:7">
      <c r="A446" s="1675"/>
      <c r="B446" s="522" t="s">
        <v>172</v>
      </c>
      <c r="C446" s="534" t="s">
        <v>173</v>
      </c>
      <c r="D446" s="534" t="s">
        <v>174</v>
      </c>
      <c r="E446" s="534" t="s">
        <v>175</v>
      </c>
      <c r="F446" s="1651" t="s">
        <v>513</v>
      </c>
    </row>
    <row r="447" spans="1:7">
      <c r="A447" s="2204">
        <v>1</v>
      </c>
      <c r="B447" s="594" t="s">
        <v>2504</v>
      </c>
      <c r="C447" s="595"/>
      <c r="D447" s="596"/>
      <c r="E447" s="596"/>
      <c r="F447" s="2213"/>
    </row>
    <row r="448" spans="1:7">
      <c r="A448" s="2204">
        <v>2</v>
      </c>
      <c r="B448" s="527"/>
      <c r="C448" s="892"/>
      <c r="D448" s="1151"/>
      <c r="E448" s="892"/>
      <c r="F448" s="1240"/>
      <c r="G448" s="1018" t="s">
        <v>2506</v>
      </c>
    </row>
    <row r="449" spans="1:7">
      <c r="A449" s="2204">
        <v>3</v>
      </c>
      <c r="B449" s="527"/>
      <c r="C449" s="892"/>
      <c r="D449" s="1151"/>
      <c r="E449" s="892"/>
      <c r="F449" s="1240"/>
      <c r="G449" s="1018" t="s">
        <v>2506</v>
      </c>
    </row>
    <row r="450" spans="1:7">
      <c r="A450" s="2204">
        <v>4</v>
      </c>
      <c r="B450" s="527"/>
      <c r="C450" s="892"/>
      <c r="D450" s="1151"/>
      <c r="E450" s="892"/>
      <c r="F450" s="1240"/>
      <c r="G450" s="1018" t="s">
        <v>2506</v>
      </c>
    </row>
    <row r="451" spans="1:7">
      <c r="A451" s="2204">
        <v>5</v>
      </c>
      <c r="B451" s="527"/>
      <c r="C451" s="892"/>
      <c r="D451" s="1151"/>
      <c r="E451" s="892"/>
      <c r="F451" s="1240"/>
      <c r="G451" s="1018" t="s">
        <v>2506</v>
      </c>
    </row>
    <row r="452" spans="1:7">
      <c r="A452" s="2204">
        <v>6</v>
      </c>
      <c r="B452" s="527"/>
      <c r="C452" s="892"/>
      <c r="D452" s="1151"/>
      <c r="E452" s="892"/>
      <c r="F452" s="1240"/>
      <c r="G452" s="1018" t="s">
        <v>2506</v>
      </c>
    </row>
    <row r="453" spans="1:7">
      <c r="A453" s="2204">
        <v>7</v>
      </c>
      <c r="B453" s="527"/>
      <c r="C453" s="892"/>
      <c r="D453" s="1151"/>
      <c r="E453" s="892"/>
      <c r="F453" s="1240"/>
      <c r="G453" s="1018" t="s">
        <v>2506</v>
      </c>
    </row>
    <row r="454" spans="1:7">
      <c r="A454" s="2204">
        <v>8</v>
      </c>
      <c r="B454" s="527"/>
      <c r="C454" s="892"/>
      <c r="D454" s="1151"/>
      <c r="E454" s="892"/>
      <c r="F454" s="1240"/>
      <c r="G454" s="1018" t="s">
        <v>2506</v>
      </c>
    </row>
    <row r="455" spans="1:7">
      <c r="A455" s="2204">
        <v>9</v>
      </c>
      <c r="B455" s="527"/>
      <c r="C455" s="892"/>
      <c r="D455" s="1151"/>
      <c r="E455" s="892"/>
      <c r="F455" s="1240"/>
      <c r="G455" s="1018" t="s">
        <v>2506</v>
      </c>
    </row>
    <row r="456" spans="1:7">
      <c r="A456" s="2204">
        <v>10</v>
      </c>
      <c r="B456" s="527"/>
      <c r="C456" s="892"/>
      <c r="D456" s="1151"/>
      <c r="E456" s="892"/>
      <c r="F456" s="1240"/>
      <c r="G456" s="1018" t="s">
        <v>2506</v>
      </c>
    </row>
    <row r="457" spans="1:7">
      <c r="A457" s="2204">
        <v>11</v>
      </c>
      <c r="B457" s="527"/>
      <c r="C457" s="892"/>
      <c r="D457" s="1151"/>
      <c r="E457" s="892"/>
      <c r="F457" s="1240"/>
      <c r="G457" s="1018" t="s">
        <v>2506</v>
      </c>
    </row>
    <row r="458" spans="1:7">
      <c r="A458" s="2204">
        <v>12</v>
      </c>
      <c r="B458" s="527"/>
      <c r="C458" s="892"/>
      <c r="D458" s="1151"/>
      <c r="E458" s="892"/>
      <c r="F458" s="1240"/>
      <c r="G458" s="1018" t="s">
        <v>2506</v>
      </c>
    </row>
    <row r="459" spans="1:7">
      <c r="A459" s="2204">
        <v>13</v>
      </c>
      <c r="B459" s="527"/>
      <c r="C459" s="892"/>
      <c r="D459" s="1151"/>
      <c r="E459" s="892"/>
      <c r="F459" s="1240"/>
      <c r="G459" s="1018" t="s">
        <v>2506</v>
      </c>
    </row>
    <row r="460" spans="1:7">
      <c r="A460" s="2204">
        <v>14</v>
      </c>
      <c r="B460" s="527"/>
      <c r="C460" s="892"/>
      <c r="D460" s="1151"/>
      <c r="E460" s="892"/>
      <c r="F460" s="1240"/>
      <c r="G460" s="1018" t="s">
        <v>2506</v>
      </c>
    </row>
    <row r="461" spans="1:7">
      <c r="A461" s="2204">
        <v>15</v>
      </c>
      <c r="B461" s="527"/>
      <c r="C461" s="892"/>
      <c r="D461" s="1151"/>
      <c r="E461" s="892"/>
      <c r="F461" s="1240"/>
    </row>
    <row r="462" spans="1:7">
      <c r="A462" s="2204">
        <v>16</v>
      </c>
      <c r="B462" s="527"/>
      <c r="C462" s="892"/>
      <c r="D462" s="1151"/>
      <c r="E462" s="892"/>
      <c r="F462" s="1240"/>
    </row>
    <row r="463" spans="1:7">
      <c r="A463" s="2204">
        <v>17</v>
      </c>
      <c r="B463" s="527"/>
      <c r="C463" s="892"/>
      <c r="D463" s="1151"/>
      <c r="E463" s="892"/>
      <c r="F463" s="1240"/>
    </row>
    <row r="464" spans="1:7">
      <c r="A464" s="2204">
        <v>18</v>
      </c>
      <c r="B464" s="527"/>
      <c r="C464" s="892"/>
      <c r="D464" s="1151"/>
      <c r="E464" s="892"/>
      <c r="F464" s="1240"/>
    </row>
    <row r="465" spans="1:6">
      <c r="A465" s="2204">
        <v>19</v>
      </c>
      <c r="B465" s="527"/>
      <c r="C465" s="892"/>
      <c r="D465" s="1151"/>
      <c r="E465" s="892"/>
      <c r="F465" s="1240"/>
    </row>
    <row r="466" spans="1:6">
      <c r="A466" s="2204">
        <v>20</v>
      </c>
      <c r="B466" s="527"/>
      <c r="C466" s="892"/>
      <c r="D466" s="1151"/>
      <c r="E466" s="892"/>
      <c r="F466" s="1240"/>
    </row>
    <row r="467" spans="1:6">
      <c r="A467" s="2204">
        <v>21</v>
      </c>
      <c r="B467" s="527"/>
      <c r="C467" s="892"/>
      <c r="D467" s="1151"/>
      <c r="E467" s="892"/>
      <c r="F467" s="1240"/>
    </row>
    <row r="468" spans="1:6">
      <c r="A468" s="2204">
        <v>22</v>
      </c>
      <c r="B468" s="527"/>
      <c r="C468" s="892"/>
      <c r="D468" s="1151"/>
      <c r="E468" s="892"/>
      <c r="F468" s="1240"/>
    </row>
    <row r="469" spans="1:6">
      <c r="A469" s="2204">
        <v>23</v>
      </c>
      <c r="B469" s="527"/>
      <c r="C469" s="892"/>
      <c r="D469" s="1151"/>
      <c r="E469" s="892"/>
      <c r="F469" s="1240"/>
    </row>
    <row r="470" spans="1:6">
      <c r="A470" s="2204">
        <v>24</v>
      </c>
      <c r="B470" s="527"/>
      <c r="C470" s="892"/>
      <c r="D470" s="1151"/>
      <c r="E470" s="892"/>
      <c r="F470" s="1240"/>
    </row>
    <row r="471" spans="1:6">
      <c r="A471" s="2204">
        <v>25</v>
      </c>
      <c r="B471" s="527"/>
      <c r="C471" s="892"/>
      <c r="D471" s="1151"/>
      <c r="E471" s="892"/>
      <c r="F471" s="1240"/>
    </row>
    <row r="472" spans="1:6">
      <c r="A472" s="2204">
        <v>26</v>
      </c>
      <c r="B472" s="527"/>
      <c r="C472" s="892"/>
      <c r="D472" s="1151"/>
      <c r="E472" s="892"/>
      <c r="F472" s="1240"/>
    </row>
    <row r="473" spans="1:6">
      <c r="A473" s="2204">
        <v>27</v>
      </c>
      <c r="B473" s="527"/>
      <c r="C473" s="892"/>
      <c r="D473" s="1151"/>
      <c r="E473" s="892"/>
      <c r="F473" s="1240"/>
    </row>
    <row r="474" spans="1:6">
      <c r="A474" s="2204">
        <v>28</v>
      </c>
      <c r="B474" s="527"/>
      <c r="C474" s="892"/>
      <c r="D474" s="1151"/>
      <c r="E474" s="892"/>
      <c r="F474" s="1240"/>
    </row>
    <row r="475" spans="1:6">
      <c r="A475" s="2204">
        <v>29</v>
      </c>
      <c r="B475" s="527"/>
      <c r="C475" s="892"/>
      <c r="D475" s="1151"/>
      <c r="E475" s="892"/>
      <c r="F475" s="1240"/>
    </row>
    <row r="476" spans="1:6">
      <c r="A476" s="2204">
        <v>30</v>
      </c>
      <c r="B476" s="527"/>
      <c r="C476" s="892"/>
      <c r="D476" s="1151"/>
      <c r="E476" s="892"/>
      <c r="F476" s="1240"/>
    </row>
    <row r="477" spans="1:6">
      <c r="A477" s="2204">
        <v>31</v>
      </c>
      <c r="B477" s="527"/>
      <c r="C477" s="892"/>
      <c r="D477" s="1151"/>
      <c r="E477" s="892"/>
      <c r="F477" s="1240"/>
    </row>
    <row r="478" spans="1:6">
      <c r="A478" s="2204">
        <v>32</v>
      </c>
      <c r="B478" s="527"/>
      <c r="C478" s="892"/>
      <c r="D478" s="1151"/>
      <c r="E478" s="892"/>
      <c r="F478" s="1240"/>
    </row>
    <row r="479" spans="1:6">
      <c r="A479" s="2204">
        <v>33</v>
      </c>
      <c r="B479" s="527"/>
      <c r="C479" s="892"/>
      <c r="D479" s="1151"/>
      <c r="E479" s="892"/>
      <c r="F479" s="1240"/>
    </row>
    <row r="480" spans="1:6">
      <c r="A480" s="2204">
        <v>34</v>
      </c>
      <c r="B480" s="527"/>
      <c r="C480" s="892"/>
      <c r="D480" s="1151"/>
      <c r="E480" s="892"/>
      <c r="F480" s="1240"/>
    </row>
    <row r="481" spans="1:6">
      <c r="A481" s="2204">
        <v>35</v>
      </c>
      <c r="B481" s="527"/>
      <c r="C481" s="892"/>
      <c r="D481" s="1151"/>
      <c r="E481" s="892"/>
      <c r="F481" s="1240"/>
    </row>
    <row r="482" spans="1:6">
      <c r="A482" s="2204">
        <v>36</v>
      </c>
      <c r="B482" s="527"/>
      <c r="C482" s="892"/>
      <c r="D482" s="1151"/>
      <c r="E482" s="892"/>
      <c r="F482" s="1240"/>
    </row>
    <row r="483" spans="1:6">
      <c r="A483" s="2204">
        <v>37</v>
      </c>
      <c r="B483" s="527"/>
      <c r="C483" s="532"/>
      <c r="D483" s="984"/>
      <c r="E483" s="532"/>
      <c r="F483" s="2093"/>
    </row>
    <row r="484" spans="1:6">
      <c r="A484" s="2204">
        <v>38</v>
      </c>
      <c r="B484" s="527" t="s">
        <v>2626</v>
      </c>
      <c r="C484" s="892">
        <f>SUMIF(G:G,"T",C:C)</f>
        <v>1679300.5189999996</v>
      </c>
      <c r="D484" s="1151"/>
      <c r="E484" s="878">
        <f>SUMIF(G:G,"T",E:E)</f>
        <v>-1745553.5790000004</v>
      </c>
      <c r="F484" s="1240"/>
    </row>
    <row r="485" spans="1:6">
      <c r="A485" s="2204">
        <v>39</v>
      </c>
      <c r="B485" s="527" t="s">
        <v>2627</v>
      </c>
      <c r="C485" s="892">
        <f>SUMIF(G:G,"G",C:C)</f>
        <v>1830892.3299999998</v>
      </c>
      <c r="D485" s="1151"/>
      <c r="E485" s="878">
        <f>SUMIF(G:G,"G",E:E)</f>
        <v>-1929416.6800000004</v>
      </c>
      <c r="F485" s="1240"/>
    </row>
    <row r="486" spans="1:6" ht="16" thickBot="1">
      <c r="A486" s="1189">
        <v>40</v>
      </c>
      <c r="B486" s="1241"/>
      <c r="C486" s="1242"/>
      <c r="D486" s="1243"/>
      <c r="E486" s="1244"/>
      <c r="F486" s="1245"/>
    </row>
    <row r="487" spans="1:6">
      <c r="A487" s="9"/>
      <c r="B487" s="9"/>
      <c r="C487" s="9"/>
      <c r="D487" s="151"/>
      <c r="E487" s="151"/>
      <c r="F487" s="151"/>
    </row>
    <row r="488" spans="1:6">
      <c r="A488" s="9" t="s">
        <v>1287</v>
      </c>
      <c r="B488" s="9"/>
      <c r="C488" s="9"/>
      <c r="D488" s="9"/>
      <c r="E488" s="9"/>
      <c r="F488" s="9"/>
    </row>
    <row r="489" spans="1:6">
      <c r="A489" s="12" t="s">
        <v>2628</v>
      </c>
      <c r="B489" s="12"/>
      <c r="C489" s="12"/>
      <c r="D489" s="12"/>
      <c r="E489" s="12"/>
      <c r="F489" s="12"/>
    </row>
  </sheetData>
  <printOptions horizontalCentered="1" verticalCentered="1"/>
  <pageMargins left="0.5" right="0.75" top="0.5" bottom="0.5" header="0.5" footer="0.5"/>
  <pageSetup scale="61" fitToWidth="50" pageOrder="overThenDown" orientation="portrait" r:id="rId1"/>
  <headerFooter alignWithMargins="0"/>
  <rowBreaks count="8" manualBreakCount="8">
    <brk id="61" max="16383" man="1"/>
    <brk id="115" max="16383" man="1"/>
    <brk id="169" max="16383" man="1"/>
    <brk id="223" max="16383" man="1"/>
    <brk id="277" max="16383" man="1"/>
    <brk id="331" max="5" man="1"/>
    <brk id="385" max="5" man="1"/>
    <brk id="437" max="5" man="1"/>
  </rowBreaks>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tabColor rgb="FF92D050"/>
  </sheetPr>
  <dimension ref="A1:J319"/>
  <sheetViews>
    <sheetView view="pageBreakPreview" topLeftCell="A50" zoomScale="80" zoomScaleNormal="50" zoomScaleSheetLayoutView="80" workbookViewId="0">
      <selection activeCell="F37" sqref="F37"/>
    </sheetView>
  </sheetViews>
  <sheetFormatPr defaultColWidth="9.69140625" defaultRowHeight="15.5"/>
  <cols>
    <col min="1" max="1" width="4.69140625" style="9" customWidth="1"/>
    <col min="2" max="2" width="45.3046875" style="9" customWidth="1"/>
    <col min="3" max="3" width="14.69140625" style="9" customWidth="1"/>
    <col min="4" max="4" width="15.69140625" style="9" customWidth="1"/>
    <col min="5" max="5" width="12.84375" style="9" customWidth="1"/>
    <col min="6" max="6" width="14" style="9" customWidth="1"/>
    <col min="7" max="7" width="18.23046875" style="9" customWidth="1"/>
    <col min="8" max="8" width="21.23046875" style="9" customWidth="1"/>
    <col min="9" max="16384" width="9.69140625" style="9"/>
  </cols>
  <sheetData>
    <row r="1" spans="1:10" ht="18" customHeight="1">
      <c r="A1" s="1182" t="s">
        <v>156</v>
      </c>
      <c r="B1" s="1328"/>
      <c r="C1" s="1328"/>
      <c r="D1" s="1237" t="s">
        <v>353</v>
      </c>
      <c r="E1" s="1328"/>
      <c r="F1" s="1237" t="s">
        <v>158</v>
      </c>
      <c r="G1" s="1346" t="s">
        <v>159</v>
      </c>
    </row>
    <row r="2" spans="1:10" ht="18" customHeight="1">
      <c r="A2" s="1499" t="str">
        <f>'Data Sheet'!$C$25</f>
        <v xml:space="preserve">Niagara Mohawk Power Corporation </v>
      </c>
      <c r="D2" s="47" t="s">
        <v>1107</v>
      </c>
      <c r="F2" s="47" t="s">
        <v>1248</v>
      </c>
      <c r="G2" s="1341"/>
    </row>
    <row r="3" spans="1:10" ht="18" customHeight="1">
      <c r="A3" s="1667"/>
      <c r="B3" s="37"/>
      <c r="C3" s="37"/>
      <c r="D3" s="49" t="s">
        <v>1615</v>
      </c>
      <c r="F3" s="323" t="str">
        <f>'Data Sheet'!$C$40</f>
        <v>April 20, 2026</v>
      </c>
      <c r="G3" s="1276" t="str">
        <f>'Data Sheet'!$C$38</f>
        <v>December 31, 2025</v>
      </c>
    </row>
    <row r="4" spans="1:10" ht="18" customHeight="1">
      <c r="A4" s="2178" t="s">
        <v>2629</v>
      </c>
      <c r="B4" s="35"/>
      <c r="C4" s="35"/>
      <c r="D4" s="2179"/>
      <c r="E4" s="2179"/>
      <c r="F4" s="2179"/>
      <c r="G4" s="2180"/>
      <c r="I4" s="1013"/>
      <c r="J4" s="1013"/>
    </row>
    <row r="5" spans="1:10" ht="18" customHeight="1">
      <c r="A5" s="1499"/>
      <c r="G5" s="1586"/>
    </row>
    <row r="6" spans="1:10" ht="18" customHeight="1">
      <c r="A6" s="1499"/>
      <c r="B6" s="9" t="s">
        <v>2630</v>
      </c>
      <c r="G6" s="1586"/>
    </row>
    <row r="7" spans="1:10" ht="18" customHeight="1">
      <c r="A7" s="1499"/>
      <c r="B7" s="9" t="s">
        <v>2631</v>
      </c>
      <c r="G7" s="1586"/>
    </row>
    <row r="8" spans="1:10" ht="18" customHeight="1">
      <c r="A8" s="1499"/>
      <c r="B8" s="9" t="s">
        <v>2632</v>
      </c>
      <c r="G8" s="1586"/>
    </row>
    <row r="9" spans="1:10" ht="18" customHeight="1">
      <c r="A9" s="1499"/>
      <c r="B9" s="9" t="s">
        <v>2633</v>
      </c>
      <c r="G9" s="1586"/>
    </row>
    <row r="10" spans="1:10" ht="18" customHeight="1">
      <c r="A10" s="1499"/>
      <c r="B10" s="9" t="s">
        <v>2634</v>
      </c>
      <c r="G10" s="1586"/>
    </row>
    <row r="11" spans="1:10" ht="18" customHeight="1">
      <c r="A11" s="1499"/>
      <c r="B11" s="9" t="s">
        <v>2635</v>
      </c>
      <c r="G11" s="1586"/>
    </row>
    <row r="12" spans="1:10" ht="18" customHeight="1">
      <c r="A12" s="1499"/>
      <c r="B12" s="9" t="s">
        <v>2636</v>
      </c>
      <c r="G12" s="1586"/>
    </row>
    <row r="13" spans="1:10" ht="18" customHeight="1">
      <c r="A13" s="1499"/>
      <c r="B13" s="9" t="s">
        <v>2637</v>
      </c>
      <c r="G13" s="1586"/>
    </row>
    <row r="14" spans="1:10" ht="18" customHeight="1">
      <c r="A14" s="1667"/>
      <c r="B14" s="37" t="s">
        <v>2638</v>
      </c>
      <c r="C14" s="37"/>
      <c r="D14" s="37"/>
      <c r="E14" s="37"/>
      <c r="F14" s="37"/>
      <c r="G14" s="1217"/>
    </row>
    <row r="15" spans="1:10">
      <c r="A15" s="1503"/>
      <c r="B15" s="47"/>
      <c r="C15" s="142" t="s">
        <v>2639</v>
      </c>
      <c r="D15" s="47"/>
      <c r="E15" s="154" t="s">
        <v>2640</v>
      </c>
      <c r="F15" s="35"/>
      <c r="G15" s="1330"/>
      <c r="H15" s="143"/>
    </row>
    <row r="16" spans="1:10">
      <c r="A16" s="1503"/>
      <c r="B16" s="142" t="s">
        <v>2641</v>
      </c>
      <c r="C16" s="142" t="s">
        <v>2642</v>
      </c>
      <c r="D16" s="47"/>
      <c r="E16" s="142" t="s">
        <v>977</v>
      </c>
      <c r="F16" s="47"/>
      <c r="G16" s="1330" t="s">
        <v>705</v>
      </c>
      <c r="H16" s="143"/>
    </row>
    <row r="17" spans="1:8">
      <c r="A17" s="1503" t="s">
        <v>399</v>
      </c>
      <c r="B17" s="142" t="s">
        <v>2643</v>
      </c>
      <c r="C17" s="142" t="s">
        <v>2644</v>
      </c>
      <c r="D17" s="142" t="s">
        <v>2645</v>
      </c>
      <c r="E17" s="142" t="s">
        <v>2374</v>
      </c>
      <c r="F17" s="142" t="s">
        <v>1068</v>
      </c>
      <c r="G17" s="1330" t="s">
        <v>708</v>
      </c>
      <c r="H17" s="143"/>
    </row>
    <row r="18" spans="1:8">
      <c r="A18" s="1585" t="s">
        <v>402</v>
      </c>
      <c r="B18" s="162" t="s">
        <v>172</v>
      </c>
      <c r="C18" s="162" t="s">
        <v>173</v>
      </c>
      <c r="D18" s="162" t="s">
        <v>174</v>
      </c>
      <c r="E18" s="162" t="s">
        <v>2646</v>
      </c>
      <c r="F18" s="296" t="s">
        <v>2647</v>
      </c>
      <c r="G18" s="1331" t="s">
        <v>514</v>
      </c>
      <c r="H18" s="143"/>
    </row>
    <row r="19" spans="1:8">
      <c r="A19" s="1503">
        <v>1</v>
      </c>
      <c r="B19" s="47" t="s">
        <v>2648</v>
      </c>
      <c r="C19" s="873">
        <v>392626521</v>
      </c>
      <c r="D19" s="1214">
        <v>35567108</v>
      </c>
      <c r="E19" s="1055">
        <v>253</v>
      </c>
      <c r="F19" s="1214">
        <v>28607588</v>
      </c>
      <c r="G19" s="1370">
        <v>399586041</v>
      </c>
      <c r="H19" s="886"/>
    </row>
    <row r="20" spans="1:8">
      <c r="A20" s="1503">
        <v>2</v>
      </c>
      <c r="B20" s="47" t="s">
        <v>2649</v>
      </c>
      <c r="C20" s="873">
        <v>603042366</v>
      </c>
      <c r="D20" s="1214">
        <v>5933111</v>
      </c>
      <c r="E20" s="1055">
        <v>593</v>
      </c>
      <c r="F20" s="1214">
        <v>475462363</v>
      </c>
      <c r="G20" s="1370">
        <v>133513114</v>
      </c>
      <c r="H20" s="886"/>
    </row>
    <row r="21" spans="1:8">
      <c r="A21" s="1503">
        <v>3</v>
      </c>
      <c r="B21" s="47" t="s">
        <v>2650</v>
      </c>
      <c r="C21" s="873">
        <v>0</v>
      </c>
      <c r="D21" s="1214">
        <v>66237648</v>
      </c>
      <c r="E21" s="1055">
        <v>456</v>
      </c>
      <c r="F21" s="1214">
        <v>38209844</v>
      </c>
      <c r="G21" s="1370">
        <v>28027804</v>
      </c>
      <c r="H21" s="886"/>
    </row>
    <row r="22" spans="1:8">
      <c r="A22" s="1503">
        <v>4</v>
      </c>
      <c r="B22" s="47" t="s">
        <v>2651</v>
      </c>
      <c r="C22" s="873">
        <v>10976387</v>
      </c>
      <c r="D22" s="1214">
        <v>1524970</v>
      </c>
      <c r="E22" s="1055" t="s">
        <v>2652</v>
      </c>
      <c r="F22" s="1214">
        <v>1355039</v>
      </c>
      <c r="G22" s="1370">
        <v>11146318</v>
      </c>
      <c r="H22" s="886"/>
    </row>
    <row r="23" spans="1:8">
      <c r="A23" s="1503">
        <v>5</v>
      </c>
      <c r="B23" s="47" t="s">
        <v>2653</v>
      </c>
      <c r="C23" s="873">
        <v>31225195</v>
      </c>
      <c r="D23" s="1214">
        <v>301048305</v>
      </c>
      <c r="E23" s="1055" t="s">
        <v>2654</v>
      </c>
      <c r="F23" s="1214">
        <v>291981223</v>
      </c>
      <c r="G23" s="1364">
        <v>40292277</v>
      </c>
      <c r="H23" s="886"/>
    </row>
    <row r="24" spans="1:8">
      <c r="A24" s="1503">
        <v>6</v>
      </c>
      <c r="B24" s="47" t="s">
        <v>2655</v>
      </c>
      <c r="C24" s="873">
        <v>1782864</v>
      </c>
      <c r="D24" s="1214">
        <v>13912889</v>
      </c>
      <c r="E24" s="1055" t="s">
        <v>2656</v>
      </c>
      <c r="F24" s="1214">
        <v>14708363</v>
      </c>
      <c r="G24" s="1370">
        <v>987390</v>
      </c>
      <c r="H24" s="886"/>
    </row>
    <row r="25" spans="1:8">
      <c r="A25" s="1503">
        <v>7</v>
      </c>
      <c r="B25" s="47" t="s">
        <v>2657</v>
      </c>
      <c r="C25" s="873">
        <v>0</v>
      </c>
      <c r="D25" s="1214">
        <v>367954208</v>
      </c>
      <c r="E25" s="1055" t="s">
        <v>2658</v>
      </c>
      <c r="F25" s="1214">
        <v>367954208</v>
      </c>
      <c r="G25" s="1370">
        <v>0</v>
      </c>
      <c r="H25" s="886"/>
    </row>
    <row r="26" spans="1:8">
      <c r="A26" s="1503">
        <v>8</v>
      </c>
      <c r="B26" s="47" t="s">
        <v>2659</v>
      </c>
      <c r="C26" s="873">
        <v>800177</v>
      </c>
      <c r="D26" s="1214">
        <v>0</v>
      </c>
      <c r="E26" s="1055"/>
      <c r="F26" s="1214">
        <v>0</v>
      </c>
      <c r="G26" s="1370">
        <v>800177</v>
      </c>
      <c r="H26" s="886"/>
    </row>
    <row r="27" spans="1:8">
      <c r="A27" s="1503">
        <v>9</v>
      </c>
      <c r="B27" s="47" t="s">
        <v>2660</v>
      </c>
      <c r="C27" s="873">
        <v>32780694</v>
      </c>
      <c r="D27" s="1214">
        <v>86499274</v>
      </c>
      <c r="E27" s="1055" t="s">
        <v>2661</v>
      </c>
      <c r="F27" s="1214">
        <v>74334601</v>
      </c>
      <c r="G27" s="1370">
        <v>44945367</v>
      </c>
      <c r="H27" s="886"/>
    </row>
    <row r="28" spans="1:8">
      <c r="A28" s="1503">
        <v>10</v>
      </c>
      <c r="B28" s="47" t="s">
        <v>2662</v>
      </c>
      <c r="C28" s="873">
        <v>37698095</v>
      </c>
      <c r="D28" s="1214">
        <v>118025573</v>
      </c>
      <c r="E28" s="1055" t="s">
        <v>2663</v>
      </c>
      <c r="F28" s="1214">
        <v>129632414</v>
      </c>
      <c r="G28" s="1370">
        <v>26091254</v>
      </c>
      <c r="H28" s="886"/>
    </row>
    <row r="29" spans="1:8">
      <c r="A29" s="1503">
        <v>11</v>
      </c>
      <c r="B29" s="47" t="s">
        <v>2664</v>
      </c>
      <c r="C29" s="873">
        <v>4537055</v>
      </c>
      <c r="D29" s="1214">
        <v>160453</v>
      </c>
      <c r="E29" s="1055"/>
      <c r="F29" s="1214">
        <v>0</v>
      </c>
      <c r="G29" s="1370">
        <v>4697508</v>
      </c>
      <c r="H29" s="886"/>
    </row>
    <row r="30" spans="1:8">
      <c r="A30" s="1503">
        <v>12</v>
      </c>
      <c r="B30" s="47" t="s">
        <v>2665</v>
      </c>
      <c r="C30" s="873">
        <v>68453926</v>
      </c>
      <c r="D30" s="1214">
        <v>160227</v>
      </c>
      <c r="E30" s="1055" t="s">
        <v>2666</v>
      </c>
      <c r="F30" s="1214">
        <v>6862247</v>
      </c>
      <c r="G30" s="1370">
        <v>61751906</v>
      </c>
      <c r="H30" s="886"/>
    </row>
    <row r="31" spans="1:8">
      <c r="A31" s="1503">
        <v>13</v>
      </c>
      <c r="B31" s="47" t="s">
        <v>2667</v>
      </c>
      <c r="C31" s="873">
        <v>0</v>
      </c>
      <c r="D31" s="1214">
        <v>0</v>
      </c>
      <c r="E31" s="1055"/>
      <c r="F31" s="1214">
        <v>0</v>
      </c>
      <c r="G31" s="1370">
        <v>0</v>
      </c>
      <c r="H31" s="886"/>
    </row>
    <row r="32" spans="1:8">
      <c r="A32" s="1503">
        <v>14</v>
      </c>
      <c r="B32" s="47" t="s">
        <v>2668</v>
      </c>
      <c r="C32" s="873">
        <v>904516</v>
      </c>
      <c r="D32" s="1214">
        <v>0</v>
      </c>
      <c r="E32" s="1055">
        <v>182.3</v>
      </c>
      <c r="F32" s="1214">
        <v>904516</v>
      </c>
      <c r="G32" s="1370">
        <v>0</v>
      </c>
      <c r="H32" s="886"/>
    </row>
    <row r="33" spans="1:8">
      <c r="A33" s="1503">
        <v>15</v>
      </c>
      <c r="B33" s="47" t="s">
        <v>2669</v>
      </c>
      <c r="C33" s="873">
        <v>22371501</v>
      </c>
      <c r="D33" s="1214">
        <v>33543743</v>
      </c>
      <c r="E33" s="1055" t="s">
        <v>2670</v>
      </c>
      <c r="F33" s="1214">
        <v>17326562</v>
      </c>
      <c r="G33" s="1370">
        <v>38588682</v>
      </c>
      <c r="H33" s="886"/>
    </row>
    <row r="34" spans="1:8">
      <c r="A34" s="1503">
        <v>16</v>
      </c>
      <c r="B34" s="47" t="s">
        <v>2671</v>
      </c>
      <c r="C34" s="873">
        <v>31413130</v>
      </c>
      <c r="D34" s="1214">
        <v>105391583</v>
      </c>
      <c r="E34" s="1055" t="s">
        <v>2672</v>
      </c>
      <c r="F34" s="1214">
        <v>87632700</v>
      </c>
      <c r="G34" s="1370">
        <v>49172013</v>
      </c>
      <c r="H34" s="886"/>
    </row>
    <row r="35" spans="1:8">
      <c r="A35" s="1503">
        <v>17</v>
      </c>
      <c r="B35" s="47" t="s">
        <v>2673</v>
      </c>
      <c r="C35" s="873">
        <v>0</v>
      </c>
      <c r="D35" s="1214">
        <v>0</v>
      </c>
      <c r="E35" s="1055"/>
      <c r="F35" s="1214">
        <v>0</v>
      </c>
      <c r="G35" s="1370">
        <v>0</v>
      </c>
      <c r="H35" s="886"/>
    </row>
    <row r="36" spans="1:8">
      <c r="A36" s="1503">
        <v>18</v>
      </c>
      <c r="B36" s="47" t="s">
        <v>2674</v>
      </c>
      <c r="C36" s="873">
        <v>27993</v>
      </c>
      <c r="D36" s="1214">
        <v>1685893</v>
      </c>
      <c r="E36" s="1055">
        <v>4560</v>
      </c>
      <c r="F36" s="1214">
        <v>80285</v>
      </c>
      <c r="G36" s="1370">
        <v>1633601</v>
      </c>
      <c r="H36" s="886"/>
    </row>
    <row r="37" spans="1:8" ht="48" customHeight="1">
      <c r="A37" s="3525">
        <v>19</v>
      </c>
      <c r="B37" s="3524" t="s">
        <v>2675</v>
      </c>
      <c r="C37" s="873">
        <v>262279</v>
      </c>
      <c r="D37" s="1214">
        <v>0</v>
      </c>
      <c r="E37" s="1055" t="s">
        <v>2676</v>
      </c>
      <c r="F37" s="1214">
        <v>19672</v>
      </c>
      <c r="G37" s="1370">
        <v>242607</v>
      </c>
      <c r="H37" s="886"/>
    </row>
    <row r="38" spans="1:8">
      <c r="A38" s="1503">
        <v>20</v>
      </c>
      <c r="B38" s="47" t="s">
        <v>2677</v>
      </c>
      <c r="C38" s="873">
        <v>2373582</v>
      </c>
      <c r="D38" s="1214">
        <v>30926109</v>
      </c>
      <c r="E38" s="1055" t="s">
        <v>2678</v>
      </c>
      <c r="F38" s="1214">
        <v>22026531</v>
      </c>
      <c r="G38" s="1370">
        <v>11273160</v>
      </c>
      <c r="H38" s="886"/>
    </row>
    <row r="39" spans="1:8">
      <c r="A39" s="1503">
        <v>21</v>
      </c>
      <c r="B39" s="47" t="s">
        <v>2679</v>
      </c>
      <c r="C39" s="873">
        <v>8914</v>
      </c>
      <c r="D39" s="1214">
        <v>0</v>
      </c>
      <c r="E39" s="1055"/>
      <c r="F39" s="1214">
        <v>0</v>
      </c>
      <c r="G39" s="1370">
        <v>8914</v>
      </c>
      <c r="H39" s="886"/>
    </row>
    <row r="40" spans="1:8">
      <c r="A40" s="1503">
        <v>22</v>
      </c>
      <c r="B40" s="47" t="s">
        <v>2680</v>
      </c>
      <c r="C40" s="873">
        <v>41171</v>
      </c>
      <c r="D40" s="1214">
        <v>0</v>
      </c>
      <c r="E40" s="1055">
        <v>555</v>
      </c>
      <c r="F40" s="1214">
        <v>41171</v>
      </c>
      <c r="G40" s="1370">
        <v>0</v>
      </c>
      <c r="H40" s="886"/>
    </row>
    <row r="41" spans="1:8">
      <c r="A41" s="1503">
        <v>23</v>
      </c>
      <c r="B41" s="47" t="s">
        <v>2681</v>
      </c>
      <c r="C41" s="873">
        <v>0</v>
      </c>
      <c r="D41" s="1214">
        <v>1490172</v>
      </c>
      <c r="E41" s="1055">
        <v>555</v>
      </c>
      <c r="F41" s="1214">
        <v>1490172</v>
      </c>
      <c r="G41" s="1370">
        <v>0</v>
      </c>
      <c r="H41" s="886"/>
    </row>
    <row r="42" spans="1:8">
      <c r="A42" s="1503">
        <v>24</v>
      </c>
      <c r="B42" s="47" t="s">
        <v>2682</v>
      </c>
      <c r="C42" s="873">
        <v>13388650</v>
      </c>
      <c r="D42" s="1214">
        <v>246601267</v>
      </c>
      <c r="E42" s="1055">
        <v>555</v>
      </c>
      <c r="F42" s="1214">
        <v>243813466</v>
      </c>
      <c r="G42" s="1370">
        <v>16176451</v>
      </c>
      <c r="H42" s="886"/>
    </row>
    <row r="43" spans="1:8">
      <c r="A43" s="1503">
        <v>25</v>
      </c>
      <c r="B43" s="47" t="s">
        <v>2683</v>
      </c>
      <c r="C43" s="873">
        <v>195936</v>
      </c>
      <c r="D43" s="1214">
        <v>0</v>
      </c>
      <c r="E43" s="1055">
        <v>182.3</v>
      </c>
      <c r="F43" s="1214">
        <v>195936</v>
      </c>
      <c r="G43" s="1370">
        <v>0</v>
      </c>
      <c r="H43" s="886"/>
    </row>
    <row r="44" spans="1:8">
      <c r="A44" s="1503">
        <v>26</v>
      </c>
      <c r="B44" s="47" t="s">
        <v>2684</v>
      </c>
      <c r="C44" s="873">
        <v>5959590</v>
      </c>
      <c r="D44" s="1214">
        <v>25107</v>
      </c>
      <c r="E44" s="1055">
        <v>182.3</v>
      </c>
      <c r="F44" s="1214">
        <v>5850085</v>
      </c>
      <c r="G44" s="1370">
        <v>134612</v>
      </c>
      <c r="H44" s="886"/>
    </row>
    <row r="45" spans="1:8">
      <c r="A45" s="1503">
        <v>27</v>
      </c>
      <c r="B45" s="47" t="s">
        <v>2685</v>
      </c>
      <c r="C45" s="873">
        <v>126086</v>
      </c>
      <c r="D45" s="1214">
        <v>247819</v>
      </c>
      <c r="E45" s="1055">
        <v>495</v>
      </c>
      <c r="F45" s="1214">
        <v>158878</v>
      </c>
      <c r="G45" s="1370">
        <v>215027</v>
      </c>
      <c r="H45" s="886"/>
    </row>
    <row r="46" spans="1:8">
      <c r="A46" s="1503">
        <v>28</v>
      </c>
      <c r="B46" s="47" t="s">
        <v>2686</v>
      </c>
      <c r="C46" s="873">
        <v>12700140</v>
      </c>
      <c r="D46" s="1214">
        <v>0</v>
      </c>
      <c r="E46" s="1055"/>
      <c r="F46" s="1214">
        <v>0</v>
      </c>
      <c r="G46" s="1370">
        <v>12700140</v>
      </c>
      <c r="H46" s="886"/>
    </row>
    <row r="47" spans="1:8">
      <c r="A47" s="1503">
        <v>29</v>
      </c>
      <c r="B47" s="47" t="s">
        <v>2687</v>
      </c>
      <c r="C47" s="873">
        <v>4639671</v>
      </c>
      <c r="D47" s="1214">
        <v>4639671</v>
      </c>
      <c r="E47" s="1055">
        <v>182.3</v>
      </c>
      <c r="F47" s="1214">
        <v>9279342</v>
      </c>
      <c r="G47" s="1370">
        <v>0</v>
      </c>
      <c r="H47" s="886"/>
    </row>
    <row r="48" spans="1:8">
      <c r="A48" s="1503">
        <v>30</v>
      </c>
      <c r="B48" s="47" t="s">
        <v>2688</v>
      </c>
      <c r="C48" s="873">
        <v>16365518</v>
      </c>
      <c r="D48" s="1214">
        <v>16365519</v>
      </c>
      <c r="E48" s="1055">
        <v>182.3</v>
      </c>
      <c r="F48" s="1214">
        <v>32731037</v>
      </c>
      <c r="G48" s="1370">
        <v>0</v>
      </c>
      <c r="H48" s="886"/>
    </row>
    <row r="49" spans="1:8">
      <c r="A49" s="1503">
        <v>31</v>
      </c>
      <c r="B49" s="47" t="s">
        <v>2689</v>
      </c>
      <c r="C49" s="873">
        <v>6421483</v>
      </c>
      <c r="D49" s="1214">
        <v>842817</v>
      </c>
      <c r="E49" s="1055" t="s">
        <v>2690</v>
      </c>
      <c r="F49" s="1214">
        <v>7264300</v>
      </c>
      <c r="G49" s="1370">
        <v>0</v>
      </c>
      <c r="H49" s="886"/>
    </row>
    <row r="50" spans="1:8">
      <c r="A50" s="1503">
        <v>32</v>
      </c>
      <c r="B50" s="47" t="s">
        <v>2691</v>
      </c>
      <c r="C50" s="873">
        <v>107778</v>
      </c>
      <c r="D50" s="1214">
        <v>0</v>
      </c>
      <c r="E50" s="1055">
        <v>182.3</v>
      </c>
      <c r="F50" s="1214">
        <v>107778</v>
      </c>
      <c r="G50" s="1370">
        <v>0</v>
      </c>
      <c r="H50" s="886"/>
    </row>
    <row r="51" spans="1:8">
      <c r="A51" s="1503">
        <v>33</v>
      </c>
      <c r="B51" s="47" t="s">
        <v>2692</v>
      </c>
      <c r="C51" s="873">
        <v>77765</v>
      </c>
      <c r="D51" s="1214">
        <v>0</v>
      </c>
      <c r="E51" s="1055">
        <v>182.3</v>
      </c>
      <c r="F51" s="1214">
        <v>77765</v>
      </c>
      <c r="G51" s="1370">
        <v>0</v>
      </c>
      <c r="H51" s="886"/>
    </row>
    <row r="52" spans="1:8">
      <c r="A52" s="1503">
        <v>34</v>
      </c>
      <c r="B52" s="47" t="s">
        <v>2693</v>
      </c>
      <c r="C52" s="873">
        <v>176168</v>
      </c>
      <c r="D52" s="1214">
        <v>0</v>
      </c>
      <c r="E52" s="1055">
        <v>182.3</v>
      </c>
      <c r="F52" s="1214">
        <v>176168</v>
      </c>
      <c r="G52" s="1370">
        <v>0</v>
      </c>
      <c r="H52" s="886"/>
    </row>
    <row r="53" spans="1:8">
      <c r="A53" s="1503">
        <v>35</v>
      </c>
      <c r="B53" s="47" t="s">
        <v>2694</v>
      </c>
      <c r="C53" s="873">
        <v>9337</v>
      </c>
      <c r="D53" s="1214">
        <v>1</v>
      </c>
      <c r="E53" s="1055">
        <v>182.3</v>
      </c>
      <c r="F53" s="1214">
        <v>9338</v>
      </c>
      <c r="G53" s="1370">
        <v>0</v>
      </c>
      <c r="H53" s="886"/>
    </row>
    <row r="54" spans="1:8">
      <c r="A54" s="1503">
        <v>36</v>
      </c>
      <c r="B54" s="47" t="s">
        <v>2695</v>
      </c>
      <c r="C54" s="873">
        <v>1371</v>
      </c>
      <c r="D54" s="1214">
        <v>1</v>
      </c>
      <c r="E54" s="1055">
        <v>182.3</v>
      </c>
      <c r="F54" s="1214">
        <v>1372</v>
      </c>
      <c r="G54" s="1370">
        <v>0</v>
      </c>
      <c r="H54" s="886"/>
    </row>
    <row r="55" spans="1:8">
      <c r="A55" s="1503">
        <v>37</v>
      </c>
      <c r="B55" s="47" t="s">
        <v>2696</v>
      </c>
      <c r="C55" s="873">
        <v>549637</v>
      </c>
      <c r="D55" s="1214">
        <v>0</v>
      </c>
      <c r="E55" s="1055">
        <v>182.3</v>
      </c>
      <c r="F55" s="1214">
        <v>549637</v>
      </c>
      <c r="G55" s="1370">
        <v>0</v>
      </c>
      <c r="H55" s="886"/>
    </row>
    <row r="56" spans="1:8">
      <c r="A56" s="1503">
        <v>38</v>
      </c>
      <c r="B56" s="47" t="s">
        <v>2697</v>
      </c>
      <c r="C56" s="873">
        <v>6420690</v>
      </c>
      <c r="D56" s="1214">
        <v>1416927</v>
      </c>
      <c r="E56" s="1055" t="s">
        <v>2698</v>
      </c>
      <c r="F56" s="1214">
        <v>7837617</v>
      </c>
      <c r="G56" s="1370">
        <v>0</v>
      </c>
      <c r="H56" s="886"/>
    </row>
    <row r="57" spans="1:8">
      <c r="A57" s="1503">
        <v>39</v>
      </c>
      <c r="B57" s="47" t="s">
        <v>2699</v>
      </c>
      <c r="C57" s="873">
        <v>81469</v>
      </c>
      <c r="D57" s="1214">
        <v>15553</v>
      </c>
      <c r="E57" s="1055" t="s">
        <v>2700</v>
      </c>
      <c r="F57" s="1214">
        <v>85791</v>
      </c>
      <c r="G57" s="1370">
        <v>11231</v>
      </c>
      <c r="H57" s="886"/>
    </row>
    <row r="58" spans="1:8">
      <c r="A58" s="1503">
        <v>40</v>
      </c>
      <c r="B58" s="47" t="s">
        <v>2701</v>
      </c>
      <c r="C58" s="873">
        <v>1476037</v>
      </c>
      <c r="D58" s="1214">
        <v>493132</v>
      </c>
      <c r="E58" s="1055"/>
      <c r="F58" s="1214">
        <v>0</v>
      </c>
      <c r="G58" s="1370">
        <v>1969169</v>
      </c>
      <c r="H58" s="886"/>
    </row>
    <row r="59" spans="1:8">
      <c r="A59" s="1503">
        <v>41</v>
      </c>
      <c r="B59" s="47" t="s">
        <v>2702</v>
      </c>
      <c r="C59" s="873">
        <v>628947</v>
      </c>
      <c r="D59" s="1214">
        <v>198892</v>
      </c>
      <c r="E59" s="1055" t="s">
        <v>2703</v>
      </c>
      <c r="F59" s="1214">
        <v>585352</v>
      </c>
      <c r="G59" s="1370">
        <v>242487</v>
      </c>
      <c r="H59" s="886"/>
    </row>
    <row r="60" spans="1:8">
      <c r="A60" s="1503">
        <v>42</v>
      </c>
      <c r="B60" s="47" t="s">
        <v>2704</v>
      </c>
      <c r="C60" s="873">
        <v>118784</v>
      </c>
      <c r="D60" s="1214">
        <v>1842646</v>
      </c>
      <c r="E60" s="1055" t="s">
        <v>2705</v>
      </c>
      <c r="F60" s="1214">
        <v>66919</v>
      </c>
      <c r="G60" s="1370">
        <v>1894511</v>
      </c>
      <c r="H60" s="886"/>
    </row>
    <row r="61" spans="1:8">
      <c r="A61" s="1503">
        <v>43</v>
      </c>
      <c r="B61" s="47" t="s">
        <v>2706</v>
      </c>
      <c r="C61" s="873">
        <v>1539000</v>
      </c>
      <c r="D61" s="1214">
        <v>0</v>
      </c>
      <c r="E61" s="1055">
        <v>182.3</v>
      </c>
      <c r="F61" s="1214">
        <v>1292760</v>
      </c>
      <c r="G61" s="1370">
        <v>246240</v>
      </c>
      <c r="H61" s="886"/>
    </row>
    <row r="62" spans="1:8">
      <c r="A62" s="1503">
        <v>44</v>
      </c>
      <c r="B62" s="47" t="s">
        <v>2707</v>
      </c>
      <c r="C62" s="500">
        <v>0</v>
      </c>
      <c r="D62" s="1214">
        <v>525258</v>
      </c>
      <c r="E62" s="142">
        <v>928</v>
      </c>
      <c r="F62" s="1233">
        <v>22265</v>
      </c>
      <c r="G62" s="1370">
        <v>502993</v>
      </c>
      <c r="H62" s="886"/>
    </row>
    <row r="63" spans="1:8">
      <c r="A63" s="1503">
        <v>45</v>
      </c>
      <c r="B63" s="47" t="s">
        <v>2708</v>
      </c>
      <c r="C63" s="500">
        <v>0</v>
      </c>
      <c r="D63" s="1214">
        <v>89698</v>
      </c>
      <c r="E63" s="142">
        <v>928</v>
      </c>
      <c r="F63" s="1233">
        <v>2947</v>
      </c>
      <c r="G63" s="1370">
        <v>86751</v>
      </c>
      <c r="H63" s="886"/>
    </row>
    <row r="64" spans="1:8">
      <c r="A64" s="1503">
        <v>46</v>
      </c>
      <c r="B64" s="47" t="s">
        <v>2709</v>
      </c>
      <c r="C64" s="873">
        <v>197814</v>
      </c>
      <c r="D64" s="1214">
        <v>104789</v>
      </c>
      <c r="E64" s="142">
        <v>182.3</v>
      </c>
      <c r="F64" s="1233">
        <v>122654</v>
      </c>
      <c r="G64" s="1370">
        <v>179949</v>
      </c>
      <c r="H64" s="886"/>
    </row>
    <row r="65" spans="1:8">
      <c r="A65" s="1503">
        <v>47</v>
      </c>
      <c r="B65" s="47" t="s">
        <v>2710</v>
      </c>
      <c r="C65" s="1056">
        <v>4292372</v>
      </c>
      <c r="D65" s="1214">
        <v>668241</v>
      </c>
      <c r="E65" s="142" t="s">
        <v>2703</v>
      </c>
      <c r="F65" s="1233">
        <v>4375248</v>
      </c>
      <c r="G65" s="1370">
        <v>585365</v>
      </c>
      <c r="H65" s="886"/>
    </row>
    <row r="66" spans="1:8">
      <c r="A66" s="1503">
        <v>48</v>
      </c>
      <c r="B66" s="47" t="s">
        <v>2711</v>
      </c>
      <c r="C66" s="1056">
        <f>C130</f>
        <v>197990181</v>
      </c>
      <c r="D66" s="1056">
        <f>D130</f>
        <v>628928278</v>
      </c>
      <c r="E66" s="1056" t="str">
        <f>E130</f>
        <v xml:space="preserve"> </v>
      </c>
      <c r="F66" s="873">
        <f>F130</f>
        <v>305124412</v>
      </c>
      <c r="G66" s="1371">
        <f>G130</f>
        <v>521794047</v>
      </c>
      <c r="H66" s="886"/>
    </row>
    <row r="67" spans="1:8" ht="16" thickBot="1">
      <c r="A67" s="1372">
        <v>49</v>
      </c>
      <c r="B67" s="2206" t="s">
        <v>972</v>
      </c>
      <c r="C67" s="3447">
        <f>SUM(C19:C66)</f>
        <v>1514790790</v>
      </c>
      <c r="D67" s="3448">
        <f>SUM(D19:D66)</f>
        <v>2073066882</v>
      </c>
      <c r="E67" s="3449" t="s">
        <v>85</v>
      </c>
      <c r="F67" s="3450">
        <f>SUM(F19:F66)</f>
        <v>2178360566</v>
      </c>
      <c r="G67" s="3447">
        <f>SUM(G19:G66)</f>
        <v>1409497106</v>
      </c>
      <c r="H67" s="1018"/>
    </row>
    <row r="68" spans="1:8">
      <c r="B68" s="9" t="s">
        <v>85</v>
      </c>
      <c r="D68" s="9" t="s">
        <v>85</v>
      </c>
    </row>
    <row r="69" spans="1:8">
      <c r="A69" s="9" t="s">
        <v>828</v>
      </c>
      <c r="D69" s="193"/>
      <c r="H69" s="1018"/>
    </row>
    <row r="70" spans="1:8">
      <c r="A70" s="3699" t="s">
        <v>2712</v>
      </c>
      <c r="B70" s="3699"/>
      <c r="C70" s="3699"/>
      <c r="D70" s="3699"/>
      <c r="E70" s="3699"/>
      <c r="F70" s="3699"/>
      <c r="G70" s="3699"/>
      <c r="H70" s="12"/>
    </row>
    <row r="71" spans="1:8" ht="31.5" customHeight="1">
      <c r="D71" s="288" t="s">
        <v>1703</v>
      </c>
    </row>
    <row r="72" spans="1:8">
      <c r="A72" s="3817"/>
      <c r="B72" s="3791"/>
      <c r="C72" s="3791"/>
      <c r="D72" s="3817"/>
      <c r="E72" s="3791"/>
      <c r="F72" s="3791"/>
      <c r="G72" s="3791"/>
      <c r="H72" s="12"/>
    </row>
    <row r="74" spans="1:8" ht="16" thickBot="1">
      <c r="A74" s="9" t="str">
        <f>'Data Sheet'!$C$25</f>
        <v xml:space="preserve">Niagara Mohawk Power Corporation </v>
      </c>
      <c r="F74" s="320" t="str">
        <f>'Data Sheet'!$C$40</f>
        <v>April 20, 2026</v>
      </c>
      <c r="G74" s="9" t="str">
        <f>'Data Sheet'!$C$38</f>
        <v>December 31, 2025</v>
      </c>
    </row>
    <row r="75" spans="1:8">
      <c r="A75" s="1182"/>
      <c r="B75" s="1328"/>
      <c r="C75" s="1328"/>
      <c r="D75" s="1328"/>
      <c r="E75" s="1328"/>
      <c r="F75" s="1373"/>
      <c r="G75" s="1183"/>
    </row>
    <row r="76" spans="1:8">
      <c r="A76" s="2597" t="s">
        <v>2629</v>
      </c>
      <c r="B76" s="12"/>
      <c r="C76" s="12"/>
      <c r="D76" s="12"/>
      <c r="E76" s="12"/>
      <c r="F76" s="12"/>
      <c r="G76" s="1587"/>
      <c r="H76" s="12"/>
    </row>
    <row r="77" spans="1:8">
      <c r="A77" s="1531"/>
      <c r="B77" s="12"/>
      <c r="C77" s="35"/>
      <c r="D77" s="35"/>
      <c r="E77" s="35"/>
      <c r="F77" s="35"/>
      <c r="G77" s="1374"/>
      <c r="H77" s="12"/>
    </row>
    <row r="78" spans="1:8">
      <c r="A78" s="1186"/>
      <c r="B78" s="2085"/>
      <c r="C78" s="47" t="s">
        <v>2639</v>
      </c>
      <c r="D78" s="47"/>
      <c r="E78" s="154" t="s">
        <v>2640</v>
      </c>
      <c r="F78" s="35"/>
      <c r="G78" s="1330"/>
      <c r="H78" s="143"/>
    </row>
    <row r="79" spans="1:8">
      <c r="A79" s="1503"/>
      <c r="B79" s="142" t="s">
        <v>2641</v>
      </c>
      <c r="C79" s="142" t="s">
        <v>2642</v>
      </c>
      <c r="D79" s="47"/>
      <c r="E79" s="142" t="s">
        <v>977</v>
      </c>
      <c r="F79" s="47"/>
      <c r="G79" s="1330" t="s">
        <v>705</v>
      </c>
      <c r="H79" s="143"/>
    </row>
    <row r="80" spans="1:8">
      <c r="A80" s="1503" t="s">
        <v>399</v>
      </c>
      <c r="B80" s="142" t="s">
        <v>2643</v>
      </c>
      <c r="C80" s="142" t="s">
        <v>2644</v>
      </c>
      <c r="D80" s="142" t="s">
        <v>2645</v>
      </c>
      <c r="E80" s="142" t="s">
        <v>2374</v>
      </c>
      <c r="F80" s="142" t="s">
        <v>1068</v>
      </c>
      <c r="G80" s="1330" t="s">
        <v>708</v>
      </c>
      <c r="H80" s="143"/>
    </row>
    <row r="81" spans="1:8">
      <c r="A81" s="1585" t="s">
        <v>402</v>
      </c>
      <c r="B81" s="142" t="s">
        <v>172</v>
      </c>
      <c r="C81" s="142" t="s">
        <v>173</v>
      </c>
      <c r="D81" s="142" t="s">
        <v>174</v>
      </c>
      <c r="E81" s="142" t="s">
        <v>2646</v>
      </c>
      <c r="F81" s="142" t="s">
        <v>2647</v>
      </c>
      <c r="G81" s="1330" t="s">
        <v>514</v>
      </c>
      <c r="H81" s="143"/>
    </row>
    <row r="82" spans="1:8">
      <c r="A82" s="1503">
        <v>1</v>
      </c>
      <c r="B82" s="1919" t="s">
        <v>2713</v>
      </c>
      <c r="C82" s="3355">
        <v>1002481</v>
      </c>
      <c r="D82" s="3356">
        <v>0</v>
      </c>
      <c r="E82" s="3357"/>
      <c r="F82" s="3358">
        <v>0</v>
      </c>
      <c r="G82" s="3359">
        <v>1002481</v>
      </c>
      <c r="H82" s="886"/>
    </row>
    <row r="83" spans="1:8">
      <c r="A83" s="1503">
        <v>2</v>
      </c>
      <c r="B83" s="1751" t="s">
        <v>2714</v>
      </c>
      <c r="C83" s="2008">
        <v>347516</v>
      </c>
      <c r="D83" s="2009">
        <v>0</v>
      </c>
      <c r="E83" s="2012"/>
      <c r="F83" s="2011">
        <v>0</v>
      </c>
      <c r="G83" s="2014">
        <v>347516</v>
      </c>
      <c r="H83" s="886"/>
    </row>
    <row r="84" spans="1:8">
      <c r="A84" s="1503">
        <v>3</v>
      </c>
      <c r="B84" s="1751" t="s">
        <v>2715</v>
      </c>
      <c r="C84" s="2008">
        <v>44986117</v>
      </c>
      <c r="D84" s="2009">
        <v>27631273</v>
      </c>
      <c r="E84" s="2012" t="s">
        <v>2716</v>
      </c>
      <c r="F84" s="2011">
        <v>70984</v>
      </c>
      <c r="G84" s="2014">
        <v>72546406</v>
      </c>
      <c r="H84" s="886"/>
    </row>
    <row r="85" spans="1:8">
      <c r="A85" s="1503">
        <v>4</v>
      </c>
      <c r="B85" s="1751" t="s">
        <v>2717</v>
      </c>
      <c r="C85" s="2008">
        <v>2435915</v>
      </c>
      <c r="D85" s="2009">
        <v>1013960</v>
      </c>
      <c r="E85" s="2012" t="s">
        <v>2718</v>
      </c>
      <c r="F85" s="2011">
        <v>491171</v>
      </c>
      <c r="G85" s="2014">
        <v>2958704</v>
      </c>
      <c r="H85" s="886"/>
    </row>
    <row r="86" spans="1:8">
      <c r="A86" s="1503">
        <v>5</v>
      </c>
      <c r="B86" s="1751" t="s">
        <v>2719</v>
      </c>
      <c r="C86" s="2008">
        <v>0</v>
      </c>
      <c r="D86" s="2009">
        <v>0</v>
      </c>
      <c r="E86" s="2012"/>
      <c r="F86" s="2011">
        <v>0</v>
      </c>
      <c r="G86" s="2014">
        <v>0</v>
      </c>
      <c r="H86" s="886"/>
    </row>
    <row r="87" spans="1:8">
      <c r="A87" s="1503">
        <v>6</v>
      </c>
      <c r="B87" s="1751" t="s">
        <v>2720</v>
      </c>
      <c r="C87" s="2008">
        <v>92656</v>
      </c>
      <c r="D87" s="2009">
        <v>5755</v>
      </c>
      <c r="E87" s="2012"/>
      <c r="F87" s="2011">
        <v>0</v>
      </c>
      <c r="G87" s="2014">
        <v>98411</v>
      </c>
      <c r="H87" s="886"/>
    </row>
    <row r="88" spans="1:8">
      <c r="A88" s="1503">
        <v>7</v>
      </c>
      <c r="B88" s="617" t="s">
        <v>2721</v>
      </c>
      <c r="C88" s="1746">
        <v>47826247</v>
      </c>
      <c r="D88" s="2009">
        <v>5041428</v>
      </c>
      <c r="E88" s="2013" t="s">
        <v>2722</v>
      </c>
      <c r="F88" s="2011">
        <v>36095816</v>
      </c>
      <c r="G88" s="2014">
        <v>16771859</v>
      </c>
      <c r="H88" s="886"/>
    </row>
    <row r="89" spans="1:8">
      <c r="A89" s="1503">
        <v>8</v>
      </c>
      <c r="B89" s="617" t="s">
        <v>2723</v>
      </c>
      <c r="C89" s="1746">
        <v>10500000</v>
      </c>
      <c r="D89" s="2009">
        <v>1500000</v>
      </c>
      <c r="E89" s="2013">
        <v>405</v>
      </c>
      <c r="F89" s="2011">
        <v>500000</v>
      </c>
      <c r="G89" s="2014">
        <v>11500000</v>
      </c>
      <c r="H89" s="886"/>
    </row>
    <row r="90" spans="1:8">
      <c r="A90" s="1503">
        <v>9</v>
      </c>
      <c r="B90" s="617" t="s">
        <v>2724</v>
      </c>
      <c r="C90" s="1746">
        <v>19797794</v>
      </c>
      <c r="D90" s="2009">
        <v>0</v>
      </c>
      <c r="E90" s="2013" t="s">
        <v>2725</v>
      </c>
      <c r="F90" s="2011">
        <v>19797794</v>
      </c>
      <c r="G90" s="2014">
        <v>0</v>
      </c>
      <c r="H90" s="886"/>
    </row>
    <row r="91" spans="1:8">
      <c r="A91" s="1503">
        <v>10</v>
      </c>
      <c r="B91" s="617" t="s">
        <v>2726</v>
      </c>
      <c r="C91" s="1746">
        <v>0</v>
      </c>
      <c r="D91" s="2009">
        <v>0</v>
      </c>
      <c r="E91" s="2013"/>
      <c r="F91" s="2011">
        <v>0</v>
      </c>
      <c r="G91" s="2014">
        <v>0</v>
      </c>
      <c r="H91" s="886"/>
    </row>
    <row r="92" spans="1:8">
      <c r="A92" s="1503">
        <v>11</v>
      </c>
      <c r="B92" s="617" t="s">
        <v>2727</v>
      </c>
      <c r="C92" s="1746">
        <v>0</v>
      </c>
      <c r="D92" s="2009">
        <v>0</v>
      </c>
      <c r="E92" s="2013"/>
      <c r="F92" s="2011">
        <v>0</v>
      </c>
      <c r="G92" s="2014">
        <v>0</v>
      </c>
      <c r="H92" s="886"/>
    </row>
    <row r="93" spans="1:8">
      <c r="A93" s="1503">
        <v>12</v>
      </c>
      <c r="B93" s="617" t="s">
        <v>2728</v>
      </c>
      <c r="C93" s="1746">
        <v>-160334</v>
      </c>
      <c r="D93" s="2009">
        <v>447666</v>
      </c>
      <c r="E93" s="2013" t="s">
        <v>2676</v>
      </c>
      <c r="F93" s="2011">
        <v>62793</v>
      </c>
      <c r="G93" s="2014">
        <v>224539</v>
      </c>
      <c r="H93" s="886"/>
    </row>
    <row r="94" spans="1:8">
      <c r="A94" s="1503">
        <v>13</v>
      </c>
      <c r="B94" s="617" t="s">
        <v>2729</v>
      </c>
      <c r="C94" s="1746">
        <v>4949449</v>
      </c>
      <c r="D94" s="2009">
        <v>0</v>
      </c>
      <c r="E94" s="2013"/>
      <c r="F94" s="2011">
        <v>0</v>
      </c>
      <c r="G94" s="2014">
        <v>4949449</v>
      </c>
      <c r="H94" s="886"/>
    </row>
    <row r="95" spans="1:8">
      <c r="A95" s="1503">
        <v>14</v>
      </c>
      <c r="B95" s="617" t="s">
        <v>2730</v>
      </c>
      <c r="C95" s="1746">
        <v>220004</v>
      </c>
      <c r="D95" s="2009">
        <v>325933</v>
      </c>
      <c r="E95" s="2013" t="s">
        <v>2731</v>
      </c>
      <c r="F95" s="2011">
        <v>302507</v>
      </c>
      <c r="G95" s="2014">
        <v>243430</v>
      </c>
      <c r="H95" s="886"/>
    </row>
    <row r="96" spans="1:8">
      <c r="A96" s="1503">
        <v>15</v>
      </c>
      <c r="B96" s="617" t="s">
        <v>2732</v>
      </c>
      <c r="C96" s="1746">
        <v>8209003</v>
      </c>
      <c r="D96" s="2009">
        <v>3696206</v>
      </c>
      <c r="E96" s="2013" t="s">
        <v>2733</v>
      </c>
      <c r="F96" s="2011">
        <v>11905209</v>
      </c>
      <c r="G96" s="2014">
        <v>0</v>
      </c>
      <c r="H96" s="886"/>
    </row>
    <row r="97" spans="1:8">
      <c r="A97" s="1503">
        <v>16</v>
      </c>
      <c r="B97" s="617" t="s">
        <v>2734</v>
      </c>
      <c r="C97" s="1746">
        <v>3690887</v>
      </c>
      <c r="D97" s="2009">
        <v>55827</v>
      </c>
      <c r="E97" s="2013" t="s">
        <v>2735</v>
      </c>
      <c r="F97" s="2011">
        <v>3420803</v>
      </c>
      <c r="G97" s="2014">
        <v>325911</v>
      </c>
      <c r="H97" s="886"/>
    </row>
    <row r="98" spans="1:8">
      <c r="A98" s="1503">
        <v>17</v>
      </c>
      <c r="B98" s="617" t="s">
        <v>2736</v>
      </c>
      <c r="C98" s="1746">
        <v>13308</v>
      </c>
      <c r="D98" s="2009">
        <v>0</v>
      </c>
      <c r="E98" s="2013">
        <v>182.3</v>
      </c>
      <c r="F98" s="2011">
        <v>12338</v>
      </c>
      <c r="G98" s="2014">
        <v>970</v>
      </c>
      <c r="H98" s="886"/>
    </row>
    <row r="99" spans="1:8">
      <c r="A99" s="1503">
        <v>18</v>
      </c>
      <c r="B99" s="617" t="s">
        <v>2737</v>
      </c>
      <c r="C99" s="1746">
        <v>40934553</v>
      </c>
      <c r="D99" s="2009">
        <v>2177012</v>
      </c>
      <c r="E99" s="2013" t="s">
        <v>2733</v>
      </c>
      <c r="F99" s="2011">
        <v>11199719</v>
      </c>
      <c r="G99" s="2014">
        <v>31911846</v>
      </c>
      <c r="H99" s="886"/>
    </row>
    <row r="100" spans="1:8">
      <c r="A100" s="1503">
        <v>19</v>
      </c>
      <c r="B100" s="617" t="s">
        <v>2738</v>
      </c>
      <c r="C100" s="1746">
        <v>13564991</v>
      </c>
      <c r="D100" s="2009">
        <v>715611</v>
      </c>
      <c r="E100" s="2013" t="s">
        <v>2733</v>
      </c>
      <c r="F100" s="2011">
        <v>3263988</v>
      </c>
      <c r="G100" s="2014">
        <v>11016614</v>
      </c>
      <c r="H100" s="886"/>
    </row>
    <row r="101" spans="1:8">
      <c r="A101" s="1503">
        <v>20</v>
      </c>
      <c r="B101" s="617" t="s">
        <v>2739</v>
      </c>
      <c r="C101" s="1746">
        <v>1139847</v>
      </c>
      <c r="D101" s="2009">
        <v>1178610</v>
      </c>
      <c r="E101" s="2013">
        <v>909</v>
      </c>
      <c r="F101" s="2011">
        <v>397475</v>
      </c>
      <c r="G101" s="2014">
        <v>1920982</v>
      </c>
      <c r="H101" s="886"/>
    </row>
    <row r="102" spans="1:8">
      <c r="A102" s="1503">
        <v>21</v>
      </c>
      <c r="B102" s="617" t="s">
        <v>2740</v>
      </c>
      <c r="C102" s="1746">
        <v>7308286</v>
      </c>
      <c r="D102" s="2009">
        <v>0</v>
      </c>
      <c r="E102" s="2013">
        <v>254</v>
      </c>
      <c r="F102" s="2011">
        <v>3248128</v>
      </c>
      <c r="G102" s="2014">
        <v>4060158</v>
      </c>
      <c r="H102" s="886"/>
    </row>
    <row r="103" spans="1:8">
      <c r="A103" s="1503">
        <v>22</v>
      </c>
      <c r="B103" s="617" t="s">
        <v>2741</v>
      </c>
      <c r="C103" s="1746">
        <v>34565</v>
      </c>
      <c r="D103" s="2009">
        <v>3549</v>
      </c>
      <c r="E103" s="2013"/>
      <c r="F103" s="2011">
        <v>0</v>
      </c>
      <c r="G103" s="2014">
        <v>38114</v>
      </c>
      <c r="H103" s="886"/>
    </row>
    <row r="104" spans="1:8">
      <c r="A104" s="1503">
        <v>23</v>
      </c>
      <c r="B104" s="617" t="s">
        <v>2742</v>
      </c>
      <c r="C104" s="1746">
        <v>91508</v>
      </c>
      <c r="D104" s="2009">
        <v>7318</v>
      </c>
      <c r="E104" s="2013">
        <v>182.3</v>
      </c>
      <c r="F104" s="2011">
        <v>46328</v>
      </c>
      <c r="G104" s="2014">
        <v>52498</v>
      </c>
      <c r="H104" s="886"/>
    </row>
    <row r="105" spans="1:8">
      <c r="A105" s="1503">
        <v>24</v>
      </c>
      <c r="B105" s="617" t="s">
        <v>2743</v>
      </c>
      <c r="C105" s="1746">
        <v>164784</v>
      </c>
      <c r="D105" s="2009">
        <v>0</v>
      </c>
      <c r="E105" s="2013"/>
      <c r="F105" s="2011">
        <v>0</v>
      </c>
      <c r="G105" s="2014">
        <v>164784</v>
      </c>
      <c r="H105" s="886"/>
    </row>
    <row r="106" spans="1:8">
      <c r="A106" s="1503">
        <v>25</v>
      </c>
      <c r="B106" s="617" t="s">
        <v>2744</v>
      </c>
      <c r="C106" s="1746">
        <v>1777499</v>
      </c>
      <c r="D106" s="2009">
        <v>1465033</v>
      </c>
      <c r="E106" s="2013">
        <v>908</v>
      </c>
      <c r="F106" s="2011">
        <v>1288520</v>
      </c>
      <c r="G106" s="2014">
        <v>1954012</v>
      </c>
      <c r="H106" s="886"/>
    </row>
    <row r="107" spans="1:8">
      <c r="A107" s="1503">
        <v>26</v>
      </c>
      <c r="B107" s="3151" t="s">
        <v>2745</v>
      </c>
      <c r="C107" s="1746">
        <v>1198454</v>
      </c>
      <c r="D107" s="2009">
        <v>434846</v>
      </c>
      <c r="E107" s="2013">
        <v>928</v>
      </c>
      <c r="F107" s="2011">
        <v>380803</v>
      </c>
      <c r="G107" s="2014">
        <v>1252497</v>
      </c>
      <c r="H107" s="886"/>
    </row>
    <row r="108" spans="1:8">
      <c r="A108" s="1503">
        <v>27</v>
      </c>
      <c r="B108" s="617" t="s">
        <v>2746</v>
      </c>
      <c r="C108" s="1746">
        <v>1147546</v>
      </c>
      <c r="D108" s="2009">
        <v>430150</v>
      </c>
      <c r="E108" s="2013">
        <v>928</v>
      </c>
      <c r="F108" s="2011">
        <v>324509</v>
      </c>
      <c r="G108" s="2014">
        <v>1253187</v>
      </c>
      <c r="H108" s="886"/>
    </row>
    <row r="109" spans="1:8">
      <c r="A109" s="1503">
        <v>28</v>
      </c>
      <c r="B109" s="617" t="s">
        <v>2747</v>
      </c>
      <c r="C109" s="1746">
        <v>43155007</v>
      </c>
      <c r="D109" s="2009">
        <v>47384405</v>
      </c>
      <c r="E109" s="2013">
        <v>456</v>
      </c>
      <c r="F109" s="2011">
        <v>52804404</v>
      </c>
      <c r="G109" s="2014">
        <v>37735008</v>
      </c>
      <c r="H109" s="886"/>
    </row>
    <row r="110" spans="1:8">
      <c r="A110" s="1503">
        <v>29</v>
      </c>
      <c r="B110" s="617" t="s">
        <v>2748</v>
      </c>
      <c r="C110" s="1746">
        <v>4361725</v>
      </c>
      <c r="D110" s="2009">
        <v>11906153</v>
      </c>
      <c r="E110" s="2013" t="s">
        <v>2749</v>
      </c>
      <c r="F110" s="2011">
        <v>8163962</v>
      </c>
      <c r="G110" s="2014">
        <v>8103916</v>
      </c>
      <c r="H110" s="151"/>
    </row>
    <row r="111" spans="1:8">
      <c r="A111" s="1503">
        <v>30</v>
      </c>
      <c r="B111" s="617" t="s">
        <v>2750</v>
      </c>
      <c r="C111" s="1746">
        <v>0</v>
      </c>
      <c r="D111" s="2009">
        <v>1608536</v>
      </c>
      <c r="E111" s="2013">
        <v>908</v>
      </c>
      <c r="F111" s="2011">
        <v>1608536</v>
      </c>
      <c r="G111" s="2014">
        <v>0</v>
      </c>
      <c r="H111" s="151"/>
    </row>
    <row r="112" spans="1:8">
      <c r="A112" s="1503">
        <v>31</v>
      </c>
      <c r="B112" s="617" t="s">
        <v>2751</v>
      </c>
      <c r="C112" s="1746">
        <v>-70827507</v>
      </c>
      <c r="D112" s="2009">
        <v>-2197558</v>
      </c>
      <c r="E112" s="2013"/>
      <c r="F112" s="2011">
        <v>0</v>
      </c>
      <c r="G112" s="2014">
        <v>-73025065</v>
      </c>
      <c r="H112" s="151"/>
    </row>
    <row r="113" spans="1:8">
      <c r="A113" s="1503">
        <v>32</v>
      </c>
      <c r="B113" s="617" t="s">
        <v>2752</v>
      </c>
      <c r="C113" s="1746">
        <v>3189200</v>
      </c>
      <c r="D113" s="2009">
        <v>1308432</v>
      </c>
      <c r="E113" s="2013">
        <v>407.3</v>
      </c>
      <c r="F113" s="2011">
        <v>2329042</v>
      </c>
      <c r="G113" s="2014">
        <v>2168590</v>
      </c>
      <c r="H113" s="151"/>
    </row>
    <row r="114" spans="1:8">
      <c r="A114" s="1503">
        <v>33</v>
      </c>
      <c r="B114" s="617" t="s">
        <v>2753</v>
      </c>
      <c r="C114" s="1746">
        <v>5931732</v>
      </c>
      <c r="D114" s="2009">
        <v>11847970</v>
      </c>
      <c r="E114" s="2013" t="s">
        <v>2754</v>
      </c>
      <c r="F114" s="2011">
        <v>17779702</v>
      </c>
      <c r="G114" s="2014">
        <v>0</v>
      </c>
      <c r="H114" s="151"/>
    </row>
    <row r="115" spans="1:8">
      <c r="A115" s="1503">
        <v>34</v>
      </c>
      <c r="B115" s="617" t="s">
        <v>2755</v>
      </c>
      <c r="C115" s="1746">
        <v>166667</v>
      </c>
      <c r="D115" s="2009">
        <v>0</v>
      </c>
      <c r="E115" s="2013"/>
      <c r="F115" s="2011">
        <v>0</v>
      </c>
      <c r="G115" s="2014">
        <v>166667</v>
      </c>
      <c r="H115" s="151"/>
    </row>
    <row r="116" spans="1:8">
      <c r="A116" s="1503">
        <v>35</v>
      </c>
      <c r="B116" s="617" t="s">
        <v>2756</v>
      </c>
      <c r="C116" s="1746">
        <v>422571</v>
      </c>
      <c r="D116" s="2009">
        <v>717132</v>
      </c>
      <c r="E116" s="2013">
        <v>908</v>
      </c>
      <c r="F116" s="2011">
        <v>88488</v>
      </c>
      <c r="G116" s="2014">
        <v>1051215</v>
      </c>
      <c r="H116" s="151"/>
    </row>
    <row r="117" spans="1:8">
      <c r="A117" s="1503">
        <v>36</v>
      </c>
      <c r="B117" s="617" t="s">
        <v>2757</v>
      </c>
      <c r="C117" s="1746">
        <v>182311</v>
      </c>
      <c r="D117" s="2009">
        <v>16270738</v>
      </c>
      <c r="E117" s="2013">
        <v>456</v>
      </c>
      <c r="F117" s="2011">
        <v>16453049</v>
      </c>
      <c r="G117" s="2014">
        <v>0</v>
      </c>
      <c r="H117" s="151"/>
    </row>
    <row r="118" spans="1:8">
      <c r="A118" s="1503">
        <v>37</v>
      </c>
      <c r="B118" s="617" t="s">
        <v>2758</v>
      </c>
      <c r="C118" s="1746">
        <v>135399</v>
      </c>
      <c r="D118" s="2009">
        <v>100139</v>
      </c>
      <c r="E118" s="2013"/>
      <c r="F118" s="2011">
        <v>0</v>
      </c>
      <c r="G118" s="2014">
        <v>235538</v>
      </c>
      <c r="H118" s="151"/>
    </row>
    <row r="119" spans="1:8">
      <c r="A119" s="1503">
        <v>38</v>
      </c>
      <c r="B119" s="617" t="s">
        <v>2759</v>
      </c>
      <c r="C119" s="1746">
        <v>0</v>
      </c>
      <c r="D119" s="2009">
        <v>5041833</v>
      </c>
      <c r="E119" s="3171" t="s">
        <v>2760</v>
      </c>
      <c r="F119" s="2011">
        <v>5041833</v>
      </c>
      <c r="G119" s="2014">
        <v>0</v>
      </c>
      <c r="H119" s="151"/>
    </row>
    <row r="120" spans="1:8">
      <c r="A120" s="1503">
        <v>39</v>
      </c>
      <c r="B120" s="617" t="s">
        <v>2761</v>
      </c>
      <c r="C120" s="1746">
        <v>0</v>
      </c>
      <c r="D120" s="2009">
        <v>1408130</v>
      </c>
      <c r="E120" s="2013">
        <v>2540</v>
      </c>
      <c r="F120" s="2011">
        <v>1408130</v>
      </c>
      <c r="G120" s="2014">
        <v>0</v>
      </c>
      <c r="H120" s="151"/>
    </row>
    <row r="121" spans="1:8">
      <c r="A121" s="1503">
        <v>40</v>
      </c>
      <c r="B121" s="617" t="s">
        <v>2762</v>
      </c>
      <c r="C121" s="1746">
        <v>0</v>
      </c>
      <c r="D121" s="2009">
        <v>5037191</v>
      </c>
      <c r="E121" s="2013" t="s">
        <v>2763</v>
      </c>
      <c r="F121" s="2011">
        <v>2788415</v>
      </c>
      <c r="G121" s="2014">
        <v>2248776</v>
      </c>
      <c r="H121" s="151"/>
    </row>
    <row r="122" spans="1:8">
      <c r="A122" s="1503">
        <v>41</v>
      </c>
      <c r="B122" s="617" t="s">
        <v>2764</v>
      </c>
      <c r="C122" s="1746">
        <v>0</v>
      </c>
      <c r="D122" s="2009">
        <v>103338633</v>
      </c>
      <c r="E122" s="2013" t="s">
        <v>2765</v>
      </c>
      <c r="F122" s="2011">
        <v>51396280</v>
      </c>
      <c r="G122" s="2014">
        <v>51942353</v>
      </c>
      <c r="H122" s="151"/>
    </row>
    <row r="123" spans="1:8">
      <c r="A123" s="1503">
        <v>42</v>
      </c>
      <c r="B123" s="617" t="s">
        <v>2766</v>
      </c>
      <c r="C123" s="1745">
        <v>0</v>
      </c>
      <c r="D123" s="2010">
        <v>14719580</v>
      </c>
      <c r="E123" s="1761">
        <v>254</v>
      </c>
      <c r="F123" s="1258">
        <v>3512145</v>
      </c>
      <c r="G123" s="1221">
        <v>11207435</v>
      </c>
      <c r="H123" s="151"/>
    </row>
    <row r="124" spans="1:8">
      <c r="A124" s="1503">
        <v>43</v>
      </c>
      <c r="B124" s="617" t="s">
        <v>2767</v>
      </c>
      <c r="C124" s="1745">
        <v>0</v>
      </c>
      <c r="D124" s="2010">
        <v>221537033</v>
      </c>
      <c r="E124" s="1761" t="s">
        <v>2768</v>
      </c>
      <c r="F124" s="1258">
        <v>48837397</v>
      </c>
      <c r="G124" s="1221">
        <v>172699636</v>
      </c>
      <c r="H124" s="151"/>
    </row>
    <row r="125" spans="1:8">
      <c r="A125" s="1503">
        <v>44</v>
      </c>
      <c r="B125" s="617" t="s">
        <v>2769</v>
      </c>
      <c r="C125" s="1745">
        <v>0</v>
      </c>
      <c r="D125" s="2010">
        <v>88362644</v>
      </c>
      <c r="E125" s="617"/>
      <c r="F125" s="1258">
        <v>0</v>
      </c>
      <c r="G125" s="1221">
        <v>88362644</v>
      </c>
      <c r="H125" s="151"/>
    </row>
    <row r="126" spans="1:8">
      <c r="A126" s="1503">
        <v>45</v>
      </c>
      <c r="B126" s="617" t="s">
        <v>2770</v>
      </c>
      <c r="C126" s="1745">
        <v>0</v>
      </c>
      <c r="D126" s="2010">
        <v>14756</v>
      </c>
      <c r="E126" s="617"/>
      <c r="F126" s="1258">
        <v>0</v>
      </c>
      <c r="G126" s="1221">
        <v>14756</v>
      </c>
      <c r="H126" s="151"/>
    </row>
    <row r="127" spans="1:8">
      <c r="A127" s="1503">
        <v>46</v>
      </c>
      <c r="B127" s="617" t="s">
        <v>2771</v>
      </c>
      <c r="C127" s="1745">
        <v>0</v>
      </c>
      <c r="D127" s="2010">
        <v>21031388</v>
      </c>
      <c r="E127" s="617"/>
      <c r="F127" s="1258">
        <v>0</v>
      </c>
      <c r="G127" s="1221">
        <v>21031388</v>
      </c>
      <c r="H127" s="151"/>
    </row>
    <row r="128" spans="1:8">
      <c r="A128" s="1503">
        <v>47</v>
      </c>
      <c r="B128" s="617" t="s">
        <v>2772</v>
      </c>
      <c r="C128" s="1745">
        <v>0</v>
      </c>
      <c r="D128" s="2010">
        <v>33256822</v>
      </c>
      <c r="E128" s="617"/>
      <c r="F128" s="1258">
        <v>0</v>
      </c>
      <c r="G128" s="1221">
        <v>33256822</v>
      </c>
      <c r="H128" s="151"/>
    </row>
    <row r="129" spans="1:8">
      <c r="A129" s="1503">
        <v>48</v>
      </c>
      <c r="B129" s="617" t="s">
        <v>2773</v>
      </c>
      <c r="C129" s="1745">
        <v>0</v>
      </c>
      <c r="D129" s="2010">
        <v>104144</v>
      </c>
      <c r="E129" s="534" t="s">
        <v>2768</v>
      </c>
      <c r="F129" s="1258">
        <v>104144</v>
      </c>
      <c r="G129" s="1221">
        <v>0</v>
      </c>
      <c r="H129" s="151"/>
    </row>
    <row r="130" spans="1:8" ht="16" thickBot="1">
      <c r="A130" s="1226">
        <v>49</v>
      </c>
      <c r="B130" s="2015" t="s">
        <v>972</v>
      </c>
      <c r="C130" s="3350">
        <f>SUM(C82:C129)</f>
        <v>197990181</v>
      </c>
      <c r="D130" s="3351">
        <f>SUM(D82:D129)</f>
        <v>628928278</v>
      </c>
      <c r="E130" s="3352" t="s">
        <v>85</v>
      </c>
      <c r="F130" s="3353">
        <f>SUM(F82:F129)</f>
        <v>305124412</v>
      </c>
      <c r="G130" s="3354">
        <f>SUM(G82:G129)</f>
        <v>521794047</v>
      </c>
      <c r="H130" s="193"/>
    </row>
    <row r="131" spans="1:8">
      <c r="B131" s="9" t="s">
        <v>85</v>
      </c>
      <c r="D131" s="9" t="s">
        <v>85</v>
      </c>
    </row>
    <row r="132" spans="1:8">
      <c r="A132" s="9" t="s">
        <v>828</v>
      </c>
    </row>
    <row r="133" spans="1:8">
      <c r="A133" s="3699" t="s">
        <v>2774</v>
      </c>
      <c r="B133" s="3699"/>
      <c r="C133" s="3699"/>
      <c r="D133" s="3699"/>
      <c r="E133" s="3699"/>
      <c r="F133" s="3699"/>
      <c r="G133" s="3699"/>
      <c r="H133" s="12"/>
    </row>
    <row r="134" spans="1:8">
      <c r="A134" s="288"/>
      <c r="B134" s="12"/>
      <c r="C134" s="12"/>
      <c r="D134" s="12"/>
      <c r="E134" s="12"/>
      <c r="F134" s="12"/>
      <c r="G134" s="12"/>
      <c r="H134" s="12"/>
    </row>
    <row r="135" spans="1:8">
      <c r="F135" s="2007"/>
      <c r="H135" s="1016"/>
    </row>
    <row r="136" spans="1:8">
      <c r="A136" s="9" t="str">
        <f>'Data Sheet'!$C$25</f>
        <v xml:space="preserve">Niagara Mohawk Power Corporation </v>
      </c>
      <c r="F136" s="320" t="str">
        <f>'Data Sheet'!$C$40</f>
        <v>April 20, 2026</v>
      </c>
      <c r="G136" s="9" t="str">
        <f>'Data Sheet'!$C$38</f>
        <v>December 31, 2025</v>
      </c>
    </row>
    <row r="138" spans="1:8">
      <c r="A138" s="12"/>
      <c r="B138" s="12"/>
      <c r="C138" s="12"/>
      <c r="D138" s="12"/>
      <c r="E138" s="12"/>
      <c r="F138" s="12"/>
      <c r="G138" s="12"/>
    </row>
    <row r="139" spans="1:8">
      <c r="A139" s="1667"/>
      <c r="B139" s="37"/>
      <c r="C139" s="1739"/>
      <c r="D139" s="1739"/>
      <c r="E139" s="1217"/>
      <c r="F139" s="1217"/>
      <c r="G139" s="36"/>
    </row>
    <row r="140" spans="1:8">
      <c r="A140" s="1499"/>
      <c r="C140" s="617"/>
      <c r="D140" s="617"/>
      <c r="E140" s="1586"/>
      <c r="F140" s="1586"/>
      <c r="G140" s="1579"/>
    </row>
    <row r="141" spans="1:8">
      <c r="A141" s="1810"/>
      <c r="B141" s="34"/>
      <c r="C141" s="1753"/>
      <c r="D141" s="1753"/>
      <c r="E141" s="1669"/>
      <c r="F141" s="1669"/>
      <c r="G141" s="2440"/>
    </row>
    <row r="142" spans="1:8">
      <c r="A142" s="1499"/>
      <c r="C142" s="617"/>
      <c r="D142" s="617"/>
      <c r="E142" s="1586"/>
      <c r="F142" s="1586"/>
      <c r="G142" s="1579"/>
    </row>
    <row r="143" spans="1:8">
      <c r="A143" s="1499"/>
      <c r="C143" s="617"/>
      <c r="D143" s="617"/>
      <c r="E143" s="1586"/>
      <c r="F143" s="1586"/>
      <c r="G143" s="1579"/>
    </row>
    <row r="144" spans="1:8">
      <c r="A144" s="1499"/>
      <c r="C144" s="617"/>
      <c r="D144" s="617"/>
      <c r="E144" s="1586"/>
      <c r="F144" s="1586"/>
      <c r="G144" s="1579"/>
    </row>
    <row r="145" spans="1:7">
      <c r="A145" s="1499"/>
      <c r="C145" s="617"/>
      <c r="D145" s="617"/>
      <c r="E145" s="1586"/>
      <c r="F145" s="1586"/>
      <c r="G145" s="1579"/>
    </row>
    <row r="146" spans="1:7">
      <c r="A146" s="1499"/>
      <c r="C146" s="617"/>
      <c r="D146" s="617"/>
      <c r="E146" s="1586"/>
      <c r="F146" s="1586"/>
      <c r="G146" s="1579"/>
    </row>
    <row r="147" spans="1:7">
      <c r="A147" s="1499"/>
      <c r="C147" s="617"/>
      <c r="D147" s="617"/>
      <c r="E147" s="1586"/>
      <c r="F147" s="1586"/>
      <c r="G147" s="1579"/>
    </row>
    <row r="148" spans="1:7">
      <c r="A148" s="1499"/>
      <c r="B148" s="143"/>
      <c r="C148" s="617"/>
      <c r="D148" s="534"/>
      <c r="E148" s="1651"/>
      <c r="F148" s="1586"/>
      <c r="G148" s="1579"/>
    </row>
    <row r="149" spans="1:7">
      <c r="A149" s="1499"/>
      <c r="C149" s="617"/>
      <c r="D149" s="617"/>
      <c r="E149" s="1586"/>
      <c r="F149" s="1586"/>
      <c r="G149" s="1579"/>
    </row>
    <row r="150" spans="1:7">
      <c r="A150" s="1499"/>
      <c r="C150" s="617"/>
      <c r="D150" s="617"/>
      <c r="E150" s="1586"/>
      <c r="F150" s="1586"/>
      <c r="G150" s="1579"/>
    </row>
    <row r="151" spans="1:7">
      <c r="A151" s="1499"/>
      <c r="C151" s="617"/>
      <c r="D151" s="617"/>
      <c r="E151" s="1586"/>
      <c r="F151" s="1586"/>
      <c r="G151" s="1579"/>
    </row>
    <row r="152" spans="1:7">
      <c r="A152" s="1499"/>
      <c r="C152" s="617"/>
      <c r="D152" s="617"/>
      <c r="E152" s="1586"/>
      <c r="F152" s="1586"/>
      <c r="G152" s="1579"/>
    </row>
    <row r="153" spans="1:7">
      <c r="A153" s="1499"/>
      <c r="C153" s="617"/>
      <c r="D153" s="617"/>
      <c r="E153" s="1586"/>
      <c r="F153" s="1586"/>
      <c r="G153" s="1579"/>
    </row>
    <row r="154" spans="1:7">
      <c r="A154" s="1499"/>
      <c r="C154" s="617"/>
      <c r="D154" s="617"/>
      <c r="E154" s="1586"/>
      <c r="F154" s="1586"/>
      <c r="G154" s="1579"/>
    </row>
    <row r="155" spans="1:7">
      <c r="A155" s="1499"/>
      <c r="C155" s="617"/>
      <c r="D155" s="617"/>
      <c r="E155" s="1586"/>
      <c r="F155" s="1586"/>
      <c r="G155" s="1579"/>
    </row>
    <row r="156" spans="1:7">
      <c r="A156" s="1499"/>
      <c r="C156" s="617"/>
      <c r="D156" s="617"/>
      <c r="E156" s="1586"/>
      <c r="F156" s="1586"/>
      <c r="G156" s="1579"/>
    </row>
    <row r="157" spans="1:7">
      <c r="A157" s="1499"/>
      <c r="C157" s="617"/>
      <c r="D157" s="617"/>
      <c r="E157" s="1586"/>
      <c r="F157" s="1586"/>
      <c r="G157" s="1579"/>
    </row>
    <row r="158" spans="1:7">
      <c r="A158" s="1499"/>
      <c r="C158" s="617"/>
      <c r="D158" s="617"/>
      <c r="E158" s="1586"/>
      <c r="F158" s="1586"/>
      <c r="G158" s="1579"/>
    </row>
    <row r="159" spans="1:7">
      <c r="A159" s="1499"/>
      <c r="C159" s="617"/>
      <c r="D159" s="617"/>
      <c r="E159" s="1586"/>
      <c r="F159" s="1586"/>
      <c r="G159" s="1579"/>
    </row>
    <row r="160" spans="1:7">
      <c r="A160" s="1499"/>
      <c r="C160" s="617"/>
      <c r="D160" s="617"/>
      <c r="E160" s="1586"/>
      <c r="F160" s="1586"/>
      <c r="G160" s="1579"/>
    </row>
    <row r="161" spans="1:7">
      <c r="A161" s="1499"/>
      <c r="C161" s="617"/>
      <c r="D161" s="617"/>
      <c r="E161" s="1586"/>
      <c r="F161" s="1586"/>
      <c r="G161" s="1579"/>
    </row>
    <row r="162" spans="1:7">
      <c r="A162" s="1499"/>
      <c r="C162" s="617"/>
      <c r="D162" s="617"/>
      <c r="E162" s="1586"/>
      <c r="F162" s="1586"/>
      <c r="G162" s="1579"/>
    </row>
    <row r="163" spans="1:7">
      <c r="A163" s="1499"/>
      <c r="C163" s="617"/>
      <c r="D163" s="617"/>
      <c r="E163" s="1586"/>
      <c r="F163" s="1586"/>
      <c r="G163" s="1579"/>
    </row>
    <row r="164" spans="1:7">
      <c r="A164" s="1499"/>
      <c r="C164" s="617"/>
      <c r="D164" s="617"/>
      <c r="E164" s="1586"/>
      <c r="F164" s="1586"/>
      <c r="G164" s="1579"/>
    </row>
    <row r="165" spans="1:7">
      <c r="A165" s="1499"/>
      <c r="C165" s="617"/>
      <c r="D165" s="617"/>
      <c r="E165" s="1586"/>
      <c r="F165" s="1586"/>
      <c r="G165" s="1579"/>
    </row>
    <row r="166" spans="1:7">
      <c r="A166" s="1499"/>
      <c r="C166" s="617"/>
      <c r="D166" s="617"/>
      <c r="E166" s="1586"/>
      <c r="F166" s="1586"/>
      <c r="G166" s="1579"/>
    </row>
    <row r="167" spans="1:7">
      <c r="A167" s="1499"/>
      <c r="C167" s="617"/>
      <c r="D167" s="617"/>
      <c r="E167" s="1586"/>
      <c r="F167" s="1586"/>
      <c r="G167" s="1579"/>
    </row>
    <row r="168" spans="1:7">
      <c r="A168" s="1499"/>
      <c r="C168" s="617"/>
      <c r="D168" s="617"/>
      <c r="E168" s="1586"/>
      <c r="F168" s="1586"/>
      <c r="G168" s="1579"/>
    </row>
    <row r="169" spans="1:7">
      <c r="A169" s="1499"/>
      <c r="C169" s="617"/>
      <c r="D169" s="617"/>
      <c r="E169" s="1586"/>
      <c r="F169" s="1586"/>
      <c r="G169" s="1579"/>
    </row>
    <row r="170" spans="1:7">
      <c r="A170" s="1499"/>
      <c r="C170" s="617"/>
      <c r="D170" s="617"/>
      <c r="E170" s="1586"/>
      <c r="F170" s="1586"/>
      <c r="G170" s="1579"/>
    </row>
    <row r="171" spans="1:7">
      <c r="A171" s="1499"/>
      <c r="C171" s="617"/>
      <c r="D171" s="617"/>
      <c r="E171" s="1586"/>
      <c r="F171" s="1586"/>
      <c r="G171" s="1579"/>
    </row>
    <row r="172" spans="1:7">
      <c r="A172" s="1499"/>
      <c r="C172" s="617"/>
      <c r="D172" s="617"/>
      <c r="E172" s="1586"/>
      <c r="F172" s="1586"/>
      <c r="G172" s="1579"/>
    </row>
    <row r="173" spans="1:7">
      <c r="A173" s="1499"/>
      <c r="C173" s="617"/>
      <c r="D173" s="617"/>
      <c r="E173" s="1586"/>
      <c r="F173" s="1586"/>
      <c r="G173" s="1579"/>
    </row>
    <row r="174" spans="1:7">
      <c r="A174" s="1499"/>
      <c r="C174" s="617"/>
      <c r="D174" s="617"/>
      <c r="E174" s="1586"/>
      <c r="F174" s="1586"/>
      <c r="G174" s="1579"/>
    </row>
    <row r="175" spans="1:7">
      <c r="A175" s="1499"/>
      <c r="C175" s="617"/>
      <c r="D175" s="617"/>
      <c r="E175" s="1586"/>
      <c r="F175" s="1586"/>
      <c r="G175" s="1579"/>
    </row>
    <row r="176" spans="1:7">
      <c r="A176" s="1499"/>
      <c r="C176" s="617"/>
      <c r="D176" s="617"/>
      <c r="E176" s="1586"/>
      <c r="F176" s="1586"/>
      <c r="G176" s="1579"/>
    </row>
    <row r="177" spans="1:7">
      <c r="A177" s="1499"/>
      <c r="C177" s="617"/>
      <c r="D177" s="617"/>
      <c r="E177" s="1586"/>
      <c r="F177" s="1586"/>
      <c r="G177" s="1579"/>
    </row>
    <row r="178" spans="1:7">
      <c r="A178" s="1499"/>
      <c r="C178" s="1128"/>
      <c r="D178" s="1128"/>
      <c r="E178" s="1586"/>
      <c r="F178" s="1586"/>
      <c r="G178" s="1579"/>
    </row>
    <row r="179" spans="1:7">
      <c r="A179" s="1499"/>
      <c r="E179" s="1586"/>
      <c r="F179" s="1586"/>
      <c r="G179" s="1579"/>
    </row>
    <row r="180" spans="1:7" ht="16" thickBot="1">
      <c r="A180" s="1189"/>
      <c r="B180" s="1620"/>
      <c r="C180" s="1620"/>
      <c r="D180" s="1620"/>
      <c r="E180" s="1369"/>
      <c r="F180" s="1586"/>
      <c r="G180" s="1579"/>
    </row>
    <row r="181" spans="1:7">
      <c r="A181" s="1499"/>
      <c r="F181" s="1586"/>
      <c r="G181" s="1662"/>
    </row>
    <row r="182" spans="1:7">
      <c r="A182" s="1499"/>
      <c r="F182" s="1586"/>
      <c r="G182" s="1579"/>
    </row>
    <row r="183" spans="1:7">
      <c r="A183" s="1499"/>
      <c r="F183" s="1586"/>
      <c r="G183" s="1579"/>
    </row>
    <row r="184" spans="1:7">
      <c r="A184" s="1499"/>
      <c r="F184" s="1586"/>
      <c r="G184" s="1579"/>
    </row>
    <row r="185" spans="1:7">
      <c r="A185" s="1499"/>
      <c r="F185" s="1586"/>
      <c r="G185" s="1579"/>
    </row>
    <row r="186" spans="1:7">
      <c r="A186" s="1499"/>
      <c r="F186" s="1586"/>
      <c r="G186" s="1579"/>
    </row>
    <row r="187" spans="1:7">
      <c r="A187" s="1499"/>
      <c r="F187" s="1586"/>
      <c r="G187" s="1579"/>
    </row>
    <row r="188" spans="1:7">
      <c r="A188" s="1499"/>
      <c r="F188" s="1586"/>
      <c r="G188" s="1579"/>
    </row>
    <row r="189" spans="1:7">
      <c r="A189" s="1499"/>
      <c r="F189" s="1586"/>
      <c r="G189" s="1579"/>
    </row>
    <row r="190" spans="1:7">
      <c r="A190" s="1499"/>
      <c r="F190" s="1586"/>
      <c r="G190" s="1579"/>
    </row>
    <row r="191" spans="1:7">
      <c r="A191" s="1499"/>
      <c r="F191" s="1586"/>
      <c r="G191" s="1579"/>
    </row>
    <row r="192" spans="1:7" ht="16" thickBot="1">
      <c r="A192" s="2958"/>
      <c r="B192" s="2976"/>
      <c r="C192" s="2976"/>
      <c r="D192" s="2976"/>
      <c r="E192" s="2921"/>
      <c r="F192" s="2588"/>
      <c r="G192" s="2510"/>
    </row>
    <row r="193" spans="1:7">
      <c r="A193" s="1499" t="s">
        <v>2197</v>
      </c>
      <c r="E193" s="135" t="s">
        <v>2146</v>
      </c>
      <c r="F193" s="1586"/>
    </row>
    <row r="194" spans="1:7">
      <c r="A194" s="1499"/>
      <c r="F194" s="1586"/>
    </row>
    <row r="195" spans="1:7">
      <c r="A195" s="1531" t="s">
        <v>2775</v>
      </c>
      <c r="B195" s="12"/>
      <c r="C195" s="12"/>
      <c r="D195" s="34"/>
      <c r="E195" s="12"/>
      <c r="F195" s="1587"/>
      <c r="G195" s="12"/>
    </row>
    <row r="196" spans="1:7">
      <c r="A196" s="2578" t="s">
        <v>1703</v>
      </c>
      <c r="B196" s="12"/>
      <c r="C196" s="12"/>
      <c r="D196" s="12"/>
      <c r="E196" s="12"/>
      <c r="F196" s="1587"/>
      <c r="G196" s="12"/>
    </row>
    <row r="197" spans="1:7">
      <c r="A197" s="1499"/>
      <c r="F197" s="1665"/>
    </row>
    <row r="198" spans="1:7" ht="16" thickBot="1">
      <c r="A198" s="1499" t="str">
        <f>'Data Sheet'!$C$25</f>
        <v xml:space="preserve">Niagara Mohawk Power Corporation </v>
      </c>
      <c r="F198" s="1666" t="str">
        <f>'Data Sheet'!$C$40</f>
        <v>April 20, 2026</v>
      </c>
      <c r="G198" s="9" t="str">
        <f>'Data Sheet'!$C$38</f>
        <v>December 31, 2025</v>
      </c>
    </row>
    <row r="199" spans="1:7" ht="16" thickBot="1">
      <c r="A199" s="1671"/>
      <c r="B199" s="1672"/>
      <c r="C199" s="1672"/>
      <c r="D199" s="1672"/>
      <c r="E199" s="1672"/>
      <c r="F199" s="1673"/>
      <c r="G199" s="2529"/>
    </row>
    <row r="200" spans="1:7">
      <c r="A200" s="12"/>
      <c r="B200" s="12"/>
      <c r="C200" s="12"/>
      <c r="D200" s="12"/>
      <c r="E200" s="12"/>
      <c r="F200" s="12"/>
      <c r="G200" s="2473"/>
    </row>
    <row r="201" spans="1:7">
      <c r="A201" s="37"/>
      <c r="B201" s="37"/>
      <c r="C201" s="37"/>
      <c r="D201" s="37"/>
      <c r="E201" s="37"/>
      <c r="F201" s="37"/>
      <c r="G201" s="36"/>
    </row>
    <row r="202" spans="1:7">
      <c r="G202" s="1579"/>
    </row>
    <row r="203" spans="1:7">
      <c r="A203" s="34"/>
      <c r="B203" s="34"/>
      <c r="C203" s="34"/>
      <c r="D203" s="34"/>
      <c r="E203" s="34"/>
      <c r="F203" s="34"/>
      <c r="G203" s="2440"/>
    </row>
    <row r="204" spans="1:7">
      <c r="G204" s="1579"/>
    </row>
    <row r="205" spans="1:7">
      <c r="G205" s="1579"/>
    </row>
    <row r="206" spans="1:7">
      <c r="G206" s="1579"/>
    </row>
    <row r="207" spans="1:7">
      <c r="G207" s="1579"/>
    </row>
    <row r="208" spans="1:7">
      <c r="G208" s="1579"/>
    </row>
    <row r="209" spans="2:7">
      <c r="G209" s="1579"/>
    </row>
    <row r="210" spans="2:7">
      <c r="B210" s="143"/>
      <c r="D210" s="143"/>
      <c r="E210" s="143"/>
      <c r="G210" s="1579"/>
    </row>
    <row r="211" spans="2:7">
      <c r="G211" s="1579"/>
    </row>
    <row r="212" spans="2:7">
      <c r="G212" s="1579"/>
    </row>
    <row r="213" spans="2:7">
      <c r="G213" s="1579"/>
    </row>
    <row r="214" spans="2:7">
      <c r="G214" s="1579"/>
    </row>
    <row r="215" spans="2:7">
      <c r="G215" s="1579"/>
    </row>
    <row r="216" spans="2:7">
      <c r="G216" s="1579"/>
    </row>
    <row r="217" spans="2:7">
      <c r="G217" s="1579"/>
    </row>
    <row r="218" spans="2:7">
      <c r="G218" s="1579"/>
    </row>
    <row r="219" spans="2:7">
      <c r="G219" s="1579"/>
    </row>
    <row r="220" spans="2:7">
      <c r="G220" s="1579"/>
    </row>
    <row r="221" spans="2:7">
      <c r="G221" s="1579"/>
    </row>
    <row r="222" spans="2:7">
      <c r="G222" s="1579"/>
    </row>
    <row r="223" spans="2:7">
      <c r="G223" s="1579"/>
    </row>
    <row r="224" spans="2:7">
      <c r="G224" s="1579"/>
    </row>
    <row r="225" spans="7:7">
      <c r="G225" s="1579"/>
    </row>
    <row r="226" spans="7:7">
      <c r="G226" s="1579"/>
    </row>
    <row r="227" spans="7:7">
      <c r="G227" s="1579"/>
    </row>
    <row r="228" spans="7:7">
      <c r="G228" s="1579"/>
    </row>
    <row r="229" spans="7:7">
      <c r="G229" s="1579"/>
    </row>
    <row r="230" spans="7:7">
      <c r="G230" s="1579"/>
    </row>
    <row r="231" spans="7:7">
      <c r="G231" s="1579"/>
    </row>
    <row r="232" spans="7:7">
      <c r="G232" s="1579"/>
    </row>
    <row r="233" spans="7:7">
      <c r="G233" s="1579"/>
    </row>
    <row r="234" spans="7:7">
      <c r="G234" s="1579"/>
    </row>
    <row r="235" spans="7:7">
      <c r="G235" s="1579"/>
    </row>
    <row r="236" spans="7:7">
      <c r="G236" s="1579"/>
    </row>
    <row r="237" spans="7:7">
      <c r="G237" s="1579"/>
    </row>
    <row r="238" spans="7:7">
      <c r="G238" s="1579"/>
    </row>
    <row r="239" spans="7:7">
      <c r="G239" s="1579"/>
    </row>
    <row r="240" spans="7:7">
      <c r="G240" s="1579"/>
    </row>
    <row r="241" spans="1:7">
      <c r="G241" s="1579"/>
    </row>
    <row r="242" spans="1:7">
      <c r="G242" s="1579"/>
    </row>
    <row r="243" spans="1:7">
      <c r="G243" s="1662"/>
    </row>
    <row r="244" spans="1:7">
      <c r="G244" s="1579"/>
    </row>
    <row r="245" spans="1:7">
      <c r="G245" s="1579"/>
    </row>
    <row r="246" spans="1:7">
      <c r="G246" s="1579"/>
    </row>
    <row r="247" spans="1:7">
      <c r="G247" s="1579"/>
    </row>
    <row r="248" spans="1:7">
      <c r="G248" s="1579"/>
    </row>
    <row r="249" spans="1:7">
      <c r="G249" s="1579"/>
    </row>
    <row r="250" spans="1:7">
      <c r="G250" s="1579"/>
    </row>
    <row r="251" spans="1:7">
      <c r="G251" s="1579"/>
    </row>
    <row r="252" spans="1:7">
      <c r="G252" s="1579"/>
    </row>
    <row r="253" spans="1:7">
      <c r="G253" s="1579"/>
    </row>
    <row r="254" spans="1:7" ht="16" thickBot="1">
      <c r="A254" s="2921"/>
      <c r="B254" s="2976"/>
      <c r="C254" s="2976"/>
      <c r="D254" s="2976"/>
      <c r="E254" s="2921"/>
      <c r="F254" s="2921"/>
      <c r="G254" s="2510"/>
    </row>
    <row r="255" spans="1:7">
      <c r="A255" s="9" t="s">
        <v>2197</v>
      </c>
      <c r="E255" s="135" t="s">
        <v>2146</v>
      </c>
    </row>
    <row r="257" spans="1:7">
      <c r="A257" s="12" t="s">
        <v>2776</v>
      </c>
      <c r="B257" s="12"/>
      <c r="C257" s="12"/>
      <c r="D257" s="34"/>
      <c r="E257" s="12"/>
      <c r="F257" s="12"/>
      <c r="G257" s="12"/>
    </row>
    <row r="258" spans="1:7">
      <c r="A258" s="288" t="s">
        <v>1703</v>
      </c>
      <c r="B258" s="12"/>
      <c r="C258" s="12"/>
      <c r="D258" s="12"/>
      <c r="E258" s="12"/>
      <c r="F258" s="12"/>
      <c r="G258" s="12"/>
    </row>
    <row r="259" spans="1:7">
      <c r="F259" s="1016"/>
    </row>
    <row r="260" spans="1:7" ht="16" thickBot="1">
      <c r="A260" s="9" t="str">
        <f>'Data Sheet'!$C$25</f>
        <v xml:space="preserve">Niagara Mohawk Power Corporation </v>
      </c>
      <c r="F260" s="319" t="str">
        <f>'Data Sheet'!$C$40</f>
        <v>April 20, 2026</v>
      </c>
      <c r="G260" s="9" t="str">
        <f>'Data Sheet'!$C$38</f>
        <v>December 31, 2025</v>
      </c>
    </row>
    <row r="261" spans="1:7">
      <c r="A261" s="1326"/>
      <c r="B261" s="1326"/>
      <c r="C261" s="1326"/>
      <c r="D261" s="1326"/>
      <c r="E261" s="1326"/>
      <c r="F261" s="1326"/>
      <c r="G261" s="2529"/>
    </row>
    <row r="262" spans="1:7">
      <c r="A262" s="12"/>
      <c r="B262" s="12"/>
      <c r="C262" s="12"/>
      <c r="D262" s="12"/>
      <c r="E262" s="12"/>
      <c r="F262" s="12"/>
      <c r="G262" s="2473"/>
    </row>
    <row r="263" spans="1:7">
      <c r="A263" s="37"/>
      <c r="B263" s="37"/>
      <c r="C263" s="37"/>
      <c r="D263" s="37"/>
      <c r="E263" s="37"/>
      <c r="F263" s="37"/>
      <c r="G263" s="36"/>
    </row>
    <row r="264" spans="1:7">
      <c r="G264" s="1579"/>
    </row>
    <row r="265" spans="1:7">
      <c r="A265" s="34"/>
      <c r="B265" s="34"/>
      <c r="C265" s="34"/>
      <c r="D265" s="34"/>
      <c r="E265" s="34"/>
      <c r="F265" s="34"/>
      <c r="G265" s="2440"/>
    </row>
    <row r="266" spans="1:7">
      <c r="G266" s="1579"/>
    </row>
    <row r="267" spans="1:7">
      <c r="G267" s="1579"/>
    </row>
    <row r="268" spans="1:7">
      <c r="G268" s="1579"/>
    </row>
    <row r="269" spans="1:7">
      <c r="G269" s="1579"/>
    </row>
    <row r="270" spans="1:7">
      <c r="G270" s="1579"/>
    </row>
    <row r="271" spans="1:7">
      <c r="G271" s="1579"/>
    </row>
    <row r="272" spans="1:7">
      <c r="B272" s="143"/>
      <c r="D272" s="143"/>
      <c r="E272" s="143"/>
      <c r="G272" s="1579"/>
    </row>
    <row r="273" spans="7:7">
      <c r="G273" s="1579"/>
    </row>
    <row r="274" spans="7:7">
      <c r="G274" s="1579"/>
    </row>
    <row r="275" spans="7:7">
      <c r="G275" s="1579"/>
    </row>
    <row r="276" spans="7:7">
      <c r="G276" s="1579"/>
    </row>
    <row r="277" spans="7:7">
      <c r="G277" s="1579"/>
    </row>
    <row r="278" spans="7:7">
      <c r="G278" s="1579"/>
    </row>
    <row r="279" spans="7:7">
      <c r="G279" s="1579"/>
    </row>
    <row r="280" spans="7:7">
      <c r="G280" s="1579"/>
    </row>
    <row r="281" spans="7:7">
      <c r="G281" s="1579"/>
    </row>
    <row r="282" spans="7:7">
      <c r="G282" s="1579"/>
    </row>
    <row r="283" spans="7:7">
      <c r="G283" s="1579"/>
    </row>
    <row r="284" spans="7:7">
      <c r="G284" s="1579"/>
    </row>
    <row r="285" spans="7:7">
      <c r="G285" s="1579"/>
    </row>
    <row r="286" spans="7:7">
      <c r="G286" s="1579"/>
    </row>
    <row r="287" spans="7:7">
      <c r="G287" s="1579"/>
    </row>
    <row r="288" spans="7:7">
      <c r="G288" s="1579"/>
    </row>
    <row r="289" spans="7:7">
      <c r="G289" s="1579"/>
    </row>
    <row r="290" spans="7:7">
      <c r="G290" s="1579"/>
    </row>
    <row r="291" spans="7:7">
      <c r="G291" s="1579"/>
    </row>
    <row r="292" spans="7:7">
      <c r="G292" s="1579"/>
    </row>
    <row r="293" spans="7:7">
      <c r="G293" s="1579"/>
    </row>
    <row r="294" spans="7:7">
      <c r="G294" s="1579"/>
    </row>
    <row r="295" spans="7:7">
      <c r="G295" s="1579"/>
    </row>
    <row r="296" spans="7:7">
      <c r="G296" s="1579"/>
    </row>
    <row r="297" spans="7:7">
      <c r="G297" s="1579"/>
    </row>
    <row r="298" spans="7:7">
      <c r="G298" s="1579"/>
    </row>
    <row r="299" spans="7:7">
      <c r="G299" s="1579"/>
    </row>
    <row r="300" spans="7:7">
      <c r="G300" s="1579"/>
    </row>
    <row r="301" spans="7:7">
      <c r="G301" s="1579"/>
    </row>
    <row r="302" spans="7:7">
      <c r="G302" s="1579"/>
    </row>
    <row r="303" spans="7:7">
      <c r="G303" s="1579"/>
    </row>
    <row r="304" spans="7:7">
      <c r="G304" s="1579"/>
    </row>
    <row r="305" spans="1:7">
      <c r="G305" s="1662"/>
    </row>
    <row r="306" spans="1:7">
      <c r="G306" s="1579"/>
    </row>
    <row r="307" spans="1:7">
      <c r="G307" s="1579"/>
    </row>
    <row r="308" spans="1:7">
      <c r="G308" s="1579"/>
    </row>
    <row r="309" spans="1:7">
      <c r="G309" s="1579"/>
    </row>
    <row r="310" spans="1:7">
      <c r="G310" s="1579"/>
    </row>
    <row r="311" spans="1:7">
      <c r="G311" s="1579"/>
    </row>
    <row r="312" spans="1:7">
      <c r="G312" s="1579"/>
    </row>
    <row r="313" spans="1:7">
      <c r="G313" s="1579"/>
    </row>
    <row r="314" spans="1:7">
      <c r="G314" s="1579"/>
    </row>
    <row r="315" spans="1:7">
      <c r="G315" s="1579"/>
    </row>
    <row r="316" spans="1:7" ht="16" thickBot="1">
      <c r="A316" s="2921"/>
      <c r="B316" s="2976"/>
      <c r="C316" s="2976"/>
      <c r="D316" s="2976"/>
      <c r="E316" s="2921"/>
      <c r="F316" s="2921"/>
      <c r="G316" s="2510"/>
    </row>
    <row r="317" spans="1:7">
      <c r="A317" s="9" t="s">
        <v>2197</v>
      </c>
      <c r="E317" s="135" t="s">
        <v>2146</v>
      </c>
    </row>
    <row r="319" spans="1:7">
      <c r="A319" s="12" t="s">
        <v>2776</v>
      </c>
      <c r="B319" s="12"/>
      <c r="C319" s="12"/>
      <c r="D319" s="34"/>
      <c r="E319" s="12"/>
      <c r="F319" s="12"/>
      <c r="G319" s="12"/>
    </row>
  </sheetData>
  <mergeCells count="3">
    <mergeCell ref="A70:G70"/>
    <mergeCell ref="A133:G133"/>
    <mergeCell ref="A72:G72"/>
  </mergeCells>
  <printOptions horizontalCentered="1" verticalCentered="1"/>
  <pageMargins left="0.5" right="0.75" top="0.5" bottom="0.5" header="0.5" footer="0.5"/>
  <pageSetup scale="61" pageOrder="overThenDown" orientation="portrait" r:id="rId1"/>
  <headerFooter alignWithMargins="0"/>
  <rowBreaks count="4" manualBreakCount="4">
    <brk id="72" max="6" man="1"/>
    <brk id="133" max="6" man="1"/>
    <brk id="195" max="6" man="1"/>
    <brk id="257" max="6" man="1"/>
  </rowBreaks>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tabColor rgb="FF92D050"/>
  </sheetPr>
  <dimension ref="A1:H200"/>
  <sheetViews>
    <sheetView view="pageBreakPreview" topLeftCell="A45" zoomScale="60" zoomScaleNormal="70" workbookViewId="0">
      <selection activeCell="G2" sqref="G2"/>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13" style="9" customWidth="1"/>
    <col min="6" max="6" width="14.84375" style="9" bestFit="1" customWidth="1"/>
    <col min="7" max="7" width="18.4609375" style="9" customWidth="1"/>
    <col min="8" max="8" width="8.69140625" style="9" customWidth="1"/>
    <col min="9" max="16384" width="9.69140625" style="9"/>
  </cols>
  <sheetData>
    <row r="1" spans="1:8" ht="16.5" customHeight="1">
      <c r="A1" s="2426" t="s">
        <v>156</v>
      </c>
      <c r="B1" s="1326"/>
      <c r="C1" s="2470" t="s">
        <v>1246</v>
      </c>
      <c r="D1" s="1326"/>
      <c r="E1" s="2427"/>
      <c r="F1" s="1326" t="s">
        <v>158</v>
      </c>
      <c r="G1" s="2579" t="s">
        <v>159</v>
      </c>
    </row>
    <row r="2" spans="1:8" ht="16.5" customHeight="1">
      <c r="A2" s="2429" t="str">
        <f>'Data Sheet'!$C$25</f>
        <v xml:space="preserve">Niagara Mohawk Power Corporation </v>
      </c>
      <c r="C2" s="47" t="s">
        <v>160</v>
      </c>
      <c r="E2" s="40"/>
      <c r="F2" s="9" t="s">
        <v>1248</v>
      </c>
      <c r="G2" s="41"/>
    </row>
    <row r="3" spans="1:8" ht="16.5" customHeight="1">
      <c r="A3" s="2430"/>
      <c r="B3" s="37"/>
      <c r="C3" s="49" t="s">
        <v>1666</v>
      </c>
      <c r="D3" s="37"/>
      <c r="E3" s="40"/>
      <c r="F3" s="324" t="str">
        <f>'Data Sheet'!$C$40</f>
        <v>April 20, 2026</v>
      </c>
      <c r="G3" s="50" t="str">
        <f>'Data Sheet'!$C$38</f>
        <v>December 31, 2025</v>
      </c>
    </row>
    <row r="4" spans="1:8" ht="16.5" customHeight="1">
      <c r="A4" s="112" t="s">
        <v>2777</v>
      </c>
      <c r="B4" s="2179"/>
      <c r="C4" s="2179"/>
      <c r="D4" s="35"/>
      <c r="E4" s="2179"/>
      <c r="F4" s="2179"/>
      <c r="G4" s="113"/>
    </row>
    <row r="5" spans="1:8" ht="16.5" customHeight="1">
      <c r="A5" s="2429"/>
      <c r="G5" s="1579"/>
    </row>
    <row r="6" spans="1:8" ht="16.5" customHeight="1">
      <c r="A6" s="2429"/>
      <c r="B6" s="9" t="s">
        <v>2778</v>
      </c>
      <c r="G6" s="1579"/>
    </row>
    <row r="7" spans="1:8" ht="16.5" customHeight="1">
      <c r="A7" s="2429"/>
      <c r="B7" s="9" t="s">
        <v>2779</v>
      </c>
      <c r="G7" s="1579"/>
    </row>
    <row r="8" spans="1:8" ht="16.5" customHeight="1">
      <c r="A8" s="2429"/>
      <c r="B8" s="9" t="s">
        <v>2780</v>
      </c>
      <c r="G8" s="1579"/>
    </row>
    <row r="9" spans="1:8" ht="16.5" customHeight="1">
      <c r="A9" s="2429"/>
      <c r="B9" s="9" t="s">
        <v>2781</v>
      </c>
      <c r="G9" s="1579"/>
    </row>
    <row r="10" spans="1:8" ht="16.5" customHeight="1">
      <c r="A10" s="115"/>
      <c r="B10" s="2085"/>
      <c r="C10" s="2085"/>
      <c r="D10" s="2085"/>
      <c r="E10" s="2590" t="s">
        <v>2782</v>
      </c>
      <c r="F10" s="2179"/>
      <c r="G10" s="46"/>
    </row>
    <row r="11" spans="1:8" ht="16.5" customHeight="1">
      <c r="A11" s="2055"/>
      <c r="B11" s="47"/>
      <c r="C11" s="142" t="s">
        <v>2783</v>
      </c>
      <c r="D11" s="47"/>
      <c r="E11" s="142" t="s">
        <v>977</v>
      </c>
      <c r="F11" s="47"/>
      <c r="G11" s="116" t="s">
        <v>705</v>
      </c>
      <c r="H11" s="143"/>
    </row>
    <row r="12" spans="1:8" ht="16.5" customHeight="1">
      <c r="A12" s="2055" t="s">
        <v>399</v>
      </c>
      <c r="B12" s="142" t="s">
        <v>2784</v>
      </c>
      <c r="C12" s="142" t="s">
        <v>2785</v>
      </c>
      <c r="D12" s="142" t="s">
        <v>2645</v>
      </c>
      <c r="E12" s="142" t="s">
        <v>2374</v>
      </c>
      <c r="F12" s="142" t="s">
        <v>1068</v>
      </c>
      <c r="G12" s="116" t="s">
        <v>708</v>
      </c>
      <c r="H12" s="143"/>
    </row>
    <row r="13" spans="1:8" ht="16.5" customHeight="1">
      <c r="A13" s="2583" t="s">
        <v>402</v>
      </c>
      <c r="B13" s="162" t="s">
        <v>172</v>
      </c>
      <c r="C13" s="162" t="s">
        <v>2786</v>
      </c>
      <c r="D13" s="162" t="s">
        <v>174</v>
      </c>
      <c r="E13" s="162" t="s">
        <v>175</v>
      </c>
      <c r="F13" s="162" t="s">
        <v>2647</v>
      </c>
      <c r="G13" s="117" t="s">
        <v>2787</v>
      </c>
      <c r="H13" s="143"/>
    </row>
    <row r="14" spans="1:8">
      <c r="A14" s="2055">
        <v>1</v>
      </c>
      <c r="B14" s="822" t="s">
        <v>2788</v>
      </c>
      <c r="C14" s="3360">
        <v>-583638</v>
      </c>
      <c r="D14" s="3360">
        <v>13425701</v>
      </c>
      <c r="E14" s="3361" t="s">
        <v>2789</v>
      </c>
      <c r="F14" s="3360">
        <v>12851755</v>
      </c>
      <c r="G14" s="3362">
        <v>-9692</v>
      </c>
      <c r="H14" s="886"/>
    </row>
    <row r="15" spans="1:8">
      <c r="A15" s="2055">
        <v>2</v>
      </c>
      <c r="B15" s="822" t="s">
        <v>2790</v>
      </c>
      <c r="C15" s="820">
        <v>30513830</v>
      </c>
      <c r="D15" s="820">
        <v>514703155</v>
      </c>
      <c r="E15" s="820">
        <v>107</v>
      </c>
      <c r="F15" s="820">
        <v>403152106</v>
      </c>
      <c r="G15" s="1514">
        <v>142064879</v>
      </c>
      <c r="H15" s="886"/>
    </row>
    <row r="16" spans="1:8">
      <c r="A16" s="2055">
        <v>3</v>
      </c>
      <c r="B16" s="822" t="s">
        <v>2791</v>
      </c>
      <c r="C16" s="820">
        <v>58750</v>
      </c>
      <c r="D16" s="2272">
        <v>60120295937</v>
      </c>
      <c r="E16" s="1515" t="s">
        <v>2792</v>
      </c>
      <c r="F16" s="820">
        <v>60120601687</v>
      </c>
      <c r="G16" s="1514">
        <v>-247000</v>
      </c>
      <c r="H16" s="886"/>
    </row>
    <row r="17" spans="1:8">
      <c r="A17" s="2055">
        <v>4</v>
      </c>
      <c r="B17" s="822"/>
      <c r="C17" s="820"/>
      <c r="D17" s="820"/>
      <c r="E17" s="1515"/>
      <c r="F17" s="820"/>
      <c r="G17" s="1514"/>
      <c r="H17" s="886"/>
    </row>
    <row r="18" spans="1:8">
      <c r="A18" s="2055">
        <v>5</v>
      </c>
      <c r="B18" s="822"/>
      <c r="C18" s="820"/>
      <c r="D18" s="820"/>
      <c r="E18" s="1515"/>
      <c r="F18" s="820"/>
      <c r="G18" s="1514"/>
      <c r="H18" s="886"/>
    </row>
    <row r="19" spans="1:8">
      <c r="A19" s="2055">
        <v>6</v>
      </c>
      <c r="B19" s="822"/>
      <c r="C19" s="820"/>
      <c r="D19" s="820"/>
      <c r="E19" s="1515"/>
      <c r="F19" s="820"/>
      <c r="G19" s="1514"/>
      <c r="H19" s="886"/>
    </row>
    <row r="20" spans="1:8">
      <c r="A20" s="2055">
        <v>7</v>
      </c>
      <c r="B20" s="822"/>
      <c r="C20" s="820"/>
      <c r="D20" s="820"/>
      <c r="E20" s="1515"/>
      <c r="F20" s="820"/>
      <c r="G20" s="1514"/>
      <c r="H20" s="886"/>
    </row>
    <row r="21" spans="1:8">
      <c r="A21" s="2055">
        <v>8</v>
      </c>
      <c r="B21" s="822"/>
      <c r="C21" s="820"/>
      <c r="D21" s="820"/>
      <c r="E21" s="1515"/>
      <c r="F21" s="820"/>
      <c r="G21" s="1514"/>
      <c r="H21" s="886"/>
    </row>
    <row r="22" spans="1:8">
      <c r="A22" s="2055">
        <v>9</v>
      </c>
      <c r="B22" s="819"/>
      <c r="C22" s="820"/>
      <c r="D22" s="820"/>
      <c r="E22" s="1515"/>
      <c r="F22" s="820"/>
      <c r="G22" s="1514"/>
      <c r="H22" s="886"/>
    </row>
    <row r="23" spans="1:8">
      <c r="A23" s="2055">
        <v>10</v>
      </c>
      <c r="B23" s="819"/>
      <c r="C23" s="820"/>
      <c r="D23" s="820"/>
      <c r="E23" s="1515"/>
      <c r="F23" s="820"/>
      <c r="G23" s="1514"/>
      <c r="H23" s="886"/>
    </row>
    <row r="24" spans="1:8">
      <c r="A24" s="2055">
        <v>11</v>
      </c>
      <c r="B24" s="819"/>
      <c r="C24" s="820"/>
      <c r="D24" s="820"/>
      <c r="E24" s="1515"/>
      <c r="F24" s="820"/>
      <c r="G24" s="1514"/>
      <c r="H24" s="886"/>
    </row>
    <row r="25" spans="1:8">
      <c r="A25" s="2055">
        <v>12</v>
      </c>
      <c r="B25" s="819"/>
      <c r="C25" s="820"/>
      <c r="D25" s="820"/>
      <c r="E25" s="1515"/>
      <c r="F25" s="820"/>
      <c r="G25" s="1514"/>
      <c r="H25" s="886"/>
    </row>
    <row r="26" spans="1:8">
      <c r="A26" s="2055">
        <v>13</v>
      </c>
      <c r="B26" s="819"/>
      <c r="C26" s="820"/>
      <c r="D26" s="820"/>
      <c r="E26" s="1515"/>
      <c r="F26" s="820"/>
      <c r="G26" s="1514"/>
      <c r="H26" s="886"/>
    </row>
    <row r="27" spans="1:8">
      <c r="A27" s="2055">
        <v>14</v>
      </c>
      <c r="B27" s="690"/>
      <c r="C27" s="708"/>
      <c r="D27" s="708"/>
      <c r="E27" s="708"/>
      <c r="F27" s="708"/>
      <c r="G27" s="140"/>
      <c r="H27" s="151"/>
    </row>
    <row r="28" spans="1:8">
      <c r="A28" s="2055">
        <v>15</v>
      </c>
      <c r="B28" s="690"/>
      <c r="C28" s="708"/>
      <c r="D28" s="708"/>
      <c r="E28" s="708"/>
      <c r="F28" s="708"/>
      <c r="G28" s="140"/>
      <c r="H28" s="151"/>
    </row>
    <row r="29" spans="1:8">
      <c r="A29" s="2055">
        <v>16</v>
      </c>
      <c r="B29" s="690"/>
      <c r="C29" s="708"/>
      <c r="D29" s="708"/>
      <c r="E29" s="708"/>
      <c r="F29" s="708"/>
      <c r="G29" s="140"/>
      <c r="H29" s="151"/>
    </row>
    <row r="30" spans="1:8">
      <c r="A30" s="2055">
        <v>17</v>
      </c>
      <c r="B30" s="690"/>
      <c r="C30" s="708"/>
      <c r="D30" s="708"/>
      <c r="E30" s="708"/>
      <c r="F30" s="708"/>
      <c r="G30" s="140"/>
      <c r="H30" s="151"/>
    </row>
    <row r="31" spans="1:8">
      <c r="A31" s="2055">
        <v>18</v>
      </c>
      <c r="B31" s="690"/>
      <c r="C31" s="708"/>
      <c r="D31" s="708"/>
      <c r="E31" s="708"/>
      <c r="F31" s="708"/>
      <c r="G31" s="140"/>
      <c r="H31" s="151"/>
    </row>
    <row r="32" spans="1:8">
      <c r="A32" s="2055">
        <v>19</v>
      </c>
      <c r="B32" s="690"/>
      <c r="C32" s="708"/>
      <c r="D32" s="708"/>
      <c r="E32" s="708"/>
      <c r="F32" s="708"/>
      <c r="G32" s="140"/>
      <c r="H32" s="151"/>
    </row>
    <row r="33" spans="1:8">
      <c r="A33" s="2055">
        <v>20</v>
      </c>
      <c r="B33" s="690"/>
      <c r="C33" s="708"/>
      <c r="D33" s="708"/>
      <c r="E33" s="708"/>
      <c r="F33" s="708"/>
      <c r="G33" s="140"/>
      <c r="H33" s="151"/>
    </row>
    <row r="34" spans="1:8">
      <c r="A34" s="2055">
        <v>21</v>
      </c>
      <c r="B34" s="690"/>
      <c r="C34" s="708"/>
      <c r="D34" s="708"/>
      <c r="E34" s="708"/>
      <c r="F34" s="708"/>
      <c r="G34" s="140"/>
      <c r="H34" s="151"/>
    </row>
    <row r="35" spans="1:8">
      <c r="A35" s="2055">
        <v>22</v>
      </c>
      <c r="B35" s="690"/>
      <c r="C35" s="708"/>
      <c r="D35" s="708"/>
      <c r="E35" s="708"/>
      <c r="F35" s="708"/>
      <c r="G35" s="140"/>
      <c r="H35" s="151"/>
    </row>
    <row r="36" spans="1:8">
      <c r="A36" s="2055">
        <v>23</v>
      </c>
      <c r="B36" s="690"/>
      <c r="C36" s="708"/>
      <c r="D36" s="708"/>
      <c r="E36" s="708"/>
      <c r="F36" s="708"/>
      <c r="G36" s="140"/>
      <c r="H36" s="151"/>
    </row>
    <row r="37" spans="1:8">
      <c r="A37" s="2055">
        <v>24</v>
      </c>
      <c r="B37" s="709"/>
      <c r="C37" s="708"/>
      <c r="D37" s="708"/>
      <c r="E37" s="708"/>
      <c r="F37" s="708"/>
      <c r="G37" s="140"/>
      <c r="H37" s="151"/>
    </row>
    <row r="38" spans="1:8">
      <c r="A38" s="2055">
        <v>25</v>
      </c>
      <c r="B38" s="709"/>
      <c r="C38" s="708"/>
      <c r="D38" s="708"/>
      <c r="E38" s="708"/>
      <c r="F38" s="708"/>
      <c r="G38" s="140"/>
      <c r="H38" s="151"/>
    </row>
    <row r="39" spans="1:8">
      <c r="A39" s="2055">
        <v>26</v>
      </c>
      <c r="B39" s="709"/>
      <c r="C39" s="708"/>
      <c r="D39" s="708"/>
      <c r="E39" s="708"/>
      <c r="F39" s="708"/>
      <c r="G39" s="140"/>
      <c r="H39" s="151"/>
    </row>
    <row r="40" spans="1:8">
      <c r="A40" s="2055">
        <v>27</v>
      </c>
      <c r="B40" s="709"/>
      <c r="C40" s="708"/>
      <c r="D40" s="708"/>
      <c r="E40" s="708"/>
      <c r="F40" s="708"/>
      <c r="G40" s="140"/>
      <c r="H40" s="151"/>
    </row>
    <row r="41" spans="1:8">
      <c r="A41" s="2055">
        <v>28</v>
      </c>
      <c r="B41" s="709"/>
      <c r="C41" s="708"/>
      <c r="D41" s="708"/>
      <c r="E41" s="708"/>
      <c r="F41" s="708"/>
      <c r="G41" s="140"/>
      <c r="H41" s="151"/>
    </row>
    <row r="42" spans="1:8">
      <c r="A42" s="2055">
        <v>29</v>
      </c>
      <c r="B42" s="709"/>
      <c r="C42" s="708"/>
      <c r="D42" s="708"/>
      <c r="E42" s="708"/>
      <c r="F42" s="708"/>
      <c r="G42" s="140"/>
      <c r="H42" s="151"/>
    </row>
    <row r="43" spans="1:8">
      <c r="A43" s="2055">
        <v>30</v>
      </c>
      <c r="B43" s="709"/>
      <c r="C43" s="708"/>
      <c r="D43" s="708"/>
      <c r="E43" s="708"/>
      <c r="F43" s="708"/>
      <c r="G43" s="140"/>
      <c r="H43" s="151"/>
    </row>
    <row r="44" spans="1:8">
      <c r="A44" s="2055">
        <v>31</v>
      </c>
      <c r="B44" s="709"/>
      <c r="C44" s="708"/>
      <c r="D44" s="708"/>
      <c r="E44" s="708"/>
      <c r="F44" s="708"/>
      <c r="G44" s="140"/>
      <c r="H44" s="151"/>
    </row>
    <row r="45" spans="1:8">
      <c r="A45" s="2055">
        <v>32</v>
      </c>
      <c r="B45" s="709"/>
      <c r="C45" s="708"/>
      <c r="D45" s="708"/>
      <c r="E45" s="708"/>
      <c r="F45" s="708"/>
      <c r="G45" s="140"/>
      <c r="H45" s="151"/>
    </row>
    <row r="46" spans="1:8">
      <c r="A46" s="2055">
        <v>33</v>
      </c>
      <c r="B46" s="709"/>
      <c r="C46" s="708"/>
      <c r="D46" s="708"/>
      <c r="E46" s="708"/>
      <c r="F46" s="708"/>
      <c r="G46" s="140"/>
      <c r="H46" s="151"/>
    </row>
    <row r="47" spans="1:8">
      <c r="A47" s="2055">
        <v>34</v>
      </c>
      <c r="B47" s="709"/>
      <c r="C47" s="708"/>
      <c r="D47" s="708"/>
      <c r="E47" s="708"/>
      <c r="F47" s="708"/>
      <c r="G47" s="140"/>
      <c r="H47" s="151"/>
    </row>
    <row r="48" spans="1:8">
      <c r="A48" s="2055">
        <v>35</v>
      </c>
      <c r="B48" s="709"/>
      <c r="C48" s="708"/>
      <c r="D48" s="708"/>
      <c r="E48" s="708"/>
      <c r="F48" s="708"/>
      <c r="G48" s="140"/>
      <c r="H48" s="151"/>
    </row>
    <row r="49" spans="1:8">
      <c r="A49" s="2055">
        <v>36</v>
      </c>
      <c r="B49" s="709"/>
      <c r="C49" s="708"/>
      <c r="D49" s="708"/>
      <c r="E49" s="708"/>
      <c r="F49" s="708"/>
      <c r="G49" s="140"/>
      <c r="H49" s="151"/>
    </row>
    <row r="50" spans="1:8">
      <c r="A50" s="2055">
        <v>37</v>
      </c>
      <c r="B50" s="709"/>
      <c r="C50" s="708"/>
      <c r="D50" s="708"/>
      <c r="E50" s="708"/>
      <c r="F50" s="708"/>
      <c r="G50" s="140"/>
      <c r="H50" s="151"/>
    </row>
    <row r="51" spans="1:8">
      <c r="A51" s="2055">
        <v>38</v>
      </c>
      <c r="B51" s="709"/>
      <c r="C51" s="708"/>
      <c r="D51" s="708"/>
      <c r="E51" s="708"/>
      <c r="F51" s="708"/>
      <c r="G51" s="140"/>
      <c r="H51" s="151"/>
    </row>
    <row r="52" spans="1:8">
      <c r="A52" s="2055">
        <v>39</v>
      </c>
      <c r="B52" s="709"/>
      <c r="C52" s="708"/>
      <c r="D52" s="708"/>
      <c r="E52" s="708"/>
      <c r="F52" s="708"/>
      <c r="G52" s="140"/>
      <c r="H52" s="151"/>
    </row>
    <row r="53" spans="1:8">
      <c r="A53" s="2055">
        <v>40</v>
      </c>
      <c r="B53" s="709"/>
      <c r="C53" s="708"/>
      <c r="D53" s="708"/>
      <c r="E53" s="708"/>
      <c r="F53" s="708"/>
      <c r="G53" s="140"/>
      <c r="H53" s="151"/>
    </row>
    <row r="54" spans="1:8">
      <c r="A54" s="2055">
        <v>41</v>
      </c>
      <c r="B54" s="709"/>
      <c r="C54" s="708"/>
      <c r="D54" s="708"/>
      <c r="E54" s="708"/>
      <c r="F54" s="708"/>
      <c r="G54" s="140"/>
      <c r="H54" s="151"/>
    </row>
    <row r="55" spans="1:8">
      <c r="A55" s="2055">
        <v>42</v>
      </c>
      <c r="B55" s="709"/>
      <c r="C55" s="708"/>
      <c r="D55" s="708"/>
      <c r="E55" s="708"/>
      <c r="F55" s="708"/>
      <c r="G55" s="140"/>
      <c r="H55" s="151"/>
    </row>
    <row r="56" spans="1:8">
      <c r="A56" s="2055">
        <v>43</v>
      </c>
      <c r="B56" s="709"/>
      <c r="C56" s="708"/>
      <c r="D56" s="708"/>
      <c r="E56" s="708"/>
      <c r="F56" s="708"/>
      <c r="G56" s="140"/>
      <c r="H56" s="151"/>
    </row>
    <row r="57" spans="1:8">
      <c r="A57" s="2055">
        <v>44</v>
      </c>
      <c r="B57" s="709"/>
      <c r="C57" s="708"/>
      <c r="D57" s="708"/>
      <c r="E57" s="708"/>
      <c r="F57" s="708"/>
      <c r="G57" s="140"/>
      <c r="H57" s="151"/>
    </row>
    <row r="58" spans="1:8">
      <c r="A58" s="2055" t="s">
        <v>460</v>
      </c>
      <c r="B58" s="709"/>
      <c r="C58" s="708"/>
      <c r="D58" s="708"/>
      <c r="E58" s="708"/>
      <c r="F58" s="708"/>
      <c r="G58" s="140"/>
      <c r="H58" s="151"/>
    </row>
    <row r="59" spans="1:8">
      <c r="A59" s="2055">
        <v>46</v>
      </c>
      <c r="B59" s="819"/>
      <c r="C59" s="820"/>
      <c r="D59" s="820"/>
      <c r="E59" s="2598"/>
      <c r="F59" s="820"/>
      <c r="G59" s="140"/>
      <c r="H59" s="151"/>
    </row>
    <row r="60" spans="1:8">
      <c r="A60" s="2055">
        <v>47</v>
      </c>
      <c r="B60" s="2185" t="s">
        <v>2793</v>
      </c>
      <c r="C60" s="1569">
        <f>SUM(C14:C59)</f>
        <v>29988942</v>
      </c>
      <c r="D60" s="129">
        <f>SUM(D14:D59)</f>
        <v>60648424793</v>
      </c>
      <c r="E60" s="2598"/>
      <c r="F60" s="129">
        <f>SUM(F14:F59)</f>
        <v>60536605548</v>
      </c>
      <c r="G60" s="129">
        <f>SUM(G14:G59)</f>
        <v>141808187</v>
      </c>
      <c r="H60" s="151"/>
    </row>
    <row r="61" spans="1:8">
      <c r="A61" s="2055">
        <v>48</v>
      </c>
      <c r="B61" s="42" t="s">
        <v>2794</v>
      </c>
      <c r="C61" s="2599"/>
      <c r="D61" s="2599"/>
      <c r="E61" s="708"/>
      <c r="F61" s="2599"/>
      <c r="G61" s="140"/>
      <c r="H61" s="151"/>
    </row>
    <row r="62" spans="1:8">
      <c r="A62" s="2055"/>
      <c r="B62" s="44" t="s">
        <v>2795</v>
      </c>
      <c r="C62" s="2598"/>
      <c r="D62" s="2598"/>
      <c r="E62" s="2598"/>
      <c r="F62" s="2598"/>
      <c r="G62" s="130"/>
      <c r="H62" s="1122"/>
    </row>
    <row r="63" spans="1:8" ht="16" thickBot="1">
      <c r="A63" s="2943">
        <v>49</v>
      </c>
      <c r="B63" s="700" t="s">
        <v>972</v>
      </c>
      <c r="C63" s="3363">
        <f>C60+C61</f>
        <v>29988942</v>
      </c>
      <c r="D63" s="3363">
        <f>D60+D61</f>
        <v>60648424793</v>
      </c>
      <c r="E63" s="3364"/>
      <c r="F63" s="3363">
        <f>F60+F61</f>
        <v>60536605548</v>
      </c>
      <c r="G63" s="3365">
        <f>G60+G61</f>
        <v>141808187</v>
      </c>
      <c r="H63" s="193"/>
    </row>
    <row r="65" spans="1:8">
      <c r="A65" s="9" t="s">
        <v>2796</v>
      </c>
    </row>
    <row r="66" spans="1:8">
      <c r="A66" s="3699" t="s">
        <v>2797</v>
      </c>
      <c r="B66" s="3699"/>
      <c r="C66" s="3699"/>
      <c r="D66" s="3699"/>
      <c r="E66" s="3699"/>
      <c r="F66" s="3699"/>
      <c r="G66" s="3699"/>
      <c r="H66" s="12"/>
    </row>
    <row r="67" spans="1:8">
      <c r="A67" s="34" t="s">
        <v>2798</v>
      </c>
      <c r="B67" s="12"/>
      <c r="C67" s="12"/>
      <c r="D67" s="12"/>
      <c r="E67" s="12"/>
      <c r="F67" s="12"/>
      <c r="G67" s="12"/>
      <c r="H67" s="12"/>
    </row>
    <row r="69" spans="1:8" ht="16" thickBot="1">
      <c r="A69" s="9" t="str">
        <f>'Data Sheet'!$C$25</f>
        <v xml:space="preserve">Niagara Mohawk Power Corporation </v>
      </c>
      <c r="F69" s="319" t="str">
        <f>'Data Sheet'!$C$40</f>
        <v>April 20, 2026</v>
      </c>
      <c r="G69" s="9" t="str">
        <f>'Data Sheet'!$C$38</f>
        <v>December 31, 2025</v>
      </c>
    </row>
    <row r="70" spans="1:8">
      <c r="A70" s="2426"/>
      <c r="B70" s="1326"/>
      <c r="C70" s="1326"/>
      <c r="D70" s="1326"/>
      <c r="E70" s="1326"/>
      <c r="F70" s="1326"/>
      <c r="G70" s="2529"/>
    </row>
    <row r="71" spans="1:8" ht="31.5" customHeight="1">
      <c r="A71" s="2439" t="s">
        <v>2777</v>
      </c>
      <c r="B71" s="12"/>
      <c r="C71" s="12"/>
      <c r="D71" s="2430"/>
      <c r="E71" s="12"/>
      <c r="F71" s="12"/>
      <c r="G71" s="2473"/>
      <c r="H71" s="12"/>
    </row>
    <row r="72" spans="1:8">
      <c r="B72" s="37"/>
      <c r="C72" s="37"/>
      <c r="E72" s="37"/>
      <c r="F72" s="37"/>
      <c r="G72" s="36"/>
    </row>
    <row r="73" spans="1:8">
      <c r="A73" s="115"/>
      <c r="B73" s="2085"/>
      <c r="C73" s="2085"/>
      <c r="D73" s="2085"/>
      <c r="E73" s="2590" t="s">
        <v>2782</v>
      </c>
      <c r="F73" s="2179"/>
      <c r="G73" s="46"/>
    </row>
    <row r="74" spans="1:8">
      <c r="A74" s="2055"/>
      <c r="B74" s="47"/>
      <c r="C74" s="142" t="s">
        <v>2783</v>
      </c>
      <c r="D74" s="47"/>
      <c r="E74" s="142" t="s">
        <v>977</v>
      </c>
      <c r="F74" s="47"/>
      <c r="G74" s="116" t="s">
        <v>705</v>
      </c>
      <c r="H74" s="143"/>
    </row>
    <row r="75" spans="1:8">
      <c r="A75" s="2055"/>
      <c r="B75" s="142" t="s">
        <v>2784</v>
      </c>
      <c r="C75" s="142" t="s">
        <v>2785</v>
      </c>
      <c r="D75" s="142" t="s">
        <v>2645</v>
      </c>
      <c r="E75" s="142" t="s">
        <v>2374</v>
      </c>
      <c r="F75" s="142" t="s">
        <v>1068</v>
      </c>
      <c r="G75" s="116" t="s">
        <v>708</v>
      </c>
      <c r="H75" s="143"/>
    </row>
    <row r="76" spans="1:8">
      <c r="A76" s="2583"/>
      <c r="B76" s="162" t="s">
        <v>172</v>
      </c>
      <c r="C76" s="162" t="s">
        <v>2786</v>
      </c>
      <c r="D76" s="162" t="s">
        <v>174</v>
      </c>
      <c r="E76" s="162" t="s">
        <v>175</v>
      </c>
      <c r="F76" s="162" t="s">
        <v>2647</v>
      </c>
      <c r="G76" s="117" t="s">
        <v>2787</v>
      </c>
      <c r="H76" s="143"/>
    </row>
    <row r="77" spans="1:8">
      <c r="A77" s="2429"/>
      <c r="B77" s="38"/>
      <c r="C77" s="151"/>
      <c r="D77" s="157"/>
      <c r="F77" s="157"/>
      <c r="G77" s="140">
        <f t="shared" ref="G77:G125" si="0">C77+D77-F77</f>
        <v>0</v>
      </c>
      <c r="H77" s="151"/>
    </row>
    <row r="78" spans="1:8">
      <c r="A78" s="2429"/>
      <c r="B78" s="38"/>
      <c r="C78" s="151"/>
      <c r="D78" s="157"/>
      <c r="F78" s="157"/>
      <c r="G78" s="140">
        <f t="shared" si="0"/>
        <v>0</v>
      </c>
      <c r="H78" s="151"/>
    </row>
    <row r="79" spans="1:8">
      <c r="A79" s="2429"/>
      <c r="B79" s="38"/>
      <c r="C79" s="151"/>
      <c r="D79" s="157"/>
      <c r="F79" s="157"/>
      <c r="G79" s="140">
        <f t="shared" si="0"/>
        <v>0</v>
      </c>
      <c r="H79" s="151"/>
    </row>
    <row r="80" spans="1:8">
      <c r="A80" s="2429"/>
      <c r="B80" s="38"/>
      <c r="C80" s="151"/>
      <c r="D80" s="157"/>
      <c r="F80" s="157"/>
      <c r="G80" s="140">
        <f t="shared" si="0"/>
        <v>0</v>
      </c>
      <c r="H80" s="151"/>
    </row>
    <row r="81" spans="1:8">
      <c r="A81" s="2429"/>
      <c r="B81" s="38"/>
      <c r="C81" s="151"/>
      <c r="D81" s="157"/>
      <c r="F81" s="157"/>
      <c r="G81" s="140">
        <f t="shared" si="0"/>
        <v>0</v>
      </c>
      <c r="H81" s="151"/>
    </row>
    <row r="82" spans="1:8">
      <c r="A82" s="2429"/>
      <c r="B82" s="38"/>
      <c r="C82" s="165"/>
      <c r="D82" s="157"/>
      <c r="E82" s="143"/>
      <c r="F82" s="710"/>
      <c r="G82" s="140">
        <f t="shared" si="0"/>
        <v>0</v>
      </c>
      <c r="H82" s="151"/>
    </row>
    <row r="83" spans="1:8">
      <c r="A83" s="2429"/>
      <c r="B83" s="38"/>
      <c r="C83" s="151"/>
      <c r="D83" s="157"/>
      <c r="F83" s="157"/>
      <c r="G83" s="140">
        <f t="shared" si="0"/>
        <v>0</v>
      </c>
      <c r="H83" s="151"/>
    </row>
    <row r="84" spans="1:8">
      <c r="A84" s="2429"/>
      <c r="B84" s="38"/>
      <c r="C84" s="151"/>
      <c r="D84" s="157"/>
      <c r="F84" s="157"/>
      <c r="G84" s="140">
        <f t="shared" si="0"/>
        <v>0</v>
      </c>
      <c r="H84" s="151"/>
    </row>
    <row r="85" spans="1:8">
      <c r="A85" s="2429"/>
      <c r="B85" s="38"/>
      <c r="C85" s="151"/>
      <c r="D85" s="157"/>
      <c r="F85" s="157"/>
      <c r="G85" s="140">
        <f t="shared" si="0"/>
        <v>0</v>
      </c>
      <c r="H85" s="151"/>
    </row>
    <row r="86" spans="1:8">
      <c r="A86" s="2429"/>
      <c r="B86" s="38"/>
      <c r="C86" s="151"/>
      <c r="D86" s="157"/>
      <c r="F86" s="157"/>
      <c r="G86" s="140">
        <f t="shared" si="0"/>
        <v>0</v>
      </c>
      <c r="H86" s="151"/>
    </row>
    <row r="87" spans="1:8">
      <c r="A87" s="2429"/>
      <c r="B87" s="38"/>
      <c r="C87" s="151"/>
      <c r="D87" s="157"/>
      <c r="F87" s="157"/>
      <c r="G87" s="140">
        <f t="shared" si="0"/>
        <v>0</v>
      </c>
      <c r="H87" s="151"/>
    </row>
    <row r="88" spans="1:8">
      <c r="A88" s="2429"/>
      <c r="B88" s="38"/>
      <c r="C88" s="151"/>
      <c r="D88" s="157"/>
      <c r="F88" s="157"/>
      <c r="G88" s="140">
        <f t="shared" si="0"/>
        <v>0</v>
      </c>
      <c r="H88" s="151"/>
    </row>
    <row r="89" spans="1:8">
      <c r="A89" s="2429"/>
      <c r="B89" s="38"/>
      <c r="C89" s="151"/>
      <c r="D89" s="157"/>
      <c r="F89" s="157"/>
      <c r="G89" s="140">
        <f t="shared" si="0"/>
        <v>0</v>
      </c>
      <c r="H89" s="151"/>
    </row>
    <row r="90" spans="1:8">
      <c r="A90" s="2429"/>
      <c r="B90" s="38"/>
      <c r="C90" s="151"/>
      <c r="D90" s="157"/>
      <c r="F90" s="157"/>
      <c r="G90" s="140">
        <f t="shared" si="0"/>
        <v>0</v>
      </c>
      <c r="H90" s="151"/>
    </row>
    <row r="91" spans="1:8">
      <c r="A91" s="2429"/>
      <c r="B91" s="38"/>
      <c r="C91" s="151"/>
      <c r="D91" s="157"/>
      <c r="F91" s="157"/>
      <c r="G91" s="140">
        <f t="shared" si="0"/>
        <v>0</v>
      </c>
      <c r="H91" s="151"/>
    </row>
    <row r="92" spans="1:8">
      <c r="A92" s="2429"/>
      <c r="B92" s="38"/>
      <c r="C92" s="151"/>
      <c r="D92" s="157"/>
      <c r="F92" s="157"/>
      <c r="G92" s="140">
        <f t="shared" si="0"/>
        <v>0</v>
      </c>
      <c r="H92" s="151"/>
    </row>
    <row r="93" spans="1:8">
      <c r="A93" s="2429"/>
      <c r="B93" s="38"/>
      <c r="C93" s="151"/>
      <c r="D93" s="157"/>
      <c r="F93" s="157"/>
      <c r="G93" s="140">
        <f t="shared" si="0"/>
        <v>0</v>
      </c>
      <c r="H93" s="151"/>
    </row>
    <row r="94" spans="1:8">
      <c r="A94" s="2429"/>
      <c r="B94" s="38"/>
      <c r="C94" s="151"/>
      <c r="D94" s="157"/>
      <c r="F94" s="157"/>
      <c r="G94" s="140">
        <f t="shared" si="0"/>
        <v>0</v>
      </c>
      <c r="H94" s="151"/>
    </row>
    <row r="95" spans="1:8">
      <c r="A95" s="2429"/>
      <c r="B95" s="38"/>
      <c r="C95" s="151"/>
      <c r="D95" s="157"/>
      <c r="F95" s="157"/>
      <c r="G95" s="140">
        <f t="shared" si="0"/>
        <v>0</v>
      </c>
      <c r="H95" s="151"/>
    </row>
    <row r="96" spans="1:8">
      <c r="A96" s="2429"/>
      <c r="B96" s="38"/>
      <c r="C96" s="151"/>
      <c r="D96" s="157"/>
      <c r="F96" s="157"/>
      <c r="G96" s="140">
        <f t="shared" si="0"/>
        <v>0</v>
      </c>
      <c r="H96" s="151"/>
    </row>
    <row r="97" spans="1:8">
      <c r="A97" s="2429"/>
      <c r="B97" s="38"/>
      <c r="C97" s="151"/>
      <c r="D97" s="157"/>
      <c r="F97" s="157"/>
      <c r="G97" s="140">
        <f t="shared" si="0"/>
        <v>0</v>
      </c>
      <c r="H97" s="151"/>
    </row>
    <row r="98" spans="1:8">
      <c r="A98" s="2429"/>
      <c r="B98" s="38"/>
      <c r="C98" s="151"/>
      <c r="D98" s="157"/>
      <c r="F98" s="157"/>
      <c r="G98" s="140">
        <f t="shared" si="0"/>
        <v>0</v>
      </c>
      <c r="H98" s="151"/>
    </row>
    <row r="99" spans="1:8">
      <c r="A99" s="2429"/>
      <c r="B99" s="38"/>
      <c r="C99" s="151"/>
      <c r="D99" s="157"/>
      <c r="F99" s="157"/>
      <c r="G99" s="140">
        <f t="shared" si="0"/>
        <v>0</v>
      </c>
      <c r="H99" s="151"/>
    </row>
    <row r="100" spans="1:8">
      <c r="A100" s="2429"/>
      <c r="B100" s="38"/>
      <c r="C100" s="151"/>
      <c r="D100" s="157"/>
      <c r="F100" s="157"/>
      <c r="G100" s="140">
        <f t="shared" si="0"/>
        <v>0</v>
      </c>
      <c r="H100" s="151"/>
    </row>
    <row r="101" spans="1:8">
      <c r="A101" s="2429"/>
      <c r="B101" s="38"/>
      <c r="C101" s="151"/>
      <c r="D101" s="157"/>
      <c r="F101" s="157"/>
      <c r="G101" s="140">
        <f t="shared" si="0"/>
        <v>0</v>
      </c>
      <c r="H101" s="151"/>
    </row>
    <row r="102" spans="1:8">
      <c r="A102" s="2429"/>
      <c r="B102" s="38"/>
      <c r="C102" s="151"/>
      <c r="D102" s="157"/>
      <c r="F102" s="157"/>
      <c r="G102" s="140">
        <f t="shared" si="0"/>
        <v>0</v>
      </c>
      <c r="H102" s="151"/>
    </row>
    <row r="103" spans="1:8">
      <c r="A103" s="2429"/>
      <c r="B103" s="38"/>
      <c r="C103" s="151"/>
      <c r="D103" s="157"/>
      <c r="F103" s="157"/>
      <c r="G103" s="140">
        <f t="shared" si="0"/>
        <v>0</v>
      </c>
      <c r="H103" s="151"/>
    </row>
    <row r="104" spans="1:8">
      <c r="A104" s="2429"/>
      <c r="B104" s="38"/>
      <c r="C104" s="151"/>
      <c r="D104" s="157"/>
      <c r="F104" s="157"/>
      <c r="G104" s="140">
        <f t="shared" si="0"/>
        <v>0</v>
      </c>
      <c r="H104" s="151"/>
    </row>
    <row r="105" spans="1:8">
      <c r="A105" s="2429"/>
      <c r="B105" s="38"/>
      <c r="C105" s="151"/>
      <c r="D105" s="157"/>
      <c r="F105" s="157"/>
      <c r="G105" s="140">
        <f t="shared" si="0"/>
        <v>0</v>
      </c>
      <c r="H105" s="151"/>
    </row>
    <row r="106" spans="1:8">
      <c r="A106" s="2429"/>
      <c r="B106" s="38"/>
      <c r="C106" s="151"/>
      <c r="D106" s="157"/>
      <c r="F106" s="157"/>
      <c r="G106" s="140">
        <f t="shared" si="0"/>
        <v>0</v>
      </c>
      <c r="H106" s="151"/>
    </row>
    <row r="107" spans="1:8">
      <c r="A107" s="2429"/>
      <c r="B107" s="38"/>
      <c r="C107" s="151"/>
      <c r="D107" s="157"/>
      <c r="F107" s="157"/>
      <c r="G107" s="140">
        <f t="shared" si="0"/>
        <v>0</v>
      </c>
      <c r="H107" s="151"/>
    </row>
    <row r="108" spans="1:8">
      <c r="A108" s="2429"/>
      <c r="B108" s="38"/>
      <c r="C108" s="151"/>
      <c r="D108" s="157"/>
      <c r="F108" s="157"/>
      <c r="G108" s="140">
        <f t="shared" si="0"/>
        <v>0</v>
      </c>
      <c r="H108" s="151"/>
    </row>
    <row r="109" spans="1:8">
      <c r="A109" s="2429"/>
      <c r="B109" s="38"/>
      <c r="C109" s="151"/>
      <c r="D109" s="157"/>
      <c r="F109" s="157"/>
      <c r="G109" s="140">
        <f t="shared" si="0"/>
        <v>0</v>
      </c>
      <c r="H109" s="151"/>
    </row>
    <row r="110" spans="1:8">
      <c r="A110" s="2429"/>
      <c r="B110" s="38"/>
      <c r="C110" s="151"/>
      <c r="D110" s="157"/>
      <c r="F110" s="157"/>
      <c r="G110" s="140">
        <f t="shared" si="0"/>
        <v>0</v>
      </c>
      <c r="H110" s="151"/>
    </row>
    <row r="111" spans="1:8">
      <c r="A111" s="2429"/>
      <c r="B111" s="38"/>
      <c r="C111" s="151"/>
      <c r="D111" s="157"/>
      <c r="F111" s="157"/>
      <c r="G111" s="140">
        <f t="shared" si="0"/>
        <v>0</v>
      </c>
      <c r="H111" s="151"/>
    </row>
    <row r="112" spans="1:8">
      <c r="A112" s="2429"/>
      <c r="B112" s="38"/>
      <c r="C112" s="151"/>
      <c r="D112" s="157"/>
      <c r="F112" s="157"/>
      <c r="G112" s="140">
        <f t="shared" si="0"/>
        <v>0</v>
      </c>
      <c r="H112" s="151"/>
    </row>
    <row r="113" spans="1:8">
      <c r="A113" s="2429"/>
      <c r="B113" s="38"/>
      <c r="C113" s="151"/>
      <c r="D113" s="157"/>
      <c r="F113" s="157"/>
      <c r="G113" s="140">
        <f t="shared" si="0"/>
        <v>0</v>
      </c>
      <c r="H113" s="151"/>
    </row>
    <row r="114" spans="1:8">
      <c r="A114" s="2429"/>
      <c r="B114" s="38"/>
      <c r="C114" s="151"/>
      <c r="D114" s="157"/>
      <c r="F114" s="157"/>
      <c r="G114" s="140">
        <f t="shared" si="0"/>
        <v>0</v>
      </c>
      <c r="H114" s="151"/>
    </row>
    <row r="115" spans="1:8">
      <c r="A115" s="2429"/>
      <c r="B115" s="38"/>
      <c r="C115" s="151"/>
      <c r="D115" s="157"/>
      <c r="F115" s="157"/>
      <c r="G115" s="140">
        <f t="shared" si="0"/>
        <v>0</v>
      </c>
      <c r="H115" s="151"/>
    </row>
    <row r="116" spans="1:8">
      <c r="A116" s="2429"/>
      <c r="B116" s="38"/>
      <c r="C116" s="151"/>
      <c r="D116" s="157"/>
      <c r="F116" s="157"/>
      <c r="G116" s="140">
        <f t="shared" si="0"/>
        <v>0</v>
      </c>
      <c r="H116" s="151"/>
    </row>
    <row r="117" spans="1:8">
      <c r="A117" s="2429"/>
      <c r="B117" s="38"/>
      <c r="C117" s="151"/>
      <c r="D117" s="157"/>
      <c r="F117" s="157"/>
      <c r="G117" s="140">
        <f t="shared" si="0"/>
        <v>0</v>
      </c>
      <c r="H117" s="151"/>
    </row>
    <row r="118" spans="1:8">
      <c r="A118" s="2429"/>
      <c r="B118" s="38"/>
      <c r="C118" s="151"/>
      <c r="D118" s="157"/>
      <c r="F118" s="157"/>
      <c r="G118" s="140">
        <f t="shared" si="0"/>
        <v>0</v>
      </c>
      <c r="H118" s="151"/>
    </row>
    <row r="119" spans="1:8">
      <c r="A119" s="2429"/>
      <c r="B119" s="38"/>
      <c r="C119" s="151"/>
      <c r="D119" s="157"/>
      <c r="F119" s="157"/>
      <c r="G119" s="140">
        <f t="shared" si="0"/>
        <v>0</v>
      </c>
      <c r="H119" s="151"/>
    </row>
    <row r="120" spans="1:8">
      <c r="A120" s="2429"/>
      <c r="B120" s="38"/>
      <c r="C120" s="151"/>
      <c r="D120" s="157"/>
      <c r="F120" s="157"/>
      <c r="G120" s="140">
        <f t="shared" si="0"/>
        <v>0</v>
      </c>
      <c r="H120" s="151"/>
    </row>
    <row r="121" spans="1:8">
      <c r="A121" s="2429"/>
      <c r="B121" s="38"/>
      <c r="C121" s="151"/>
      <c r="D121" s="157"/>
      <c r="F121" s="157"/>
      <c r="G121" s="140">
        <f t="shared" si="0"/>
        <v>0</v>
      </c>
      <c r="H121" s="151"/>
    </row>
    <row r="122" spans="1:8">
      <c r="A122" s="2429"/>
      <c r="B122" s="38"/>
      <c r="C122" s="151"/>
      <c r="D122" s="157"/>
      <c r="F122" s="157"/>
      <c r="G122" s="140">
        <f t="shared" si="0"/>
        <v>0</v>
      </c>
      <c r="H122" s="151"/>
    </row>
    <row r="123" spans="1:8">
      <c r="A123" s="2429"/>
      <c r="B123" s="38"/>
      <c r="C123" s="151"/>
      <c r="D123" s="157"/>
      <c r="F123" s="157"/>
      <c r="G123" s="140">
        <f t="shared" si="0"/>
        <v>0</v>
      </c>
      <c r="H123" s="151"/>
    </row>
    <row r="124" spans="1:8">
      <c r="A124" s="2429"/>
      <c r="B124" s="38"/>
      <c r="C124" s="151"/>
      <c r="D124" s="157"/>
      <c r="F124" s="157"/>
      <c r="G124" s="140">
        <f t="shared" si="0"/>
        <v>0</v>
      </c>
      <c r="H124" s="151"/>
    </row>
    <row r="125" spans="1:8" ht="16" thickBot="1">
      <c r="A125" s="2429"/>
      <c r="B125" s="38"/>
      <c r="C125" s="151"/>
      <c r="D125" s="157"/>
      <c r="F125" s="157"/>
      <c r="G125" s="140">
        <f t="shared" si="0"/>
        <v>0</v>
      </c>
      <c r="H125" s="151"/>
    </row>
    <row r="126" spans="1:8" ht="16" thickBot="1">
      <c r="A126" s="1831"/>
      <c r="B126" s="1832" t="s">
        <v>972</v>
      </c>
      <c r="C126" s="1833">
        <f>SUM(C77:C125)</f>
        <v>0</v>
      </c>
      <c r="D126" s="1833">
        <f>SUM(D77:D125)</f>
        <v>0</v>
      </c>
      <c r="E126" s="1834"/>
      <c r="F126" s="124">
        <f>SUM(F77:F125)</f>
        <v>0</v>
      </c>
      <c r="G126" s="131">
        <f>SUM(G77:G125)</f>
        <v>0</v>
      </c>
      <c r="H126" s="193"/>
    </row>
    <row r="127" spans="1:8">
      <c r="A127" s="1499"/>
      <c r="E127" s="1586"/>
    </row>
    <row r="128" spans="1:8">
      <c r="A128" s="1499" t="s">
        <v>2796</v>
      </c>
      <c r="E128" s="1586"/>
    </row>
    <row r="129" spans="1:8">
      <c r="A129" s="1531" t="s">
        <v>2799</v>
      </c>
      <c r="B129" s="12"/>
      <c r="C129" s="12"/>
      <c r="D129" s="12"/>
      <c r="E129" s="1587"/>
      <c r="F129" s="12"/>
      <c r="G129" s="12"/>
      <c r="H129" s="12"/>
    </row>
    <row r="130" spans="1:8">
      <c r="A130" s="1499"/>
      <c r="E130" s="1586"/>
    </row>
    <row r="131" spans="1:8">
      <c r="A131" s="1499"/>
      <c r="E131" s="1586"/>
    </row>
    <row r="132" spans="1:8">
      <c r="A132" s="1499"/>
      <c r="C132" s="1729"/>
      <c r="D132" s="1729"/>
      <c r="E132" s="1586"/>
    </row>
    <row r="133" spans="1:8">
      <c r="A133" s="1499"/>
      <c r="C133" s="617"/>
      <c r="D133" s="617"/>
      <c r="E133" s="1586"/>
    </row>
    <row r="134" spans="1:8">
      <c r="A134" s="1499"/>
      <c r="C134" s="617"/>
      <c r="D134" s="617"/>
      <c r="E134" s="1586"/>
    </row>
    <row r="135" spans="1:8">
      <c r="A135" s="1499"/>
      <c r="C135" s="617"/>
      <c r="D135" s="617"/>
      <c r="E135" s="1586"/>
    </row>
    <row r="136" spans="1:8">
      <c r="A136" s="1499"/>
      <c r="C136" s="617"/>
      <c r="D136" s="617"/>
      <c r="E136" s="1586"/>
      <c r="F136" s="1586"/>
    </row>
    <row r="137" spans="1:8">
      <c r="A137" s="1499"/>
      <c r="C137" s="617"/>
      <c r="D137" s="617"/>
      <c r="E137" s="1586"/>
      <c r="F137" s="1586"/>
    </row>
    <row r="138" spans="1:8">
      <c r="A138" s="1499"/>
      <c r="C138" s="617"/>
      <c r="D138" s="617"/>
      <c r="E138" s="1586"/>
      <c r="F138" s="1586"/>
    </row>
    <row r="139" spans="1:8">
      <c r="A139" s="1499"/>
      <c r="C139" s="617"/>
      <c r="D139" s="617"/>
      <c r="E139" s="1586"/>
      <c r="F139" s="1586"/>
    </row>
    <row r="140" spans="1:8">
      <c r="A140" s="1499"/>
      <c r="C140" s="617"/>
      <c r="D140" s="617"/>
      <c r="E140" s="1586"/>
      <c r="F140" s="1586"/>
    </row>
    <row r="141" spans="1:8">
      <c r="A141" s="1499"/>
      <c r="C141" s="617"/>
      <c r="D141" s="617"/>
      <c r="E141" s="1586"/>
      <c r="F141" s="1586"/>
    </row>
    <row r="142" spans="1:8">
      <c r="A142" s="1499"/>
      <c r="C142" s="617"/>
      <c r="D142" s="617"/>
      <c r="E142" s="1586"/>
      <c r="F142" s="1586"/>
    </row>
    <row r="143" spans="1:8">
      <c r="A143" s="1499"/>
      <c r="C143" s="617"/>
      <c r="D143" s="617"/>
      <c r="E143" s="1586"/>
      <c r="F143" s="1586"/>
    </row>
    <row r="144" spans="1:8">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
    <mergeCell ref="A66:G66"/>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abColor rgb="FF92D050"/>
  </sheetPr>
  <dimension ref="A1:G202"/>
  <sheetViews>
    <sheetView view="pageBreakPreview" zoomScale="60" zoomScaleNormal="70" workbookViewId="0">
      <selection activeCell="G23" sqref="G23"/>
    </sheetView>
  </sheetViews>
  <sheetFormatPr defaultColWidth="9.69140625" defaultRowHeight="15.5"/>
  <cols>
    <col min="1" max="1" width="4.69140625" style="9" customWidth="1"/>
    <col min="2" max="2" width="20.69140625" style="9" customWidth="1"/>
    <col min="3" max="3" width="21.84375" style="9" customWidth="1"/>
    <col min="4" max="4" width="15.69140625" style="9" customWidth="1"/>
    <col min="5" max="5" width="20.69140625" style="9" customWidth="1"/>
    <col min="6" max="6" width="16.53515625" style="9" customWidth="1"/>
    <col min="7" max="7" width="9.07421875" style="9" customWidth="1"/>
    <col min="8" max="16384" width="9.69140625" style="9"/>
  </cols>
  <sheetData>
    <row r="1" spans="1:7" ht="17.25" customHeight="1">
      <c r="A1" s="1182" t="s">
        <v>156</v>
      </c>
      <c r="B1" s="1328"/>
      <c r="C1" s="1235"/>
      <c r="D1" s="1328" t="s">
        <v>1246</v>
      </c>
      <c r="E1" s="1236" t="s">
        <v>158</v>
      </c>
      <c r="F1" s="1183" t="s">
        <v>159</v>
      </c>
    </row>
    <row r="2" spans="1:7" ht="17.25" customHeight="1">
      <c r="A2" s="1499" t="str">
        <f>'Data Sheet'!$C$25</f>
        <v xml:space="preserve">Niagara Mohawk Power Corporation </v>
      </c>
      <c r="C2" s="40"/>
      <c r="D2" s="47" t="s">
        <v>160</v>
      </c>
      <c r="E2" s="38" t="s">
        <v>1248</v>
      </c>
      <c r="F2" s="1586"/>
    </row>
    <row r="3" spans="1:7" ht="17.25" customHeight="1">
      <c r="A3" s="1667"/>
      <c r="B3" s="37"/>
      <c r="C3" s="54"/>
      <c r="D3" s="37" t="s">
        <v>1666</v>
      </c>
      <c r="E3" s="323" t="str">
        <f>'Data Sheet'!$C$40</f>
        <v>April 20, 2026</v>
      </c>
      <c r="F3" s="1331" t="str">
        <f>'Data Sheet'!$C$38</f>
        <v>December 31, 2025</v>
      </c>
      <c r="G3" s="143"/>
    </row>
    <row r="4" spans="1:7" ht="17.25" customHeight="1">
      <c r="A4" s="3802" t="s">
        <v>2800</v>
      </c>
      <c r="B4" s="3803"/>
      <c r="C4" s="3803"/>
      <c r="D4" s="3803"/>
      <c r="E4" s="3803"/>
      <c r="F4" s="3804"/>
      <c r="G4" s="12"/>
    </row>
    <row r="5" spans="1:7" ht="17.25" customHeight="1">
      <c r="A5" s="1499" t="s">
        <v>2801</v>
      </c>
      <c r="F5" s="1586"/>
    </row>
    <row r="6" spans="1:7" ht="17.25" customHeight="1">
      <c r="A6" s="1499"/>
      <c r="C6" s="9" t="s">
        <v>2802</v>
      </c>
      <c r="F6" s="1586"/>
    </row>
    <row r="7" spans="1:7" ht="17.25" customHeight="1">
      <c r="A7" s="1499" t="s">
        <v>2803</v>
      </c>
      <c r="F7" s="1586"/>
    </row>
    <row r="8" spans="1:7" ht="17.25" customHeight="1">
      <c r="A8" s="2175"/>
      <c r="B8" s="2182"/>
      <c r="C8" s="2182"/>
      <c r="D8" s="2182"/>
      <c r="E8" s="2582" t="s">
        <v>2804</v>
      </c>
      <c r="F8" s="1365" t="s">
        <v>1349</v>
      </c>
      <c r="G8" s="143"/>
    </row>
    <row r="9" spans="1:7" ht="17.25" customHeight="1">
      <c r="A9" s="2951" t="s">
        <v>2805</v>
      </c>
      <c r="C9" s="143" t="s">
        <v>2806</v>
      </c>
      <c r="E9" s="142" t="s">
        <v>2807</v>
      </c>
      <c r="F9" s="1330" t="s">
        <v>2808</v>
      </c>
      <c r="G9" s="143"/>
    </row>
    <row r="10" spans="1:7" ht="17.25" customHeight="1">
      <c r="A10" s="2951" t="s">
        <v>402</v>
      </c>
      <c r="E10" s="142" t="s">
        <v>2809</v>
      </c>
      <c r="F10" s="1330" t="s">
        <v>2785</v>
      </c>
      <c r="G10" s="143"/>
    </row>
    <row r="11" spans="1:7" ht="17.25" customHeight="1">
      <c r="A11" s="2951"/>
      <c r="B11" s="37"/>
      <c r="C11" s="297" t="s">
        <v>172</v>
      </c>
      <c r="D11" s="37"/>
      <c r="E11" s="162" t="s">
        <v>2810</v>
      </c>
      <c r="F11" s="1331" t="s">
        <v>174</v>
      </c>
      <c r="G11" s="143"/>
    </row>
    <row r="12" spans="1:7" ht="17.25" customHeight="1">
      <c r="A12" s="2164">
        <v>1</v>
      </c>
      <c r="B12" s="2084" t="s">
        <v>1298</v>
      </c>
      <c r="C12" s="2084"/>
      <c r="D12" s="2084"/>
      <c r="E12" s="2546"/>
      <c r="F12" s="2547"/>
    </row>
    <row r="13" spans="1:7" ht="17.25" customHeight="1">
      <c r="A13" s="2164">
        <f t="shared" ref="A13:A31" si="0">A12+1</f>
        <v>2</v>
      </c>
      <c r="B13" s="2084"/>
      <c r="C13" s="2084" t="s">
        <v>2811</v>
      </c>
      <c r="D13" s="2084"/>
      <c r="E13" s="2086">
        <v>43662098</v>
      </c>
      <c r="F13" s="2166">
        <v>45273055</v>
      </c>
      <c r="G13" s="193"/>
    </row>
    <row r="14" spans="1:7" ht="17.25" customHeight="1">
      <c r="A14" s="2164">
        <f t="shared" si="0"/>
        <v>3</v>
      </c>
      <c r="B14" s="2084"/>
      <c r="C14" s="2084" t="s">
        <v>2812</v>
      </c>
      <c r="D14" s="2084"/>
      <c r="E14" s="2090">
        <v>96683447</v>
      </c>
      <c r="F14" s="2134">
        <v>102288103</v>
      </c>
      <c r="G14" s="151"/>
    </row>
    <row r="15" spans="1:7" ht="17.25" customHeight="1">
      <c r="A15" s="2164">
        <f t="shared" si="0"/>
        <v>4</v>
      </c>
      <c r="B15" s="2084"/>
      <c r="C15" s="2084" t="s">
        <v>2813</v>
      </c>
      <c r="D15" s="2084"/>
      <c r="E15" s="2090">
        <v>621942917</v>
      </c>
      <c r="F15" s="2134">
        <v>581847151</v>
      </c>
      <c r="G15" s="151"/>
    </row>
    <row r="16" spans="1:7" ht="17.25" customHeight="1">
      <c r="A16" s="2164">
        <f t="shared" si="0"/>
        <v>5</v>
      </c>
      <c r="B16" s="2084"/>
      <c r="C16" s="2084" t="s">
        <v>2814</v>
      </c>
      <c r="D16" s="2084"/>
      <c r="E16" s="2090">
        <v>87221386</v>
      </c>
      <c r="F16" s="2134">
        <v>88766539</v>
      </c>
      <c r="G16" s="151"/>
    </row>
    <row r="17" spans="1:7" ht="17.25" customHeight="1">
      <c r="A17" s="2164">
        <f t="shared" si="0"/>
        <v>6</v>
      </c>
      <c r="B17" s="2084"/>
      <c r="C17" s="2084" t="s">
        <v>2815</v>
      </c>
      <c r="D17" s="2084"/>
      <c r="E17" s="2090">
        <v>6343301</v>
      </c>
      <c r="F17" s="2134">
        <v>21121004</v>
      </c>
      <c r="G17" s="151"/>
    </row>
    <row r="18" spans="1:7" ht="17.25" customHeight="1">
      <c r="A18" s="2164">
        <f t="shared" si="0"/>
        <v>7</v>
      </c>
      <c r="B18" s="2084"/>
      <c r="C18" s="2084" t="s">
        <v>2816</v>
      </c>
      <c r="D18" s="2084"/>
      <c r="E18" s="2090">
        <v>104835843</v>
      </c>
      <c r="F18" s="2134">
        <v>132893269</v>
      </c>
      <c r="G18" s="151"/>
    </row>
    <row r="19" spans="1:7" ht="17.25" customHeight="1">
      <c r="A19" s="2164">
        <f t="shared" si="0"/>
        <v>8</v>
      </c>
      <c r="B19" s="2084" t="s">
        <v>495</v>
      </c>
      <c r="C19" s="2084"/>
      <c r="D19" s="2084"/>
      <c r="E19" s="2090">
        <v>60486654</v>
      </c>
      <c r="F19" s="2134">
        <f>ROUND(60965049.9867904,0)</f>
        <v>60965050</v>
      </c>
      <c r="G19" s="151"/>
    </row>
    <row r="20" spans="1:7" ht="17.25" customHeight="1">
      <c r="A20" s="2164">
        <f t="shared" si="0"/>
        <v>9</v>
      </c>
      <c r="B20" s="2084" t="s">
        <v>2817</v>
      </c>
      <c r="C20" s="2084"/>
      <c r="D20" s="2084"/>
      <c r="E20" s="2086">
        <f>SUM(E13:E19)</f>
        <v>1021175646</v>
      </c>
      <c r="F20" s="2166">
        <f>SUM(F13:F19)</f>
        <v>1033154171</v>
      </c>
      <c r="G20" s="193"/>
    </row>
    <row r="21" spans="1:7" ht="17.25" customHeight="1">
      <c r="A21" s="2164">
        <f t="shared" si="0"/>
        <v>10</v>
      </c>
      <c r="B21" s="2084" t="s">
        <v>1299</v>
      </c>
      <c r="C21" s="2084"/>
      <c r="D21" s="2084"/>
      <c r="E21" s="2546"/>
      <c r="F21" s="2172"/>
      <c r="G21" s="151"/>
    </row>
    <row r="22" spans="1:7" ht="17.25" customHeight="1">
      <c r="A22" s="2164">
        <f t="shared" si="0"/>
        <v>11</v>
      </c>
      <c r="B22" s="2084"/>
      <c r="C22" s="2084" t="s">
        <v>2811</v>
      </c>
      <c r="D22" s="2084"/>
      <c r="E22" s="2086">
        <v>18712328</v>
      </c>
      <c r="F22" s="2166">
        <v>19402738</v>
      </c>
      <c r="G22" s="193"/>
    </row>
    <row r="23" spans="1:7" ht="17.25" customHeight="1">
      <c r="A23" s="2164">
        <f t="shared" si="0"/>
        <v>12</v>
      </c>
      <c r="B23" s="2084"/>
      <c r="C23" s="2084" t="s">
        <v>2812</v>
      </c>
      <c r="D23" s="2084"/>
      <c r="E23" s="2090">
        <v>19850929</v>
      </c>
      <c r="F23" s="2134">
        <v>20976576</v>
      </c>
      <c r="G23" s="151"/>
    </row>
    <row r="24" spans="1:7" ht="17.25" customHeight="1">
      <c r="A24" s="2164">
        <f t="shared" si="0"/>
        <v>13</v>
      </c>
      <c r="B24" s="2084"/>
      <c r="C24" s="2084" t="s">
        <v>2813</v>
      </c>
      <c r="D24" s="2084"/>
      <c r="E24" s="2090">
        <v>127224505</v>
      </c>
      <c r="F24" s="2134">
        <v>113098870</v>
      </c>
      <c r="G24" s="151"/>
    </row>
    <row r="25" spans="1:7" ht="17.25" customHeight="1">
      <c r="A25" s="2164">
        <f t="shared" si="0"/>
        <v>14</v>
      </c>
      <c r="B25" s="2084"/>
      <c r="C25" s="2084" t="s">
        <v>2814</v>
      </c>
      <c r="D25" s="2084"/>
      <c r="E25" s="2090">
        <v>15392009</v>
      </c>
      <c r="F25" s="2134">
        <v>15664683</v>
      </c>
      <c r="G25" s="151"/>
    </row>
    <row r="26" spans="1:7" ht="17.25" customHeight="1">
      <c r="A26" s="2164">
        <f t="shared" si="0"/>
        <v>15</v>
      </c>
      <c r="B26" s="2084"/>
      <c r="C26" s="2084" t="s">
        <v>2815</v>
      </c>
      <c r="D26" s="2084"/>
      <c r="E26" s="2090">
        <v>1001870</v>
      </c>
      <c r="F26" s="2134">
        <v>4325989</v>
      </c>
      <c r="G26" s="151"/>
    </row>
    <row r="27" spans="1:7" ht="17.25" customHeight="1">
      <c r="A27" s="2164">
        <f t="shared" si="0"/>
        <v>16</v>
      </c>
      <c r="B27" s="2084"/>
      <c r="C27" s="2084" t="s">
        <v>2816</v>
      </c>
      <c r="D27" s="2084"/>
      <c r="E27" s="2090">
        <v>14135224</v>
      </c>
      <c r="F27" s="2134">
        <v>27219103</v>
      </c>
      <c r="G27" s="151"/>
    </row>
    <row r="28" spans="1:7" ht="17.25" customHeight="1">
      <c r="A28" s="2164">
        <f t="shared" si="0"/>
        <v>17</v>
      </c>
      <c r="B28" s="2084" t="s">
        <v>495</v>
      </c>
      <c r="C28" s="2084"/>
      <c r="D28" s="2084"/>
      <c r="E28" s="2090">
        <v>12386165</v>
      </c>
      <c r="F28" s="2134">
        <f>ROUND(12477190.4572944,0)+2</f>
        <v>12477192</v>
      </c>
      <c r="G28" s="151"/>
    </row>
    <row r="29" spans="1:7" ht="17.25" customHeight="1">
      <c r="A29" s="2164">
        <f t="shared" si="0"/>
        <v>18</v>
      </c>
      <c r="B29" s="2084" t="s">
        <v>2818</v>
      </c>
      <c r="E29" s="2086">
        <f>SUM(E22:E28)</f>
        <v>208703030</v>
      </c>
      <c r="F29" s="2166">
        <f>SUM(F22:F28)</f>
        <v>213165151</v>
      </c>
      <c r="G29" s="193"/>
    </row>
    <row r="30" spans="1:7" ht="17.25" customHeight="1">
      <c r="A30" s="2164">
        <f t="shared" si="0"/>
        <v>19</v>
      </c>
      <c r="B30" s="2084" t="s">
        <v>1297</v>
      </c>
      <c r="C30" s="2084"/>
      <c r="D30" s="2084"/>
      <c r="E30" s="2090"/>
      <c r="F30" s="2134"/>
      <c r="G30" s="151"/>
    </row>
    <row r="31" spans="1:7" ht="17.25" customHeight="1">
      <c r="A31" s="2164">
        <f t="shared" si="0"/>
        <v>20</v>
      </c>
      <c r="B31" s="2084" t="s">
        <v>2819</v>
      </c>
      <c r="C31" s="2084"/>
      <c r="D31" s="2084"/>
      <c r="E31" s="2086">
        <f>E20+E29+E30</f>
        <v>1229878676</v>
      </c>
      <c r="F31" s="2166">
        <f>F20+F29+F30</f>
        <v>1246319322</v>
      </c>
      <c r="G31" s="193"/>
    </row>
    <row r="32" spans="1:7" ht="17.25" customHeight="1">
      <c r="A32" s="1473" t="s">
        <v>2820</v>
      </c>
      <c r="B32" s="2600"/>
      <c r="C32" s="2600"/>
      <c r="D32" s="2600"/>
      <c r="E32" s="2600"/>
      <c r="F32" s="719"/>
      <c r="G32" s="12"/>
    </row>
    <row r="33" spans="1:6" ht="17.25" customHeight="1">
      <c r="A33" s="1499"/>
      <c r="F33" s="1586"/>
    </row>
    <row r="34" spans="1:6">
      <c r="A34" s="1499"/>
      <c r="F34" s="1586"/>
    </row>
    <row r="35" spans="1:6">
      <c r="A35" s="1499"/>
      <c r="F35" s="1586"/>
    </row>
    <row r="36" spans="1:6">
      <c r="A36" s="1499"/>
      <c r="F36" s="1586"/>
    </row>
    <row r="37" spans="1:6">
      <c r="A37" s="1499"/>
      <c r="F37" s="1586"/>
    </row>
    <row r="38" spans="1:6">
      <c r="A38" s="1499"/>
      <c r="F38" s="1586"/>
    </row>
    <row r="39" spans="1:6">
      <c r="A39" s="1499"/>
      <c r="F39" s="1586"/>
    </row>
    <row r="40" spans="1:6">
      <c r="A40" s="1499"/>
      <c r="F40" s="1586"/>
    </row>
    <row r="41" spans="1:6">
      <c r="A41" s="1499"/>
      <c r="F41" s="1586"/>
    </row>
    <row r="42" spans="1:6">
      <c r="A42" s="1499"/>
      <c r="F42" s="1586"/>
    </row>
    <row r="43" spans="1:6">
      <c r="A43" s="1499"/>
      <c r="F43" s="1586"/>
    </row>
    <row r="44" spans="1:6">
      <c r="A44" s="1499"/>
      <c r="F44" s="1586"/>
    </row>
    <row r="45" spans="1:6">
      <c r="A45" s="1499"/>
      <c r="F45" s="1586"/>
    </row>
    <row r="46" spans="1:6">
      <c r="A46" s="1499"/>
      <c r="F46" s="1586"/>
    </row>
    <row r="47" spans="1:6">
      <c r="A47" s="1499"/>
      <c r="F47" s="1586"/>
    </row>
    <row r="48" spans="1:6">
      <c r="A48" s="1499"/>
      <c r="F48" s="1586"/>
    </row>
    <row r="49" spans="1:6">
      <c r="A49" s="1499"/>
      <c r="F49" s="1586"/>
    </row>
    <row r="50" spans="1:6">
      <c r="A50" s="1499"/>
      <c r="F50" s="1586"/>
    </row>
    <row r="51" spans="1:6">
      <c r="A51" s="1499"/>
      <c r="F51" s="1586"/>
    </row>
    <row r="52" spans="1:6">
      <c r="A52" s="1499"/>
      <c r="F52" s="1586"/>
    </row>
    <row r="53" spans="1:6">
      <c r="A53" s="1499"/>
      <c r="F53" s="1586"/>
    </row>
    <row r="54" spans="1:6">
      <c r="A54" s="1499"/>
      <c r="F54" s="1586"/>
    </row>
    <row r="55" spans="1:6">
      <c r="A55" s="1499"/>
      <c r="F55" s="1586"/>
    </row>
    <row r="56" spans="1:6">
      <c r="A56" s="1499"/>
      <c r="F56" s="1586"/>
    </row>
    <row r="57" spans="1:6">
      <c r="A57" s="1499"/>
      <c r="F57" s="1586"/>
    </row>
    <row r="58" spans="1:6">
      <c r="A58" s="1499"/>
      <c r="F58" s="1586"/>
    </row>
    <row r="59" spans="1:6">
      <c r="A59" s="1499"/>
      <c r="F59" s="1586"/>
    </row>
    <row r="60" spans="1:6">
      <c r="A60" s="1499"/>
      <c r="F60" s="1586"/>
    </row>
    <row r="61" spans="1:6">
      <c r="A61" s="1499"/>
      <c r="F61" s="1586"/>
    </row>
    <row r="62" spans="1:6">
      <c r="A62" s="1499"/>
      <c r="F62" s="1586"/>
    </row>
    <row r="63" spans="1:6" ht="16" thickBot="1">
      <c r="A63" s="1189"/>
      <c r="B63" s="1620"/>
      <c r="C63" s="1620"/>
      <c r="D63" s="1620"/>
      <c r="E63" s="1620"/>
      <c r="F63" s="1369"/>
    </row>
    <row r="65" spans="1:7">
      <c r="A65" s="9" t="s">
        <v>2821</v>
      </c>
      <c r="F65" s="12" t="s">
        <v>2822</v>
      </c>
    </row>
    <row r="66" spans="1:7" ht="27" customHeight="1">
      <c r="A66" s="3699" t="s">
        <v>2823</v>
      </c>
      <c r="B66" s="3699"/>
      <c r="C66" s="3699"/>
      <c r="D66" s="3699"/>
      <c r="E66" s="3699"/>
      <c r="F66" s="3699"/>
      <c r="G66" s="12"/>
    </row>
    <row r="67" spans="1:7">
      <c r="A67" s="34" t="s">
        <v>2798</v>
      </c>
      <c r="B67" s="12"/>
      <c r="C67" s="12"/>
      <c r="D67" s="12"/>
      <c r="E67" s="12"/>
      <c r="F67" s="12"/>
      <c r="G67" s="12"/>
    </row>
    <row r="69" spans="1:7" ht="16" thickBot="1">
      <c r="A69" s="9" t="str">
        <f>'Data Sheet'!$C$25</f>
        <v xml:space="preserve">Niagara Mohawk Power Corporation </v>
      </c>
      <c r="E69" s="319" t="str">
        <f>'Data Sheet'!$C$40</f>
        <v>April 20, 2026</v>
      </c>
      <c r="F69" s="114" t="str">
        <f>'Data Sheet'!$C$38</f>
        <v>December 31, 2025</v>
      </c>
      <c r="G69" s="114"/>
    </row>
    <row r="70" spans="1:7">
      <c r="A70" s="2426"/>
      <c r="B70" s="1326"/>
      <c r="C70" s="1326"/>
      <c r="D70" s="1326"/>
      <c r="E70" s="1326"/>
      <c r="F70" s="2529"/>
    </row>
    <row r="71" spans="1:7" ht="31.5" customHeight="1">
      <c r="A71" s="2429"/>
      <c r="B71" s="12" t="s">
        <v>2800</v>
      </c>
      <c r="C71" s="12"/>
      <c r="D71" s="2430"/>
      <c r="E71" s="12"/>
      <c r="F71" s="2473"/>
      <c r="G71" s="12"/>
    </row>
    <row r="72" spans="1:7">
      <c r="B72" s="37"/>
      <c r="C72" s="37"/>
      <c r="E72" s="37"/>
      <c r="F72" s="36"/>
    </row>
    <row r="73" spans="1:7">
      <c r="A73" s="166"/>
      <c r="B73" s="2182"/>
      <c r="C73" s="2182"/>
      <c r="D73" s="2182"/>
      <c r="E73" s="2582" t="s">
        <v>2804</v>
      </c>
      <c r="F73" s="163" t="s">
        <v>1349</v>
      </c>
      <c r="G73" s="143"/>
    </row>
    <row r="74" spans="1:7">
      <c r="A74" s="2970" t="s">
        <v>2805</v>
      </c>
      <c r="C74" s="12" t="s">
        <v>2806</v>
      </c>
      <c r="D74" s="12"/>
      <c r="E74" s="142" t="s">
        <v>2807</v>
      </c>
      <c r="F74" s="116" t="s">
        <v>2808</v>
      </c>
      <c r="G74" s="143"/>
    </row>
    <row r="75" spans="1:7">
      <c r="A75" s="2970" t="s">
        <v>402</v>
      </c>
      <c r="E75" s="142" t="s">
        <v>2809</v>
      </c>
      <c r="F75" s="116" t="s">
        <v>2785</v>
      </c>
      <c r="G75" s="143"/>
    </row>
    <row r="76" spans="1:7">
      <c r="A76" s="1548"/>
      <c r="B76" s="37"/>
      <c r="C76" s="35" t="s">
        <v>172</v>
      </c>
      <c r="D76" s="35"/>
      <c r="E76" s="162" t="s">
        <v>2810</v>
      </c>
      <c r="F76" s="117" t="s">
        <v>174</v>
      </c>
      <c r="G76" s="143"/>
    </row>
    <row r="77" spans="1:7">
      <c r="A77" s="2429"/>
      <c r="B77" s="47"/>
      <c r="C77" s="145"/>
      <c r="E77" s="157"/>
      <c r="F77" s="1662"/>
      <c r="G77" s="151"/>
    </row>
    <row r="78" spans="1:7">
      <c r="A78" s="2429"/>
      <c r="B78" s="47"/>
      <c r="E78" s="157"/>
      <c r="F78" s="1662"/>
      <c r="G78" s="151"/>
    </row>
    <row r="79" spans="1:7">
      <c r="A79" s="2429"/>
      <c r="B79" s="47"/>
      <c r="E79" s="157"/>
      <c r="F79" s="1662"/>
      <c r="G79" s="151"/>
    </row>
    <row r="80" spans="1:7">
      <c r="A80" s="2429"/>
      <c r="B80" s="47"/>
      <c r="E80" s="157"/>
      <c r="F80" s="1662"/>
      <c r="G80" s="151"/>
    </row>
    <row r="81" spans="1:7">
      <c r="A81" s="2429"/>
      <c r="B81" s="47"/>
      <c r="E81" s="157"/>
      <c r="F81" s="1662"/>
      <c r="G81" s="151"/>
    </row>
    <row r="82" spans="1:7">
      <c r="A82" s="2429"/>
      <c r="B82" s="47"/>
      <c r="E82" s="157"/>
      <c r="F82" s="1662"/>
      <c r="G82" s="151"/>
    </row>
    <row r="83" spans="1:7">
      <c r="A83" s="2429"/>
      <c r="B83" s="47"/>
      <c r="E83" s="157"/>
      <c r="F83" s="1662"/>
      <c r="G83" s="151"/>
    </row>
    <row r="84" spans="1:7">
      <c r="A84" s="2429"/>
      <c r="B84" s="47"/>
      <c r="E84" s="157"/>
      <c r="F84" s="1662"/>
      <c r="G84" s="151"/>
    </row>
    <row r="85" spans="1:7">
      <c r="A85" s="2429"/>
      <c r="B85" s="47"/>
      <c r="E85" s="157"/>
      <c r="F85" s="1662"/>
      <c r="G85" s="151"/>
    </row>
    <row r="86" spans="1:7">
      <c r="A86" s="2429"/>
      <c r="B86" s="47"/>
      <c r="E86" s="157"/>
      <c r="F86" s="1662"/>
      <c r="G86" s="151"/>
    </row>
    <row r="87" spans="1:7">
      <c r="A87" s="2429"/>
      <c r="B87" s="47"/>
      <c r="E87" s="157"/>
      <c r="F87" s="1662"/>
      <c r="G87" s="151"/>
    </row>
    <row r="88" spans="1:7">
      <c r="A88" s="2429"/>
      <c r="B88" s="47"/>
      <c r="E88" s="157"/>
      <c r="F88" s="1662"/>
      <c r="G88" s="151"/>
    </row>
    <row r="89" spans="1:7">
      <c r="A89" s="2429"/>
      <c r="B89" s="47"/>
      <c r="E89" s="157"/>
      <c r="F89" s="1662"/>
      <c r="G89" s="151"/>
    </row>
    <row r="90" spans="1:7">
      <c r="A90" s="2429"/>
      <c r="B90" s="47"/>
      <c r="E90" s="157"/>
      <c r="F90" s="1662"/>
      <c r="G90" s="151"/>
    </row>
    <row r="91" spans="1:7">
      <c r="A91" s="2429"/>
      <c r="B91" s="47"/>
      <c r="E91" s="157"/>
      <c r="F91" s="1662"/>
      <c r="G91" s="151"/>
    </row>
    <row r="92" spans="1:7">
      <c r="A92" s="2429"/>
      <c r="B92" s="47"/>
      <c r="E92" s="157"/>
      <c r="F92" s="1662"/>
      <c r="G92" s="151"/>
    </row>
    <row r="93" spans="1:7">
      <c r="A93" s="2429"/>
      <c r="B93" s="47"/>
      <c r="E93" s="157"/>
      <c r="F93" s="1662"/>
      <c r="G93" s="151"/>
    </row>
    <row r="94" spans="1:7">
      <c r="A94" s="2429"/>
      <c r="B94" s="47"/>
      <c r="E94" s="157"/>
      <c r="F94" s="1662"/>
      <c r="G94" s="151"/>
    </row>
    <row r="95" spans="1:7">
      <c r="A95" s="2429"/>
      <c r="B95" s="47"/>
      <c r="E95" s="157"/>
      <c r="F95" s="1662"/>
      <c r="G95" s="151"/>
    </row>
    <row r="96" spans="1:7">
      <c r="A96" s="2429"/>
      <c r="B96" s="47"/>
      <c r="E96" s="157"/>
      <c r="F96" s="1662"/>
      <c r="G96" s="151"/>
    </row>
    <row r="97" spans="1:7">
      <c r="A97" s="2429"/>
      <c r="B97" s="47"/>
      <c r="E97" s="157"/>
      <c r="F97" s="1662"/>
      <c r="G97" s="151"/>
    </row>
    <row r="98" spans="1:7">
      <c r="A98" s="2429"/>
      <c r="B98" s="47"/>
      <c r="E98" s="157"/>
      <c r="F98" s="1662"/>
      <c r="G98" s="151"/>
    </row>
    <row r="99" spans="1:7">
      <c r="A99" s="2429"/>
      <c r="B99" s="47"/>
      <c r="E99" s="157"/>
      <c r="F99" s="1662"/>
      <c r="G99" s="151"/>
    </row>
    <row r="100" spans="1:7">
      <c r="A100" s="2429"/>
      <c r="B100" s="47"/>
      <c r="E100" s="157"/>
      <c r="F100" s="1662"/>
      <c r="G100" s="151"/>
    </row>
    <row r="101" spans="1:7">
      <c r="A101" s="2429"/>
      <c r="B101" s="47"/>
      <c r="E101" s="157"/>
      <c r="F101" s="1662"/>
      <c r="G101" s="151"/>
    </row>
    <row r="102" spans="1:7">
      <c r="A102" s="2429"/>
      <c r="B102" s="47"/>
      <c r="E102" s="157"/>
      <c r="F102" s="1662"/>
      <c r="G102" s="151"/>
    </row>
    <row r="103" spans="1:7">
      <c r="A103" s="2429"/>
      <c r="B103" s="47"/>
      <c r="E103" s="157"/>
      <c r="F103" s="1662"/>
      <c r="G103" s="151"/>
    </row>
    <row r="104" spans="1:7">
      <c r="A104" s="2429"/>
      <c r="B104" s="47"/>
      <c r="E104" s="157"/>
      <c r="F104" s="1662"/>
      <c r="G104" s="151"/>
    </row>
    <row r="105" spans="1:7">
      <c r="A105" s="2429"/>
      <c r="B105" s="47"/>
      <c r="E105" s="157"/>
      <c r="F105" s="1662"/>
      <c r="G105" s="151"/>
    </row>
    <row r="106" spans="1:7">
      <c r="A106" s="2429"/>
      <c r="B106" s="47"/>
      <c r="E106" s="157"/>
      <c r="F106" s="1662"/>
      <c r="G106" s="151"/>
    </row>
    <row r="107" spans="1:7">
      <c r="A107" s="2429"/>
      <c r="B107" s="47"/>
      <c r="E107" s="157"/>
      <c r="F107" s="1662"/>
      <c r="G107" s="151"/>
    </row>
    <row r="108" spans="1:7">
      <c r="A108" s="2429"/>
      <c r="B108" s="47"/>
      <c r="E108" s="157"/>
      <c r="F108" s="1662"/>
      <c r="G108" s="151"/>
    </row>
    <row r="109" spans="1:7">
      <c r="A109" s="2429"/>
      <c r="B109" s="47"/>
      <c r="E109" s="157"/>
      <c r="F109" s="1662"/>
      <c r="G109" s="151"/>
    </row>
    <row r="110" spans="1:7">
      <c r="A110" s="2429"/>
      <c r="B110" s="47"/>
      <c r="E110" s="157"/>
      <c r="F110" s="1662"/>
      <c r="G110" s="151"/>
    </row>
    <row r="111" spans="1:7">
      <c r="A111" s="2429"/>
      <c r="B111" s="47"/>
      <c r="E111" s="157"/>
      <c r="F111" s="1662"/>
      <c r="G111" s="151"/>
    </row>
    <row r="112" spans="1:7">
      <c r="A112" s="2429"/>
      <c r="B112" s="47"/>
      <c r="E112" s="157"/>
      <c r="F112" s="1662"/>
      <c r="G112" s="151"/>
    </row>
    <row r="113" spans="1:7">
      <c r="A113" s="2429"/>
      <c r="B113" s="47"/>
      <c r="E113" s="157"/>
      <c r="F113" s="1662"/>
      <c r="G113" s="151"/>
    </row>
    <row r="114" spans="1:7">
      <c r="A114" s="2429"/>
      <c r="B114" s="47"/>
      <c r="E114" s="157"/>
      <c r="F114" s="1662"/>
      <c r="G114" s="151"/>
    </row>
    <row r="115" spans="1:7">
      <c r="A115" s="2429"/>
      <c r="B115" s="47"/>
      <c r="E115" s="157"/>
      <c r="F115" s="1662"/>
      <c r="G115" s="151"/>
    </row>
    <row r="116" spans="1:7">
      <c r="A116" s="2429"/>
      <c r="B116" s="47"/>
      <c r="E116" s="157"/>
      <c r="F116" s="1662"/>
      <c r="G116" s="151"/>
    </row>
    <row r="117" spans="1:7">
      <c r="A117" s="2429"/>
      <c r="B117" s="47"/>
      <c r="E117" s="157"/>
      <c r="F117" s="1662"/>
      <c r="G117" s="151"/>
    </row>
    <row r="118" spans="1:7">
      <c r="A118" s="2429"/>
      <c r="B118" s="47"/>
      <c r="E118" s="157"/>
      <c r="F118" s="1662"/>
      <c r="G118" s="151"/>
    </row>
    <row r="119" spans="1:7">
      <c r="A119" s="2429"/>
      <c r="B119" s="47"/>
      <c r="E119" s="157"/>
      <c r="F119" s="1662"/>
      <c r="G119" s="151"/>
    </row>
    <row r="120" spans="1:7">
      <c r="A120" s="2429"/>
      <c r="B120" s="47"/>
      <c r="E120" s="157"/>
      <c r="F120" s="1662"/>
      <c r="G120" s="151"/>
    </row>
    <row r="121" spans="1:7">
      <c r="A121" s="2429"/>
      <c r="B121" s="47"/>
      <c r="E121" s="157"/>
      <c r="F121" s="1662"/>
      <c r="G121" s="151"/>
    </row>
    <row r="122" spans="1:7">
      <c r="A122" s="2429"/>
      <c r="B122" s="47"/>
      <c r="E122" s="157"/>
      <c r="F122" s="1662"/>
      <c r="G122" s="151"/>
    </row>
    <row r="123" spans="1:7">
      <c r="A123" s="2429"/>
      <c r="B123" s="47"/>
      <c r="E123" s="157"/>
      <c r="F123" s="1662"/>
      <c r="G123" s="151"/>
    </row>
    <row r="124" spans="1:7">
      <c r="A124" s="2429"/>
      <c r="B124" s="47"/>
      <c r="E124" s="157"/>
      <c r="F124" s="1662"/>
      <c r="G124" s="151"/>
    </row>
    <row r="125" spans="1:7">
      <c r="A125" s="2429"/>
      <c r="B125" s="47"/>
      <c r="E125" s="157"/>
      <c r="F125" s="1662"/>
      <c r="G125" s="151"/>
    </row>
    <row r="126" spans="1:7" ht="16" thickBot="1">
      <c r="A126" s="2932"/>
      <c r="B126" s="2977"/>
      <c r="C126" s="2921"/>
      <c r="D126" s="2921"/>
      <c r="E126" s="2987"/>
      <c r="F126" s="2601"/>
      <c r="G126" s="151"/>
    </row>
    <row r="127" spans="1:7" ht="16" thickBot="1"/>
    <row r="128" spans="1:7">
      <c r="A128" s="1376" t="s">
        <v>2824</v>
      </c>
      <c r="B128" s="1377"/>
      <c r="C128" s="1377"/>
      <c r="D128" s="1377"/>
      <c r="E128" s="1378"/>
      <c r="F128" s="12"/>
      <c r="G128" s="12"/>
    </row>
    <row r="129" spans="1:6">
      <c r="A129" s="1499"/>
      <c r="E129" s="1586"/>
    </row>
    <row r="130" spans="1:6">
      <c r="A130" s="1499"/>
      <c r="E130" s="1586"/>
    </row>
    <row r="131" spans="1:6">
      <c r="A131" s="1499"/>
      <c r="E131" s="1586"/>
    </row>
    <row r="132" spans="1:6">
      <c r="A132" s="1499"/>
      <c r="E132" s="1586"/>
    </row>
    <row r="133" spans="1:6">
      <c r="A133" s="1499"/>
      <c r="E133" s="1586"/>
    </row>
    <row r="134" spans="1:6">
      <c r="A134" s="1499"/>
      <c r="C134" s="1729"/>
      <c r="D134" s="1729"/>
      <c r="E134" s="1586"/>
    </row>
    <row r="135" spans="1:6">
      <c r="A135" s="1499"/>
      <c r="C135" s="617"/>
      <c r="D135" s="617"/>
      <c r="E135" s="1586"/>
    </row>
    <row r="136" spans="1:6">
      <c r="A136" s="1499"/>
      <c r="C136" s="617"/>
      <c r="D136" s="617"/>
      <c r="E136" s="1586"/>
    </row>
    <row r="137" spans="1:6">
      <c r="A137" s="1499"/>
      <c r="C137" s="617"/>
      <c r="D137" s="617"/>
      <c r="E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617"/>
      <c r="D179" s="617"/>
      <c r="E179" s="1586"/>
      <c r="F179" s="1586"/>
    </row>
    <row r="180" spans="1:6">
      <c r="A180" s="1499"/>
      <c r="C180" s="617"/>
      <c r="D180" s="617"/>
      <c r="E180" s="1586"/>
      <c r="F180" s="1586"/>
    </row>
    <row r="181" spans="1:6">
      <c r="A181" s="1499"/>
      <c r="C181" s="1128"/>
      <c r="D181" s="1128"/>
      <c r="E181" s="1586"/>
      <c r="F181" s="1586"/>
    </row>
    <row r="182" spans="1:6">
      <c r="A182" s="1499"/>
      <c r="E182" s="1586"/>
      <c r="F182" s="1586"/>
    </row>
    <row r="183" spans="1:6" ht="16" thickBot="1">
      <c r="A183" s="1189"/>
      <c r="B183" s="1620"/>
      <c r="C183" s="1620"/>
      <c r="D183" s="1620"/>
      <c r="E183" s="136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c r="A200" s="1499"/>
      <c r="F200" s="1586"/>
    </row>
    <row r="201" spans="1:6">
      <c r="A201" s="1499"/>
      <c r="F201" s="1586"/>
    </row>
    <row r="202" spans="1:6" ht="16" thickBot="1">
      <c r="A202" s="1189"/>
      <c r="B202" s="1620"/>
      <c r="C202" s="1620"/>
      <c r="D202" s="1620"/>
      <c r="E202" s="1620"/>
      <c r="F202" s="1369"/>
    </row>
  </sheetData>
  <mergeCells count="2">
    <mergeCell ref="A4:F4"/>
    <mergeCell ref="A66:F66"/>
  </mergeCells>
  <printOptions horizontalCentered="1" verticalCentered="1"/>
  <pageMargins left="0.5" right="0.75" top="0.5" bottom="0.5" header="0.5" footer="0.5"/>
  <pageSetup scale="61" pageOrder="overThenDown" orientation="portrait" r:id="rId1"/>
  <headerFooter alignWithMargins="0"/>
  <rowBreaks count="1" manualBreakCount="1">
    <brk id="67" max="16383" man="1"/>
  </rowBreaks>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abColor rgb="FF92D050"/>
  </sheetPr>
  <dimension ref="A1:N200"/>
  <sheetViews>
    <sheetView view="pageBreakPreview" topLeftCell="A40" zoomScale="60" zoomScaleNormal="41" workbookViewId="0">
      <selection activeCell="I63" sqref="I63"/>
    </sheetView>
  </sheetViews>
  <sheetFormatPr defaultColWidth="9.69140625" defaultRowHeight="15.5"/>
  <cols>
    <col min="1" max="1" width="5.69140625" style="9" customWidth="1"/>
    <col min="2" max="2" width="42.3046875" style="9" customWidth="1"/>
    <col min="3" max="3" width="14.69140625" style="9" customWidth="1"/>
    <col min="4" max="4" width="15.69140625" style="9" customWidth="1"/>
    <col min="5" max="5" width="19.69140625" style="9" customWidth="1"/>
    <col min="6" max="6" width="5.69140625" style="9" customWidth="1"/>
    <col min="7" max="7" width="13.69140625" style="9" customWidth="1"/>
    <col min="8" max="8" width="17.69140625" style="9" customWidth="1"/>
    <col min="9" max="9" width="21.69140625" style="9" customWidth="1"/>
    <col min="10" max="10" width="16.69140625" style="9" customWidth="1"/>
    <col min="11" max="12" width="15.69140625" style="9" customWidth="1"/>
    <col min="13" max="14" width="5.69140625" style="9" customWidth="1"/>
    <col min="15" max="16384" width="9.69140625" style="9"/>
  </cols>
  <sheetData>
    <row r="1" spans="1:14">
      <c r="A1" s="2426" t="s">
        <v>156</v>
      </c>
      <c r="B1" s="2427"/>
      <c r="C1" s="1326" t="s">
        <v>1246</v>
      </c>
      <c r="D1" s="2555" t="s">
        <v>158</v>
      </c>
      <c r="E1" s="2529" t="s">
        <v>159</v>
      </c>
      <c r="F1" s="2426" t="s">
        <v>156</v>
      </c>
      <c r="G1" s="1326"/>
      <c r="H1" s="2427"/>
      <c r="I1" s="1326" t="s">
        <v>1246</v>
      </c>
      <c r="J1" s="2470" t="s">
        <v>158</v>
      </c>
      <c r="K1" s="2427"/>
      <c r="L1" s="1326" t="s">
        <v>159</v>
      </c>
      <c r="M1" s="2529"/>
    </row>
    <row r="2" spans="1:14">
      <c r="A2" s="2429" t="str">
        <f>'Data Sheet'!$C$25</f>
        <v xml:space="preserve">Niagara Mohawk Power Corporation </v>
      </c>
      <c r="B2" s="40"/>
      <c r="C2" s="47" t="s">
        <v>1107</v>
      </c>
      <c r="D2" s="38" t="s">
        <v>1248</v>
      </c>
      <c r="E2" s="1579"/>
      <c r="F2" s="2429" t="str">
        <f>'Data Sheet'!$C$25</f>
        <v xml:space="preserve">Niagara Mohawk Power Corporation </v>
      </c>
      <c r="H2" s="40"/>
      <c r="I2" s="47" t="s">
        <v>1107</v>
      </c>
      <c r="J2" s="47" t="s">
        <v>1248</v>
      </c>
      <c r="K2" s="40"/>
      <c r="M2" s="1579"/>
    </row>
    <row r="3" spans="1:14" ht="15" customHeight="1">
      <c r="A3" s="2430"/>
      <c r="B3" s="54"/>
      <c r="C3" s="54" t="s">
        <v>1292</v>
      </c>
      <c r="D3" s="324" t="str">
        <f>'Data Sheet'!$C$40</f>
        <v>April 20, 2026</v>
      </c>
      <c r="E3" s="50" t="str">
        <f>'Data Sheet'!$C$38</f>
        <v>December 31, 2025</v>
      </c>
      <c r="F3" s="2430"/>
      <c r="G3" s="37"/>
      <c r="H3" s="54"/>
      <c r="I3" s="37" t="s">
        <v>1292</v>
      </c>
      <c r="J3" s="321" t="str">
        <f>'Data Sheet'!$C$40</f>
        <v>April 20, 2026</v>
      </c>
      <c r="K3" s="54"/>
      <c r="L3" s="49" t="str">
        <f>'Data Sheet'!$C$38</f>
        <v>December 31, 2025</v>
      </c>
      <c r="M3" s="36"/>
    </row>
    <row r="4" spans="1:14" ht="15" customHeight="1">
      <c r="A4" s="125"/>
      <c r="B4" s="2602" t="s">
        <v>2825</v>
      </c>
      <c r="C4" s="2179"/>
      <c r="D4" s="2179"/>
      <c r="E4" s="113"/>
      <c r="F4" s="125"/>
      <c r="G4" s="2602" t="s">
        <v>2826</v>
      </c>
      <c r="H4" s="2179"/>
      <c r="I4" s="2179"/>
      <c r="J4" s="2179"/>
      <c r="K4" s="2179"/>
      <c r="L4" s="2179"/>
      <c r="M4" s="113"/>
      <c r="N4" s="12"/>
    </row>
    <row r="5" spans="1:14">
      <c r="A5" s="2432"/>
      <c r="B5" s="13"/>
      <c r="C5" s="13"/>
      <c r="D5" s="13"/>
      <c r="E5" s="2433"/>
      <c r="F5" s="2429"/>
      <c r="M5" s="1579"/>
    </row>
    <row r="6" spans="1:14">
      <c r="A6" s="3860" t="s">
        <v>2827</v>
      </c>
      <c r="B6" s="3820"/>
      <c r="C6" s="3820"/>
      <c r="D6" s="3820"/>
      <c r="E6" s="3861"/>
      <c r="F6" s="3860" t="s">
        <v>2828</v>
      </c>
      <c r="G6" s="3820"/>
      <c r="H6" s="3820"/>
      <c r="I6" s="3820"/>
      <c r="J6" s="3820"/>
      <c r="K6" s="3820"/>
      <c r="L6" s="3820"/>
      <c r="M6" s="2603"/>
      <c r="N6" s="114"/>
    </row>
    <row r="7" spans="1:14">
      <c r="A7" s="3860" t="s">
        <v>2829</v>
      </c>
      <c r="B7" s="3820"/>
      <c r="C7" s="3820"/>
      <c r="D7" s="3820"/>
      <c r="E7" s="3861"/>
      <c r="F7" s="3860" t="s">
        <v>2830</v>
      </c>
      <c r="G7" s="3820"/>
      <c r="H7" s="3820"/>
      <c r="I7" s="3820"/>
      <c r="J7" s="3820"/>
      <c r="K7" s="3820"/>
      <c r="L7" s="3820"/>
      <c r="M7" s="2603"/>
      <c r="N7" s="114"/>
    </row>
    <row r="8" spans="1:14">
      <c r="A8" s="3860" t="s">
        <v>2831</v>
      </c>
      <c r="B8" s="3820"/>
      <c r="C8" s="3820"/>
      <c r="D8" s="3820"/>
      <c r="E8" s="3861"/>
      <c r="F8" s="3860" t="s">
        <v>2832</v>
      </c>
      <c r="G8" s="3820"/>
      <c r="H8" s="3820"/>
      <c r="I8" s="3820"/>
      <c r="J8" s="3820"/>
      <c r="K8" s="3820"/>
      <c r="L8" s="3820"/>
      <c r="M8" s="2603"/>
      <c r="N8" s="114"/>
    </row>
    <row r="9" spans="1:14">
      <c r="A9" s="3860" t="s">
        <v>2833</v>
      </c>
      <c r="B9" s="3820"/>
      <c r="C9" s="3820"/>
      <c r="D9" s="3820"/>
      <c r="E9" s="3861"/>
      <c r="F9" s="3860" t="s">
        <v>2834</v>
      </c>
      <c r="G9" s="3820"/>
      <c r="H9" s="3820"/>
      <c r="I9" s="3820"/>
      <c r="J9" s="3820"/>
      <c r="K9" s="3820"/>
      <c r="L9" s="3820"/>
      <c r="M9" s="2603"/>
      <c r="N9" s="114"/>
    </row>
    <row r="10" spans="1:14">
      <c r="A10" s="3860" t="s">
        <v>2835</v>
      </c>
      <c r="B10" s="3820"/>
      <c r="C10" s="3820"/>
      <c r="D10" s="3820"/>
      <c r="E10" s="3861"/>
      <c r="F10" s="3860" t="s">
        <v>2836</v>
      </c>
      <c r="G10" s="3820"/>
      <c r="H10" s="3820"/>
      <c r="I10" s="3820"/>
      <c r="J10" s="3820"/>
      <c r="K10" s="3820"/>
      <c r="L10" s="3820"/>
      <c r="M10" s="2603"/>
      <c r="N10" s="114"/>
    </row>
    <row r="11" spans="1:14">
      <c r="A11" s="3860" t="s">
        <v>2837</v>
      </c>
      <c r="B11" s="3820"/>
      <c r="C11" s="3820"/>
      <c r="D11" s="3820"/>
      <c r="E11" s="3861"/>
      <c r="F11" s="2429"/>
      <c r="M11" s="1579"/>
    </row>
    <row r="12" spans="1:14">
      <c r="A12" s="3860" t="s">
        <v>2838</v>
      </c>
      <c r="B12" s="3820"/>
      <c r="C12" s="3820"/>
      <c r="D12" s="3820"/>
      <c r="E12" s="3861"/>
      <c r="F12" s="2429"/>
      <c r="M12" s="1579"/>
    </row>
    <row r="13" spans="1:14">
      <c r="A13" s="2430"/>
      <c r="B13" s="37"/>
      <c r="C13" s="37"/>
      <c r="D13" s="37"/>
      <c r="E13" s="36"/>
      <c r="F13" s="2430"/>
      <c r="G13" s="37"/>
      <c r="H13" s="37"/>
      <c r="I13" s="37"/>
      <c r="J13" s="37"/>
      <c r="K13" s="37"/>
      <c r="L13" s="37"/>
      <c r="M13" s="36"/>
    </row>
    <row r="14" spans="1:14">
      <c r="A14" s="2055"/>
      <c r="B14" s="47"/>
      <c r="C14" s="290" t="s">
        <v>108</v>
      </c>
      <c r="D14" s="291" t="s">
        <v>2839</v>
      </c>
      <c r="E14" s="2435" t="s">
        <v>2840</v>
      </c>
      <c r="F14" s="3842" t="s">
        <v>2841</v>
      </c>
      <c r="G14" s="3862"/>
      <c r="H14" s="3863"/>
      <c r="I14" s="47"/>
      <c r="J14" s="9" t="s">
        <v>2842</v>
      </c>
      <c r="M14" s="41"/>
    </row>
    <row r="15" spans="1:14">
      <c r="A15" s="2055"/>
      <c r="B15" s="142" t="s">
        <v>2843</v>
      </c>
      <c r="C15" s="291" t="s">
        <v>2844</v>
      </c>
      <c r="D15" s="291" t="s">
        <v>2845</v>
      </c>
      <c r="E15" s="2435" t="s">
        <v>2846</v>
      </c>
      <c r="F15" s="3838" t="s">
        <v>2847</v>
      </c>
      <c r="G15" s="3699"/>
      <c r="H15" s="3864"/>
      <c r="I15" s="49"/>
      <c r="J15" s="37"/>
      <c r="K15" s="37"/>
      <c r="L15" s="37"/>
      <c r="M15" s="41"/>
    </row>
    <row r="16" spans="1:14">
      <c r="A16" s="2055"/>
      <c r="B16" s="142" t="s">
        <v>2848</v>
      </c>
      <c r="C16" s="291" t="s">
        <v>2849</v>
      </c>
      <c r="D16" s="291" t="s">
        <v>2850</v>
      </c>
      <c r="E16" s="2435" t="s">
        <v>708</v>
      </c>
      <c r="F16" s="3838" t="s">
        <v>2851</v>
      </c>
      <c r="G16" s="3699"/>
      <c r="H16" s="3864"/>
      <c r="I16" s="47" t="s">
        <v>2852</v>
      </c>
      <c r="K16" s="47" t="s">
        <v>2853</v>
      </c>
      <c r="M16" s="41"/>
    </row>
    <row r="17" spans="1:14">
      <c r="A17" s="2055"/>
      <c r="B17" s="47"/>
      <c r="C17" s="291" t="s">
        <v>2854</v>
      </c>
      <c r="D17" s="291" t="s">
        <v>2855</v>
      </c>
      <c r="E17" s="1579"/>
      <c r="F17" s="3838" t="s">
        <v>2856</v>
      </c>
      <c r="G17" s="3699"/>
      <c r="H17" s="3864"/>
      <c r="I17" s="47" t="s">
        <v>2857</v>
      </c>
      <c r="K17" s="47" t="s">
        <v>2858</v>
      </c>
      <c r="M17" s="41"/>
    </row>
    <row r="18" spans="1:14">
      <c r="A18" s="2055"/>
      <c r="B18" s="47"/>
      <c r="C18" s="38"/>
      <c r="D18" s="38"/>
      <c r="E18" s="1579"/>
      <c r="F18" s="2430"/>
      <c r="G18" s="37"/>
      <c r="I18" s="49"/>
      <c r="J18" s="37"/>
      <c r="K18" s="49"/>
      <c r="L18" s="37"/>
      <c r="M18" s="50"/>
    </row>
    <row r="19" spans="1:14">
      <c r="A19" s="2055" t="s">
        <v>399</v>
      </c>
      <c r="B19" s="47"/>
      <c r="C19" s="38"/>
      <c r="D19" s="38"/>
      <c r="E19" s="1579"/>
      <c r="F19" s="45"/>
      <c r="G19" s="2163" t="s">
        <v>2859</v>
      </c>
      <c r="H19" s="2582" t="s">
        <v>1068</v>
      </c>
      <c r="I19" s="142" t="s">
        <v>2859</v>
      </c>
      <c r="J19" s="142" t="s">
        <v>2860</v>
      </c>
      <c r="K19" s="142" t="s">
        <v>2859</v>
      </c>
      <c r="L19" s="142" t="s">
        <v>1068</v>
      </c>
      <c r="M19" s="116" t="s">
        <v>399</v>
      </c>
      <c r="N19" s="143"/>
    </row>
    <row r="20" spans="1:14">
      <c r="A20" s="2583" t="s">
        <v>402</v>
      </c>
      <c r="B20" s="162" t="s">
        <v>172</v>
      </c>
      <c r="C20" s="296" t="s">
        <v>173</v>
      </c>
      <c r="D20" s="296" t="s">
        <v>174</v>
      </c>
      <c r="E20" s="236" t="s">
        <v>175</v>
      </c>
      <c r="F20" s="2430"/>
      <c r="G20" s="297" t="s">
        <v>513</v>
      </c>
      <c r="H20" s="162" t="s">
        <v>514</v>
      </c>
      <c r="I20" s="162" t="s">
        <v>515</v>
      </c>
      <c r="J20" s="162" t="s">
        <v>516</v>
      </c>
      <c r="K20" s="162" t="s">
        <v>517</v>
      </c>
      <c r="L20" s="162" t="s">
        <v>518</v>
      </c>
      <c r="M20" s="117" t="s">
        <v>402</v>
      </c>
      <c r="N20" s="143"/>
    </row>
    <row r="21" spans="1:14">
      <c r="A21" s="2055">
        <v>1</v>
      </c>
      <c r="B21" s="147" t="s">
        <v>2861</v>
      </c>
      <c r="C21" s="167"/>
      <c r="D21" s="168"/>
      <c r="E21" s="2604"/>
      <c r="F21" s="2605"/>
      <c r="G21" s="169"/>
      <c r="H21" s="170"/>
      <c r="I21" s="167"/>
      <c r="J21" s="167"/>
      <c r="K21" s="167"/>
      <c r="L21" s="167"/>
      <c r="M21" s="171">
        <v>1</v>
      </c>
      <c r="N21" s="165"/>
    </row>
    <row r="22" spans="1:14">
      <c r="A22" s="2055">
        <v>2</v>
      </c>
      <c r="B22" s="47" t="s">
        <v>2862</v>
      </c>
      <c r="C22" s="152">
        <v>250000000</v>
      </c>
      <c r="D22" s="172">
        <v>1</v>
      </c>
      <c r="E22" s="2606"/>
      <c r="F22" s="2585"/>
      <c r="G22" s="967">
        <v>187364863</v>
      </c>
      <c r="H22" s="1259">
        <v>187364863</v>
      </c>
      <c r="I22" s="152"/>
      <c r="J22" s="153"/>
      <c r="K22" s="152"/>
      <c r="L22" s="153"/>
      <c r="M22" s="171">
        <v>2</v>
      </c>
      <c r="N22" s="165"/>
    </row>
    <row r="23" spans="1:14">
      <c r="A23" s="2055">
        <v>3</v>
      </c>
      <c r="B23" s="47"/>
      <c r="C23" s="152"/>
      <c r="D23" s="173"/>
      <c r="E23" s="2607"/>
      <c r="F23" s="2585"/>
      <c r="G23" s="151"/>
      <c r="H23" s="152"/>
      <c r="I23" s="152"/>
      <c r="J23" s="152"/>
      <c r="K23" s="152"/>
      <c r="L23" s="152"/>
      <c r="M23" s="171">
        <v>3</v>
      </c>
      <c r="N23" s="165"/>
    </row>
    <row r="24" spans="1:14">
      <c r="A24" s="2055">
        <v>4</v>
      </c>
      <c r="B24" s="47"/>
      <c r="C24" s="152"/>
      <c r="D24" s="173"/>
      <c r="E24" s="2607"/>
      <c r="F24" s="2585"/>
      <c r="G24" s="151"/>
      <c r="H24" s="152"/>
      <c r="I24" s="152"/>
      <c r="J24" s="152"/>
      <c r="K24" s="152"/>
      <c r="L24" s="152"/>
      <c r="M24" s="171">
        <v>4</v>
      </c>
      <c r="N24" s="165"/>
    </row>
    <row r="25" spans="1:14">
      <c r="A25" s="2055">
        <v>5</v>
      </c>
      <c r="B25" s="47"/>
      <c r="C25" s="152"/>
      <c r="D25" s="173"/>
      <c r="E25" s="2607"/>
      <c r="F25" s="2585"/>
      <c r="G25" s="151"/>
      <c r="H25" s="152"/>
      <c r="I25" s="152"/>
      <c r="J25" s="152"/>
      <c r="K25" s="152"/>
      <c r="L25" s="152"/>
      <c r="M25" s="171">
        <v>5</v>
      </c>
      <c r="N25" s="165"/>
    </row>
    <row r="26" spans="1:14">
      <c r="A26" s="2055">
        <v>6</v>
      </c>
      <c r="B26" s="47"/>
      <c r="C26" s="152"/>
      <c r="D26" s="173"/>
      <c r="E26" s="2607"/>
      <c r="F26" s="2585"/>
      <c r="G26" s="151"/>
      <c r="H26" s="152"/>
      <c r="I26" s="152"/>
      <c r="J26" s="152"/>
      <c r="K26" s="152"/>
      <c r="L26" s="152"/>
      <c r="M26" s="171">
        <v>6</v>
      </c>
      <c r="N26" s="165"/>
    </row>
    <row r="27" spans="1:14">
      <c r="A27" s="2055">
        <v>7</v>
      </c>
      <c r="B27" s="47"/>
      <c r="C27" s="152"/>
      <c r="D27" s="173"/>
      <c r="E27" s="2607"/>
      <c r="F27" s="2585"/>
      <c r="G27" s="151"/>
      <c r="H27" s="152"/>
      <c r="I27" s="152"/>
      <c r="J27" s="152"/>
      <c r="K27" s="152"/>
      <c r="L27" s="152"/>
      <c r="M27" s="171">
        <v>7</v>
      </c>
      <c r="N27" s="165"/>
    </row>
    <row r="28" spans="1:14">
      <c r="A28" s="2055">
        <v>8</v>
      </c>
      <c r="B28" s="47"/>
      <c r="C28" s="152"/>
      <c r="D28" s="173"/>
      <c r="E28" s="2607"/>
      <c r="F28" s="2585"/>
      <c r="G28" s="151"/>
      <c r="H28" s="152"/>
      <c r="I28" s="152"/>
      <c r="J28" s="152"/>
      <c r="K28" s="152"/>
      <c r="L28" s="152"/>
      <c r="M28" s="171">
        <v>8</v>
      </c>
      <c r="N28" s="165"/>
    </row>
    <row r="29" spans="1:14">
      <c r="A29" s="2055">
        <v>9</v>
      </c>
      <c r="B29" s="47"/>
      <c r="C29" s="152"/>
      <c r="D29" s="173"/>
      <c r="E29" s="2607"/>
      <c r="F29" s="2585"/>
      <c r="G29" s="151"/>
      <c r="H29" s="152"/>
      <c r="I29" s="152"/>
      <c r="J29" s="152"/>
      <c r="K29" s="152"/>
      <c r="L29" s="152"/>
      <c r="M29" s="171">
        <v>9</v>
      </c>
      <c r="N29" s="165"/>
    </row>
    <row r="30" spans="1:14">
      <c r="A30" s="2055">
        <v>10</v>
      </c>
      <c r="B30" s="47"/>
      <c r="C30" s="152"/>
      <c r="D30" s="173"/>
      <c r="E30" s="2607"/>
      <c r="F30" s="2585"/>
      <c r="G30" s="151"/>
      <c r="H30" s="152"/>
      <c r="I30" s="152"/>
      <c r="J30" s="152"/>
      <c r="K30" s="152"/>
      <c r="L30" s="152"/>
      <c r="M30" s="171">
        <v>10</v>
      </c>
      <c r="N30" s="165"/>
    </row>
    <row r="31" spans="1:14">
      <c r="A31" s="2055">
        <v>11</v>
      </c>
      <c r="B31" s="47"/>
      <c r="C31" s="152"/>
      <c r="D31" s="173"/>
      <c r="E31" s="2607"/>
      <c r="F31" s="2585"/>
      <c r="G31" s="151"/>
      <c r="H31" s="152"/>
      <c r="I31" s="152"/>
      <c r="J31" s="152"/>
      <c r="K31" s="152"/>
      <c r="L31" s="152"/>
      <c r="M31" s="171">
        <v>11</v>
      </c>
      <c r="N31" s="165"/>
    </row>
    <row r="32" spans="1:14">
      <c r="A32" s="2055">
        <v>12</v>
      </c>
      <c r="B32" s="47"/>
      <c r="C32" s="152"/>
      <c r="D32" s="173"/>
      <c r="E32" s="2607"/>
      <c r="F32" s="2585"/>
      <c r="G32" s="151"/>
      <c r="H32" s="152"/>
      <c r="I32" s="152"/>
      <c r="J32" s="152"/>
      <c r="K32" s="152"/>
      <c r="L32" s="152"/>
      <c r="M32" s="171">
        <v>12</v>
      </c>
      <c r="N32" s="165"/>
    </row>
    <row r="33" spans="1:14">
      <c r="A33" s="2055">
        <v>13</v>
      </c>
      <c r="B33" s="47"/>
      <c r="C33" s="152"/>
      <c r="D33" s="173"/>
      <c r="E33" s="2607"/>
      <c r="F33" s="2585"/>
      <c r="G33" s="151"/>
      <c r="H33" s="152"/>
      <c r="I33" s="152"/>
      <c r="J33" s="152"/>
      <c r="K33" s="152"/>
      <c r="L33" s="152"/>
      <c r="M33" s="171">
        <v>13</v>
      </c>
      <c r="N33" s="165"/>
    </row>
    <row r="34" spans="1:14">
      <c r="A34" s="2055">
        <v>14</v>
      </c>
      <c r="B34" s="47"/>
      <c r="C34" s="152"/>
      <c r="D34" s="173"/>
      <c r="E34" s="2607"/>
      <c r="F34" s="2585"/>
      <c r="G34" s="151"/>
      <c r="H34" s="152"/>
      <c r="I34" s="152"/>
      <c r="J34" s="152"/>
      <c r="K34" s="152"/>
      <c r="L34" s="152"/>
      <c r="M34" s="171">
        <v>14</v>
      </c>
      <c r="N34" s="165"/>
    </row>
    <row r="35" spans="1:14">
      <c r="A35" s="2055">
        <v>15</v>
      </c>
      <c r="B35" s="47"/>
      <c r="C35" s="152"/>
      <c r="D35" s="173"/>
      <c r="E35" s="2607"/>
      <c r="F35" s="2429"/>
      <c r="G35" s="151"/>
      <c r="H35" s="152"/>
      <c r="I35" s="47"/>
      <c r="J35" s="152"/>
      <c r="K35" s="152"/>
      <c r="L35" s="152"/>
      <c r="M35" s="116">
        <v>15</v>
      </c>
      <c r="N35" s="143"/>
    </row>
    <row r="36" spans="1:14">
      <c r="A36" s="2055">
        <v>16</v>
      </c>
      <c r="B36" s="47"/>
      <c r="C36" s="152"/>
      <c r="D36" s="173"/>
      <c r="E36" s="2607"/>
      <c r="F36" s="2585"/>
      <c r="G36" s="151"/>
      <c r="H36" s="152"/>
      <c r="I36" s="152"/>
      <c r="J36" s="152"/>
      <c r="K36" s="152"/>
      <c r="L36" s="152"/>
      <c r="M36" s="171">
        <v>16</v>
      </c>
      <c r="N36" s="165"/>
    </row>
    <row r="37" spans="1:14">
      <c r="A37" s="2055">
        <v>17</v>
      </c>
      <c r="B37" s="47"/>
      <c r="C37" s="152"/>
      <c r="D37" s="173"/>
      <c r="E37" s="2607"/>
      <c r="F37" s="2429"/>
      <c r="G37" s="151"/>
      <c r="H37" s="152"/>
      <c r="I37" s="47"/>
      <c r="J37" s="152"/>
      <c r="K37" s="152"/>
      <c r="L37" s="152"/>
      <c r="M37" s="171">
        <v>17</v>
      </c>
      <c r="N37" s="165"/>
    </row>
    <row r="38" spans="1:14">
      <c r="A38" s="2055">
        <v>18</v>
      </c>
      <c r="B38" s="47"/>
      <c r="C38" s="152"/>
      <c r="D38" s="173"/>
      <c r="E38" s="2607"/>
      <c r="F38" s="2585"/>
      <c r="G38" s="151"/>
      <c r="H38" s="152"/>
      <c r="I38" s="152"/>
      <c r="J38" s="152"/>
      <c r="K38" s="152"/>
      <c r="L38" s="152"/>
      <c r="M38" s="171">
        <v>18</v>
      </c>
      <c r="N38" s="165"/>
    </row>
    <row r="39" spans="1:14">
      <c r="A39" s="2055">
        <v>19</v>
      </c>
      <c r="B39" s="47"/>
      <c r="C39" s="157"/>
      <c r="D39" s="173"/>
      <c r="E39" s="2607"/>
      <c r="F39" s="2585"/>
      <c r="G39" s="174"/>
      <c r="H39" s="152"/>
      <c r="I39" s="152"/>
      <c r="J39" s="152"/>
      <c r="K39" s="152"/>
      <c r="L39" s="152"/>
      <c r="M39" s="171">
        <v>19</v>
      </c>
      <c r="N39" s="165"/>
    </row>
    <row r="40" spans="1:14">
      <c r="A40" s="2055">
        <v>20</v>
      </c>
      <c r="B40" s="142" t="s">
        <v>496</v>
      </c>
      <c r="C40" s="2090">
        <f>SUM(C21:C39)</f>
        <v>250000000</v>
      </c>
      <c r="D40" s="157"/>
      <c r="E40" s="2607"/>
      <c r="F40" s="175"/>
      <c r="G40" s="2083">
        <f t="shared" ref="G40:L40" si="0">SUM(G21:G39)</f>
        <v>187364863</v>
      </c>
      <c r="H40" s="2086">
        <f>SUM(H22:H39)</f>
        <v>187364863</v>
      </c>
      <c r="I40" s="2090">
        <f t="shared" si="0"/>
        <v>0</v>
      </c>
      <c r="J40" s="2086">
        <f t="shared" si="0"/>
        <v>0</v>
      </c>
      <c r="K40" s="2090">
        <f t="shared" si="0"/>
        <v>0</v>
      </c>
      <c r="L40" s="2086">
        <f t="shared" si="0"/>
        <v>0</v>
      </c>
      <c r="M40" s="171">
        <v>20</v>
      </c>
      <c r="N40" s="165"/>
    </row>
    <row r="41" spans="1:14">
      <c r="A41" s="2055">
        <v>21</v>
      </c>
      <c r="B41" s="176"/>
      <c r="C41" s="177"/>
      <c r="D41" s="178"/>
      <c r="E41" s="2608"/>
      <c r="F41" s="2609"/>
      <c r="G41" s="179"/>
      <c r="H41" s="179"/>
      <c r="I41" s="177"/>
      <c r="J41" s="177"/>
      <c r="K41" s="177"/>
      <c r="L41" s="177"/>
      <c r="M41" s="171">
        <v>21</v>
      </c>
      <c r="N41" s="165"/>
    </row>
    <row r="42" spans="1:14">
      <c r="A42" s="2055">
        <v>22</v>
      </c>
      <c r="B42" s="147" t="s">
        <v>2863</v>
      </c>
      <c r="C42" s="167"/>
      <c r="D42" s="168"/>
      <c r="E42" s="2610"/>
      <c r="F42" s="2605"/>
      <c r="G42" s="169"/>
      <c r="H42" s="169"/>
      <c r="I42" s="167"/>
      <c r="J42" s="167"/>
      <c r="K42" s="167"/>
      <c r="L42" s="167"/>
      <c r="M42" s="171">
        <v>22</v>
      </c>
      <c r="N42" s="165"/>
    </row>
    <row r="43" spans="1:14">
      <c r="A43" s="2055">
        <v>23</v>
      </c>
      <c r="B43" s="47" t="s">
        <v>2864</v>
      </c>
      <c r="C43" s="152">
        <v>31000000</v>
      </c>
      <c r="D43" s="172"/>
      <c r="E43" s="2606"/>
      <c r="F43" s="2585"/>
      <c r="G43" s="151"/>
      <c r="H43" s="153"/>
      <c r="I43" s="152"/>
      <c r="J43" s="153"/>
      <c r="K43" s="152"/>
      <c r="L43" s="153"/>
      <c r="M43" s="171">
        <v>23</v>
      </c>
      <c r="N43" s="165"/>
    </row>
    <row r="44" spans="1:14">
      <c r="A44" s="2055">
        <v>24</v>
      </c>
      <c r="B44" s="152" t="s">
        <v>2865</v>
      </c>
      <c r="C44" s="152"/>
      <c r="D44" s="172">
        <v>100</v>
      </c>
      <c r="E44" s="2606">
        <v>103.5</v>
      </c>
      <c r="F44" s="2585"/>
      <c r="G44" s="151">
        <v>57524</v>
      </c>
      <c r="H44" s="152">
        <v>5752400</v>
      </c>
      <c r="I44" s="152"/>
      <c r="J44" s="152"/>
      <c r="K44" s="152"/>
      <c r="L44" s="152"/>
      <c r="M44" s="171"/>
      <c r="N44" s="165"/>
    </row>
    <row r="45" spans="1:14">
      <c r="A45" s="2055">
        <v>25</v>
      </c>
      <c r="B45" s="152" t="s">
        <v>2866</v>
      </c>
      <c r="C45" s="152"/>
      <c r="D45" s="173">
        <v>100</v>
      </c>
      <c r="E45" s="2607">
        <v>104.85</v>
      </c>
      <c r="F45" s="2585"/>
      <c r="G45" s="151">
        <v>137152</v>
      </c>
      <c r="H45" s="152">
        <v>13715200</v>
      </c>
      <c r="I45" s="152"/>
      <c r="J45" s="152"/>
      <c r="K45" s="152"/>
      <c r="L45" s="152"/>
      <c r="M45" s="171"/>
      <c r="N45" s="165"/>
    </row>
    <row r="46" spans="1:14">
      <c r="A46" s="2055">
        <v>26</v>
      </c>
      <c r="B46" s="152" t="s">
        <v>2867</v>
      </c>
      <c r="C46" s="152"/>
      <c r="D46" s="173">
        <v>100</v>
      </c>
      <c r="E46" s="2607">
        <v>106</v>
      </c>
      <c r="F46" s="2585"/>
      <c r="G46" s="151">
        <v>95171</v>
      </c>
      <c r="H46" s="152">
        <v>9517100</v>
      </c>
      <c r="I46" s="152"/>
      <c r="J46" s="152"/>
      <c r="K46" s="152"/>
      <c r="L46" s="152"/>
      <c r="M46" s="171"/>
      <c r="N46" s="165"/>
    </row>
    <row r="47" spans="1:14">
      <c r="A47" s="2055">
        <v>27</v>
      </c>
      <c r="B47" s="152" t="s">
        <v>2868</v>
      </c>
      <c r="C47" s="152">
        <v>1</v>
      </c>
      <c r="D47" s="173">
        <v>1</v>
      </c>
      <c r="E47" s="2607">
        <v>1</v>
      </c>
      <c r="F47" s="2585"/>
      <c r="G47" s="151">
        <v>1</v>
      </c>
      <c r="H47" s="152">
        <v>1</v>
      </c>
      <c r="I47" s="152"/>
      <c r="J47" s="152"/>
      <c r="K47" s="152"/>
      <c r="L47" s="152"/>
      <c r="M47" s="171"/>
      <c r="N47" s="165"/>
    </row>
    <row r="48" spans="1:14">
      <c r="A48" s="2055">
        <v>28</v>
      </c>
      <c r="B48" s="152"/>
      <c r="C48" s="152"/>
      <c r="D48" s="157"/>
      <c r="E48" s="1662"/>
      <c r="F48" s="2585"/>
      <c r="G48" s="151"/>
      <c r="H48" s="152"/>
      <c r="I48" s="152"/>
      <c r="J48" s="152"/>
      <c r="K48" s="152"/>
      <c r="L48" s="152"/>
      <c r="M48" s="171">
        <v>28</v>
      </c>
      <c r="N48" s="165"/>
    </row>
    <row r="49" spans="1:14">
      <c r="A49" s="2055">
        <v>29</v>
      </c>
      <c r="B49" s="152"/>
      <c r="C49" s="152"/>
      <c r="D49" s="157"/>
      <c r="E49" s="1662"/>
      <c r="F49" s="2585"/>
      <c r="G49" s="151"/>
      <c r="H49" s="152"/>
      <c r="I49" s="152"/>
      <c r="J49" s="152"/>
      <c r="K49" s="152"/>
      <c r="L49" s="152"/>
      <c r="M49" s="171">
        <v>29</v>
      </c>
      <c r="N49" s="165"/>
    </row>
    <row r="50" spans="1:14">
      <c r="A50" s="2055">
        <v>30</v>
      </c>
      <c r="B50" s="152"/>
      <c r="C50" s="152"/>
      <c r="D50" s="157"/>
      <c r="E50" s="1662"/>
      <c r="F50" s="2585"/>
      <c r="G50" s="151"/>
      <c r="H50" s="152"/>
      <c r="I50" s="152"/>
      <c r="J50" s="152"/>
      <c r="K50" s="152"/>
      <c r="L50" s="152"/>
      <c r="M50" s="116">
        <v>30</v>
      </c>
      <c r="N50" s="143"/>
    </row>
    <row r="51" spans="1:14">
      <c r="A51" s="2055">
        <v>31</v>
      </c>
      <c r="B51" s="152"/>
      <c r="C51" s="152"/>
      <c r="D51" s="157"/>
      <c r="E51" s="1662"/>
      <c r="F51" s="2585"/>
      <c r="G51" s="151"/>
      <c r="H51" s="152"/>
      <c r="I51" s="152"/>
      <c r="J51" s="152"/>
      <c r="K51" s="152"/>
      <c r="L51" s="152"/>
      <c r="M51" s="116">
        <v>31</v>
      </c>
      <c r="N51" s="143"/>
    </row>
    <row r="52" spans="1:14">
      <c r="A52" s="2055">
        <v>32</v>
      </c>
      <c r="B52" s="152"/>
      <c r="C52" s="152"/>
      <c r="D52" s="157"/>
      <c r="E52" s="1662"/>
      <c r="F52" s="2585"/>
      <c r="G52" s="151"/>
      <c r="H52" s="152"/>
      <c r="I52" s="152"/>
      <c r="J52" s="152"/>
      <c r="K52" s="152"/>
      <c r="L52" s="152"/>
      <c r="M52" s="116">
        <v>32</v>
      </c>
      <c r="N52" s="143"/>
    </row>
    <row r="53" spans="1:14">
      <c r="A53" s="2055">
        <v>33</v>
      </c>
      <c r="B53" s="152"/>
      <c r="C53" s="152"/>
      <c r="D53" s="157"/>
      <c r="E53" s="1662"/>
      <c r="F53" s="2585"/>
      <c r="G53" s="151"/>
      <c r="H53" s="152"/>
      <c r="I53" s="152"/>
      <c r="J53" s="152"/>
      <c r="K53" s="152"/>
      <c r="L53" s="152"/>
      <c r="M53" s="116">
        <v>33</v>
      </c>
      <c r="N53" s="143"/>
    </row>
    <row r="54" spans="1:14">
      <c r="A54" s="2055">
        <v>34</v>
      </c>
      <c r="B54" s="152"/>
      <c r="C54" s="152"/>
      <c r="D54" s="157"/>
      <c r="E54" s="1662"/>
      <c r="F54" s="2585"/>
      <c r="G54" s="151"/>
      <c r="H54" s="152"/>
      <c r="I54" s="152"/>
      <c r="J54" s="152"/>
      <c r="K54" s="152"/>
      <c r="L54" s="152"/>
      <c r="M54" s="116">
        <v>34</v>
      </c>
      <c r="N54" s="143"/>
    </row>
    <row r="55" spans="1:14">
      <c r="A55" s="2055">
        <v>35</v>
      </c>
      <c r="B55" s="152"/>
      <c r="C55" s="152"/>
      <c r="D55" s="157"/>
      <c r="E55" s="1662"/>
      <c r="F55" s="2585"/>
      <c r="G55" s="151"/>
      <c r="H55" s="152"/>
      <c r="I55" s="152"/>
      <c r="J55" s="152"/>
      <c r="K55" s="152"/>
      <c r="L55" s="152"/>
      <c r="M55" s="116">
        <v>35</v>
      </c>
      <c r="N55" s="143"/>
    </row>
    <row r="56" spans="1:14">
      <c r="A56" s="2055">
        <v>36</v>
      </c>
      <c r="B56" s="152"/>
      <c r="C56" s="152"/>
      <c r="D56" s="157"/>
      <c r="E56" s="1662"/>
      <c r="F56" s="2585"/>
      <c r="G56" s="151"/>
      <c r="H56" s="152"/>
      <c r="I56" s="152"/>
      <c r="J56" s="152"/>
      <c r="K56" s="152"/>
      <c r="L56" s="152"/>
      <c r="M56" s="116">
        <v>36</v>
      </c>
      <c r="N56" s="143"/>
    </row>
    <row r="57" spans="1:14">
      <c r="A57" s="2055">
        <v>37</v>
      </c>
      <c r="B57" s="152"/>
      <c r="C57" s="152"/>
      <c r="D57" s="157"/>
      <c r="E57" s="1662"/>
      <c r="F57" s="2585"/>
      <c r="G57" s="151"/>
      <c r="H57" s="152"/>
      <c r="I57" s="152"/>
      <c r="J57" s="152"/>
      <c r="K57" s="152"/>
      <c r="L57" s="152"/>
      <c r="M57" s="116">
        <v>37</v>
      </c>
      <c r="N57" s="143"/>
    </row>
    <row r="58" spans="1:14">
      <c r="A58" s="2055">
        <v>38</v>
      </c>
      <c r="B58" s="152"/>
      <c r="C58" s="152"/>
      <c r="D58" s="157"/>
      <c r="E58" s="1662"/>
      <c r="F58" s="2585"/>
      <c r="G58" s="151"/>
      <c r="H58" s="152"/>
      <c r="I58" s="152"/>
      <c r="J58" s="152"/>
      <c r="K58" s="152"/>
      <c r="L58" s="152"/>
      <c r="M58" s="116">
        <v>38</v>
      </c>
      <c r="N58" s="143"/>
    </row>
    <row r="59" spans="1:14">
      <c r="A59" s="2055">
        <v>39</v>
      </c>
      <c r="B59" s="152"/>
      <c r="C59" s="152"/>
      <c r="D59" s="157"/>
      <c r="E59" s="1662"/>
      <c r="F59" s="2585"/>
      <c r="G59" s="151"/>
      <c r="H59" s="152"/>
      <c r="I59" s="152"/>
      <c r="J59" s="152"/>
      <c r="K59" s="152"/>
      <c r="L59" s="152"/>
      <c r="M59" s="116">
        <v>39</v>
      </c>
      <c r="N59" s="143"/>
    </row>
    <row r="60" spans="1:14">
      <c r="A60" s="2055">
        <v>40</v>
      </c>
      <c r="B60" s="152"/>
      <c r="C60" s="152"/>
      <c r="D60" s="157"/>
      <c r="E60" s="1662"/>
      <c r="F60" s="2585"/>
      <c r="G60" s="151"/>
      <c r="H60" s="152"/>
      <c r="I60" s="152"/>
      <c r="J60" s="152"/>
      <c r="K60" s="152"/>
      <c r="L60" s="152"/>
      <c r="M60" s="116">
        <v>40</v>
      </c>
      <c r="N60" s="143"/>
    </row>
    <row r="61" spans="1:14">
      <c r="A61" s="2055">
        <v>41</v>
      </c>
      <c r="B61" s="142" t="s">
        <v>496</v>
      </c>
      <c r="C61" s="2090">
        <f>SUM(C42:C60)</f>
        <v>31000001</v>
      </c>
      <c r="D61" s="173"/>
      <c r="E61" s="2607"/>
      <c r="F61" s="125"/>
      <c r="G61" s="2083">
        <f t="shared" ref="G61:L61" si="1">SUM(G42:G60)</f>
        <v>289848</v>
      </c>
      <c r="H61" s="3444">
        <f t="shared" si="1"/>
        <v>28984701</v>
      </c>
      <c r="I61" s="2090">
        <f t="shared" si="1"/>
        <v>0</v>
      </c>
      <c r="J61" s="2086">
        <f t="shared" si="1"/>
        <v>0</v>
      </c>
      <c r="K61" s="2090">
        <f t="shared" si="1"/>
        <v>0</v>
      </c>
      <c r="L61" s="2086">
        <f t="shared" si="1"/>
        <v>0</v>
      </c>
      <c r="M61" s="116">
        <v>41</v>
      </c>
      <c r="N61" s="143"/>
    </row>
    <row r="62" spans="1:14" ht="16" thickBot="1">
      <c r="A62" s="2943">
        <v>42</v>
      </c>
      <c r="B62" s="2973"/>
      <c r="C62" s="2973"/>
      <c r="D62" s="2988"/>
      <c r="E62" s="2611"/>
      <c r="F62" s="2989"/>
      <c r="G62" s="2974"/>
      <c r="H62" s="2974"/>
      <c r="I62" s="2973"/>
      <c r="J62" s="2973"/>
      <c r="K62" s="2973"/>
      <c r="L62" s="2973"/>
      <c r="M62" s="2612">
        <v>42</v>
      </c>
      <c r="N62" s="143"/>
    </row>
    <row r="64" spans="1:14">
      <c r="A64" s="3834" t="s">
        <v>2869</v>
      </c>
      <c r="B64" s="3834"/>
      <c r="F64" s="3834" t="str">
        <f>A64</f>
        <v>FERC FORM NO. 1 (ED. 12- 91) NYPSC-Modified-96</v>
      </c>
      <c r="G64" s="3834"/>
      <c r="H64" s="3834"/>
      <c r="I64" s="3834"/>
    </row>
    <row r="65" spans="1:14">
      <c r="A65" s="12" t="s">
        <v>2870</v>
      </c>
      <c r="B65" s="12"/>
      <c r="C65" s="12"/>
      <c r="D65" s="12"/>
      <c r="E65" s="12"/>
      <c r="F65" s="3699" t="s">
        <v>2871</v>
      </c>
      <c r="G65" s="3699"/>
      <c r="H65" s="3699"/>
      <c r="I65" s="3699"/>
      <c r="J65" s="3699"/>
      <c r="K65" s="3699"/>
      <c r="L65" s="3699"/>
      <c r="M65" s="3699"/>
      <c r="N65" s="12"/>
    </row>
    <row r="66" spans="1:14">
      <c r="A66" s="12"/>
      <c r="B66" s="12"/>
      <c r="C66" s="12"/>
      <c r="D66" s="12"/>
      <c r="E66" s="12"/>
      <c r="F66" s="12"/>
      <c r="G66" s="12"/>
      <c r="H66" s="12"/>
      <c r="I66" s="12"/>
      <c r="J66" s="12"/>
      <c r="K66" s="12"/>
      <c r="L66" s="12"/>
      <c r="M66" s="12"/>
      <c r="N66" s="12"/>
    </row>
    <row r="67" spans="1:14">
      <c r="A67" s="12"/>
      <c r="B67" s="12"/>
      <c r="C67" s="12"/>
      <c r="D67" s="12"/>
      <c r="E67" s="12"/>
      <c r="F67" s="12"/>
      <c r="G67" s="12"/>
      <c r="H67" s="1017"/>
      <c r="I67" s="12"/>
      <c r="J67" s="12"/>
      <c r="K67" s="12"/>
      <c r="L67" s="12"/>
      <c r="M67" s="12"/>
      <c r="N67" s="12"/>
    </row>
    <row r="68" spans="1:14">
      <c r="A68" s="12"/>
      <c r="B68" s="12"/>
      <c r="C68" s="12"/>
      <c r="D68" s="12"/>
      <c r="E68" s="12"/>
      <c r="F68" s="12"/>
      <c r="G68" s="12"/>
      <c r="H68" s="1017"/>
      <c r="I68" s="12"/>
      <c r="J68" s="12"/>
      <c r="K68" s="12"/>
      <c r="L68" s="12"/>
      <c r="M68" s="12"/>
      <c r="N68" s="12"/>
    </row>
    <row r="69" spans="1:14">
      <c r="A69" s="12"/>
      <c r="B69" s="12"/>
      <c r="C69" s="12"/>
      <c r="D69" s="12"/>
      <c r="E69" s="12"/>
      <c r="F69" s="12"/>
      <c r="G69" s="12"/>
      <c r="H69" s="12"/>
      <c r="I69" s="12"/>
      <c r="J69" s="12"/>
      <c r="K69" s="12"/>
      <c r="L69" s="12"/>
      <c r="M69" s="12"/>
      <c r="N69" s="12"/>
    </row>
    <row r="70" spans="1:14">
      <c r="A70" s="12"/>
      <c r="B70" s="12"/>
      <c r="C70" s="12"/>
      <c r="D70" s="12"/>
      <c r="E70" s="12"/>
      <c r="F70" s="12"/>
      <c r="G70" s="12"/>
      <c r="H70" s="12"/>
      <c r="I70" s="12"/>
      <c r="J70" s="12"/>
      <c r="K70" s="12"/>
      <c r="L70" s="12"/>
      <c r="M70" s="12"/>
      <c r="N70" s="12"/>
    </row>
    <row r="71" spans="1:14" ht="31.5" customHeight="1">
      <c r="A71" s="12"/>
      <c r="B71" s="12"/>
      <c r="C71" s="12"/>
      <c r="E71" s="12"/>
      <c r="F71" s="12"/>
      <c r="G71" s="12"/>
      <c r="H71" s="12"/>
      <c r="I71" s="12"/>
      <c r="J71" s="12"/>
      <c r="K71" s="12"/>
      <c r="L71" s="12"/>
      <c r="M71" s="12"/>
      <c r="N71" s="12"/>
    </row>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9">
    <mergeCell ref="A6:E6"/>
    <mergeCell ref="A11:E11"/>
    <mergeCell ref="F6:L6"/>
    <mergeCell ref="F7:L7"/>
    <mergeCell ref="F8:L8"/>
    <mergeCell ref="F9:L9"/>
    <mergeCell ref="F65:M65"/>
    <mergeCell ref="A12:E12"/>
    <mergeCell ref="A7:E7"/>
    <mergeCell ref="A8:E8"/>
    <mergeCell ref="A9:E9"/>
    <mergeCell ref="A64:B64"/>
    <mergeCell ref="F64:I64"/>
    <mergeCell ref="F14:H14"/>
    <mergeCell ref="F15:H15"/>
    <mergeCell ref="F16:H16"/>
    <mergeCell ref="F17:H17"/>
    <mergeCell ref="A10:E10"/>
    <mergeCell ref="F10:L10"/>
  </mergeCells>
  <printOptions horizontalCentered="1" verticalCentered="1"/>
  <pageMargins left="0.5" right="0.75" top="0.5" bottom="0.5" header="0.5" footer="0.5"/>
  <pageSetup scale="61" fitToWidth="2" pageOrder="overThenDown" orientation="portrait" r:id="rId1"/>
  <headerFooter alignWithMargins="0"/>
  <colBreaks count="1" manualBreakCount="1">
    <brk id="5" max="64" man="1"/>
  </colBreaks>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abColor rgb="FF92D050"/>
  </sheetPr>
  <dimension ref="A1:E60"/>
  <sheetViews>
    <sheetView topLeftCell="A4" workbookViewId="0"/>
  </sheetViews>
  <sheetFormatPr defaultColWidth="9.69140625" defaultRowHeight="15.5"/>
  <cols>
    <col min="1" max="1" width="4.69140625" style="9" customWidth="1"/>
    <col min="2" max="2" width="35.69140625" style="9" customWidth="1"/>
    <col min="3" max="3" width="21.53515625" style="9" customWidth="1"/>
    <col min="4" max="4" width="20.69140625" style="9" customWidth="1"/>
    <col min="5" max="5" width="17" style="9" customWidth="1"/>
    <col min="6" max="16384" width="9.69140625" style="9"/>
  </cols>
  <sheetData>
    <row r="1" spans="1:5">
      <c r="A1" s="2426" t="s">
        <v>2872</v>
      </c>
      <c r="B1" s="1326"/>
      <c r="C1" s="2470" t="s">
        <v>1246</v>
      </c>
      <c r="D1" s="2555" t="s">
        <v>158</v>
      </c>
      <c r="E1" s="2579" t="s">
        <v>159</v>
      </c>
    </row>
    <row r="2" spans="1:5">
      <c r="A2" s="2429" t="str">
        <f>'Data Sheet'!$C$25</f>
        <v xml:space="preserve">Niagara Mohawk Power Corporation </v>
      </c>
      <c r="C2" s="47" t="s">
        <v>1333</v>
      </c>
      <c r="D2" s="38" t="s">
        <v>1248</v>
      </c>
      <c r="E2" s="41" t="s">
        <v>85</v>
      </c>
    </row>
    <row r="3" spans="1:5" ht="15" customHeight="1">
      <c r="A3" s="2430"/>
      <c r="B3" s="37"/>
      <c r="C3" s="49" t="s">
        <v>2031</v>
      </c>
      <c r="D3" s="323" t="str">
        <f>'Data Sheet'!$C$40</f>
        <v>April 20, 2026</v>
      </c>
      <c r="E3" s="50" t="str">
        <f>'Data Sheet'!$C$38</f>
        <v>December 31, 2025</v>
      </c>
    </row>
    <row r="4" spans="1:5">
      <c r="A4" s="112" t="s">
        <v>2873</v>
      </c>
      <c r="B4" s="2179"/>
      <c r="C4" s="2179"/>
      <c r="D4" s="2179"/>
      <c r="E4" s="113"/>
    </row>
    <row r="5" spans="1:5">
      <c r="A5" s="3865" t="s">
        <v>2874</v>
      </c>
      <c r="B5" s="3828"/>
      <c r="C5" s="3828"/>
      <c r="D5" s="3828"/>
      <c r="E5" s="2603"/>
    </row>
    <row r="6" spans="1:5">
      <c r="A6" s="3860" t="s">
        <v>2875</v>
      </c>
      <c r="B6" s="3820"/>
      <c r="C6" s="3820"/>
      <c r="D6" s="3820"/>
      <c r="E6" s="2603"/>
    </row>
    <row r="7" spans="1:5">
      <c r="A7" s="3860" t="s">
        <v>2876</v>
      </c>
      <c r="B7" s="3820"/>
      <c r="C7" s="3820"/>
      <c r="D7" s="3820"/>
      <c r="E7" s="2603"/>
    </row>
    <row r="8" spans="1:5">
      <c r="A8" s="3868" t="s">
        <v>2877</v>
      </c>
      <c r="B8" s="3834"/>
      <c r="C8" s="3834"/>
      <c r="D8" s="3834"/>
      <c r="E8" s="1579"/>
    </row>
    <row r="9" spans="1:5">
      <c r="A9" s="2429"/>
      <c r="E9" s="1579"/>
    </row>
    <row r="10" spans="1:5">
      <c r="A10" s="45"/>
      <c r="B10" s="2085"/>
      <c r="C10" s="2182"/>
      <c r="D10" s="2182"/>
      <c r="E10" s="163" t="s">
        <v>705</v>
      </c>
    </row>
    <row r="11" spans="1:5">
      <c r="A11" s="2055" t="s">
        <v>399</v>
      </c>
      <c r="B11" s="3809" t="s">
        <v>2878</v>
      </c>
      <c r="C11" s="3699"/>
      <c r="D11" s="3810"/>
      <c r="E11" s="116" t="s">
        <v>708</v>
      </c>
    </row>
    <row r="12" spans="1:5">
      <c r="A12" s="2583" t="s">
        <v>402</v>
      </c>
      <c r="B12" s="3841" t="s">
        <v>172</v>
      </c>
      <c r="C12" s="3866"/>
      <c r="D12" s="3867"/>
      <c r="E12" s="117" t="s">
        <v>173</v>
      </c>
    </row>
    <row r="13" spans="1:5">
      <c r="A13" s="2055" t="s">
        <v>407</v>
      </c>
      <c r="B13" s="47"/>
      <c r="E13" s="139"/>
    </row>
    <row r="14" spans="1:5">
      <c r="A14" s="2055" t="s">
        <v>409</v>
      </c>
      <c r="B14" s="47"/>
      <c r="E14" s="140"/>
    </row>
    <row r="15" spans="1:5">
      <c r="A15" s="2055" t="s">
        <v>411</v>
      </c>
      <c r="B15" s="47"/>
      <c r="E15" s="140"/>
    </row>
    <row r="16" spans="1:5">
      <c r="A16" s="2055" t="s">
        <v>413</v>
      </c>
      <c r="B16" s="47"/>
      <c r="E16" s="140"/>
    </row>
    <row r="17" spans="1:5">
      <c r="A17" s="2055" t="s">
        <v>415</v>
      </c>
      <c r="B17" s="47"/>
      <c r="E17" s="140"/>
    </row>
    <row r="18" spans="1:5">
      <c r="A18" s="2055" t="s">
        <v>417</v>
      </c>
      <c r="B18" s="47"/>
      <c r="E18" s="140"/>
    </row>
    <row r="19" spans="1:5">
      <c r="A19" s="2055" t="s">
        <v>419</v>
      </c>
      <c r="B19" s="47"/>
      <c r="E19" s="140"/>
    </row>
    <row r="20" spans="1:5">
      <c r="A20" s="2055" t="s">
        <v>420</v>
      </c>
      <c r="B20" s="47"/>
      <c r="E20" s="140"/>
    </row>
    <row r="21" spans="1:5">
      <c r="A21" s="2055" t="s">
        <v>421</v>
      </c>
      <c r="B21" s="47"/>
      <c r="E21" s="140"/>
    </row>
    <row r="22" spans="1:5">
      <c r="A22" s="2055" t="s">
        <v>422</v>
      </c>
      <c r="B22" s="47"/>
      <c r="E22" s="140"/>
    </row>
    <row r="23" spans="1:5">
      <c r="A23" s="2055" t="s">
        <v>423</v>
      </c>
      <c r="B23" s="47"/>
      <c r="E23" s="140"/>
    </row>
    <row r="24" spans="1:5">
      <c r="A24" s="2055" t="s">
        <v>424</v>
      </c>
      <c r="B24" s="47"/>
      <c r="E24" s="140"/>
    </row>
    <row r="25" spans="1:5">
      <c r="A25" s="2055" t="s">
        <v>425</v>
      </c>
      <c r="B25" s="47"/>
      <c r="E25" s="140"/>
    </row>
    <row r="26" spans="1:5">
      <c r="A26" s="2055" t="s">
        <v>426</v>
      </c>
      <c r="B26" s="47"/>
      <c r="E26" s="140"/>
    </row>
    <row r="27" spans="1:5">
      <c r="A27" s="2055" t="s">
        <v>427</v>
      </c>
      <c r="B27" s="47"/>
      <c r="E27" s="140"/>
    </row>
    <row r="28" spans="1:5">
      <c r="A28" s="2055" t="s">
        <v>428</v>
      </c>
      <c r="B28" s="47"/>
      <c r="E28" s="140"/>
    </row>
    <row r="29" spans="1:5">
      <c r="A29" s="2055" t="s">
        <v>429</v>
      </c>
      <c r="B29" s="47"/>
      <c r="E29" s="140"/>
    </row>
    <row r="30" spans="1:5">
      <c r="A30" s="2055" t="s">
        <v>430</v>
      </c>
      <c r="B30" s="47"/>
      <c r="E30" s="140"/>
    </row>
    <row r="31" spans="1:5">
      <c r="A31" s="2055" t="s">
        <v>431</v>
      </c>
      <c r="B31" s="47"/>
      <c r="E31" s="140"/>
    </row>
    <row r="32" spans="1:5">
      <c r="A32" s="2055" t="s">
        <v>432</v>
      </c>
      <c r="B32" s="47"/>
      <c r="E32" s="140"/>
    </row>
    <row r="33" spans="1:5">
      <c r="A33" s="2055">
        <v>21</v>
      </c>
      <c r="B33" s="47"/>
      <c r="E33" s="140"/>
    </row>
    <row r="34" spans="1:5">
      <c r="A34" s="2055">
        <v>22</v>
      </c>
      <c r="B34" s="47"/>
      <c r="E34" s="140"/>
    </row>
    <row r="35" spans="1:5">
      <c r="A35" s="2055">
        <v>23</v>
      </c>
      <c r="B35" s="47"/>
      <c r="E35" s="140"/>
    </row>
    <row r="36" spans="1:5">
      <c r="A36" s="2055">
        <v>24</v>
      </c>
      <c r="B36" s="47"/>
      <c r="E36" s="140"/>
    </row>
    <row r="37" spans="1:5">
      <c r="A37" s="2055">
        <v>25</v>
      </c>
      <c r="B37" s="47"/>
      <c r="E37" s="140"/>
    </row>
    <row r="38" spans="1:5">
      <c r="A38" s="2055">
        <v>26</v>
      </c>
      <c r="B38" s="47"/>
      <c r="E38" s="140"/>
    </row>
    <row r="39" spans="1:5">
      <c r="A39" s="2055">
        <v>27</v>
      </c>
      <c r="B39" s="47"/>
      <c r="E39" s="140"/>
    </row>
    <row r="40" spans="1:5">
      <c r="A40" s="2055">
        <v>28</v>
      </c>
      <c r="B40" s="47"/>
      <c r="E40" s="140"/>
    </row>
    <row r="41" spans="1:5">
      <c r="A41" s="2055">
        <v>29</v>
      </c>
      <c r="B41" s="47"/>
      <c r="E41" s="140"/>
    </row>
    <row r="42" spans="1:5">
      <c r="A42" s="2055">
        <v>30</v>
      </c>
      <c r="B42" s="47"/>
      <c r="E42" s="140"/>
    </row>
    <row r="43" spans="1:5">
      <c r="A43" s="2055">
        <v>31</v>
      </c>
      <c r="B43" s="47"/>
      <c r="E43" s="140"/>
    </row>
    <row r="44" spans="1:5">
      <c r="A44" s="2055">
        <v>32</v>
      </c>
      <c r="B44" s="47"/>
      <c r="E44" s="140"/>
    </row>
    <row r="45" spans="1:5">
      <c r="A45" s="2055">
        <v>33</v>
      </c>
      <c r="B45" s="47"/>
      <c r="E45" s="140"/>
    </row>
    <row r="46" spans="1:5">
      <c r="A46" s="2055">
        <v>34</v>
      </c>
      <c r="B46" s="47"/>
      <c r="E46" s="140"/>
    </row>
    <row r="47" spans="1:5">
      <c r="A47" s="2055">
        <v>35</v>
      </c>
      <c r="B47" s="47"/>
      <c r="E47" s="140"/>
    </row>
    <row r="48" spans="1:5">
      <c r="A48" s="2055">
        <v>36</v>
      </c>
      <c r="B48" s="47"/>
      <c r="E48" s="140"/>
    </row>
    <row r="49" spans="1:5">
      <c r="A49" s="2055">
        <v>37</v>
      </c>
      <c r="B49" s="47"/>
      <c r="E49" s="140"/>
    </row>
    <row r="50" spans="1:5">
      <c r="A50" s="2055">
        <v>38</v>
      </c>
      <c r="B50" s="47"/>
      <c r="E50" s="140"/>
    </row>
    <row r="51" spans="1:5">
      <c r="A51" s="2055">
        <v>39</v>
      </c>
      <c r="B51" s="47"/>
      <c r="E51" s="140"/>
    </row>
    <row r="52" spans="1:5">
      <c r="A52" s="2055">
        <v>40</v>
      </c>
      <c r="B52" s="47"/>
      <c r="E52" s="140"/>
    </row>
    <row r="53" spans="1:5">
      <c r="A53" s="2055">
        <v>41</v>
      </c>
      <c r="B53" s="47"/>
      <c r="E53" s="140"/>
    </row>
    <row r="54" spans="1:5">
      <c r="A54" s="2055">
        <v>42</v>
      </c>
      <c r="B54" s="47"/>
      <c r="E54" s="140"/>
    </row>
    <row r="55" spans="1:5">
      <c r="A55" s="2055">
        <v>43</v>
      </c>
      <c r="B55" s="47"/>
      <c r="E55" s="140"/>
    </row>
    <row r="56" spans="1:5">
      <c r="A56" s="2055">
        <v>44</v>
      </c>
      <c r="B56" s="47"/>
      <c r="E56" s="140"/>
    </row>
    <row r="57" spans="1:5" ht="16" thickBot="1">
      <c r="A57" s="2971">
        <v>45</v>
      </c>
      <c r="B57" s="134"/>
      <c r="C57" s="134" t="s">
        <v>972</v>
      </c>
      <c r="D57" s="134"/>
      <c r="E57" s="131">
        <f>SUM(E13:E56)</f>
        <v>0</v>
      </c>
    </row>
    <row r="59" spans="1:5">
      <c r="A59" s="3834" t="s">
        <v>2879</v>
      </c>
      <c r="B59" s="3834"/>
      <c r="E59" s="135" t="s">
        <v>2880</v>
      </c>
    </row>
    <row r="60" spans="1:5">
      <c r="A60" s="3699" t="s">
        <v>2881</v>
      </c>
      <c r="B60" s="3699"/>
      <c r="C60" s="3699"/>
      <c r="D60" s="3699"/>
      <c r="E60" s="3699"/>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F200"/>
  <sheetViews>
    <sheetView view="pageBreakPreview" topLeftCell="A3" zoomScale="50" zoomScaleNormal="100" zoomScaleSheetLayoutView="50" workbookViewId="0">
      <selection activeCell="E69" sqref="E69"/>
    </sheetView>
  </sheetViews>
  <sheetFormatPr defaultColWidth="9.69140625" defaultRowHeight="15.5"/>
  <cols>
    <col min="1" max="1" width="20.69140625" style="9" customWidth="1"/>
    <col min="2" max="2" width="42.3046875" style="9" customWidth="1"/>
    <col min="3" max="3" width="14.69140625" style="9" customWidth="1"/>
    <col min="4" max="4" width="15.69140625" style="9" customWidth="1"/>
    <col min="5" max="5" width="16.69140625" style="9" customWidth="1"/>
    <col min="6" max="6" width="5.69140625" style="9" customWidth="1"/>
    <col min="7" max="7" width="9.07421875" style="9" customWidth="1"/>
    <col min="8" max="16384" width="9.69140625" style="9"/>
  </cols>
  <sheetData>
    <row r="1" spans="1:5" ht="18" thickBot="1">
      <c r="A1" s="230" t="str">
        <f>'Data Sheet'!A66</f>
        <v xml:space="preserve">Annual Report of Niagara Mohawk Power Corporation </v>
      </c>
      <c r="B1" s="230"/>
      <c r="C1" s="230"/>
      <c r="D1" s="230"/>
      <c r="E1" s="231" t="str">
        <f>'Data Sheet'!A6</f>
        <v>Year ended December 31, 2025</v>
      </c>
    </row>
    <row r="2" spans="1:5" ht="17.5">
      <c r="A2" s="2442"/>
      <c r="B2" s="2443"/>
      <c r="C2" s="2443"/>
      <c r="D2" s="2443"/>
      <c r="E2" s="2444"/>
    </row>
    <row r="3" spans="1:5" ht="16.5" customHeight="1">
      <c r="A3" s="3683" t="s">
        <v>102</v>
      </c>
      <c r="B3" s="3677"/>
      <c r="C3" s="3677"/>
      <c r="D3" s="3677"/>
      <c r="E3" s="3684"/>
    </row>
    <row r="4" spans="1:5" ht="16.5" customHeight="1">
      <c r="A4" s="2445"/>
      <c r="B4" s="230"/>
      <c r="C4" s="230"/>
      <c r="D4" s="230"/>
      <c r="E4" s="2446"/>
    </row>
    <row r="5" spans="1:5" ht="48.75" customHeight="1">
      <c r="A5" s="3680" t="s">
        <v>103</v>
      </c>
      <c r="B5" s="3681"/>
      <c r="C5" s="3681"/>
      <c r="D5" s="3681"/>
      <c r="E5" s="3682"/>
    </row>
    <row r="6" spans="1:5" ht="16" thickBot="1">
      <c r="A6" s="2429"/>
      <c r="E6" s="1579"/>
    </row>
    <row r="7" spans="1:5" ht="17.5">
      <c r="A7" s="2447"/>
      <c r="B7" s="2443"/>
      <c r="C7" s="2443"/>
      <c r="D7" s="2447"/>
      <c r="E7" s="2444"/>
    </row>
    <row r="8" spans="1:5" ht="17.5">
      <c r="A8" s="2448" t="s">
        <v>104</v>
      </c>
      <c r="B8" s="357" t="s">
        <v>105</v>
      </c>
      <c r="C8" s="232"/>
      <c r="D8" s="2448" t="s">
        <v>106</v>
      </c>
      <c r="E8" s="2449" t="s">
        <v>107</v>
      </c>
    </row>
    <row r="9" spans="1:5" ht="17.5">
      <c r="A9" s="2450" t="s">
        <v>108</v>
      </c>
      <c r="B9" s="230"/>
      <c r="C9" s="230"/>
      <c r="D9" s="2450" t="s">
        <v>108</v>
      </c>
      <c r="E9" s="2451" t="s">
        <v>108</v>
      </c>
    </row>
    <row r="10" spans="1:5" ht="18" thickBot="1">
      <c r="A10" s="2923"/>
      <c r="B10" s="2924"/>
      <c r="C10" s="2924"/>
      <c r="D10" s="2923"/>
      <c r="E10" s="2452"/>
    </row>
    <row r="11" spans="1:5">
      <c r="A11" s="2453"/>
      <c r="C11" s="5"/>
      <c r="D11" s="327"/>
      <c r="E11" s="2454"/>
    </row>
    <row r="12" spans="1:5">
      <c r="A12" s="2455">
        <v>1</v>
      </c>
      <c r="B12" s="867"/>
      <c r="C12" s="5"/>
      <c r="D12" s="327"/>
      <c r="E12" s="2456"/>
    </row>
    <row r="13" spans="1:5">
      <c r="A13" s="2457"/>
      <c r="B13" s="867"/>
      <c r="C13" s="867"/>
      <c r="D13" s="1023"/>
      <c r="E13" s="2458"/>
    </row>
    <row r="14" spans="1:5">
      <c r="A14" s="2459"/>
      <c r="B14" s="5"/>
      <c r="C14" s="5"/>
      <c r="D14" s="327"/>
      <c r="E14" s="2454"/>
    </row>
    <row r="15" spans="1:5">
      <c r="A15" s="2459"/>
      <c r="B15" s="5"/>
      <c r="C15" s="5"/>
      <c r="D15" s="327"/>
      <c r="E15" s="2454"/>
    </row>
    <row r="16" spans="1:5">
      <c r="A16" s="2459"/>
      <c r="B16" s="5"/>
      <c r="C16" s="5"/>
      <c r="D16" s="327"/>
      <c r="E16" s="2454"/>
    </row>
    <row r="17" spans="1:5">
      <c r="A17" s="2459"/>
      <c r="B17" s="5"/>
      <c r="C17" s="5"/>
      <c r="D17" s="327"/>
      <c r="E17" s="2454"/>
    </row>
    <row r="18" spans="1:5">
      <c r="A18" s="2459"/>
      <c r="B18" s="5"/>
      <c r="C18" s="5"/>
      <c r="D18" s="327"/>
      <c r="E18" s="2454"/>
    </row>
    <row r="19" spans="1:5">
      <c r="A19" s="2459"/>
      <c r="B19" s="5"/>
      <c r="C19" s="5"/>
      <c r="D19" s="327"/>
      <c r="E19" s="2454"/>
    </row>
    <row r="20" spans="1:5">
      <c r="A20" s="2459"/>
      <c r="B20" s="5"/>
      <c r="C20" s="5"/>
      <c r="D20" s="327"/>
      <c r="E20" s="2454"/>
    </row>
    <row r="21" spans="1:5">
      <c r="A21" s="2459"/>
      <c r="B21" s="5"/>
      <c r="C21" s="5"/>
      <c r="D21" s="327"/>
      <c r="E21" s="2454"/>
    </row>
    <row r="22" spans="1:5">
      <c r="A22" s="2459"/>
      <c r="B22" s="5"/>
      <c r="C22" s="5"/>
      <c r="D22" s="327"/>
      <c r="E22" s="2454"/>
    </row>
    <row r="23" spans="1:5">
      <c r="A23" s="2459"/>
      <c r="B23" s="5"/>
      <c r="C23" s="5"/>
      <c r="D23" s="327"/>
      <c r="E23" s="2454"/>
    </row>
    <row r="24" spans="1:5">
      <c r="A24" s="2459"/>
      <c r="B24" s="5"/>
      <c r="C24" s="5"/>
      <c r="D24" s="327"/>
      <c r="E24" s="2454"/>
    </row>
    <row r="25" spans="1:5">
      <c r="A25" s="2459"/>
      <c r="B25" s="5"/>
      <c r="C25" s="5"/>
      <c r="D25" s="327"/>
      <c r="E25" s="2454"/>
    </row>
    <row r="26" spans="1:5">
      <c r="A26" s="2459"/>
      <c r="B26" s="5"/>
      <c r="C26" s="5"/>
      <c r="D26" s="327"/>
      <c r="E26" s="2454"/>
    </row>
    <row r="27" spans="1:5">
      <c r="A27" s="2459"/>
      <c r="B27" s="5"/>
      <c r="C27" s="5"/>
      <c r="D27" s="327"/>
      <c r="E27" s="2454"/>
    </row>
    <row r="28" spans="1:5">
      <c r="A28" s="2459"/>
      <c r="B28" s="5"/>
      <c r="C28" s="5"/>
      <c r="D28" s="327"/>
      <c r="E28" s="2454"/>
    </row>
    <row r="29" spans="1:5">
      <c r="A29" s="2459"/>
      <c r="B29" s="5"/>
      <c r="C29" s="5"/>
      <c r="D29" s="327"/>
      <c r="E29" s="2454"/>
    </row>
    <row r="30" spans="1:5">
      <c r="A30" s="2459"/>
      <c r="B30" s="5"/>
      <c r="C30" s="5"/>
      <c r="D30" s="327"/>
      <c r="E30" s="2454"/>
    </row>
    <row r="31" spans="1:5">
      <c r="A31" s="2459"/>
      <c r="B31" s="5"/>
      <c r="C31" s="5"/>
      <c r="D31" s="327"/>
      <c r="E31" s="2454"/>
    </row>
    <row r="32" spans="1:5">
      <c r="A32" s="2459"/>
      <c r="B32" s="5"/>
      <c r="C32" s="5"/>
      <c r="D32" s="327"/>
      <c r="E32" s="2454"/>
    </row>
    <row r="33" spans="1:5">
      <c r="A33" s="2459"/>
      <c r="B33" s="5"/>
      <c r="C33" s="5"/>
      <c r="D33" s="327"/>
      <c r="E33" s="2454"/>
    </row>
    <row r="34" spans="1:5">
      <c r="A34" s="2459"/>
      <c r="B34" s="5"/>
      <c r="C34" s="5"/>
      <c r="D34" s="327"/>
      <c r="E34" s="2454"/>
    </row>
    <row r="35" spans="1:5">
      <c r="A35" s="2459"/>
      <c r="B35" s="5"/>
      <c r="C35" s="5"/>
      <c r="D35" s="327"/>
      <c r="E35" s="2454"/>
    </row>
    <row r="36" spans="1:5">
      <c r="A36" s="2459"/>
      <c r="B36" s="5"/>
      <c r="C36" s="5"/>
      <c r="D36" s="327"/>
      <c r="E36" s="2454"/>
    </row>
    <row r="37" spans="1:5">
      <c r="A37" s="2459"/>
      <c r="B37" s="5"/>
      <c r="C37" s="5"/>
      <c r="D37" s="327"/>
      <c r="E37" s="2454"/>
    </row>
    <row r="38" spans="1:5">
      <c r="A38" s="2459"/>
      <c r="B38" s="5"/>
      <c r="C38" s="5"/>
      <c r="D38" s="327"/>
      <c r="E38" s="2454"/>
    </row>
    <row r="39" spans="1:5">
      <c r="A39" s="2459"/>
      <c r="B39" s="5"/>
      <c r="C39" s="5"/>
      <c r="D39" s="327"/>
      <c r="E39" s="2454"/>
    </row>
    <row r="40" spans="1:5">
      <c r="A40" s="2459"/>
      <c r="B40" s="5"/>
      <c r="C40" s="5"/>
      <c r="D40" s="327"/>
      <c r="E40" s="2454"/>
    </row>
    <row r="41" spans="1:5">
      <c r="A41" s="2459"/>
      <c r="B41" s="5"/>
      <c r="C41" s="5"/>
      <c r="D41" s="327"/>
      <c r="E41" s="2454"/>
    </row>
    <row r="42" spans="1:5">
      <c r="A42" s="2459"/>
      <c r="B42" s="5"/>
      <c r="C42" s="5"/>
      <c r="D42" s="327"/>
      <c r="E42" s="2454"/>
    </row>
    <row r="43" spans="1:5">
      <c r="A43" s="2459"/>
      <c r="B43" s="5"/>
      <c r="C43" s="5"/>
      <c r="D43" s="327"/>
      <c r="E43" s="2454"/>
    </row>
    <row r="44" spans="1:5">
      <c r="A44" s="2459"/>
      <c r="B44" s="5"/>
      <c r="C44" s="5"/>
      <c r="D44" s="327"/>
      <c r="E44" s="2454"/>
    </row>
    <row r="45" spans="1:5">
      <c r="A45" s="2459"/>
      <c r="B45" s="5"/>
      <c r="C45" s="5"/>
      <c r="D45" s="327"/>
      <c r="E45" s="2454"/>
    </row>
    <row r="46" spans="1:5">
      <c r="A46" s="2459"/>
      <c r="B46" s="5"/>
      <c r="C46" s="5"/>
      <c r="D46" s="327"/>
      <c r="E46" s="2454"/>
    </row>
    <row r="47" spans="1:5">
      <c r="A47" s="2459"/>
      <c r="B47" s="5"/>
      <c r="C47" s="5"/>
      <c r="D47" s="327"/>
      <c r="E47" s="2454"/>
    </row>
    <row r="48" spans="1:5">
      <c r="A48" s="2459"/>
      <c r="B48" s="5"/>
      <c r="C48" s="5"/>
      <c r="D48" s="327"/>
      <c r="E48" s="2454"/>
    </row>
    <row r="49" spans="1:5">
      <c r="A49" s="2459"/>
      <c r="B49" s="5"/>
      <c r="C49" s="5"/>
      <c r="D49" s="327"/>
      <c r="E49" s="2454"/>
    </row>
    <row r="50" spans="1:5">
      <c r="A50" s="2459"/>
      <c r="B50" s="5"/>
      <c r="C50" s="5"/>
      <c r="D50" s="327"/>
      <c r="E50" s="2454"/>
    </row>
    <row r="51" spans="1:5">
      <c r="A51" s="2459"/>
      <c r="B51" s="5"/>
      <c r="C51" s="5"/>
      <c r="D51" s="327"/>
      <c r="E51" s="2454"/>
    </row>
    <row r="52" spans="1:5">
      <c r="A52" s="2459"/>
      <c r="B52" s="5"/>
      <c r="C52" s="5"/>
      <c r="D52" s="327"/>
      <c r="E52" s="2454"/>
    </row>
    <row r="53" spans="1:5">
      <c r="A53" s="2459"/>
      <c r="B53" s="5"/>
      <c r="C53" s="5"/>
      <c r="D53" s="327"/>
      <c r="E53" s="2454"/>
    </row>
    <row r="54" spans="1:5">
      <c r="A54" s="2459"/>
      <c r="B54" s="5"/>
      <c r="C54" s="5"/>
      <c r="D54" s="327"/>
      <c r="E54" s="2454"/>
    </row>
    <row r="55" spans="1:5">
      <c r="A55" s="2459"/>
      <c r="B55" s="5"/>
      <c r="C55" s="5"/>
      <c r="D55" s="327"/>
      <c r="E55" s="2454"/>
    </row>
    <row r="56" spans="1:5">
      <c r="A56" s="2459"/>
      <c r="B56" s="5"/>
      <c r="C56" s="5"/>
      <c r="D56" s="327"/>
      <c r="E56" s="2454"/>
    </row>
    <row r="57" spans="1:5">
      <c r="A57" s="2459"/>
      <c r="B57" s="5"/>
      <c r="C57" s="5"/>
      <c r="D57" s="327"/>
      <c r="E57" s="2454"/>
    </row>
    <row r="58" spans="1:5">
      <c r="A58" s="2459"/>
      <c r="B58" s="5"/>
      <c r="C58" s="5"/>
      <c r="D58" s="327"/>
      <c r="E58" s="2454"/>
    </row>
    <row r="59" spans="1:5">
      <c r="A59" s="2459"/>
      <c r="B59" s="5"/>
      <c r="C59" s="5"/>
      <c r="D59" s="327"/>
      <c r="E59" s="2454"/>
    </row>
    <row r="60" spans="1:5">
      <c r="A60" s="2459"/>
      <c r="B60" s="5"/>
      <c r="C60" s="5"/>
      <c r="D60" s="327"/>
      <c r="E60" s="2454"/>
    </row>
    <row r="61" spans="1:5">
      <c r="A61" s="2459"/>
      <c r="B61" s="5"/>
      <c r="C61" s="5"/>
      <c r="D61" s="327"/>
      <c r="E61" s="2454"/>
    </row>
    <row r="62" spans="1:5">
      <c r="A62" s="2459"/>
      <c r="B62" s="5"/>
      <c r="C62" s="5"/>
      <c r="D62" s="327"/>
      <c r="E62" s="2454"/>
    </row>
    <row r="63" spans="1:5">
      <c r="A63" s="2459"/>
      <c r="B63" s="5"/>
      <c r="C63" s="5"/>
      <c r="D63" s="327"/>
      <c r="E63" s="2454"/>
    </row>
    <row r="64" spans="1:5">
      <c r="A64" s="2459"/>
      <c r="B64" s="5"/>
      <c r="C64" s="5"/>
      <c r="D64" s="327"/>
      <c r="E64" s="2454"/>
    </row>
    <row r="65" spans="1:5">
      <c r="A65" s="2459"/>
      <c r="B65" s="5"/>
      <c r="C65" s="5"/>
      <c r="D65" s="327"/>
      <c r="E65" s="2454"/>
    </row>
    <row r="66" spans="1:5">
      <c r="A66" s="2459"/>
      <c r="B66" s="5"/>
      <c r="C66" s="5"/>
      <c r="D66" s="327"/>
      <c r="E66" s="2454"/>
    </row>
    <row r="67" spans="1:5">
      <c r="A67" s="2459"/>
      <c r="B67" s="5"/>
      <c r="C67" s="5"/>
      <c r="D67" s="327"/>
      <c r="E67" s="2454"/>
    </row>
    <row r="68" spans="1:5">
      <c r="A68" s="2459"/>
      <c r="B68" s="5"/>
      <c r="C68" s="5"/>
      <c r="D68" s="327"/>
      <c r="E68" s="2454"/>
    </row>
    <row r="69" spans="1:5">
      <c r="A69" s="2459"/>
      <c r="B69" s="5"/>
      <c r="C69" s="5"/>
      <c r="D69" s="327"/>
      <c r="E69" s="2454"/>
    </row>
    <row r="70" spans="1:5">
      <c r="A70" s="2459"/>
      <c r="B70" s="5"/>
      <c r="C70" s="5"/>
      <c r="D70" s="327"/>
      <c r="E70" s="2454"/>
    </row>
    <row r="71" spans="1:5" ht="31.5" customHeight="1">
      <c r="A71" s="2459"/>
      <c r="B71" s="5"/>
      <c r="C71" s="5"/>
      <c r="D71" s="327"/>
      <c r="E71" s="2454"/>
    </row>
    <row r="72" spans="1:5">
      <c r="A72" s="2459"/>
      <c r="B72" s="5"/>
      <c r="C72" s="5"/>
      <c r="D72" s="327"/>
      <c r="E72" s="2454"/>
    </row>
    <row r="73" spans="1:5">
      <c r="A73" s="2459"/>
      <c r="B73" s="5"/>
      <c r="C73" s="5"/>
      <c r="D73" s="327"/>
      <c r="E73" s="2454"/>
    </row>
    <row r="74" spans="1:5" ht="16" thickBot="1">
      <c r="A74" s="2925"/>
      <c r="B74" s="2926"/>
      <c r="C74" s="2926"/>
      <c r="D74" s="2927"/>
      <c r="E74" s="2460"/>
    </row>
    <row r="75" spans="1:5" ht="17.5">
      <c r="A75" s="12" t="s">
        <v>109</v>
      </c>
      <c r="B75" s="232"/>
      <c r="C75" s="12"/>
      <c r="D75" s="12"/>
      <c r="E75" s="12"/>
    </row>
    <row r="81" spans="2:2">
      <c r="B81"/>
    </row>
    <row r="82" spans="2:2">
      <c r="B82"/>
    </row>
    <row r="83" spans="2:2">
      <c r="B83"/>
    </row>
    <row r="84" spans="2:2">
      <c r="B84"/>
    </row>
    <row r="85" spans="2:2">
      <c r="B85"/>
    </row>
    <row r="86" spans="2:2">
      <c r="B86"/>
    </row>
    <row r="87" spans="2:2">
      <c r="B87"/>
    </row>
    <row r="88" spans="2:2">
      <c r="B88"/>
    </row>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2">
    <mergeCell ref="A5:E5"/>
    <mergeCell ref="A3:E3"/>
  </mergeCells>
  <printOptions horizontalCentered="1" verticalCentered="1"/>
  <pageMargins left="0.5" right="0.75" top="0.5" bottom="0.5" header="0.5" footer="0.5"/>
  <pageSetup scale="60" pageOrder="overThenDown" orientation="portrait" r:id="rId1"/>
  <headerFooter alignWithMargins="0"/>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abColor rgb="FF92D050"/>
  </sheetPr>
  <dimension ref="A1:G140"/>
  <sheetViews>
    <sheetView view="pageBreakPreview" topLeftCell="A117" zoomScale="80" zoomScaleNormal="60" zoomScaleSheetLayoutView="80" workbookViewId="0">
      <selection activeCell="E51" sqref="E51"/>
    </sheetView>
  </sheetViews>
  <sheetFormatPr defaultColWidth="9.69140625" defaultRowHeight="15.5"/>
  <cols>
    <col min="1" max="1" width="2.69140625" style="9" customWidth="1"/>
    <col min="2" max="2" width="5.07421875" style="9" customWidth="1"/>
    <col min="3" max="3" width="14.69140625" style="9" customWidth="1"/>
    <col min="4" max="4" width="21.3046875" style="9" customWidth="1"/>
    <col min="5" max="5" width="30.69140625" style="9" customWidth="1"/>
    <col min="6" max="6" width="17.84375" style="9" customWidth="1"/>
    <col min="7" max="7" width="9.07421875" style="9" customWidth="1"/>
    <col min="8" max="16384" width="9.69140625" style="9"/>
  </cols>
  <sheetData>
    <row r="1" spans="1:6">
      <c r="A1" s="2426" t="s">
        <v>156</v>
      </c>
      <c r="B1" s="1326"/>
      <c r="C1" s="2427"/>
      <c r="D1" s="2555" t="s">
        <v>1246</v>
      </c>
      <c r="E1" s="2555" t="s">
        <v>158</v>
      </c>
      <c r="F1" s="2579" t="s">
        <v>159</v>
      </c>
    </row>
    <row r="2" spans="1:6">
      <c r="A2" s="2429" t="str">
        <f>'Data Sheet'!$C$25</f>
        <v xml:space="preserve">Niagara Mohawk Power Corporation </v>
      </c>
      <c r="C2" s="40"/>
      <c r="D2" s="38" t="s">
        <v>386</v>
      </c>
      <c r="E2" s="38" t="s">
        <v>1248</v>
      </c>
      <c r="F2" s="41"/>
    </row>
    <row r="3" spans="1:6" ht="15" customHeight="1">
      <c r="A3" s="2430"/>
      <c r="B3" s="37"/>
      <c r="C3" s="54"/>
      <c r="D3" s="44" t="s">
        <v>1292</v>
      </c>
      <c r="E3" s="324" t="str">
        <f>'Data Sheet'!$C$40</f>
        <v>April 20, 2026</v>
      </c>
      <c r="F3" s="50" t="str">
        <f>'Data Sheet'!$C$38</f>
        <v>December 31, 2025</v>
      </c>
    </row>
    <row r="4" spans="1:6" ht="15" customHeight="1">
      <c r="A4" s="125"/>
      <c r="B4" s="2179" t="s">
        <v>2882</v>
      </c>
      <c r="C4" s="2179"/>
      <c r="D4" s="2179"/>
      <c r="E4" s="2179"/>
      <c r="F4" s="113"/>
    </row>
    <row r="5" spans="1:6">
      <c r="A5" s="2429"/>
      <c r="B5" s="3872" t="s">
        <v>2883</v>
      </c>
      <c r="C5" s="3872"/>
      <c r="D5" s="3872"/>
      <c r="E5" s="3872"/>
      <c r="F5" s="3873"/>
    </row>
    <row r="6" spans="1:6">
      <c r="A6" s="2429"/>
      <c r="B6" s="3834" t="s">
        <v>2884</v>
      </c>
      <c r="C6" s="3834"/>
      <c r="D6" s="3834"/>
      <c r="E6" s="3834"/>
      <c r="F6" s="3870"/>
    </row>
    <row r="7" spans="1:6">
      <c r="A7" s="2429"/>
      <c r="B7" s="3834" t="s">
        <v>2885</v>
      </c>
      <c r="C7" s="3834"/>
      <c r="D7" s="3834"/>
      <c r="E7" s="3834"/>
      <c r="F7" s="3870"/>
    </row>
    <row r="8" spans="1:6">
      <c r="A8" s="2429"/>
      <c r="B8" s="3834" t="s">
        <v>2886</v>
      </c>
      <c r="C8" s="3834"/>
      <c r="D8" s="3834"/>
      <c r="E8" s="3834"/>
      <c r="F8" s="3870"/>
    </row>
    <row r="9" spans="1:6">
      <c r="A9" s="2429"/>
      <c r="B9" s="3834" t="s">
        <v>2887</v>
      </c>
      <c r="C9" s="3834"/>
      <c r="D9" s="3834"/>
      <c r="E9" s="3834"/>
      <c r="F9" s="3870"/>
    </row>
    <row r="10" spans="1:6">
      <c r="A10" s="2429"/>
      <c r="B10" s="3834" t="s">
        <v>2888</v>
      </c>
      <c r="C10" s="3834"/>
      <c r="D10" s="3834"/>
      <c r="E10" s="3834"/>
      <c r="F10" s="3870"/>
    </row>
    <row r="11" spans="1:6">
      <c r="A11" s="2429"/>
      <c r="B11" s="3834" t="s">
        <v>2889</v>
      </c>
      <c r="C11" s="3834"/>
      <c r="D11" s="3834"/>
      <c r="E11" s="3834"/>
      <c r="F11" s="3870"/>
    </row>
    <row r="12" spans="1:6">
      <c r="A12" s="2429"/>
      <c r="B12" s="3834" t="s">
        <v>2890</v>
      </c>
      <c r="C12" s="3834"/>
      <c r="D12" s="3834"/>
      <c r="E12" s="3834"/>
      <c r="F12" s="3870"/>
    </row>
    <row r="13" spans="1:6">
      <c r="A13" s="2429"/>
      <c r="B13" s="3834" t="s">
        <v>2891</v>
      </c>
      <c r="C13" s="3834"/>
      <c r="D13" s="3834"/>
      <c r="E13" s="3834"/>
      <c r="F13" s="3870"/>
    </row>
    <row r="14" spans="1:6">
      <c r="A14" s="2429"/>
      <c r="B14" s="3834" t="s">
        <v>2892</v>
      </c>
      <c r="C14" s="3834"/>
      <c r="D14" s="3834"/>
      <c r="E14" s="3834"/>
      <c r="F14" s="3870"/>
    </row>
    <row r="15" spans="1:6">
      <c r="A15" s="2429"/>
      <c r="B15" s="3834" t="s">
        <v>2893</v>
      </c>
      <c r="C15" s="3834"/>
      <c r="D15" s="3834"/>
      <c r="E15" s="3834"/>
      <c r="F15" s="3870"/>
    </row>
    <row r="16" spans="1:6">
      <c r="A16" s="2429"/>
      <c r="B16" s="3834" t="s">
        <v>2894</v>
      </c>
      <c r="C16" s="3834"/>
      <c r="D16" s="3834"/>
      <c r="E16" s="3834"/>
      <c r="F16" s="3870"/>
    </row>
    <row r="17" spans="1:6">
      <c r="A17" s="2429"/>
      <c r="B17" s="3834" t="s">
        <v>2895</v>
      </c>
      <c r="C17" s="3834"/>
      <c r="D17" s="3834"/>
      <c r="E17" s="3834"/>
      <c r="F17" s="3870"/>
    </row>
    <row r="18" spans="1:6">
      <c r="A18" s="2429"/>
      <c r="B18" s="3834" t="s">
        <v>2896</v>
      </c>
      <c r="C18" s="3834"/>
      <c r="D18" s="3834"/>
      <c r="E18" s="3834"/>
      <c r="F18" s="3870"/>
    </row>
    <row r="19" spans="1:6">
      <c r="A19" s="2429"/>
      <c r="B19" s="3834" t="s">
        <v>2897</v>
      </c>
      <c r="C19" s="3834"/>
      <c r="D19" s="3834"/>
      <c r="E19" s="3834"/>
      <c r="F19" s="3870"/>
    </row>
    <row r="20" spans="1:6">
      <c r="A20" s="2429"/>
      <c r="B20" s="3834" t="s">
        <v>2898</v>
      </c>
      <c r="C20" s="3834"/>
      <c r="D20" s="3834"/>
      <c r="E20" s="3834"/>
      <c r="F20" s="3870"/>
    </row>
    <row r="21" spans="1:6">
      <c r="A21" s="2429"/>
      <c r="F21" s="1579"/>
    </row>
    <row r="22" spans="1:6">
      <c r="A22" s="45"/>
      <c r="B22" s="2182" t="s">
        <v>399</v>
      </c>
      <c r="C22" s="2613" t="s">
        <v>104</v>
      </c>
      <c r="D22" s="2600"/>
      <c r="E22" s="2600"/>
      <c r="F22" s="163" t="s">
        <v>1068</v>
      </c>
    </row>
    <row r="23" spans="1:6">
      <c r="A23" s="2430"/>
      <c r="B23" s="37" t="s">
        <v>402</v>
      </c>
      <c r="C23" s="154" t="s">
        <v>172</v>
      </c>
      <c r="D23" s="35"/>
      <c r="E23" s="35"/>
      <c r="F23" s="117" t="s">
        <v>173</v>
      </c>
    </row>
    <row r="24" spans="1:6">
      <c r="A24" s="2429"/>
      <c r="B24" s="40">
        <v>1</v>
      </c>
      <c r="C24" s="145" t="s">
        <v>2899</v>
      </c>
      <c r="F24" s="140"/>
    </row>
    <row r="25" spans="1:6">
      <c r="A25" s="2429"/>
      <c r="B25" s="40">
        <v>2</v>
      </c>
      <c r="F25" s="139"/>
    </row>
    <row r="26" spans="1:6">
      <c r="A26" s="2429"/>
      <c r="B26" s="40">
        <v>3</v>
      </c>
      <c r="D26" s="143" t="s">
        <v>1700</v>
      </c>
      <c r="E26" s="151"/>
      <c r="F26" s="127">
        <f>SUM(F25:F25)</f>
        <v>0</v>
      </c>
    </row>
    <row r="27" spans="1:6">
      <c r="A27" s="2429"/>
      <c r="B27" s="40">
        <v>4</v>
      </c>
      <c r="F27" s="140"/>
    </row>
    <row r="28" spans="1:6">
      <c r="A28" s="2429"/>
      <c r="B28" s="40">
        <v>5</v>
      </c>
      <c r="C28" s="145" t="s">
        <v>2900</v>
      </c>
      <c r="E28" s="151"/>
      <c r="F28" s="140"/>
    </row>
    <row r="29" spans="1:6">
      <c r="A29" s="2429"/>
      <c r="B29" s="40">
        <v>6</v>
      </c>
      <c r="E29" s="151"/>
      <c r="F29" s="140"/>
    </row>
    <row r="30" spans="1:6">
      <c r="A30" s="2429"/>
      <c r="B30" s="40">
        <v>7</v>
      </c>
      <c r="D30" s="143" t="s">
        <v>1700</v>
      </c>
      <c r="E30" s="151"/>
      <c r="F30" s="127">
        <f>SUM(F29:F29)</f>
        <v>0</v>
      </c>
    </row>
    <row r="31" spans="1:6">
      <c r="A31" s="2429"/>
      <c r="B31" s="40">
        <v>8</v>
      </c>
      <c r="E31" s="151"/>
      <c r="F31" s="140"/>
    </row>
    <row r="32" spans="1:6">
      <c r="A32" s="2429"/>
      <c r="B32" s="40">
        <v>9</v>
      </c>
      <c r="C32" s="145" t="s">
        <v>2901</v>
      </c>
      <c r="E32" s="151"/>
      <c r="F32" s="140"/>
    </row>
    <row r="33" spans="1:7">
      <c r="A33" s="2429"/>
      <c r="B33" s="40">
        <v>10</v>
      </c>
      <c r="C33" s="9" t="s">
        <v>2902</v>
      </c>
      <c r="E33" s="151"/>
      <c r="F33" s="139">
        <v>10865988</v>
      </c>
    </row>
    <row r="34" spans="1:7">
      <c r="A34" s="2429"/>
      <c r="B34" s="40">
        <v>11</v>
      </c>
      <c r="E34" s="151"/>
      <c r="F34" s="140"/>
    </row>
    <row r="35" spans="1:7">
      <c r="A35" s="2429"/>
      <c r="B35" s="40">
        <v>12</v>
      </c>
      <c r="D35" s="143" t="s">
        <v>1700</v>
      </c>
      <c r="E35" s="151"/>
      <c r="F35" s="127">
        <f>SUM(F33:F34)</f>
        <v>10865988</v>
      </c>
    </row>
    <row r="36" spans="1:7">
      <c r="A36" s="2429"/>
      <c r="B36" s="40">
        <v>13</v>
      </c>
      <c r="E36" s="151"/>
      <c r="F36" s="140"/>
    </row>
    <row r="37" spans="1:7">
      <c r="A37" s="2429"/>
      <c r="B37" s="40">
        <v>14</v>
      </c>
      <c r="C37" s="145" t="s">
        <v>2903</v>
      </c>
      <c r="E37" s="151"/>
      <c r="F37" s="140"/>
    </row>
    <row r="38" spans="1:7">
      <c r="A38" s="2429"/>
      <c r="B38" s="40">
        <v>15</v>
      </c>
      <c r="C38" s="9" t="s">
        <v>2904</v>
      </c>
      <c r="E38" s="151"/>
      <c r="F38" s="139"/>
    </row>
    <row r="39" spans="1:7">
      <c r="A39" s="2429"/>
      <c r="B39" s="40">
        <v>16</v>
      </c>
      <c r="C39" s="9" t="s">
        <v>2905</v>
      </c>
      <c r="E39" s="151"/>
      <c r="F39" s="140"/>
    </row>
    <row r="40" spans="1:7">
      <c r="A40" s="2429"/>
      <c r="B40" s="40">
        <v>17</v>
      </c>
      <c r="C40" s="9" t="s">
        <v>2906</v>
      </c>
      <c r="F40" s="140"/>
    </row>
    <row r="41" spans="1:7">
      <c r="A41" s="2429"/>
      <c r="B41" s="40">
        <v>18</v>
      </c>
      <c r="C41" s="9" t="s">
        <v>2907</v>
      </c>
      <c r="F41" s="140"/>
    </row>
    <row r="42" spans="1:7">
      <c r="A42" s="2429"/>
      <c r="B42" s="40">
        <v>19</v>
      </c>
      <c r="C42" s="9" t="s">
        <v>2908</v>
      </c>
      <c r="F42" s="140">
        <v>2137110</v>
      </c>
    </row>
    <row r="43" spans="1:7">
      <c r="A43" s="2429"/>
      <c r="B43" s="40">
        <v>20</v>
      </c>
      <c r="F43" s="140"/>
    </row>
    <row r="44" spans="1:7">
      <c r="A44" s="2429"/>
      <c r="B44" s="40">
        <v>21</v>
      </c>
      <c r="C44" s="9" t="s">
        <v>2909</v>
      </c>
      <c r="F44" s="140"/>
    </row>
    <row r="45" spans="1:7" ht="15" customHeight="1">
      <c r="A45" s="2429"/>
      <c r="B45" s="40">
        <v>22</v>
      </c>
      <c r="C45" s="9" t="s">
        <v>2910</v>
      </c>
      <c r="F45" s="140">
        <v>500000</v>
      </c>
      <c r="G45" s="151"/>
    </row>
    <row r="46" spans="1:7" ht="15" customHeight="1">
      <c r="A46" s="2429"/>
      <c r="B46" s="40">
        <v>23</v>
      </c>
      <c r="F46" s="140"/>
    </row>
    <row r="47" spans="1:7" ht="15" customHeight="1">
      <c r="A47" s="2429"/>
      <c r="B47" s="40">
        <v>24</v>
      </c>
      <c r="C47" s="9" t="s">
        <v>2911</v>
      </c>
      <c r="F47" s="140"/>
    </row>
    <row r="48" spans="1:7" ht="15" customHeight="1">
      <c r="A48" s="2429"/>
      <c r="B48" s="40">
        <v>25</v>
      </c>
      <c r="C48" s="9" t="s">
        <v>2912</v>
      </c>
      <c r="F48" s="140"/>
    </row>
    <row r="49" spans="1:6" ht="15" customHeight="1">
      <c r="A49" s="2429"/>
      <c r="B49" s="40">
        <v>26</v>
      </c>
      <c r="C49" s="9" t="s">
        <v>2913</v>
      </c>
      <c r="F49" s="140">
        <v>28773</v>
      </c>
    </row>
    <row r="50" spans="1:6" ht="15" customHeight="1">
      <c r="A50" s="2429"/>
      <c r="B50" s="40">
        <v>27</v>
      </c>
      <c r="F50" s="140"/>
    </row>
    <row r="51" spans="1:6" ht="15" customHeight="1">
      <c r="A51" s="2429"/>
      <c r="B51" s="40">
        <v>28</v>
      </c>
      <c r="C51" s="9" t="s">
        <v>2914</v>
      </c>
      <c r="F51" s="140"/>
    </row>
    <row r="52" spans="1:6" ht="15" customHeight="1">
      <c r="A52" s="2429"/>
      <c r="B52" s="40">
        <v>29</v>
      </c>
      <c r="C52" s="9" t="s">
        <v>2915</v>
      </c>
      <c r="F52" s="140">
        <v>209084</v>
      </c>
    </row>
    <row r="53" spans="1:6" ht="15" customHeight="1">
      <c r="A53" s="2429"/>
      <c r="B53" s="40">
        <v>30</v>
      </c>
      <c r="F53" s="140"/>
    </row>
    <row r="54" spans="1:6" ht="15" customHeight="1">
      <c r="A54" s="2429"/>
      <c r="B54" s="40">
        <v>31</v>
      </c>
      <c r="C54" s="9" t="s">
        <v>2916</v>
      </c>
      <c r="F54" s="140"/>
    </row>
    <row r="55" spans="1:6" ht="15" customHeight="1">
      <c r="A55" s="2429"/>
      <c r="B55" s="40">
        <v>32</v>
      </c>
      <c r="C55" s="9" t="s">
        <v>2917</v>
      </c>
      <c r="F55" s="140">
        <v>5164</v>
      </c>
    </row>
    <row r="56" spans="1:6" ht="15" customHeight="1">
      <c r="A56" s="2429"/>
      <c r="B56" s="40">
        <v>33</v>
      </c>
      <c r="F56" s="140"/>
    </row>
    <row r="57" spans="1:6" ht="15" customHeight="1">
      <c r="A57" s="2429"/>
      <c r="B57" s="40">
        <v>34</v>
      </c>
      <c r="C57" s="9" t="s">
        <v>2918</v>
      </c>
      <c r="F57" s="140"/>
    </row>
    <row r="58" spans="1:6" ht="15" customHeight="1">
      <c r="A58" s="2429"/>
      <c r="B58" s="40">
        <v>35</v>
      </c>
      <c r="C58" s="9" t="s">
        <v>2919</v>
      </c>
      <c r="F58" s="140">
        <v>124121</v>
      </c>
    </row>
    <row r="59" spans="1:6">
      <c r="A59" s="2429"/>
      <c r="B59" s="40">
        <v>36</v>
      </c>
      <c r="F59" s="140"/>
    </row>
    <row r="60" spans="1:6">
      <c r="A60" s="2429"/>
      <c r="B60" s="40">
        <v>37</v>
      </c>
      <c r="D60" s="143"/>
      <c r="F60" s="140"/>
    </row>
    <row r="61" spans="1:6">
      <c r="A61" s="2429"/>
      <c r="B61" s="40">
        <v>38</v>
      </c>
      <c r="F61" s="140"/>
    </row>
    <row r="62" spans="1:6">
      <c r="A62" s="2429"/>
      <c r="B62" s="40">
        <v>39</v>
      </c>
      <c r="F62" s="140"/>
    </row>
    <row r="63" spans="1:6" ht="16" thickBot="1">
      <c r="A63" s="148"/>
      <c r="B63" s="123">
        <v>40</v>
      </c>
      <c r="C63" s="134" t="s">
        <v>972</v>
      </c>
      <c r="D63" s="134"/>
      <c r="E63" s="132"/>
      <c r="F63" s="131">
        <f>+F131</f>
        <v>2658731405</v>
      </c>
    </row>
    <row r="65" spans="1:6">
      <c r="B65" s="3834" t="s">
        <v>2920</v>
      </c>
      <c r="C65" s="3834"/>
      <c r="D65" s="3834"/>
    </row>
    <row r="66" spans="1:6">
      <c r="B66" s="3699" t="s">
        <v>2921</v>
      </c>
      <c r="C66" s="3699"/>
      <c r="D66" s="3699"/>
      <c r="E66" s="3699"/>
      <c r="F66" s="3699"/>
    </row>
    <row r="68" spans="1:6" ht="16" thickBot="1"/>
    <row r="69" spans="1:6">
      <c r="A69" s="3114" t="s">
        <v>156</v>
      </c>
      <c r="B69" s="3115"/>
      <c r="C69" s="3116"/>
      <c r="D69" s="3117" t="s">
        <v>1246</v>
      </c>
      <c r="E69" s="3117" t="s">
        <v>158</v>
      </c>
      <c r="F69" s="3118" t="s">
        <v>159</v>
      </c>
    </row>
    <row r="70" spans="1:6">
      <c r="A70" s="3119" t="str">
        <f>'Data Sheet'!$C$25</f>
        <v xml:space="preserve">Niagara Mohawk Power Corporation </v>
      </c>
      <c r="C70" s="40"/>
      <c r="D70" s="38" t="s">
        <v>386</v>
      </c>
      <c r="E70" s="38" t="s">
        <v>1248</v>
      </c>
      <c r="F70" s="3120"/>
    </row>
    <row r="71" spans="1:6" ht="31.5" customHeight="1">
      <c r="A71" s="3121"/>
      <c r="B71" s="37"/>
      <c r="C71" s="37"/>
      <c r="D71" s="3526"/>
      <c r="E71" s="3527" t="str">
        <f>'Data Sheet'!$C$40</f>
        <v>April 20, 2026</v>
      </c>
      <c r="F71" s="3122" t="str">
        <f>'Data Sheet'!$C$38</f>
        <v>December 31, 2025</v>
      </c>
    </row>
    <row r="72" spans="1:6">
      <c r="A72" s="3862" t="s">
        <v>2882</v>
      </c>
      <c r="B72" s="3862"/>
      <c r="C72" s="3862"/>
      <c r="D72" s="3862"/>
      <c r="E72" s="3862"/>
      <c r="F72" s="3869"/>
    </row>
    <row r="73" spans="1:6">
      <c r="A73" s="3119"/>
      <c r="B73" s="3872" t="s">
        <v>2883</v>
      </c>
      <c r="C73" s="3872"/>
      <c r="D73" s="3872"/>
      <c r="E73" s="3872"/>
      <c r="F73" s="3874"/>
    </row>
    <row r="74" spans="1:6">
      <c r="A74" s="3119"/>
      <c r="B74" s="3834" t="s">
        <v>2884</v>
      </c>
      <c r="C74" s="3834"/>
      <c r="D74" s="3834"/>
      <c r="E74" s="3834"/>
      <c r="F74" s="3871"/>
    </row>
    <row r="75" spans="1:6">
      <c r="A75" s="3119"/>
      <c r="B75" s="3834" t="s">
        <v>2885</v>
      </c>
      <c r="C75" s="3834"/>
      <c r="D75" s="3834"/>
      <c r="E75" s="3834"/>
      <c r="F75" s="3871"/>
    </row>
    <row r="76" spans="1:6">
      <c r="A76" s="3119"/>
      <c r="B76" s="3834" t="s">
        <v>2886</v>
      </c>
      <c r="C76" s="3834"/>
      <c r="D76" s="3834"/>
      <c r="E76" s="3834"/>
      <c r="F76" s="3871"/>
    </row>
    <row r="77" spans="1:6">
      <c r="A77" s="3119"/>
      <c r="B77" s="3834" t="s">
        <v>2887</v>
      </c>
      <c r="C77" s="3834"/>
      <c r="D77" s="3834"/>
      <c r="E77" s="3834"/>
      <c r="F77" s="3871"/>
    </row>
    <row r="78" spans="1:6">
      <c r="A78" s="3119"/>
      <c r="B78" s="3834" t="s">
        <v>2888</v>
      </c>
      <c r="C78" s="3834"/>
      <c r="D78" s="3834"/>
      <c r="E78" s="3834"/>
      <c r="F78" s="3871"/>
    </row>
    <row r="79" spans="1:6">
      <c r="A79" s="3119"/>
      <c r="B79" s="3834" t="s">
        <v>2889</v>
      </c>
      <c r="C79" s="3834"/>
      <c r="D79" s="3834"/>
      <c r="E79" s="3834"/>
      <c r="F79" s="3871"/>
    </row>
    <row r="80" spans="1:6">
      <c r="A80" s="3119"/>
      <c r="B80" s="3834" t="s">
        <v>2890</v>
      </c>
      <c r="C80" s="3834"/>
      <c r="D80" s="3834"/>
      <c r="E80" s="3834"/>
      <c r="F80" s="3871"/>
    </row>
    <row r="81" spans="1:6">
      <c r="A81" s="3119"/>
      <c r="B81" s="3834" t="s">
        <v>2891</v>
      </c>
      <c r="C81" s="3834"/>
      <c r="D81" s="3834"/>
      <c r="E81" s="3834"/>
      <c r="F81" s="3871"/>
    </row>
    <row r="82" spans="1:6">
      <c r="A82" s="3119"/>
      <c r="B82" s="3834" t="s">
        <v>2892</v>
      </c>
      <c r="C82" s="3834"/>
      <c r="D82" s="3834"/>
      <c r="E82" s="3834"/>
      <c r="F82" s="3871"/>
    </row>
    <row r="83" spans="1:6">
      <c r="A83" s="3119"/>
      <c r="B83" s="3834" t="s">
        <v>2893</v>
      </c>
      <c r="C83" s="3834"/>
      <c r="D83" s="3834"/>
      <c r="E83" s="3834"/>
      <c r="F83" s="3871"/>
    </row>
    <row r="84" spans="1:6">
      <c r="A84" s="3119"/>
      <c r="B84" s="3834" t="s">
        <v>2894</v>
      </c>
      <c r="C84" s="3834"/>
      <c r="D84" s="3834"/>
      <c r="E84" s="3834"/>
      <c r="F84" s="3871"/>
    </row>
    <row r="85" spans="1:6">
      <c r="A85" s="3119"/>
      <c r="B85" s="3834" t="s">
        <v>2895</v>
      </c>
      <c r="C85" s="3834"/>
      <c r="D85" s="3834"/>
      <c r="E85" s="3834"/>
      <c r="F85" s="3871"/>
    </row>
    <row r="86" spans="1:6">
      <c r="A86" s="3119"/>
      <c r="B86" s="3834" t="s">
        <v>2896</v>
      </c>
      <c r="C86" s="3834"/>
      <c r="D86" s="3834"/>
      <c r="E86" s="3834"/>
      <c r="F86" s="3871"/>
    </row>
    <row r="87" spans="1:6">
      <c r="A87" s="3119"/>
      <c r="B87" s="3834" t="s">
        <v>2897</v>
      </c>
      <c r="C87" s="3834"/>
      <c r="D87" s="3834"/>
      <c r="E87" s="3834"/>
      <c r="F87" s="3871"/>
    </row>
    <row r="88" spans="1:6">
      <c r="A88" s="3119"/>
      <c r="B88" s="3834" t="s">
        <v>2898</v>
      </c>
      <c r="C88" s="3834"/>
      <c r="D88" s="3834"/>
      <c r="E88" s="3834"/>
      <c r="F88" s="3871"/>
    </row>
    <row r="89" spans="1:6">
      <c r="A89" s="3119"/>
      <c r="F89" s="3123"/>
    </row>
    <row r="90" spans="1:6">
      <c r="A90" s="3124"/>
      <c r="B90" s="2182" t="s">
        <v>399</v>
      </c>
      <c r="C90" s="2613" t="s">
        <v>104</v>
      </c>
      <c r="D90" s="2600"/>
      <c r="E90" s="2600"/>
      <c r="F90" s="3125" t="s">
        <v>1068</v>
      </c>
    </row>
    <row r="91" spans="1:6">
      <c r="A91" s="3121"/>
      <c r="B91" s="37" t="s">
        <v>402</v>
      </c>
      <c r="C91" s="39" t="s">
        <v>172</v>
      </c>
      <c r="D91" s="12"/>
      <c r="E91" s="12"/>
      <c r="F91" s="3126" t="s">
        <v>173</v>
      </c>
    </row>
    <row r="92" spans="1:6">
      <c r="A92" s="3119"/>
      <c r="B92" s="9">
        <v>1</v>
      </c>
      <c r="C92" s="1861" t="s">
        <v>2922</v>
      </c>
      <c r="D92" s="1171"/>
      <c r="E92" s="636"/>
      <c r="F92" s="3127"/>
    </row>
    <row r="93" spans="1:6">
      <c r="A93" s="3119"/>
      <c r="B93" s="9">
        <v>2</v>
      </c>
      <c r="C93" s="1480" t="s">
        <v>2923</v>
      </c>
      <c r="E93" s="1704"/>
      <c r="F93" s="3128"/>
    </row>
    <row r="94" spans="1:6">
      <c r="A94" s="3119"/>
      <c r="B94" s="9">
        <v>3</v>
      </c>
      <c r="C94" s="1480" t="s">
        <v>2924</v>
      </c>
      <c r="E94" s="1704"/>
      <c r="F94" s="3128"/>
    </row>
    <row r="95" spans="1:6">
      <c r="A95" s="3119"/>
      <c r="B95" s="9">
        <v>4</v>
      </c>
      <c r="C95" s="1480" t="s">
        <v>2925</v>
      </c>
      <c r="E95" s="1704"/>
      <c r="F95" s="3128">
        <v>204267</v>
      </c>
    </row>
    <row r="96" spans="1:6">
      <c r="A96" s="3119"/>
      <c r="B96" s="9">
        <v>5</v>
      </c>
      <c r="C96" s="1480"/>
      <c r="E96" s="1704"/>
      <c r="F96" s="3128"/>
    </row>
    <row r="97" spans="1:6">
      <c r="A97" s="3119"/>
      <c r="B97" s="9">
        <v>6</v>
      </c>
      <c r="C97" s="1480" t="s">
        <v>2926</v>
      </c>
      <c r="E97" s="1704"/>
      <c r="F97" s="3128"/>
    </row>
    <row r="98" spans="1:6">
      <c r="A98" s="3119"/>
      <c r="B98" s="9">
        <v>7</v>
      </c>
      <c r="C98" s="1480" t="s">
        <v>2927</v>
      </c>
      <c r="E98" s="1704"/>
      <c r="F98" s="3128"/>
    </row>
    <row r="99" spans="1:6">
      <c r="A99" s="3119"/>
      <c r="B99" s="9">
        <v>8</v>
      </c>
      <c r="C99" s="1480" t="s">
        <v>2928</v>
      </c>
      <c r="E99" s="1704"/>
      <c r="F99" s="3128"/>
    </row>
    <row r="100" spans="1:6">
      <c r="A100" s="3119"/>
      <c r="B100" s="9">
        <v>9</v>
      </c>
      <c r="C100" s="1480" t="s">
        <v>2929</v>
      </c>
      <c r="E100" s="1704"/>
      <c r="F100" s="3128"/>
    </row>
    <row r="101" spans="1:6">
      <c r="A101" s="3119"/>
      <c r="B101" s="9">
        <v>10</v>
      </c>
      <c r="C101" s="1480" t="s">
        <v>2930</v>
      </c>
      <c r="E101" s="1704"/>
      <c r="F101" s="3128"/>
    </row>
    <row r="102" spans="1:6">
      <c r="A102" s="3119"/>
      <c r="B102" s="9">
        <v>11</v>
      </c>
      <c r="C102" s="1480" t="s">
        <v>2931</v>
      </c>
      <c r="E102" s="1704"/>
      <c r="F102" s="3128"/>
    </row>
    <row r="103" spans="1:6">
      <c r="A103" s="3119"/>
      <c r="B103" s="9">
        <v>12</v>
      </c>
      <c r="C103" s="2016">
        <v>1982</v>
      </c>
      <c r="E103" s="1704"/>
      <c r="F103" s="3128">
        <v>4360429</v>
      </c>
    </row>
    <row r="104" spans="1:6">
      <c r="A104" s="3119"/>
      <c r="B104" s="9">
        <v>13</v>
      </c>
      <c r="C104" s="1480"/>
      <c r="E104" s="1704"/>
      <c r="F104" s="3128"/>
    </row>
    <row r="105" spans="1:6">
      <c r="A105" s="3119"/>
      <c r="B105" s="9">
        <v>14</v>
      </c>
      <c r="C105" s="1480" t="s">
        <v>2932</v>
      </c>
      <c r="E105" s="1704"/>
      <c r="F105" s="3128"/>
    </row>
    <row r="106" spans="1:6">
      <c r="A106" s="3119"/>
      <c r="B106" s="9">
        <v>15</v>
      </c>
      <c r="C106" s="1480" t="s">
        <v>2933</v>
      </c>
      <c r="E106" s="1704"/>
      <c r="F106" s="3128">
        <v>-62872</v>
      </c>
    </row>
    <row r="107" spans="1:6">
      <c r="A107" s="3119"/>
      <c r="B107" s="9">
        <v>16</v>
      </c>
      <c r="C107" s="1480"/>
      <c r="E107" s="1704"/>
      <c r="F107" s="3128"/>
    </row>
    <row r="108" spans="1:6">
      <c r="A108" s="3119"/>
      <c r="B108" s="9">
        <v>17</v>
      </c>
      <c r="C108" s="1480" t="s">
        <v>2934</v>
      </c>
      <c r="E108" s="1704"/>
      <c r="F108" s="3128"/>
    </row>
    <row r="109" spans="1:6">
      <c r="A109" s="3119"/>
      <c r="B109" s="9">
        <v>18</v>
      </c>
      <c r="C109" s="1480" t="s">
        <v>2935</v>
      </c>
      <c r="E109" s="1704"/>
      <c r="F109" s="3128"/>
    </row>
    <row r="110" spans="1:6">
      <c r="A110" s="3119"/>
      <c r="B110" s="9">
        <v>19</v>
      </c>
      <c r="C110" s="1480" t="s">
        <v>2936</v>
      </c>
      <c r="E110" s="1704"/>
      <c r="F110" s="3128">
        <v>477984</v>
      </c>
    </row>
    <row r="111" spans="1:6">
      <c r="A111" s="3119"/>
      <c r="B111" s="9">
        <v>20</v>
      </c>
      <c r="C111" s="1480"/>
      <c r="E111" s="1704"/>
      <c r="F111" s="3128"/>
    </row>
    <row r="112" spans="1:6">
      <c r="A112" s="3119"/>
      <c r="B112" s="9">
        <v>21</v>
      </c>
      <c r="C112" s="1480"/>
      <c r="E112" s="1704"/>
      <c r="F112" s="3128"/>
    </row>
    <row r="113" spans="1:7">
      <c r="A113" s="3119"/>
      <c r="B113" s="9">
        <v>22</v>
      </c>
      <c r="C113" s="1480" t="s">
        <v>2937</v>
      </c>
      <c r="E113" s="1704"/>
      <c r="F113" s="3128">
        <v>1382244317</v>
      </c>
      <c r="G113" s="1129"/>
    </row>
    <row r="114" spans="1:7">
      <c r="A114" s="3119"/>
      <c r="B114" s="9">
        <v>23</v>
      </c>
      <c r="C114" s="1480"/>
      <c r="E114" s="1704"/>
      <c r="F114" s="3128"/>
    </row>
    <row r="115" spans="1:7">
      <c r="A115" s="3119"/>
      <c r="B115" s="9">
        <v>24</v>
      </c>
      <c r="C115" s="1480" t="s">
        <v>2938</v>
      </c>
      <c r="E115" s="1704"/>
      <c r="F115" s="3128">
        <v>-86086034</v>
      </c>
    </row>
    <row r="116" spans="1:7">
      <c r="A116" s="3119"/>
      <c r="B116" s="9">
        <v>25</v>
      </c>
      <c r="C116" s="1480"/>
      <c r="E116" s="1704"/>
      <c r="F116" s="3128"/>
    </row>
    <row r="117" spans="1:7">
      <c r="A117" s="3119"/>
      <c r="B117" s="9">
        <v>26</v>
      </c>
      <c r="C117" s="1480" t="s">
        <v>2939</v>
      </c>
      <c r="E117" s="1704"/>
      <c r="F117" s="3128">
        <v>404127268</v>
      </c>
    </row>
    <row r="118" spans="1:7">
      <c r="A118" s="3119"/>
      <c r="B118" s="9">
        <v>27</v>
      </c>
      <c r="C118" s="1480"/>
      <c r="E118" s="1704"/>
      <c r="F118" s="3128"/>
    </row>
    <row r="119" spans="1:7">
      <c r="A119" s="3119"/>
      <c r="B119" s="9">
        <v>28</v>
      </c>
      <c r="C119" s="1480" t="s">
        <v>2940</v>
      </c>
      <c r="F119" s="3128">
        <v>300000000</v>
      </c>
    </row>
    <row r="120" spans="1:7">
      <c r="A120" s="3119"/>
      <c r="B120" s="9">
        <v>29</v>
      </c>
      <c r="C120" s="1480"/>
      <c r="F120" s="3128"/>
    </row>
    <row r="121" spans="1:7">
      <c r="A121" s="3119"/>
      <c r="B121" s="9">
        <v>30</v>
      </c>
      <c r="C121" s="1480" t="s">
        <v>2941</v>
      </c>
      <c r="F121" s="3129">
        <v>500000000</v>
      </c>
    </row>
    <row r="122" spans="1:7">
      <c r="A122" s="3119"/>
      <c r="B122" s="1704">
        <v>31</v>
      </c>
      <c r="F122" s="3130"/>
    </row>
    <row r="123" spans="1:7">
      <c r="A123" s="3119"/>
      <c r="B123" s="9">
        <v>32</v>
      </c>
      <c r="C123" s="1480" t="s">
        <v>2942</v>
      </c>
      <c r="E123" s="1704"/>
      <c r="F123" s="3128">
        <v>3751505</v>
      </c>
    </row>
    <row r="124" spans="1:7">
      <c r="A124" s="3119"/>
      <c r="B124" s="9">
        <v>33</v>
      </c>
      <c r="C124" s="1480"/>
      <c r="E124" s="1704"/>
      <c r="F124" s="3128"/>
    </row>
    <row r="125" spans="1:7">
      <c r="A125" s="3119"/>
      <c r="B125" s="9">
        <v>34</v>
      </c>
      <c r="C125" s="1480" t="s">
        <v>2943</v>
      </c>
      <c r="E125" s="1704"/>
      <c r="F125" s="3128">
        <v>135844301</v>
      </c>
    </row>
    <row r="126" spans="1:7">
      <c r="A126" s="3119"/>
      <c r="B126" s="9">
        <v>35</v>
      </c>
      <c r="C126" s="1480"/>
      <c r="E126" s="1704"/>
      <c r="F126" s="3128"/>
    </row>
    <row r="127" spans="1:7">
      <c r="A127" s="3119"/>
      <c r="B127" s="9">
        <v>36</v>
      </c>
      <c r="C127" s="1480"/>
      <c r="D127" s="143" t="s">
        <v>1700</v>
      </c>
      <c r="E127" s="1704"/>
      <c r="F127" s="3131">
        <f>SUM(F92:F125,F38:F58)</f>
        <v>2647865417</v>
      </c>
    </row>
    <row r="128" spans="1:7">
      <c r="A128" s="3119"/>
      <c r="B128" s="9">
        <v>37</v>
      </c>
      <c r="C128" s="1480"/>
      <c r="E128" s="1704"/>
      <c r="F128" s="3128"/>
    </row>
    <row r="129" spans="1:7">
      <c r="A129" s="3119"/>
      <c r="B129" s="9">
        <v>38</v>
      </c>
      <c r="C129" s="1480"/>
      <c r="E129" s="1704"/>
      <c r="F129" s="3128"/>
    </row>
    <row r="130" spans="1:7">
      <c r="A130" s="3119"/>
      <c r="B130" s="9">
        <v>39</v>
      </c>
      <c r="C130" s="1480"/>
      <c r="E130" s="1704"/>
      <c r="F130" s="3128"/>
    </row>
    <row r="131" spans="1:7" ht="16" thickBot="1">
      <c r="A131" s="3132"/>
      <c r="B131" s="3133">
        <v>40</v>
      </c>
      <c r="C131" s="3134" t="s">
        <v>972</v>
      </c>
      <c r="D131" s="3133"/>
      <c r="E131" s="3135"/>
      <c r="F131" s="3136">
        <f>F26+F30+F35+F127</f>
        <v>2658731405</v>
      </c>
      <c r="G131" s="1049"/>
    </row>
    <row r="133" spans="1:7">
      <c r="B133" s="3834" t="s">
        <v>2920</v>
      </c>
      <c r="C133" s="3834"/>
      <c r="D133" s="3834"/>
    </row>
    <row r="134" spans="1:7">
      <c r="B134" s="3699" t="s">
        <v>2944</v>
      </c>
      <c r="C134" s="3699"/>
      <c r="D134" s="3699"/>
      <c r="E134" s="3699"/>
      <c r="F134" s="3699"/>
    </row>
    <row r="137" spans="1:7">
      <c r="F137" s="193"/>
    </row>
    <row r="139" spans="1:7">
      <c r="A139" s="1499"/>
    </row>
    <row r="140" spans="1:7">
      <c r="A140" s="1499"/>
    </row>
  </sheetData>
  <mergeCells count="37">
    <mergeCell ref="B5:F5"/>
    <mergeCell ref="B73:F73"/>
    <mergeCell ref="B74:F74"/>
    <mergeCell ref="B75:F75"/>
    <mergeCell ref="B76:F76"/>
    <mergeCell ref="B6:F6"/>
    <mergeCell ref="B7:F7"/>
    <mergeCell ref="B8:F8"/>
    <mergeCell ref="B13:F13"/>
    <mergeCell ref="B14:F14"/>
    <mergeCell ref="B15:F15"/>
    <mergeCell ref="B16:F16"/>
    <mergeCell ref="B9:F9"/>
    <mergeCell ref="B10:F10"/>
    <mergeCell ref="B11:F11"/>
    <mergeCell ref="B12:F12"/>
    <mergeCell ref="B77:F77"/>
    <mergeCell ref="B78:F78"/>
    <mergeCell ref="B79:F79"/>
    <mergeCell ref="B80:F80"/>
    <mergeCell ref="B81:F81"/>
    <mergeCell ref="B82:F82"/>
    <mergeCell ref="B134:F134"/>
    <mergeCell ref="B83:F83"/>
    <mergeCell ref="B84:F84"/>
    <mergeCell ref="B85:F85"/>
    <mergeCell ref="B86:F86"/>
    <mergeCell ref="B87:F87"/>
    <mergeCell ref="B88:F88"/>
    <mergeCell ref="B133:D133"/>
    <mergeCell ref="A72:F72"/>
    <mergeCell ref="B65:D65"/>
    <mergeCell ref="B66:F66"/>
    <mergeCell ref="B17:F17"/>
    <mergeCell ref="B18:F18"/>
    <mergeCell ref="B19:F19"/>
    <mergeCell ref="B20:F20"/>
  </mergeCells>
  <printOptions horizontalCentered="1" verticalCentered="1"/>
  <pageMargins left="0.5" right="0.75" top="0.5" bottom="0.5" header="0.5" footer="0.5"/>
  <pageSetup scale="61" fitToHeight="2" pageOrder="overThenDown" orientation="portrait" r:id="rId1"/>
  <headerFooter alignWithMargins="0"/>
  <rowBreaks count="1" manualBreakCount="1">
    <brk id="68" max="5" man="1"/>
  </rowBreaks>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abColor rgb="FF92D050"/>
  </sheetPr>
  <dimension ref="A1:M203"/>
  <sheetViews>
    <sheetView view="pageBreakPreview" topLeftCell="A114" zoomScale="60" zoomScaleNormal="60" workbookViewId="0">
      <selection activeCell="G23" sqref="G23"/>
    </sheetView>
  </sheetViews>
  <sheetFormatPr defaultColWidth="9.69140625" defaultRowHeight="15.5"/>
  <cols>
    <col min="1" max="1" width="4.69140625" style="9" customWidth="1"/>
    <col min="2" max="2" width="42.3046875" style="9" customWidth="1"/>
    <col min="3" max="3" width="23.3046875" style="9" customWidth="1"/>
    <col min="4" max="4" width="15.69140625" style="9" customWidth="1"/>
    <col min="5" max="5" width="16.69140625" style="9" customWidth="1"/>
    <col min="6" max="6" width="12.3046875" style="9" customWidth="1"/>
    <col min="7" max="7" width="17.3046875" style="9" customWidth="1"/>
    <col min="8" max="8" width="20" style="9" bestFit="1" customWidth="1"/>
    <col min="9" max="9" width="14.69140625" style="9" customWidth="1"/>
    <col min="10" max="10" width="18.69140625" style="9" customWidth="1"/>
    <col min="11" max="11" width="14.69140625" style="9" customWidth="1"/>
    <col min="12" max="13" width="4.69140625" style="9" customWidth="1"/>
    <col min="14" max="16384" width="9.69140625" style="9"/>
  </cols>
  <sheetData>
    <row r="1" spans="1:12">
      <c r="A1" s="2426" t="s">
        <v>156</v>
      </c>
      <c r="B1" s="2427"/>
      <c r="C1" s="2555" t="s">
        <v>1246</v>
      </c>
      <c r="D1" s="2555" t="s">
        <v>158</v>
      </c>
      <c r="E1" s="2579" t="s">
        <v>159</v>
      </c>
      <c r="F1" s="2426" t="s">
        <v>156</v>
      </c>
      <c r="G1" s="1326"/>
      <c r="H1" s="2555" t="s">
        <v>1246</v>
      </c>
      <c r="I1" s="2555" t="s">
        <v>158</v>
      </c>
      <c r="J1" s="2470" t="s">
        <v>159</v>
      </c>
      <c r="K1" s="1326"/>
      <c r="L1" s="2529"/>
    </row>
    <row r="2" spans="1:12">
      <c r="A2" s="2429" t="str">
        <f>'Data Sheet'!$C$25</f>
        <v xml:space="preserve">Niagara Mohawk Power Corporation </v>
      </c>
      <c r="B2" s="40"/>
      <c r="C2" s="38" t="s">
        <v>386</v>
      </c>
      <c r="D2" s="38" t="s">
        <v>1248</v>
      </c>
      <c r="E2" s="41"/>
      <c r="F2" s="2429" t="str">
        <f>'Data Sheet'!$C$25</f>
        <v xml:space="preserve">Niagara Mohawk Power Corporation </v>
      </c>
      <c r="H2" s="38" t="s">
        <v>386</v>
      </c>
      <c r="I2" s="38" t="s">
        <v>1248</v>
      </c>
      <c r="J2" s="47"/>
      <c r="L2" s="1579"/>
    </row>
    <row r="3" spans="1:12" ht="15" customHeight="1">
      <c r="A3" s="2430"/>
      <c r="B3" s="54"/>
      <c r="C3" s="44" t="s">
        <v>1292</v>
      </c>
      <c r="D3" s="324" t="str">
        <f>'Data Sheet'!$C$40</f>
        <v>April 20, 2026</v>
      </c>
      <c r="E3" s="50" t="str">
        <f>'Data Sheet'!$C$38</f>
        <v>December 31, 2025</v>
      </c>
      <c r="F3" s="2430"/>
      <c r="G3" s="37" t="s">
        <v>85</v>
      </c>
      <c r="H3" s="44" t="s">
        <v>1292</v>
      </c>
      <c r="I3" s="324" t="str">
        <f>'Data Sheet'!$C$40</f>
        <v>April 20, 2026</v>
      </c>
      <c r="J3" s="9" t="str">
        <f>'Data Sheet'!$C$38</f>
        <v>December 31, 2025</v>
      </c>
      <c r="K3" s="37"/>
      <c r="L3" s="36"/>
    </row>
    <row r="4" spans="1:12" ht="15" customHeight="1">
      <c r="A4" s="112" t="s">
        <v>2945</v>
      </c>
      <c r="B4" s="2179"/>
      <c r="C4" s="2179"/>
      <c r="D4" s="2179"/>
      <c r="E4" s="113"/>
      <c r="F4" s="112" t="s">
        <v>2946</v>
      </c>
      <c r="G4" s="2179"/>
      <c r="H4" s="2179"/>
      <c r="I4" s="2179"/>
      <c r="J4" s="2179"/>
      <c r="K4" s="2179"/>
      <c r="L4" s="113"/>
    </row>
    <row r="5" spans="1:12">
      <c r="A5" s="2429"/>
      <c r="E5" s="1579"/>
      <c r="F5" s="2429"/>
      <c r="L5" s="1579"/>
    </row>
    <row r="6" spans="1:12">
      <c r="A6" s="2432" t="s">
        <v>2947</v>
      </c>
      <c r="C6" s="9" t="s">
        <v>2948</v>
      </c>
      <c r="E6" s="1579"/>
      <c r="F6" s="2432" t="s">
        <v>2949</v>
      </c>
      <c r="I6" s="13" t="s">
        <v>2950</v>
      </c>
      <c r="L6" s="1579"/>
    </row>
    <row r="7" spans="1:12">
      <c r="A7" s="2432" t="s">
        <v>2951</v>
      </c>
      <c r="C7" s="9" t="s">
        <v>2952</v>
      </c>
      <c r="E7" s="1579"/>
      <c r="F7" s="2432" t="s">
        <v>2953</v>
      </c>
      <c r="I7" s="13" t="s">
        <v>2954</v>
      </c>
      <c r="L7" s="1579"/>
    </row>
    <row r="8" spans="1:12">
      <c r="A8" s="2432" t="s">
        <v>2955</v>
      </c>
      <c r="C8" s="9" t="s">
        <v>2956</v>
      </c>
      <c r="E8" s="1579"/>
      <c r="F8" s="2432" t="s">
        <v>2957</v>
      </c>
      <c r="I8" s="13" t="s">
        <v>2958</v>
      </c>
      <c r="L8" s="1579"/>
    </row>
    <row r="9" spans="1:12">
      <c r="A9" s="2432" t="s">
        <v>2959</v>
      </c>
      <c r="C9" s="9" t="s">
        <v>2960</v>
      </c>
      <c r="E9" s="1579"/>
      <c r="F9" s="2432" t="s">
        <v>2961</v>
      </c>
      <c r="I9" s="13" t="s">
        <v>2962</v>
      </c>
      <c r="L9" s="1579"/>
    </row>
    <row r="10" spans="1:12">
      <c r="A10" s="2432" t="s">
        <v>2963</v>
      </c>
      <c r="C10" s="9" t="s">
        <v>2964</v>
      </c>
      <c r="E10" s="1579"/>
      <c r="F10" s="2432" t="s">
        <v>2965</v>
      </c>
      <c r="I10" s="13" t="s">
        <v>2966</v>
      </c>
      <c r="L10" s="1579"/>
    </row>
    <row r="11" spans="1:12">
      <c r="A11" s="2432" t="s">
        <v>2967</v>
      </c>
      <c r="C11" s="9" t="s">
        <v>2968</v>
      </c>
      <c r="E11" s="1579"/>
      <c r="F11" s="2432" t="s">
        <v>2969</v>
      </c>
      <c r="I11" s="13" t="s">
        <v>2970</v>
      </c>
      <c r="L11" s="1579"/>
    </row>
    <row r="12" spans="1:12">
      <c r="A12" s="2432" t="s">
        <v>2971</v>
      </c>
      <c r="C12" s="9" t="s">
        <v>2972</v>
      </c>
      <c r="E12" s="1579"/>
      <c r="F12" s="2432" t="s">
        <v>2973</v>
      </c>
      <c r="I12" s="13" t="s">
        <v>2974</v>
      </c>
      <c r="L12" s="1579"/>
    </row>
    <row r="13" spans="1:12">
      <c r="A13" s="2432" t="s">
        <v>2975</v>
      </c>
      <c r="C13" s="9" t="s">
        <v>2976</v>
      </c>
      <c r="E13" s="1579"/>
      <c r="F13" s="2432" t="s">
        <v>2977</v>
      </c>
      <c r="I13" s="13" t="s">
        <v>2978</v>
      </c>
      <c r="L13" s="1579"/>
    </row>
    <row r="14" spans="1:12">
      <c r="A14" s="2432" t="s">
        <v>2979</v>
      </c>
      <c r="C14" s="9" t="s">
        <v>2980</v>
      </c>
      <c r="E14" s="1579"/>
      <c r="F14" s="2432" t="s">
        <v>2981</v>
      </c>
      <c r="I14" s="13" t="s">
        <v>2982</v>
      </c>
      <c r="L14" s="1579"/>
    </row>
    <row r="15" spans="1:12">
      <c r="A15" s="2432" t="s">
        <v>2983</v>
      </c>
      <c r="C15" s="9" t="s">
        <v>2984</v>
      </c>
      <c r="E15" s="1579"/>
      <c r="F15" s="2432" t="s">
        <v>2985</v>
      </c>
      <c r="I15" s="13" t="s">
        <v>2986</v>
      </c>
      <c r="L15" s="1579"/>
    </row>
    <row r="16" spans="1:12">
      <c r="A16" s="2432" t="s">
        <v>2987</v>
      </c>
      <c r="C16" s="9" t="s">
        <v>2988</v>
      </c>
      <c r="E16" s="1579"/>
      <c r="F16" s="2432" t="s">
        <v>2989</v>
      </c>
      <c r="I16" s="13" t="s">
        <v>2990</v>
      </c>
      <c r="L16" s="1579"/>
    </row>
    <row r="17" spans="1:13">
      <c r="A17" s="2432" t="s">
        <v>2991</v>
      </c>
      <c r="C17" s="9" t="s">
        <v>2992</v>
      </c>
      <c r="E17" s="1579"/>
      <c r="F17" s="2432" t="s">
        <v>2993</v>
      </c>
      <c r="I17" s="13" t="s">
        <v>2994</v>
      </c>
      <c r="L17" s="1579"/>
    </row>
    <row r="18" spans="1:13">
      <c r="A18" s="2432" t="s">
        <v>2995</v>
      </c>
      <c r="C18" s="9" t="s">
        <v>2996</v>
      </c>
      <c r="E18" s="1579"/>
      <c r="F18" s="2432" t="s">
        <v>2997</v>
      </c>
      <c r="I18" s="13" t="s">
        <v>2998</v>
      </c>
      <c r="L18" s="1579"/>
    </row>
    <row r="19" spans="1:13">
      <c r="A19" s="2432" t="s">
        <v>2999</v>
      </c>
      <c r="C19" s="9" t="s">
        <v>3000</v>
      </c>
      <c r="E19" s="1579"/>
      <c r="F19" s="2432" t="s">
        <v>3001</v>
      </c>
      <c r="I19" s="13" t="s">
        <v>3002</v>
      </c>
      <c r="L19" s="1579"/>
    </row>
    <row r="20" spans="1:13">
      <c r="A20" s="2432" t="s">
        <v>3003</v>
      </c>
      <c r="C20" s="9" t="s">
        <v>3004</v>
      </c>
      <c r="E20" s="1579"/>
      <c r="F20" s="2429"/>
      <c r="L20" s="1579"/>
    </row>
    <row r="21" spans="1:13">
      <c r="A21" s="2432" t="s">
        <v>3005</v>
      </c>
      <c r="C21" s="9" t="s">
        <v>3006</v>
      </c>
      <c r="E21" s="1579"/>
      <c r="F21" s="2429"/>
      <c r="L21" s="1579"/>
    </row>
    <row r="22" spans="1:13">
      <c r="A22" s="2429"/>
      <c r="E22" s="1579"/>
      <c r="F22" s="2429"/>
      <c r="L22" s="1579"/>
    </row>
    <row r="23" spans="1:13">
      <c r="A23" s="180" t="s">
        <v>85</v>
      </c>
      <c r="B23" s="2182" t="s">
        <v>85</v>
      </c>
      <c r="C23" s="2162"/>
      <c r="D23" s="2162"/>
      <c r="E23" s="43"/>
      <c r="F23" s="180" t="s">
        <v>85</v>
      </c>
      <c r="G23" s="2162"/>
      <c r="H23" s="2179" t="s">
        <v>3007</v>
      </c>
      <c r="I23" s="2221"/>
      <c r="J23" s="2222" t="s">
        <v>3008</v>
      </c>
      <c r="K23" s="2162"/>
      <c r="L23" s="46"/>
    </row>
    <row r="24" spans="1:13">
      <c r="A24" s="2969" t="s">
        <v>85</v>
      </c>
      <c r="B24" s="9" t="s">
        <v>3009</v>
      </c>
      <c r="C24" s="40"/>
      <c r="D24" s="144" t="s">
        <v>3010</v>
      </c>
      <c r="E24" s="41" t="s">
        <v>3011</v>
      </c>
      <c r="F24" s="2970" t="s">
        <v>3012</v>
      </c>
      <c r="G24" s="144" t="s">
        <v>1625</v>
      </c>
      <c r="H24" s="40"/>
      <c r="I24" s="2162"/>
      <c r="J24" s="144" t="s">
        <v>3013</v>
      </c>
      <c r="K24" s="144" t="s">
        <v>3014</v>
      </c>
      <c r="L24" s="41"/>
    </row>
    <row r="25" spans="1:13">
      <c r="A25" s="2970" t="s">
        <v>399</v>
      </c>
      <c r="B25" s="9" t="s">
        <v>3015</v>
      </c>
      <c r="C25" s="40"/>
      <c r="D25" s="144" t="s">
        <v>2252</v>
      </c>
      <c r="E25" s="41" t="s">
        <v>3016</v>
      </c>
      <c r="F25" s="2970" t="s">
        <v>3017</v>
      </c>
      <c r="G25" s="144" t="s">
        <v>2261</v>
      </c>
      <c r="H25" s="144" t="s">
        <v>3018</v>
      </c>
      <c r="I25" s="144" t="s">
        <v>3019</v>
      </c>
      <c r="J25" s="144" t="s">
        <v>3020</v>
      </c>
      <c r="K25" s="144" t="s">
        <v>1068</v>
      </c>
      <c r="L25" s="116" t="s">
        <v>399</v>
      </c>
      <c r="M25" s="143"/>
    </row>
    <row r="26" spans="1:13">
      <c r="A26" s="2970" t="s">
        <v>402</v>
      </c>
      <c r="C26" s="40"/>
      <c r="D26" s="144" t="s">
        <v>3021</v>
      </c>
      <c r="E26" s="41" t="s">
        <v>3022</v>
      </c>
      <c r="F26" s="2969"/>
      <c r="G26" s="40"/>
      <c r="H26" s="40"/>
      <c r="I26" s="40"/>
      <c r="J26" s="144" t="s">
        <v>3023</v>
      </c>
      <c r="K26" s="40"/>
      <c r="L26" s="116" t="s">
        <v>402</v>
      </c>
      <c r="M26" s="143"/>
    </row>
    <row r="27" spans="1:13">
      <c r="A27" s="2969"/>
      <c r="C27" s="40"/>
      <c r="D27" s="40"/>
      <c r="E27" s="41"/>
      <c r="F27" s="2969"/>
      <c r="G27" s="40"/>
      <c r="H27" s="40"/>
      <c r="I27" s="40"/>
      <c r="J27" s="144" t="s">
        <v>3024</v>
      </c>
      <c r="K27" s="40"/>
      <c r="L27" s="41"/>
    </row>
    <row r="28" spans="1:13">
      <c r="A28" s="2969"/>
      <c r="C28" s="40"/>
      <c r="D28" s="40"/>
      <c r="E28" s="41"/>
      <c r="F28" s="2969"/>
      <c r="G28" s="40"/>
      <c r="H28" s="40"/>
      <c r="I28" s="40"/>
      <c r="J28" s="144" t="s">
        <v>3025</v>
      </c>
      <c r="K28" s="40"/>
      <c r="L28" s="41"/>
    </row>
    <row r="29" spans="1:13">
      <c r="A29" s="2969"/>
      <c r="B29" s="143" t="s">
        <v>3026</v>
      </c>
      <c r="C29" s="54"/>
      <c r="D29" s="143" t="s">
        <v>173</v>
      </c>
      <c r="E29" s="116" t="s">
        <v>174</v>
      </c>
      <c r="F29" s="2970" t="s">
        <v>175</v>
      </c>
      <c r="G29" s="143" t="s">
        <v>513</v>
      </c>
      <c r="H29" s="291" t="s">
        <v>514</v>
      </c>
      <c r="I29" s="143" t="s">
        <v>515</v>
      </c>
      <c r="J29" s="291" t="s">
        <v>516</v>
      </c>
      <c r="K29" s="143" t="s">
        <v>517</v>
      </c>
      <c r="L29" s="50"/>
    </row>
    <row r="30" spans="1:13">
      <c r="A30" s="166" t="s">
        <v>407</v>
      </c>
      <c r="B30" s="2225" t="s">
        <v>3027</v>
      </c>
      <c r="C30" s="2162"/>
      <c r="D30" s="2162"/>
      <c r="E30" s="43"/>
      <c r="F30" s="1148"/>
      <c r="G30" s="2614"/>
      <c r="H30" s="2614"/>
      <c r="I30" s="2614"/>
      <c r="J30" s="2182"/>
      <c r="K30" s="42"/>
      <c r="L30" s="163" t="s">
        <v>407</v>
      </c>
      <c r="M30" s="143"/>
    </row>
    <row r="31" spans="1:13">
      <c r="A31" s="2970" t="s">
        <v>409</v>
      </c>
      <c r="C31" s="40"/>
      <c r="D31" s="182"/>
      <c r="E31" s="1579"/>
      <c r="F31" s="2990"/>
      <c r="G31" s="1149"/>
      <c r="H31" s="1149"/>
      <c r="I31" s="1149"/>
      <c r="J31" s="182"/>
      <c r="K31" s="38"/>
      <c r="L31" s="116" t="s">
        <v>409</v>
      </c>
      <c r="M31" s="143"/>
    </row>
    <row r="32" spans="1:13">
      <c r="A32" s="2970" t="s">
        <v>411</v>
      </c>
      <c r="B32" s="9" t="s">
        <v>3028</v>
      </c>
      <c r="C32" s="40"/>
      <c r="D32" s="3366">
        <v>400000000</v>
      </c>
      <c r="E32" s="3341">
        <v>3642569</v>
      </c>
      <c r="F32" s="2991">
        <v>41241</v>
      </c>
      <c r="G32" s="986">
        <v>52198</v>
      </c>
      <c r="H32" s="985">
        <v>41241</v>
      </c>
      <c r="I32" s="987">
        <v>52198</v>
      </c>
      <c r="J32" s="3367">
        <v>400000000</v>
      </c>
      <c r="K32" s="3368">
        <v>16476000</v>
      </c>
      <c r="L32" s="116" t="s">
        <v>411</v>
      </c>
      <c r="M32" s="143"/>
    </row>
    <row r="33" spans="1:13">
      <c r="A33" s="2970" t="s">
        <v>413</v>
      </c>
      <c r="B33" s="9" t="s">
        <v>3029</v>
      </c>
      <c r="C33" s="40"/>
      <c r="D33" s="174">
        <v>400000000</v>
      </c>
      <c r="E33" s="1662">
        <v>2060582</v>
      </c>
      <c r="F33" s="2991">
        <v>41907</v>
      </c>
      <c r="G33" s="986">
        <v>49218</v>
      </c>
      <c r="H33" s="985">
        <v>41907</v>
      </c>
      <c r="I33" s="987">
        <v>49218</v>
      </c>
      <c r="J33" s="174">
        <v>400000000</v>
      </c>
      <c r="K33" s="151">
        <v>17112000</v>
      </c>
      <c r="L33" s="116" t="s">
        <v>413</v>
      </c>
      <c r="M33" s="143"/>
    </row>
    <row r="34" spans="1:13">
      <c r="A34" s="2970" t="s">
        <v>415</v>
      </c>
      <c r="B34" s="9" t="s">
        <v>3030</v>
      </c>
      <c r="C34" s="40"/>
      <c r="D34" s="174">
        <v>500000000</v>
      </c>
      <c r="E34" s="1662">
        <v>2755598.45</v>
      </c>
      <c r="F34" s="2992">
        <v>43438</v>
      </c>
      <c r="G34" s="986">
        <v>47102</v>
      </c>
      <c r="H34" s="985">
        <v>43449</v>
      </c>
      <c r="I34" s="987">
        <v>47102</v>
      </c>
      <c r="J34" s="174">
        <v>500000000</v>
      </c>
      <c r="K34" s="174">
        <v>21390000</v>
      </c>
      <c r="L34" s="116" t="s">
        <v>415</v>
      </c>
      <c r="M34" s="143"/>
    </row>
    <row r="35" spans="1:13">
      <c r="A35" s="2970" t="s">
        <v>417</v>
      </c>
      <c r="B35" s="9" t="s">
        <v>3031</v>
      </c>
      <c r="C35" s="40"/>
      <c r="D35" s="174">
        <v>500000000</v>
      </c>
      <c r="E35" s="1662">
        <v>3908552.04</v>
      </c>
      <c r="F35" s="2992">
        <v>44007</v>
      </c>
      <c r="G35" s="986">
        <v>54966</v>
      </c>
      <c r="H35" s="985">
        <v>44007</v>
      </c>
      <c r="I35" s="987">
        <v>54966</v>
      </c>
      <c r="J35" s="174">
        <v>500000000</v>
      </c>
      <c r="K35" s="174">
        <v>15125000</v>
      </c>
      <c r="L35" s="116" t="s">
        <v>417</v>
      </c>
      <c r="M35" s="143"/>
    </row>
    <row r="36" spans="1:13">
      <c r="A36" s="2970" t="s">
        <v>419</v>
      </c>
      <c r="B36" s="13" t="s">
        <v>3032</v>
      </c>
      <c r="C36" s="40"/>
      <c r="D36" s="174">
        <v>600000000</v>
      </c>
      <c r="E36" s="1662">
        <v>2589762.44</v>
      </c>
      <c r="F36" s="2992">
        <v>44007</v>
      </c>
      <c r="G36" s="986">
        <v>47661</v>
      </c>
      <c r="H36" s="985">
        <v>44007</v>
      </c>
      <c r="I36" s="987">
        <v>47661</v>
      </c>
      <c r="J36" s="174">
        <v>600000000</v>
      </c>
      <c r="K36" s="151">
        <v>11760000</v>
      </c>
      <c r="L36" s="116" t="s">
        <v>419</v>
      </c>
      <c r="M36" s="143"/>
    </row>
    <row r="37" spans="1:13">
      <c r="A37" s="2970" t="s">
        <v>420</v>
      </c>
      <c r="B37" s="13" t="s">
        <v>3033</v>
      </c>
      <c r="C37" s="40"/>
      <c r="D37" s="174">
        <v>400000000</v>
      </c>
      <c r="E37" s="1662">
        <v>2028895.8</v>
      </c>
      <c r="F37" s="2992">
        <v>44571</v>
      </c>
      <c r="G37" s="986">
        <v>48223</v>
      </c>
      <c r="H37" s="985">
        <v>44571</v>
      </c>
      <c r="I37" s="987">
        <v>48223</v>
      </c>
      <c r="J37" s="174">
        <v>400000000</v>
      </c>
      <c r="K37" s="151">
        <v>11036000</v>
      </c>
      <c r="L37" s="116" t="s">
        <v>420</v>
      </c>
      <c r="M37" s="143"/>
    </row>
    <row r="38" spans="1:13">
      <c r="A38" s="2970" t="s">
        <v>421</v>
      </c>
      <c r="B38" s="9" t="s">
        <v>3034</v>
      </c>
      <c r="C38" s="40"/>
      <c r="D38" s="174">
        <v>500000000</v>
      </c>
      <c r="E38" s="1662">
        <v>4120018</v>
      </c>
      <c r="F38" s="2992">
        <v>44820</v>
      </c>
      <c r="G38" s="986">
        <v>55778</v>
      </c>
      <c r="H38" s="985">
        <v>44820</v>
      </c>
      <c r="I38" s="987">
        <v>55778</v>
      </c>
      <c r="J38" s="174">
        <v>500000000</v>
      </c>
      <c r="K38" s="174">
        <v>28915000</v>
      </c>
      <c r="L38" s="116" t="s">
        <v>421</v>
      </c>
      <c r="M38" s="143"/>
    </row>
    <row r="39" spans="1:13">
      <c r="A39" s="2970" t="s">
        <v>422</v>
      </c>
      <c r="B39" s="13" t="s">
        <v>3035</v>
      </c>
      <c r="C39" s="40"/>
      <c r="D39" s="174">
        <v>500000000</v>
      </c>
      <c r="E39" s="1662">
        <v>2197100.7000000002</v>
      </c>
      <c r="F39" s="2992">
        <v>45308</v>
      </c>
      <c r="G39" s="986">
        <v>48961</v>
      </c>
      <c r="H39" s="985">
        <v>45308</v>
      </c>
      <c r="I39" s="987">
        <v>48961</v>
      </c>
      <c r="J39" s="174">
        <v>500000000</v>
      </c>
      <c r="K39" s="151">
        <v>26450000</v>
      </c>
      <c r="L39" s="116" t="s">
        <v>422</v>
      </c>
      <c r="M39" s="143"/>
    </row>
    <row r="40" spans="1:13">
      <c r="A40" s="2970" t="s">
        <v>423</v>
      </c>
      <c r="B40" s="13" t="s">
        <v>3036</v>
      </c>
      <c r="C40" s="40"/>
      <c r="D40" s="174">
        <v>700000000</v>
      </c>
      <c r="E40" s="1662">
        <v>5447100.7000000002</v>
      </c>
      <c r="F40" s="2992">
        <v>45308</v>
      </c>
      <c r="G40" s="986">
        <v>56266</v>
      </c>
      <c r="H40" s="985">
        <v>45308</v>
      </c>
      <c r="I40" s="987">
        <v>56266</v>
      </c>
      <c r="J40" s="174">
        <v>700000000</v>
      </c>
      <c r="K40" s="151">
        <v>39648000</v>
      </c>
      <c r="L40" s="116" t="s">
        <v>423</v>
      </c>
      <c r="M40" s="143"/>
    </row>
    <row r="41" spans="1:13">
      <c r="A41" s="2970" t="s">
        <v>424</v>
      </c>
      <c r="B41" s="13" t="s">
        <v>3037</v>
      </c>
      <c r="C41" s="40"/>
      <c r="D41" s="174">
        <v>500000000</v>
      </c>
      <c r="E41" s="1662">
        <v>1250000</v>
      </c>
      <c r="F41" s="2992">
        <v>45841</v>
      </c>
      <c r="G41" s="986">
        <v>47759</v>
      </c>
      <c r="H41" s="985">
        <v>45841</v>
      </c>
      <c r="I41" s="987">
        <v>47759</v>
      </c>
      <c r="J41" s="174">
        <v>500000000</v>
      </c>
      <c r="K41" s="151">
        <v>11488416.67</v>
      </c>
      <c r="L41" s="116" t="s">
        <v>424</v>
      </c>
      <c r="M41" s="143"/>
    </row>
    <row r="42" spans="1:13">
      <c r="A42" s="2970" t="s">
        <v>425</v>
      </c>
      <c r="B42" s="13" t="s">
        <v>3038</v>
      </c>
      <c r="C42" s="40"/>
      <c r="D42" s="174">
        <v>750000000</v>
      </c>
      <c r="E42" s="1662">
        <v>5625000</v>
      </c>
      <c r="F42" s="2992">
        <v>45841</v>
      </c>
      <c r="G42" s="986">
        <v>56798</v>
      </c>
      <c r="H42" s="985">
        <v>45841</v>
      </c>
      <c r="I42" s="987">
        <v>56798</v>
      </c>
      <c r="J42" s="174">
        <v>750000000</v>
      </c>
      <c r="K42" s="151">
        <v>22235166.670000002</v>
      </c>
      <c r="L42" s="116" t="s">
        <v>425</v>
      </c>
      <c r="M42" s="143"/>
    </row>
    <row r="43" spans="1:13">
      <c r="A43" s="2970" t="s">
        <v>426</v>
      </c>
      <c r="B43" s="13"/>
      <c r="C43" s="40"/>
      <c r="D43" s="174"/>
      <c r="E43" s="1662"/>
      <c r="F43" s="2992"/>
      <c r="G43" s="986"/>
      <c r="H43" s="985"/>
      <c r="I43" s="987"/>
      <c r="J43" s="174"/>
      <c r="K43" s="151"/>
      <c r="L43" s="116" t="s">
        <v>426</v>
      </c>
      <c r="M43" s="143"/>
    </row>
    <row r="44" spans="1:13">
      <c r="A44" s="2970" t="s">
        <v>427</v>
      </c>
      <c r="C44" s="40"/>
      <c r="D44" s="174"/>
      <c r="E44" s="1662"/>
      <c r="F44" s="2992"/>
      <c r="G44" s="986"/>
      <c r="H44" s="985"/>
      <c r="I44" s="987"/>
      <c r="J44" s="174"/>
      <c r="K44" s="174"/>
      <c r="L44" s="116" t="s">
        <v>427</v>
      </c>
      <c r="M44" s="143"/>
    </row>
    <row r="45" spans="1:13">
      <c r="A45" s="2970" t="s">
        <v>428</v>
      </c>
      <c r="B45" s="13"/>
      <c r="C45" s="40"/>
      <c r="D45" s="174"/>
      <c r="E45" s="1662"/>
      <c r="F45" s="2992"/>
      <c r="G45" s="986"/>
      <c r="H45" s="986"/>
      <c r="I45" s="986"/>
      <c r="J45" s="174"/>
      <c r="K45" s="151"/>
      <c r="L45" s="116" t="s">
        <v>428</v>
      </c>
      <c r="M45" s="143"/>
    </row>
    <row r="46" spans="1:13">
      <c r="A46" s="2970" t="s">
        <v>429</v>
      </c>
      <c r="C46" s="40"/>
      <c r="D46" s="174"/>
      <c r="E46" s="1662"/>
      <c r="F46" s="2992"/>
      <c r="G46" s="986"/>
      <c r="H46" s="986"/>
      <c r="I46" s="986"/>
      <c r="J46" s="174"/>
      <c r="K46" s="174"/>
      <c r="L46" s="116" t="s">
        <v>429</v>
      </c>
      <c r="M46" s="143"/>
    </row>
    <row r="47" spans="1:13">
      <c r="A47" s="2970" t="s">
        <v>430</v>
      </c>
      <c r="B47" s="13" t="s">
        <v>3039</v>
      </c>
      <c r="C47" s="40"/>
      <c r="D47" s="174">
        <v>75000000</v>
      </c>
      <c r="E47" s="1662">
        <v>12428733.539999999</v>
      </c>
      <c r="F47" s="2992">
        <v>31382</v>
      </c>
      <c r="G47" s="986">
        <v>45992</v>
      </c>
      <c r="H47" s="986">
        <v>31382</v>
      </c>
      <c r="I47" s="986">
        <v>45992</v>
      </c>
      <c r="J47" s="174">
        <v>0</v>
      </c>
      <c r="K47" s="151">
        <v>2261875</v>
      </c>
      <c r="L47" s="116" t="s">
        <v>430</v>
      </c>
      <c r="M47" s="143"/>
    </row>
    <row r="48" spans="1:13">
      <c r="A48" s="2970" t="s">
        <v>431</v>
      </c>
      <c r="B48" s="13" t="s">
        <v>3040</v>
      </c>
      <c r="C48" s="40"/>
      <c r="D48" s="174">
        <v>44700000</v>
      </c>
      <c r="E48" s="1662">
        <v>780561.92999999993</v>
      </c>
      <c r="F48" s="2992">
        <v>31747</v>
      </c>
      <c r="G48" s="986">
        <v>46357</v>
      </c>
      <c r="H48" s="986">
        <v>31747</v>
      </c>
      <c r="I48" s="986">
        <v>46357</v>
      </c>
      <c r="J48" s="174">
        <v>44700000</v>
      </c>
      <c r="K48" s="151">
        <v>1528293</v>
      </c>
      <c r="L48" s="116" t="s">
        <v>431</v>
      </c>
      <c r="M48" s="143"/>
    </row>
    <row r="49" spans="1:13">
      <c r="A49" s="2970" t="s">
        <v>432</v>
      </c>
      <c r="B49" s="9" t="s">
        <v>3041</v>
      </c>
      <c r="C49" s="40"/>
      <c r="D49" s="174">
        <v>25760000</v>
      </c>
      <c r="E49" s="1662">
        <v>2459193.54</v>
      </c>
      <c r="F49" s="2992">
        <v>31837</v>
      </c>
      <c r="G49" s="986">
        <v>46447</v>
      </c>
      <c r="H49" s="986">
        <v>31837</v>
      </c>
      <c r="I49" s="986">
        <v>46447</v>
      </c>
      <c r="J49" s="174">
        <v>25760000</v>
      </c>
      <c r="K49" s="151">
        <v>888204.80000000028</v>
      </c>
      <c r="L49" s="116" t="s">
        <v>432</v>
      </c>
      <c r="M49" s="143"/>
    </row>
    <row r="50" spans="1:13">
      <c r="A50" s="2970" t="s">
        <v>433</v>
      </c>
      <c r="B50" s="9" t="s">
        <v>3042</v>
      </c>
      <c r="C50" s="40"/>
      <c r="D50" s="174">
        <v>93200000</v>
      </c>
      <c r="E50" s="1662">
        <v>1594258.03</v>
      </c>
      <c r="F50" s="2992">
        <v>31959</v>
      </c>
      <c r="G50" s="986">
        <v>46569</v>
      </c>
      <c r="H50" s="986">
        <v>31959</v>
      </c>
      <c r="I50" s="986">
        <v>46569</v>
      </c>
      <c r="J50" s="174">
        <v>93200000</v>
      </c>
      <c r="K50" s="174">
        <v>3205349.9999999995</v>
      </c>
      <c r="L50" s="116" t="s">
        <v>433</v>
      </c>
      <c r="M50" s="143"/>
    </row>
    <row r="51" spans="1:13">
      <c r="A51" s="2970" t="s">
        <v>434</v>
      </c>
      <c r="B51" s="9" t="s">
        <v>3043</v>
      </c>
      <c r="C51" s="40"/>
      <c r="D51" s="174">
        <v>115705000</v>
      </c>
      <c r="E51" s="1662">
        <v>4505193</v>
      </c>
      <c r="F51" s="2992">
        <v>34516</v>
      </c>
      <c r="G51" s="986">
        <v>47300</v>
      </c>
      <c r="H51" s="986">
        <v>34516</v>
      </c>
      <c r="I51" s="986">
        <v>47300</v>
      </c>
      <c r="J51" s="174">
        <v>115705000</v>
      </c>
      <c r="K51" s="174">
        <v>3973309.7000000007</v>
      </c>
      <c r="L51" s="116" t="s">
        <v>434</v>
      </c>
      <c r="M51" s="143"/>
    </row>
    <row r="52" spans="1:13">
      <c r="A52" s="2970" t="s">
        <v>435</v>
      </c>
      <c r="C52" s="40"/>
      <c r="D52" s="174"/>
      <c r="E52" s="1662"/>
      <c r="F52" s="2990"/>
      <c r="G52" s="986"/>
      <c r="H52" s="986"/>
      <c r="I52" s="986"/>
      <c r="J52" s="174"/>
      <c r="K52" s="157"/>
      <c r="L52" s="116" t="s">
        <v>435</v>
      </c>
      <c r="M52" s="143"/>
    </row>
    <row r="53" spans="1:13">
      <c r="A53" s="2970" t="s">
        <v>436</v>
      </c>
      <c r="C53" s="40"/>
      <c r="D53" s="174"/>
      <c r="E53" s="1662"/>
      <c r="F53" s="2990"/>
      <c r="G53" s="993"/>
      <c r="H53" s="993"/>
      <c r="I53" s="993"/>
      <c r="J53" s="174"/>
      <c r="K53" s="157"/>
      <c r="L53" s="116" t="s">
        <v>436</v>
      </c>
      <c r="M53" s="143"/>
    </row>
    <row r="54" spans="1:13">
      <c r="A54" s="2970" t="s">
        <v>437</v>
      </c>
      <c r="B54" s="143" t="s">
        <v>1700</v>
      </c>
      <c r="C54" s="40"/>
      <c r="D54" s="2098">
        <f>SUM(D31:D53)</f>
        <v>6104365000</v>
      </c>
      <c r="E54" s="118">
        <f>SUM(E31:E53)</f>
        <v>57393119.169999994</v>
      </c>
      <c r="F54" s="2990"/>
      <c r="G54" s="993"/>
      <c r="H54" s="993"/>
      <c r="I54" s="993"/>
      <c r="J54" s="2098">
        <f>SUM(J31:J53)</f>
        <v>6029365000</v>
      </c>
      <c r="K54" s="2098">
        <f>SUM(K31:K53)</f>
        <v>233492615.83999997</v>
      </c>
      <c r="L54" s="116" t="s">
        <v>437</v>
      </c>
      <c r="M54" s="143"/>
    </row>
    <row r="55" spans="1:13">
      <c r="A55" s="2970" t="s">
        <v>438</v>
      </c>
      <c r="C55" s="40"/>
      <c r="D55" s="40"/>
      <c r="E55" s="1579"/>
      <c r="F55" s="2990"/>
      <c r="G55" s="1149"/>
      <c r="H55" s="1149"/>
      <c r="I55" s="1149"/>
      <c r="J55" s="40"/>
      <c r="K55" s="38"/>
      <c r="L55" s="116" t="s">
        <v>438</v>
      </c>
      <c r="M55" s="143"/>
    </row>
    <row r="56" spans="1:13">
      <c r="A56" s="2970" t="s">
        <v>439</v>
      </c>
      <c r="B56" s="145" t="s">
        <v>3044</v>
      </c>
      <c r="C56" s="40"/>
      <c r="D56" s="40"/>
      <c r="E56" s="1579"/>
      <c r="F56" s="2990"/>
      <c r="G56" s="1149"/>
      <c r="H56" s="1149"/>
      <c r="I56" s="1149"/>
      <c r="J56" s="40"/>
      <c r="K56" s="38"/>
      <c r="L56" s="116" t="s">
        <v>439</v>
      </c>
      <c r="M56" s="143"/>
    </row>
    <row r="57" spans="1:13">
      <c r="A57" s="2970" t="s">
        <v>443</v>
      </c>
      <c r="C57" s="40"/>
      <c r="D57" s="182"/>
      <c r="E57" s="2177"/>
      <c r="F57" s="2990"/>
      <c r="G57" s="1149"/>
      <c r="H57" s="1149"/>
      <c r="I57" s="1149"/>
      <c r="J57" s="182"/>
      <c r="K57" s="156"/>
      <c r="L57" s="116" t="s">
        <v>443</v>
      </c>
      <c r="M57" s="143"/>
    </row>
    <row r="58" spans="1:13">
      <c r="A58" s="2970" t="s">
        <v>444</v>
      </c>
      <c r="C58" s="40"/>
      <c r="D58" s="174"/>
      <c r="E58" s="1662"/>
      <c r="F58" s="2990"/>
      <c r="G58" s="1149"/>
      <c r="H58" s="1149"/>
      <c r="I58" s="1149"/>
      <c r="J58" s="174"/>
      <c r="K58" s="157"/>
      <c r="L58" s="116" t="s">
        <v>444</v>
      </c>
      <c r="M58" s="143"/>
    </row>
    <row r="59" spans="1:13">
      <c r="A59" s="2970" t="s">
        <v>445</v>
      </c>
      <c r="C59" s="40"/>
      <c r="D59" s="174"/>
      <c r="E59" s="1662"/>
      <c r="F59" s="2990"/>
      <c r="G59" s="1149"/>
      <c r="H59" s="1149"/>
      <c r="I59" s="1149"/>
      <c r="J59" s="174"/>
      <c r="K59" s="157"/>
      <c r="L59" s="116" t="s">
        <v>445</v>
      </c>
      <c r="M59" s="143"/>
    </row>
    <row r="60" spans="1:13">
      <c r="A60" s="2970" t="s">
        <v>446</v>
      </c>
      <c r="C60" s="40"/>
      <c r="D60" s="174"/>
      <c r="E60" s="1662"/>
      <c r="F60" s="2990"/>
      <c r="G60" s="1149"/>
      <c r="H60" s="1149"/>
      <c r="I60" s="1149"/>
      <c r="J60" s="174"/>
      <c r="K60" s="157"/>
      <c r="L60" s="116" t="s">
        <v>446</v>
      </c>
      <c r="M60" s="143"/>
    </row>
    <row r="61" spans="1:13">
      <c r="A61" s="2970" t="s">
        <v>447</v>
      </c>
      <c r="C61" s="40"/>
      <c r="D61" s="174"/>
      <c r="E61" s="1662"/>
      <c r="F61" s="2990"/>
      <c r="G61" s="1149"/>
      <c r="H61" s="1149"/>
      <c r="I61" s="1149"/>
      <c r="J61" s="174"/>
      <c r="K61" s="157"/>
      <c r="L61" s="116" t="s">
        <v>447</v>
      </c>
      <c r="M61" s="143"/>
    </row>
    <row r="62" spans="1:13">
      <c r="A62" s="2970" t="s">
        <v>448</v>
      </c>
      <c r="B62" s="143" t="s">
        <v>1700</v>
      </c>
      <c r="C62" s="40"/>
      <c r="D62" s="2098">
        <f>SUM(D57:D61)</f>
        <v>0</v>
      </c>
      <c r="E62" s="118">
        <f>SUM(E57:E61)</f>
        <v>0</v>
      </c>
      <c r="F62" s="2990"/>
      <c r="G62" s="1149"/>
      <c r="H62" s="1149"/>
      <c r="I62" s="1149"/>
      <c r="J62" s="2098">
        <f>SUM(J57:J61)</f>
        <v>0</v>
      </c>
      <c r="K62" s="2098">
        <f>SUM(K57:K61)</f>
        <v>0</v>
      </c>
      <c r="L62" s="116" t="s">
        <v>448</v>
      </c>
      <c r="M62" s="143"/>
    </row>
    <row r="63" spans="1:13">
      <c r="A63" s="2970" t="s">
        <v>449</v>
      </c>
      <c r="C63" s="40"/>
      <c r="D63" s="40"/>
      <c r="E63" s="1579"/>
      <c r="F63" s="2990"/>
      <c r="G63" s="1149"/>
      <c r="H63" s="1149"/>
      <c r="I63" s="1149"/>
      <c r="J63" s="40"/>
      <c r="K63" s="38"/>
      <c r="L63" s="116" t="s">
        <v>449</v>
      </c>
      <c r="M63" s="143"/>
    </row>
    <row r="64" spans="1:13">
      <c r="A64" s="2970" t="s">
        <v>450</v>
      </c>
      <c r="B64" s="145" t="s">
        <v>1699</v>
      </c>
      <c r="C64" s="40"/>
      <c r="D64" s="40"/>
      <c r="E64" s="1579"/>
      <c r="F64" s="2990"/>
      <c r="G64" s="1149"/>
      <c r="H64" s="1149"/>
      <c r="I64" s="1149"/>
      <c r="J64" s="40"/>
      <c r="K64" s="38"/>
      <c r="L64" s="116" t="s">
        <v>450</v>
      </c>
      <c r="M64" s="143"/>
    </row>
    <row r="65" spans="1:13">
      <c r="A65" s="2970" t="s">
        <v>451</v>
      </c>
      <c r="B65" s="9" t="s">
        <v>3045</v>
      </c>
      <c r="C65" s="40"/>
      <c r="D65" s="174">
        <f>D95</f>
        <v>1000000000</v>
      </c>
      <c r="E65" s="1662">
        <f>E95</f>
        <v>0</v>
      </c>
      <c r="F65" s="2969"/>
      <c r="G65" s="40"/>
      <c r="H65" s="40"/>
      <c r="I65" s="40"/>
      <c r="J65" s="174">
        <f>J95</f>
        <v>1000000000</v>
      </c>
      <c r="K65" s="157">
        <f>K95</f>
        <v>0</v>
      </c>
      <c r="L65" s="116" t="s">
        <v>451</v>
      </c>
      <c r="M65" s="143"/>
    </row>
    <row r="66" spans="1:13">
      <c r="A66" s="2970" t="s">
        <v>452</v>
      </c>
      <c r="B66" s="9" t="s">
        <v>3046</v>
      </c>
      <c r="C66" s="54"/>
      <c r="D66" s="174">
        <f>D132</f>
        <v>0</v>
      </c>
      <c r="E66" s="141">
        <f>E132</f>
        <v>0</v>
      </c>
      <c r="F66" s="2969"/>
      <c r="G66" s="40"/>
      <c r="H66" s="40"/>
      <c r="I66" s="40"/>
      <c r="J66" s="182">
        <f>J132</f>
        <v>0</v>
      </c>
      <c r="K66" s="182">
        <f>K132</f>
        <v>0</v>
      </c>
      <c r="L66" s="116" t="s">
        <v>452</v>
      </c>
      <c r="M66" s="143"/>
    </row>
    <row r="67" spans="1:13" ht="16" thickBot="1">
      <c r="A67" s="2970" t="s">
        <v>453</v>
      </c>
      <c r="B67" s="134" t="s">
        <v>972</v>
      </c>
      <c r="C67" s="2921"/>
      <c r="D67" s="133">
        <f>D54+D62+D65+D66</f>
        <v>7104365000</v>
      </c>
      <c r="E67" s="131">
        <f>E54+E62+E65+E66</f>
        <v>57393119.169999994</v>
      </c>
      <c r="F67" s="1516"/>
      <c r="G67" s="183"/>
      <c r="H67" s="183"/>
      <c r="I67" s="183"/>
      <c r="J67" s="133">
        <f>J54+J62+J65+J66</f>
        <v>7029365000</v>
      </c>
      <c r="K67" s="124">
        <f>K54+K62+K65+K66</f>
        <v>233492615.83999997</v>
      </c>
      <c r="L67" s="116" t="s">
        <v>453</v>
      </c>
      <c r="M67" s="143"/>
    </row>
    <row r="69" spans="1:13">
      <c r="A69" s="9" t="s">
        <v>3047</v>
      </c>
      <c r="F69" s="9" t="str">
        <f>A69</f>
        <v xml:space="preserve"> FERC FORM NO.1 (ED. 12-96) NYPSC Modified-96</v>
      </c>
      <c r="L69" s="135" t="s">
        <v>3048</v>
      </c>
      <c r="M69" s="135"/>
    </row>
    <row r="70" spans="1:13">
      <c r="A70" s="12" t="s">
        <v>3049</v>
      </c>
      <c r="B70" s="12"/>
      <c r="C70" s="12"/>
      <c r="D70" s="12"/>
      <c r="E70" s="12"/>
      <c r="F70" s="3699" t="s">
        <v>3050</v>
      </c>
      <c r="G70" s="3699"/>
      <c r="H70" s="3699"/>
      <c r="I70" s="3699"/>
      <c r="J70" s="3699"/>
      <c r="K70" s="3699"/>
      <c r="L70" s="3699"/>
      <c r="M70" s="12"/>
    </row>
    <row r="71" spans="1:13" ht="31.5" customHeight="1"/>
    <row r="73" spans="1:13" ht="16" thickBot="1"/>
    <row r="74" spans="1:13">
      <c r="A74" s="1182" t="s">
        <v>156</v>
      </c>
      <c r="B74" s="1235"/>
      <c r="C74" s="1236" t="s">
        <v>1246</v>
      </c>
      <c r="D74" s="1236" t="s">
        <v>158</v>
      </c>
      <c r="E74" s="1346" t="s">
        <v>159</v>
      </c>
      <c r="F74" s="1182" t="s">
        <v>156</v>
      </c>
      <c r="G74" s="1328"/>
      <c r="H74" s="1236" t="s">
        <v>1246</v>
      </c>
      <c r="I74" s="1237" t="s">
        <v>158</v>
      </c>
      <c r="J74" s="2209" t="s">
        <v>159</v>
      </c>
      <c r="K74" s="1328"/>
      <c r="L74" s="1183"/>
    </row>
    <row r="75" spans="1:13">
      <c r="A75" s="1499" t="str">
        <f>'Data Sheet'!$C$25</f>
        <v xml:space="preserve">Niagara Mohawk Power Corporation </v>
      </c>
      <c r="B75" s="40"/>
      <c r="C75" s="38" t="s">
        <v>386</v>
      </c>
      <c r="D75" s="38" t="s">
        <v>1248</v>
      </c>
      <c r="E75" s="1341"/>
      <c r="F75" s="1499" t="str">
        <f>'Data Sheet'!$C$25</f>
        <v xml:space="preserve">Niagara Mohawk Power Corporation </v>
      </c>
      <c r="H75" s="38" t="s">
        <v>386</v>
      </c>
      <c r="I75" s="47" t="s">
        <v>1248</v>
      </c>
      <c r="J75" s="1480"/>
      <c r="L75" s="1586"/>
    </row>
    <row r="76" spans="1:13">
      <c r="A76" s="1667"/>
      <c r="B76" s="54"/>
      <c r="C76" s="44" t="s">
        <v>1292</v>
      </c>
      <c r="D76" s="324" t="str">
        <f>'Data Sheet'!$C$40</f>
        <v>April 20, 2026</v>
      </c>
      <c r="E76" s="1276" t="str">
        <f>'Data Sheet'!$C$38</f>
        <v>December 31, 2025</v>
      </c>
      <c r="F76" s="1667"/>
      <c r="G76" s="37" t="s">
        <v>85</v>
      </c>
      <c r="H76" s="44" t="s">
        <v>1292</v>
      </c>
      <c r="I76" s="319" t="str">
        <f>'Data Sheet'!$C$40</f>
        <v>April 20, 2026</v>
      </c>
      <c r="J76" s="2120" t="str">
        <f>'Data Sheet'!$C$38</f>
        <v>December 31, 2025</v>
      </c>
      <c r="K76" s="550"/>
      <c r="L76" s="1678"/>
    </row>
    <row r="77" spans="1:13" ht="16" thickBot="1">
      <c r="A77" s="1499"/>
      <c r="D77" s="320"/>
      <c r="E77" s="1586"/>
      <c r="F77" s="1499"/>
      <c r="I77" s="2219"/>
      <c r="J77" s="2219"/>
      <c r="K77" s="3875"/>
      <c r="L77" s="3876"/>
    </row>
    <row r="78" spans="1:13">
      <c r="A78" s="1376"/>
      <c r="B78" s="1377"/>
      <c r="C78" s="1377"/>
      <c r="D78" s="1377"/>
      <c r="E78" s="1378"/>
      <c r="F78" s="1376"/>
      <c r="G78" s="1377"/>
      <c r="H78" s="1377"/>
      <c r="I78" s="1377"/>
      <c r="J78" s="1377"/>
      <c r="K78" s="1378"/>
      <c r="L78" s="1378"/>
      <c r="M78" s="12"/>
    </row>
    <row r="79" spans="1:13">
      <c r="A79" s="1531" t="s">
        <v>2945</v>
      </c>
      <c r="B79" s="12"/>
      <c r="C79" s="12"/>
      <c r="D79" s="12"/>
      <c r="E79" s="1587"/>
      <c r="F79" s="2220" t="s">
        <v>3051</v>
      </c>
      <c r="G79" s="12"/>
      <c r="H79" s="12"/>
      <c r="I79" s="12"/>
      <c r="J79" s="12"/>
      <c r="K79" s="1587"/>
      <c r="L79" s="1587"/>
      <c r="M79" s="12"/>
    </row>
    <row r="80" spans="1:13">
      <c r="A80" s="1499"/>
      <c r="E80" s="1826" t="s">
        <v>85</v>
      </c>
      <c r="F80" s="1499"/>
      <c r="K80" s="1586"/>
      <c r="L80" s="1586"/>
    </row>
    <row r="81" spans="1:13">
      <c r="A81" s="2181" t="s">
        <v>85</v>
      </c>
      <c r="B81" s="2182" t="s">
        <v>85</v>
      </c>
      <c r="C81" s="2162"/>
      <c r="D81" s="2162"/>
      <c r="E81" s="1337"/>
      <c r="F81" s="2181" t="s">
        <v>85</v>
      </c>
      <c r="G81" s="2162"/>
      <c r="H81" s="2179" t="s">
        <v>3007</v>
      </c>
      <c r="I81" s="2221"/>
      <c r="J81" s="2222" t="s">
        <v>3008</v>
      </c>
      <c r="K81" s="1337"/>
      <c r="L81" s="1337"/>
    </row>
    <row r="82" spans="1:13">
      <c r="A82" s="2950" t="s">
        <v>85</v>
      </c>
      <c r="B82" s="9" t="s">
        <v>3009</v>
      </c>
      <c r="C82" s="40"/>
      <c r="D82" s="144" t="s">
        <v>3010</v>
      </c>
      <c r="E82" s="1341" t="s">
        <v>3011</v>
      </c>
      <c r="F82" s="2951" t="s">
        <v>3012</v>
      </c>
      <c r="G82" s="144" t="s">
        <v>1625</v>
      </c>
      <c r="H82" s="40"/>
      <c r="I82" s="2162"/>
      <c r="J82" s="144" t="s">
        <v>3013</v>
      </c>
      <c r="K82" s="1651" t="s">
        <v>3014</v>
      </c>
      <c r="L82" s="1586"/>
    </row>
    <row r="83" spans="1:13">
      <c r="A83" s="2951" t="s">
        <v>399</v>
      </c>
      <c r="B83" s="9" t="s">
        <v>3015</v>
      </c>
      <c r="C83" s="40"/>
      <c r="D83" s="144" t="s">
        <v>2252</v>
      </c>
      <c r="E83" s="1341" t="s">
        <v>3016</v>
      </c>
      <c r="F83" s="2951" t="s">
        <v>3017</v>
      </c>
      <c r="G83" s="144" t="s">
        <v>2261</v>
      </c>
      <c r="H83" s="144" t="s">
        <v>3018</v>
      </c>
      <c r="I83" s="144" t="s">
        <v>3019</v>
      </c>
      <c r="J83" s="144" t="s">
        <v>3020</v>
      </c>
      <c r="K83" s="1651" t="s">
        <v>1068</v>
      </c>
      <c r="L83" s="1651" t="s">
        <v>399</v>
      </c>
      <c r="M83" s="143"/>
    </row>
    <row r="84" spans="1:13">
      <c r="A84" s="2951" t="s">
        <v>402</v>
      </c>
      <c r="C84" s="40"/>
      <c r="D84" s="144" t="s">
        <v>3021</v>
      </c>
      <c r="E84" s="1341" t="s">
        <v>3022</v>
      </c>
      <c r="F84" s="2950"/>
      <c r="G84" s="40"/>
      <c r="H84" s="40"/>
      <c r="I84" s="40"/>
      <c r="J84" s="144" t="s">
        <v>3023</v>
      </c>
      <c r="K84" s="1586"/>
      <c r="L84" s="1651" t="s">
        <v>402</v>
      </c>
      <c r="M84" s="143"/>
    </row>
    <row r="85" spans="1:13">
      <c r="A85" s="2950"/>
      <c r="C85" s="40"/>
      <c r="D85" s="40"/>
      <c r="E85" s="1341"/>
      <c r="F85" s="2950"/>
      <c r="G85" s="40"/>
      <c r="H85" s="40"/>
      <c r="I85" s="40"/>
      <c r="J85" s="144" t="s">
        <v>3024</v>
      </c>
      <c r="K85" s="1586"/>
      <c r="L85" s="1586"/>
    </row>
    <row r="86" spans="1:13">
      <c r="A86" s="2950"/>
      <c r="C86" s="40"/>
      <c r="D86" s="40"/>
      <c r="E86" s="1341"/>
      <c r="F86" s="2950"/>
      <c r="G86" s="40"/>
      <c r="H86" s="40"/>
      <c r="I86" s="40"/>
      <c r="J86" s="144" t="s">
        <v>3025</v>
      </c>
      <c r="K86" s="1586"/>
      <c r="L86" s="1586"/>
    </row>
    <row r="87" spans="1:13">
      <c r="A87" s="2950"/>
      <c r="B87" s="143" t="s">
        <v>3026</v>
      </c>
      <c r="C87" s="54"/>
      <c r="D87" s="143" t="s">
        <v>173</v>
      </c>
      <c r="E87" s="1330" t="s">
        <v>174</v>
      </c>
      <c r="F87" s="2951" t="s">
        <v>175</v>
      </c>
      <c r="G87" s="143" t="s">
        <v>513</v>
      </c>
      <c r="H87" s="291" t="s">
        <v>514</v>
      </c>
      <c r="I87" s="143" t="s">
        <v>515</v>
      </c>
      <c r="J87" s="291" t="s">
        <v>516</v>
      </c>
      <c r="K87" s="1651" t="s">
        <v>517</v>
      </c>
      <c r="L87" s="1217"/>
    </row>
    <row r="88" spans="1:13">
      <c r="A88" s="2175" t="s">
        <v>407</v>
      </c>
      <c r="B88" s="2225" t="s">
        <v>3045</v>
      </c>
      <c r="C88" s="2162"/>
      <c r="D88" s="2162"/>
      <c r="E88" s="1337"/>
      <c r="F88" s="2181"/>
      <c r="G88" s="2162"/>
      <c r="H88" s="2162"/>
      <c r="I88" s="2162"/>
      <c r="J88" s="2182"/>
      <c r="K88" s="1342"/>
      <c r="L88" s="1185" t="s">
        <v>407</v>
      </c>
      <c r="M88" s="143"/>
    </row>
    <row r="89" spans="1:13">
      <c r="A89" s="1503" t="s">
        <v>409</v>
      </c>
      <c r="B89" s="1861" t="s">
        <v>3052</v>
      </c>
      <c r="C89" s="636"/>
      <c r="D89" s="174">
        <v>1000000000</v>
      </c>
      <c r="E89" s="1586"/>
      <c r="F89" s="2950"/>
      <c r="G89" s="40"/>
      <c r="H89" s="40"/>
      <c r="I89" s="182"/>
      <c r="J89" s="174">
        <f>D89</f>
        <v>1000000000</v>
      </c>
      <c r="K89" s="1356"/>
      <c r="L89" s="1651" t="s">
        <v>409</v>
      </c>
      <c r="M89" s="143"/>
    </row>
    <row r="90" spans="1:13">
      <c r="A90" s="1503" t="s">
        <v>411</v>
      </c>
      <c r="B90" s="1480"/>
      <c r="C90" s="1704"/>
      <c r="D90" s="174"/>
      <c r="E90" s="1674"/>
      <c r="F90" s="2950"/>
      <c r="G90" s="40"/>
      <c r="H90" s="40"/>
      <c r="I90" s="40"/>
      <c r="J90" s="174"/>
      <c r="K90" s="1254"/>
      <c r="L90" s="1651" t="s">
        <v>411</v>
      </c>
      <c r="M90" s="143"/>
    </row>
    <row r="91" spans="1:13">
      <c r="A91" s="1503" t="s">
        <v>413</v>
      </c>
      <c r="B91" s="1480"/>
      <c r="C91" s="1704"/>
      <c r="D91" s="174"/>
      <c r="E91" s="1674"/>
      <c r="F91" s="2950"/>
      <c r="G91" s="40"/>
      <c r="H91" s="40"/>
      <c r="I91" s="40"/>
      <c r="J91" s="174"/>
      <c r="K91" s="1254"/>
      <c r="L91" s="1651" t="s">
        <v>413</v>
      </c>
      <c r="M91" s="143"/>
    </row>
    <row r="92" spans="1:13">
      <c r="A92" s="1503" t="s">
        <v>415</v>
      </c>
      <c r="B92" s="1480"/>
      <c r="C92" s="1704"/>
      <c r="D92" s="174"/>
      <c r="E92" s="1674"/>
      <c r="F92" s="2950"/>
      <c r="G92" s="40"/>
      <c r="H92" s="40"/>
      <c r="I92" s="174"/>
      <c r="J92" s="174"/>
      <c r="K92" s="1254"/>
      <c r="L92" s="1651" t="s">
        <v>415</v>
      </c>
      <c r="M92" s="143"/>
    </row>
    <row r="93" spans="1:13">
      <c r="A93" s="1503" t="s">
        <v>417</v>
      </c>
      <c r="B93" s="1480"/>
      <c r="C93" s="1704"/>
      <c r="D93" s="174"/>
      <c r="E93" s="1674"/>
      <c r="F93" s="2950"/>
      <c r="G93" s="40"/>
      <c r="H93" s="40"/>
      <c r="I93" s="40"/>
      <c r="J93" s="174"/>
      <c r="K93" s="1254"/>
      <c r="L93" s="1651" t="s">
        <v>417</v>
      </c>
      <c r="M93" s="143"/>
    </row>
    <row r="94" spans="1:13">
      <c r="A94" s="1503" t="s">
        <v>419</v>
      </c>
      <c r="B94" s="1480"/>
      <c r="C94" s="1704"/>
      <c r="D94" s="174"/>
      <c r="E94" s="1674"/>
      <c r="F94" s="2950"/>
      <c r="G94" s="40"/>
      <c r="H94" s="40"/>
      <c r="I94" s="40"/>
      <c r="J94" s="174"/>
      <c r="K94" s="1254"/>
      <c r="L94" s="1651" t="s">
        <v>419</v>
      </c>
      <c r="M94" s="143"/>
    </row>
    <row r="95" spans="1:13">
      <c r="A95" s="1503" t="s">
        <v>420</v>
      </c>
      <c r="B95" s="1698" t="s">
        <v>1700</v>
      </c>
      <c r="C95" s="1704"/>
      <c r="D95" s="2098">
        <f>SUM(D89:D94)</f>
        <v>1000000000</v>
      </c>
      <c r="E95" s="1868">
        <f>SUM(E89:E94)</f>
        <v>0</v>
      </c>
      <c r="F95" s="2950"/>
      <c r="G95" s="40"/>
      <c r="H95" s="40"/>
      <c r="I95" s="40"/>
      <c r="J95" s="2098">
        <f>SUM(J89:J94)</f>
        <v>1000000000</v>
      </c>
      <c r="K95" s="2168">
        <f>SUM(K89:K94)</f>
        <v>0</v>
      </c>
      <c r="L95" s="1651" t="s">
        <v>420</v>
      </c>
      <c r="M95" s="143"/>
    </row>
    <row r="96" spans="1:13">
      <c r="A96" s="1503" t="s">
        <v>421</v>
      </c>
      <c r="B96" s="1480"/>
      <c r="C96" s="1704"/>
      <c r="E96" s="1869"/>
      <c r="F96" s="2950"/>
      <c r="G96" s="40"/>
      <c r="H96" s="40"/>
      <c r="I96" s="40"/>
      <c r="J96" s="40"/>
      <c r="K96" s="1341"/>
      <c r="L96" s="1651" t="s">
        <v>421</v>
      </c>
      <c r="M96" s="143"/>
    </row>
    <row r="97" spans="1:13">
      <c r="A97" s="1503" t="s">
        <v>422</v>
      </c>
      <c r="B97" s="2019" t="s">
        <v>3053</v>
      </c>
      <c r="C97" s="1704"/>
      <c r="E97" s="1870"/>
      <c r="F97" s="2950"/>
      <c r="G97" s="40"/>
      <c r="H97" s="40"/>
      <c r="I97" s="40"/>
      <c r="J97" s="40"/>
      <c r="K97" s="1341"/>
      <c r="L97" s="1651" t="s">
        <v>422</v>
      </c>
      <c r="M97" s="143"/>
    </row>
    <row r="98" spans="1:13">
      <c r="A98" s="1503" t="s">
        <v>423</v>
      </c>
      <c r="B98" s="1480"/>
      <c r="C98" s="1704"/>
      <c r="D98" s="151"/>
      <c r="E98" s="1221"/>
      <c r="F98" s="2950"/>
      <c r="G98" s="143"/>
      <c r="H98" s="988"/>
      <c r="I98" s="987"/>
      <c r="J98" s="174"/>
      <c r="K98" s="1674"/>
      <c r="L98" s="1651" t="s">
        <v>423</v>
      </c>
      <c r="M98" s="143"/>
    </row>
    <row r="99" spans="1:13">
      <c r="A99" s="1503" t="s">
        <v>424</v>
      </c>
      <c r="B99" s="2020"/>
      <c r="C99" s="1704"/>
      <c r="D99" s="151"/>
      <c r="E99" s="1221"/>
      <c r="F99" s="2993"/>
      <c r="G99" s="985"/>
      <c r="H99" s="988"/>
      <c r="I99" s="987"/>
      <c r="J99" s="174"/>
      <c r="K99" s="1674"/>
      <c r="L99" s="1651" t="s">
        <v>424</v>
      </c>
      <c r="M99" s="143"/>
    </row>
    <row r="100" spans="1:13">
      <c r="A100" s="1503" t="s">
        <v>425</v>
      </c>
      <c r="B100" s="2020"/>
      <c r="C100" s="1704"/>
      <c r="D100" s="151"/>
      <c r="E100" s="1221"/>
      <c r="F100" s="2993"/>
      <c r="G100" s="985"/>
      <c r="H100" s="988"/>
      <c r="I100" s="987"/>
      <c r="J100" s="174"/>
      <c r="K100" s="1674"/>
      <c r="L100" s="1651" t="s">
        <v>425</v>
      </c>
      <c r="M100" s="143"/>
    </row>
    <row r="101" spans="1:13">
      <c r="A101" s="1503" t="s">
        <v>426</v>
      </c>
      <c r="B101" s="2020"/>
      <c r="C101" s="1704"/>
      <c r="D101" s="151"/>
      <c r="E101" s="1221"/>
      <c r="F101" s="2993"/>
      <c r="G101" s="985"/>
      <c r="H101" s="988"/>
      <c r="I101" s="987"/>
      <c r="J101" s="174"/>
      <c r="K101" s="1674"/>
      <c r="L101" s="1651" t="s">
        <v>426</v>
      </c>
      <c r="M101" s="143"/>
    </row>
    <row r="102" spans="1:13">
      <c r="A102" s="1503" t="s">
        <v>427</v>
      </c>
      <c r="B102" s="2020"/>
      <c r="C102" s="1704"/>
      <c r="D102" s="151"/>
      <c r="E102" s="1221"/>
      <c r="F102" s="2993"/>
      <c r="G102" s="985"/>
      <c r="H102" s="988"/>
      <c r="I102" s="987"/>
      <c r="J102" s="174"/>
      <c r="K102" s="1674"/>
      <c r="L102" s="1651" t="s">
        <v>427</v>
      </c>
      <c r="M102" s="143"/>
    </row>
    <row r="103" spans="1:13">
      <c r="A103" s="1503" t="s">
        <v>428</v>
      </c>
      <c r="B103" s="2020"/>
      <c r="C103" s="1704"/>
      <c r="D103" s="151"/>
      <c r="E103" s="1221"/>
      <c r="F103" s="2993"/>
      <c r="G103" s="985"/>
      <c r="H103" s="988"/>
      <c r="I103" s="987"/>
      <c r="J103" s="174"/>
      <c r="K103" s="1674"/>
      <c r="L103" s="1651" t="s">
        <v>428</v>
      </c>
      <c r="M103" s="143"/>
    </row>
    <row r="104" spans="1:13">
      <c r="A104" s="1503" t="s">
        <v>429</v>
      </c>
      <c r="B104" s="1480"/>
      <c r="C104" s="1704"/>
      <c r="D104" s="151"/>
      <c r="E104" s="1221"/>
      <c r="F104" s="2993"/>
      <c r="G104" s="985"/>
      <c r="H104" s="988"/>
      <c r="I104" s="987"/>
      <c r="J104" s="174"/>
      <c r="K104" s="1254"/>
      <c r="L104" s="1651" t="s">
        <v>429</v>
      </c>
      <c r="M104" s="143"/>
    </row>
    <row r="105" spans="1:13">
      <c r="A105" s="1503" t="s">
        <v>430</v>
      </c>
      <c r="B105" s="1480"/>
      <c r="C105" s="1704"/>
      <c r="D105" s="151"/>
      <c r="E105" s="1221"/>
      <c r="F105" s="2950"/>
      <c r="G105" s="143"/>
      <c r="H105" s="989"/>
      <c r="I105" s="987"/>
      <c r="J105" s="174"/>
      <c r="K105" s="1254"/>
      <c r="L105" s="1651" t="s">
        <v>430</v>
      </c>
      <c r="M105" s="143"/>
    </row>
    <row r="106" spans="1:13">
      <c r="A106" s="1503" t="s">
        <v>431</v>
      </c>
      <c r="B106" s="1480"/>
      <c r="C106" s="1704"/>
      <c r="D106" s="151"/>
      <c r="E106" s="1221"/>
      <c r="F106" s="2950"/>
      <c r="G106" s="40"/>
      <c r="I106" s="987"/>
      <c r="J106" s="174"/>
      <c r="K106" s="1254"/>
      <c r="L106" s="1651" t="s">
        <v>431</v>
      </c>
      <c r="M106" s="143"/>
    </row>
    <row r="107" spans="1:13">
      <c r="A107" s="1503" t="s">
        <v>432</v>
      </c>
      <c r="B107" s="1480"/>
      <c r="C107" s="1704"/>
      <c r="D107" s="151"/>
      <c r="E107" s="1221"/>
      <c r="F107" s="2950"/>
      <c r="G107" s="40"/>
      <c r="I107" s="987"/>
      <c r="J107" s="174"/>
      <c r="K107" s="1254"/>
      <c r="L107" s="1651" t="s">
        <v>432</v>
      </c>
      <c r="M107" s="143"/>
    </row>
    <row r="108" spans="1:13">
      <c r="A108" s="1503" t="s">
        <v>433</v>
      </c>
      <c r="B108" s="1480"/>
      <c r="C108" s="1704"/>
      <c r="D108" s="151"/>
      <c r="E108" s="1221"/>
      <c r="F108" s="2950"/>
      <c r="G108" s="40"/>
      <c r="I108" s="987"/>
      <c r="J108" s="174"/>
      <c r="K108" s="1254"/>
      <c r="L108" s="1651" t="s">
        <v>433</v>
      </c>
      <c r="M108" s="143"/>
    </row>
    <row r="109" spans="1:13">
      <c r="A109" s="1503" t="s">
        <v>434</v>
      </c>
      <c r="B109" s="1480"/>
      <c r="C109" s="1704"/>
      <c r="D109" s="151"/>
      <c r="E109" s="1221"/>
      <c r="F109" s="2950"/>
      <c r="G109" s="40"/>
      <c r="I109" s="990"/>
      <c r="J109" s="174"/>
      <c r="K109" s="1254"/>
      <c r="L109" s="1651" t="s">
        <v>434</v>
      </c>
      <c r="M109" s="143"/>
    </row>
    <row r="110" spans="1:13">
      <c r="A110" s="1503" t="s">
        <v>435</v>
      </c>
      <c r="B110" s="1480"/>
      <c r="C110" s="1704"/>
      <c r="D110" s="151"/>
      <c r="E110" s="1221"/>
      <c r="F110" s="2950"/>
      <c r="G110" s="40"/>
      <c r="H110" s="40"/>
      <c r="I110" s="40"/>
      <c r="J110" s="174"/>
      <c r="K110" s="1254"/>
      <c r="L110" s="1651" t="s">
        <v>435</v>
      </c>
      <c r="M110" s="143"/>
    </row>
    <row r="111" spans="1:13">
      <c r="A111" s="1503" t="s">
        <v>436</v>
      </c>
      <c r="B111" s="1480"/>
      <c r="C111" s="1704"/>
      <c r="D111" s="151"/>
      <c r="E111" s="1221"/>
      <c r="F111" s="2950"/>
      <c r="G111" s="40"/>
      <c r="H111" s="40"/>
      <c r="I111" s="40"/>
      <c r="J111" s="174"/>
      <c r="K111" s="1254"/>
      <c r="L111" s="1651" t="s">
        <v>436</v>
      </c>
      <c r="M111" s="143"/>
    </row>
    <row r="112" spans="1:13">
      <c r="A112" s="1503" t="s">
        <v>437</v>
      </c>
      <c r="B112" s="1480"/>
      <c r="C112" s="1704"/>
      <c r="D112" s="151"/>
      <c r="E112" s="1221"/>
      <c r="F112" s="2950"/>
      <c r="G112" s="40"/>
      <c r="H112" s="40"/>
      <c r="I112" s="40"/>
      <c r="J112" s="174"/>
      <c r="K112" s="1254"/>
      <c r="L112" s="1651" t="s">
        <v>437</v>
      </c>
      <c r="M112" s="143"/>
    </row>
    <row r="113" spans="1:13">
      <c r="A113" s="1503" t="s">
        <v>438</v>
      </c>
      <c r="B113" s="1480"/>
      <c r="C113" s="1704"/>
      <c r="D113" s="151"/>
      <c r="E113" s="1221"/>
      <c r="F113" s="2950"/>
      <c r="G113" s="40"/>
      <c r="H113" s="40"/>
      <c r="I113" s="40"/>
      <c r="J113" s="174"/>
      <c r="K113" s="1254"/>
      <c r="L113" s="1651" t="s">
        <v>438</v>
      </c>
      <c r="M113" s="143"/>
    </row>
    <row r="114" spans="1:13">
      <c r="A114" s="1503" t="s">
        <v>439</v>
      </c>
      <c r="B114" s="1480"/>
      <c r="C114" s="1704"/>
      <c r="D114" s="151"/>
      <c r="E114" s="1221"/>
      <c r="F114" s="2950"/>
      <c r="G114" s="40"/>
      <c r="H114" s="40"/>
      <c r="I114" s="40"/>
      <c r="J114" s="174"/>
      <c r="K114" s="1254"/>
      <c r="L114" s="1651" t="s">
        <v>439</v>
      </c>
      <c r="M114" s="143"/>
    </row>
    <row r="115" spans="1:13">
      <c r="A115" s="1503" t="s">
        <v>443</v>
      </c>
      <c r="B115" s="1480"/>
      <c r="C115" s="1704"/>
      <c r="D115" s="151"/>
      <c r="E115" s="1221"/>
      <c r="F115" s="2950"/>
      <c r="G115" s="40"/>
      <c r="H115" s="40"/>
      <c r="I115" s="40"/>
      <c r="J115" s="174"/>
      <c r="K115" s="1254"/>
      <c r="L115" s="1651" t="s">
        <v>443</v>
      </c>
      <c r="M115" s="143"/>
    </row>
    <row r="116" spans="1:13">
      <c r="A116" s="1503" t="s">
        <v>444</v>
      </c>
      <c r="B116" s="1480"/>
      <c r="C116" s="1704"/>
      <c r="D116" s="151"/>
      <c r="E116" s="1221"/>
      <c r="F116" s="2950"/>
      <c r="G116" s="40"/>
      <c r="H116" s="40"/>
      <c r="I116" s="40"/>
      <c r="J116" s="174"/>
      <c r="K116" s="1254"/>
      <c r="L116" s="1651" t="s">
        <v>444</v>
      </c>
      <c r="M116" s="143"/>
    </row>
    <row r="117" spans="1:13">
      <c r="A117" s="1503" t="s">
        <v>445</v>
      </c>
      <c r="B117" s="1480"/>
      <c r="C117" s="1704"/>
      <c r="D117" s="151"/>
      <c r="E117" s="1221"/>
      <c r="F117" s="2950"/>
      <c r="G117" s="40"/>
      <c r="H117" s="40"/>
      <c r="I117" s="40"/>
      <c r="J117" s="174"/>
      <c r="K117" s="1254"/>
      <c r="L117" s="1651" t="s">
        <v>445</v>
      </c>
      <c r="M117" s="143"/>
    </row>
    <row r="118" spans="1:13">
      <c r="A118" s="1503" t="s">
        <v>446</v>
      </c>
      <c r="B118" s="1480"/>
      <c r="C118" s="1704"/>
      <c r="D118" s="151"/>
      <c r="E118" s="1221"/>
      <c r="F118" s="2950"/>
      <c r="G118" s="40"/>
      <c r="H118" s="40"/>
      <c r="I118" s="40"/>
      <c r="J118" s="174"/>
      <c r="K118" s="1254"/>
      <c r="L118" s="1651" t="s">
        <v>446</v>
      </c>
      <c r="M118" s="143"/>
    </row>
    <row r="119" spans="1:13">
      <c r="A119" s="1503" t="s">
        <v>447</v>
      </c>
      <c r="B119" s="1480"/>
      <c r="C119" s="1704"/>
      <c r="D119" s="151"/>
      <c r="E119" s="1221"/>
      <c r="F119" s="2950"/>
      <c r="G119" s="40"/>
      <c r="H119" s="40"/>
      <c r="I119" s="40"/>
      <c r="J119" s="174"/>
      <c r="K119" s="1254"/>
      <c r="L119" s="1651" t="s">
        <v>447</v>
      </c>
      <c r="M119" s="143"/>
    </row>
    <row r="120" spans="1:13">
      <c r="A120" s="1503">
        <v>33</v>
      </c>
      <c r="B120" s="1480"/>
      <c r="C120" s="1704"/>
      <c r="D120" s="151"/>
      <c r="E120" s="1221"/>
      <c r="F120" s="2950"/>
      <c r="G120" s="40"/>
      <c r="H120" s="40"/>
      <c r="I120" s="40"/>
      <c r="J120" s="174"/>
      <c r="K120" s="1254"/>
      <c r="L120" s="1651">
        <v>33</v>
      </c>
      <c r="M120" s="143"/>
    </row>
    <row r="121" spans="1:13">
      <c r="A121" s="1503">
        <v>34</v>
      </c>
      <c r="B121" s="1480"/>
      <c r="C121" s="1704"/>
      <c r="D121" s="151"/>
      <c r="E121" s="1221"/>
      <c r="F121" s="2950"/>
      <c r="G121" s="40"/>
      <c r="H121" s="40"/>
      <c r="I121" s="40"/>
      <c r="J121" s="174"/>
      <c r="K121" s="1254"/>
      <c r="L121" s="1651">
        <v>34</v>
      </c>
      <c r="M121" s="143"/>
    </row>
    <row r="122" spans="1:13">
      <c r="A122" s="1503">
        <v>35</v>
      </c>
      <c r="B122" s="1480"/>
      <c r="C122" s="1704"/>
      <c r="D122" s="151"/>
      <c r="E122" s="1221"/>
      <c r="F122" s="2950"/>
      <c r="G122" s="40"/>
      <c r="H122" s="40"/>
      <c r="I122" s="40"/>
      <c r="J122" s="174"/>
      <c r="K122" s="1254"/>
      <c r="L122" s="1651">
        <v>35</v>
      </c>
      <c r="M122" s="143"/>
    </row>
    <row r="123" spans="1:13">
      <c r="A123" s="1503">
        <v>36</v>
      </c>
      <c r="B123" s="1480"/>
      <c r="C123" s="1704"/>
      <c r="D123" s="151"/>
      <c r="E123" s="1221"/>
      <c r="F123" s="2950"/>
      <c r="G123" s="40"/>
      <c r="H123" s="40"/>
      <c r="I123" s="40"/>
      <c r="J123" s="174"/>
      <c r="K123" s="1254"/>
      <c r="L123" s="1651">
        <v>36</v>
      </c>
      <c r="M123" s="143"/>
    </row>
    <row r="124" spans="1:13">
      <c r="A124" s="1503">
        <v>37</v>
      </c>
      <c r="B124" s="1480"/>
      <c r="C124" s="1704"/>
      <c r="D124" s="151"/>
      <c r="E124" s="1221"/>
      <c r="F124" s="2950"/>
      <c r="G124" s="40"/>
      <c r="H124" s="40"/>
      <c r="I124" s="40"/>
      <c r="J124" s="174"/>
      <c r="K124" s="1254"/>
      <c r="L124" s="1651">
        <v>37</v>
      </c>
      <c r="M124" s="143"/>
    </row>
    <row r="125" spans="1:13">
      <c r="A125" s="1503">
        <v>38</v>
      </c>
      <c r="B125" s="1480"/>
      <c r="C125" s="1704"/>
      <c r="D125" s="151"/>
      <c r="E125" s="1221"/>
      <c r="F125" s="2950"/>
      <c r="G125" s="40"/>
      <c r="H125" s="40"/>
      <c r="I125" s="40"/>
      <c r="J125" s="174"/>
      <c r="K125" s="1254"/>
      <c r="L125" s="1651">
        <v>38</v>
      </c>
      <c r="M125" s="143"/>
    </row>
    <row r="126" spans="1:13">
      <c r="A126" s="1503">
        <v>39</v>
      </c>
      <c r="B126" s="1480"/>
      <c r="C126" s="1704"/>
      <c r="D126" s="151"/>
      <c r="E126" s="1221"/>
      <c r="F126" s="2950"/>
      <c r="G126" s="40"/>
      <c r="H126" s="40"/>
      <c r="I126" s="40"/>
      <c r="J126" s="174"/>
      <c r="K126" s="1254"/>
      <c r="L126" s="1651">
        <v>39</v>
      </c>
      <c r="M126" s="143"/>
    </row>
    <row r="127" spans="1:13">
      <c r="A127" s="1503">
        <v>40</v>
      </c>
      <c r="B127" s="1480"/>
      <c r="C127" s="1704"/>
      <c r="D127" s="151"/>
      <c r="E127" s="1221"/>
      <c r="F127" s="2950"/>
      <c r="G127" s="40"/>
      <c r="H127" s="40"/>
      <c r="I127" s="40"/>
      <c r="J127" s="174"/>
      <c r="K127" s="1254"/>
      <c r="L127" s="1651">
        <v>40</v>
      </c>
      <c r="M127" s="143"/>
    </row>
    <row r="128" spans="1:13">
      <c r="A128" s="1503">
        <v>41</v>
      </c>
      <c r="B128" s="1480"/>
      <c r="C128" s="1704"/>
      <c r="D128" s="151"/>
      <c r="E128" s="1221"/>
      <c r="F128" s="2950"/>
      <c r="G128" s="40"/>
      <c r="H128" s="40"/>
      <c r="I128" s="40"/>
      <c r="J128" s="174"/>
      <c r="K128" s="1254"/>
      <c r="L128" s="1651">
        <v>41</v>
      </c>
      <c r="M128" s="143"/>
    </row>
    <row r="129" spans="1:13">
      <c r="A129" s="1503">
        <v>42</v>
      </c>
      <c r="B129" s="1480"/>
      <c r="C129" s="1704"/>
      <c r="D129" s="151"/>
      <c r="E129" s="1221"/>
      <c r="F129" s="2950"/>
      <c r="G129" s="40"/>
      <c r="H129" s="40"/>
      <c r="I129" s="40"/>
      <c r="J129" s="174"/>
      <c r="K129" s="1254"/>
      <c r="L129" s="1651">
        <v>42</v>
      </c>
      <c r="M129" s="143"/>
    </row>
    <row r="130" spans="1:13">
      <c r="A130" s="1503">
        <v>43</v>
      </c>
      <c r="B130" s="1480"/>
      <c r="C130" s="1704"/>
      <c r="D130" s="151"/>
      <c r="E130" s="1221"/>
      <c r="F130" s="2950"/>
      <c r="G130" s="40"/>
      <c r="H130" s="40"/>
      <c r="I130" s="40"/>
      <c r="J130" s="174"/>
      <c r="K130" s="1254"/>
      <c r="L130" s="1651">
        <v>43</v>
      </c>
      <c r="M130" s="143"/>
    </row>
    <row r="131" spans="1:13">
      <c r="A131" s="1503">
        <v>44</v>
      </c>
      <c r="B131" s="1480"/>
      <c r="C131" s="1704"/>
      <c r="D131" s="151"/>
      <c r="E131" s="2021"/>
      <c r="F131" s="2950"/>
      <c r="G131" s="40"/>
      <c r="H131" s="40"/>
      <c r="I131" s="40"/>
      <c r="J131" s="174"/>
      <c r="K131" s="1254"/>
      <c r="L131" s="1651">
        <v>44</v>
      </c>
      <c r="M131" s="143"/>
    </row>
    <row r="132" spans="1:13">
      <c r="A132" s="1503">
        <v>45</v>
      </c>
      <c r="B132" s="1698" t="s">
        <v>1700</v>
      </c>
      <c r="C132" s="1704"/>
      <c r="D132" s="2226">
        <f>SUM(D98:D131)</f>
        <v>0</v>
      </c>
      <c r="E132" s="1829">
        <f>SUM(E98:E131)</f>
        <v>0</v>
      </c>
      <c r="F132" s="2950"/>
      <c r="G132" s="40"/>
      <c r="H132" s="40"/>
      <c r="I132" s="40"/>
      <c r="J132" s="2098">
        <f>SUM(J98:J131)</f>
        <v>0</v>
      </c>
      <c r="K132" s="2168">
        <f>SUM(K98:K131)</f>
        <v>0</v>
      </c>
      <c r="L132" s="1651">
        <v>45</v>
      </c>
      <c r="M132" s="143"/>
    </row>
    <row r="133" spans="1:13">
      <c r="A133" s="1503">
        <v>46</v>
      </c>
      <c r="B133" s="1480"/>
      <c r="C133" s="1704"/>
      <c r="D133" s="636"/>
      <c r="E133" s="1869"/>
      <c r="F133" s="2950"/>
      <c r="G133" s="40"/>
      <c r="H133" s="40"/>
      <c r="I133" s="40"/>
      <c r="J133" s="40"/>
      <c r="K133" s="1341"/>
      <c r="L133" s="1651">
        <v>46</v>
      </c>
      <c r="M133" s="143"/>
    </row>
    <row r="134" spans="1:13">
      <c r="A134" s="1503">
        <v>47</v>
      </c>
      <c r="B134" s="1480"/>
      <c r="C134" s="1704"/>
      <c r="D134" s="1704"/>
      <c r="E134" s="1870"/>
      <c r="F134" s="2950"/>
      <c r="G134" s="40"/>
      <c r="H134" s="40"/>
      <c r="I134" s="40"/>
      <c r="J134" s="40"/>
      <c r="K134" s="1341"/>
      <c r="L134" s="1651">
        <v>47</v>
      </c>
      <c r="M134" s="143"/>
    </row>
    <row r="135" spans="1:13" ht="16" thickBot="1">
      <c r="A135" s="1226">
        <v>48</v>
      </c>
      <c r="B135" s="2017"/>
      <c r="C135" s="2022"/>
      <c r="D135" s="2018"/>
      <c r="E135" s="1227"/>
      <c r="F135" s="1379"/>
      <c r="G135" s="2223"/>
      <c r="H135" s="2223"/>
      <c r="I135" s="2224"/>
      <c r="J135" s="1363"/>
      <c r="K135" s="1352"/>
      <c r="L135" s="1382">
        <v>48</v>
      </c>
      <c r="M135" s="143"/>
    </row>
    <row r="136" spans="1:13">
      <c r="A136" s="9" t="str">
        <f>A69</f>
        <v xml:space="preserve"> FERC FORM NO.1 (ED. 12-96) NYPSC Modified-96</v>
      </c>
      <c r="F136" s="9" t="str">
        <f>A69</f>
        <v xml:space="preserve"> FERC FORM NO.1 (ED. 12-96) NYPSC Modified-96</v>
      </c>
    </row>
    <row r="137" spans="1:13">
      <c r="A137" s="12" t="s">
        <v>3054</v>
      </c>
      <c r="B137" s="12"/>
      <c r="C137" s="12"/>
      <c r="D137" s="12"/>
      <c r="E137" s="12"/>
      <c r="F137" s="3699" t="s">
        <v>3055</v>
      </c>
      <c r="G137" s="3699"/>
      <c r="H137" s="3699"/>
      <c r="I137" s="3699"/>
      <c r="J137" s="3699"/>
      <c r="K137" s="3699"/>
      <c r="L137" s="3699"/>
      <c r="M137" s="12"/>
    </row>
    <row r="138" spans="1:13" ht="16" thickBot="1">
      <c r="A138" s="1499"/>
      <c r="B138" s="12"/>
      <c r="C138" s="1749"/>
      <c r="D138" s="1777" t="str">
        <f>'Data Sheet'!$C$40</f>
        <v>April 20, 2026</v>
      </c>
      <c r="E138" s="1586" t="str">
        <f>'Data Sheet'!$C$38</f>
        <v>December 31, 2025</v>
      </c>
      <c r="F138" s="9" t="str">
        <f>'Data Sheet'!$C$25</f>
        <v xml:space="preserve">Niagara Mohawk Power Corporation </v>
      </c>
      <c r="G138" s="12"/>
      <c r="H138" s="12"/>
      <c r="I138" s="319" t="str">
        <f>'Data Sheet'!$C$40</f>
        <v>April 20, 2026</v>
      </c>
      <c r="J138" s="9" t="str">
        <f>'Data Sheet'!$C$38</f>
        <v>December 31, 2025</v>
      </c>
      <c r="K138" s="12"/>
      <c r="L138" s="12"/>
      <c r="M138" s="12"/>
    </row>
    <row r="139" spans="1:13">
      <c r="A139" s="1658"/>
      <c r="B139" s="2615"/>
      <c r="C139" s="1752"/>
      <c r="D139" s="1752"/>
      <c r="E139" s="1451"/>
      <c r="F139" s="1659"/>
      <c r="G139" s="2615"/>
      <c r="H139" s="2615"/>
      <c r="I139" s="2615"/>
      <c r="J139" s="2615"/>
      <c r="K139" s="2615"/>
      <c r="L139" s="2616"/>
      <c r="M139" s="12"/>
    </row>
    <row r="140" spans="1:13">
      <c r="A140" s="1531" t="s">
        <v>2945</v>
      </c>
      <c r="B140" s="12"/>
      <c r="C140" s="1749"/>
      <c r="D140" s="1749"/>
      <c r="E140" s="1587"/>
      <c r="F140" s="2994" t="str">
        <f>F4</f>
        <v>LONG-TERM DEBT (Accounts 221, 222, 223, and 224) (Continued)</v>
      </c>
      <c r="G140" s="12"/>
      <c r="H140" s="12"/>
      <c r="I140" s="12"/>
      <c r="J140" s="12"/>
      <c r="K140" s="12"/>
      <c r="L140" s="2473"/>
      <c r="M140" s="12"/>
    </row>
    <row r="141" spans="1:13">
      <c r="A141" s="1499"/>
      <c r="C141" s="617"/>
      <c r="D141" s="617"/>
      <c r="E141" s="1826" t="s">
        <v>85</v>
      </c>
      <c r="F141" s="2995"/>
      <c r="L141" s="1579"/>
    </row>
    <row r="142" spans="1:13">
      <c r="A142" s="2181" t="s">
        <v>85</v>
      </c>
      <c r="B142" s="2182" t="s">
        <v>85</v>
      </c>
      <c r="C142" s="541"/>
      <c r="D142" s="541"/>
      <c r="E142" s="1337"/>
      <c r="F142" s="1660" t="s">
        <v>85</v>
      </c>
      <c r="G142" s="2162"/>
      <c r="H142" s="2179" t="s">
        <v>3007</v>
      </c>
      <c r="I142" s="2221"/>
      <c r="J142" s="2222" t="s">
        <v>3008</v>
      </c>
      <c r="K142" s="2162"/>
      <c r="L142" s="46"/>
    </row>
    <row r="143" spans="1:13">
      <c r="A143" s="2950" t="s">
        <v>85</v>
      </c>
      <c r="B143" s="9" t="s">
        <v>3009</v>
      </c>
      <c r="C143" s="617"/>
      <c r="D143" s="534" t="s">
        <v>3010</v>
      </c>
      <c r="E143" s="1341" t="s">
        <v>3011</v>
      </c>
      <c r="F143" s="2996" t="s">
        <v>3012</v>
      </c>
      <c r="G143" s="144" t="s">
        <v>1625</v>
      </c>
      <c r="H143" s="40"/>
      <c r="I143" s="2162"/>
      <c r="J143" s="144" t="s">
        <v>3013</v>
      </c>
      <c r="K143" s="144" t="s">
        <v>3014</v>
      </c>
      <c r="L143" s="41"/>
    </row>
    <row r="144" spans="1:13">
      <c r="A144" s="2951" t="s">
        <v>399</v>
      </c>
      <c r="B144" s="9" t="s">
        <v>3015</v>
      </c>
      <c r="C144" s="617"/>
      <c r="D144" s="534" t="s">
        <v>2252</v>
      </c>
      <c r="E144" s="1341" t="s">
        <v>3016</v>
      </c>
      <c r="F144" s="2996" t="s">
        <v>3017</v>
      </c>
      <c r="G144" s="144" t="s">
        <v>2261</v>
      </c>
      <c r="H144" s="144" t="s">
        <v>3018</v>
      </c>
      <c r="I144" s="144" t="s">
        <v>3019</v>
      </c>
      <c r="J144" s="144" t="s">
        <v>3020</v>
      </c>
      <c r="K144" s="144" t="s">
        <v>1068</v>
      </c>
      <c r="L144" s="116" t="s">
        <v>399</v>
      </c>
      <c r="M144" s="143"/>
    </row>
    <row r="145" spans="1:13">
      <c r="A145" s="2951" t="s">
        <v>402</v>
      </c>
      <c r="C145" s="617"/>
      <c r="D145" s="534" t="s">
        <v>3021</v>
      </c>
      <c r="E145" s="1341" t="s">
        <v>3022</v>
      </c>
      <c r="F145" s="2995"/>
      <c r="G145" s="40"/>
      <c r="H145" s="40"/>
      <c r="I145" s="40"/>
      <c r="J145" s="144" t="s">
        <v>3023</v>
      </c>
      <c r="K145" s="40"/>
      <c r="L145" s="116" t="s">
        <v>402</v>
      </c>
      <c r="M145" s="143"/>
    </row>
    <row r="146" spans="1:13">
      <c r="A146" s="2950"/>
      <c r="C146" s="617"/>
      <c r="D146" s="617"/>
      <c r="E146" s="1341"/>
      <c r="F146" s="2995"/>
      <c r="G146" s="40"/>
      <c r="H146" s="40"/>
      <c r="I146" s="40"/>
      <c r="J146" s="144" t="s">
        <v>3024</v>
      </c>
      <c r="K146" s="40"/>
      <c r="L146" s="41"/>
    </row>
    <row r="147" spans="1:13">
      <c r="A147" s="2950"/>
      <c r="C147" s="617"/>
      <c r="D147" s="617"/>
      <c r="E147" s="1341"/>
      <c r="F147" s="2995"/>
      <c r="G147" s="40"/>
      <c r="H147" s="40"/>
      <c r="I147" s="40"/>
      <c r="J147" s="144" t="s">
        <v>3025</v>
      </c>
      <c r="K147" s="40"/>
      <c r="L147" s="41"/>
    </row>
    <row r="148" spans="1:13">
      <c r="A148" s="2950"/>
      <c r="B148" s="143" t="s">
        <v>3026</v>
      </c>
      <c r="C148" s="1739"/>
      <c r="D148" s="534" t="s">
        <v>173</v>
      </c>
      <c r="E148" s="1330" t="s">
        <v>174</v>
      </c>
      <c r="F148" s="2996" t="s">
        <v>175</v>
      </c>
      <c r="G148" s="143" t="s">
        <v>513</v>
      </c>
      <c r="H148" s="291" t="s">
        <v>514</v>
      </c>
      <c r="I148" s="143" t="s">
        <v>515</v>
      </c>
      <c r="J148" s="291" t="s">
        <v>516</v>
      </c>
      <c r="K148" s="143" t="s">
        <v>517</v>
      </c>
      <c r="L148" s="50"/>
    </row>
    <row r="149" spans="1:13">
      <c r="A149" s="2175" t="s">
        <v>407</v>
      </c>
      <c r="B149" s="2225"/>
      <c r="C149" s="541"/>
      <c r="D149" s="1778"/>
      <c r="E149" s="1827"/>
      <c r="F149" s="1661"/>
      <c r="G149" s="2617"/>
      <c r="H149" s="2617"/>
      <c r="I149" s="2617"/>
      <c r="J149" s="2618"/>
      <c r="K149" s="184"/>
      <c r="L149" s="298" t="s">
        <v>407</v>
      </c>
      <c r="M149" s="143"/>
    </row>
    <row r="150" spans="1:13">
      <c r="A150" s="2951" t="s">
        <v>409</v>
      </c>
      <c r="C150" s="617"/>
      <c r="D150" s="1779"/>
      <c r="E150" s="1586"/>
      <c r="F150" s="2995"/>
      <c r="G150" s="40"/>
      <c r="H150" s="40"/>
      <c r="I150" s="182"/>
      <c r="J150" s="182"/>
      <c r="K150" s="156"/>
      <c r="L150" s="2619" t="s">
        <v>409</v>
      </c>
      <c r="M150" s="143"/>
    </row>
    <row r="151" spans="1:13">
      <c r="A151" s="2951" t="s">
        <v>411</v>
      </c>
      <c r="C151" s="617"/>
      <c r="D151" s="618"/>
      <c r="E151" s="1674"/>
      <c r="F151" s="2995"/>
      <c r="G151" s="40"/>
      <c r="H151" s="40"/>
      <c r="I151" s="40"/>
      <c r="J151" s="174"/>
      <c r="K151" s="157"/>
      <c r="L151" s="2619" t="s">
        <v>411</v>
      </c>
      <c r="M151" s="143"/>
    </row>
    <row r="152" spans="1:13">
      <c r="A152" s="2951" t="s">
        <v>413</v>
      </c>
      <c r="C152" s="617"/>
      <c r="D152" s="618"/>
      <c r="E152" s="1674"/>
      <c r="F152" s="2995"/>
      <c r="G152" s="40"/>
      <c r="H152" s="40"/>
      <c r="I152" s="40"/>
      <c r="J152" s="174"/>
      <c r="K152" s="157"/>
      <c r="L152" s="2619" t="s">
        <v>413</v>
      </c>
      <c r="M152" s="143"/>
    </row>
    <row r="153" spans="1:13">
      <c r="A153" s="2951" t="s">
        <v>415</v>
      </c>
      <c r="C153" s="617"/>
      <c r="D153" s="618"/>
      <c r="E153" s="1674"/>
      <c r="F153" s="2995"/>
      <c r="G153" s="40"/>
      <c r="H153" s="40"/>
      <c r="I153" s="174"/>
      <c r="J153" s="174"/>
      <c r="K153" s="157"/>
      <c r="L153" s="2619" t="s">
        <v>415</v>
      </c>
      <c r="M153" s="143"/>
    </row>
    <row r="154" spans="1:13">
      <c r="A154" s="2951" t="s">
        <v>417</v>
      </c>
      <c r="C154" s="617"/>
      <c r="D154" s="618"/>
      <c r="E154" s="1674"/>
      <c r="F154" s="2995"/>
      <c r="G154" s="40"/>
      <c r="H154" s="40"/>
      <c r="I154" s="40"/>
      <c r="J154" s="174"/>
      <c r="K154" s="157"/>
      <c r="L154" s="2619" t="s">
        <v>417</v>
      </c>
      <c r="M154" s="143"/>
    </row>
    <row r="155" spans="1:13">
      <c r="A155" s="2951" t="s">
        <v>419</v>
      </c>
      <c r="C155" s="617"/>
      <c r="D155" s="618"/>
      <c r="E155" s="1674"/>
      <c r="F155" s="2995"/>
      <c r="G155" s="40"/>
      <c r="H155" s="40"/>
      <c r="I155" s="40"/>
      <c r="J155" s="174"/>
      <c r="K155" s="157"/>
      <c r="L155" s="2619" t="s">
        <v>419</v>
      </c>
      <c r="M155" s="143"/>
    </row>
    <row r="156" spans="1:13">
      <c r="A156" s="2951" t="s">
        <v>420</v>
      </c>
      <c r="B156" s="143" t="s">
        <v>1700</v>
      </c>
      <c r="C156" s="617"/>
      <c r="D156" s="530">
        <f>SUM(D150:D155)</f>
        <v>0</v>
      </c>
      <c r="E156" s="2168">
        <f>SUM(E150:E155)</f>
        <v>0</v>
      </c>
      <c r="F156" s="2995"/>
      <c r="G156" s="40"/>
      <c r="H156" s="40"/>
      <c r="I156" s="40"/>
      <c r="J156" s="2098">
        <f>SUM(J150:J155)</f>
        <v>0</v>
      </c>
      <c r="K156" s="2098">
        <f>SUM(K150:K155)</f>
        <v>0</v>
      </c>
      <c r="L156" s="2619" t="s">
        <v>420</v>
      </c>
      <c r="M156" s="143"/>
    </row>
    <row r="157" spans="1:13">
      <c r="A157" s="2951" t="s">
        <v>421</v>
      </c>
      <c r="C157" s="617"/>
      <c r="D157" s="1780"/>
      <c r="E157" s="1828"/>
      <c r="F157" s="2997"/>
      <c r="G157" s="185"/>
      <c r="H157" s="185"/>
      <c r="I157" s="185"/>
      <c r="J157" s="185"/>
      <c r="K157" s="186"/>
      <c r="L157" s="2619" t="s">
        <v>421</v>
      </c>
      <c r="M157" s="143"/>
    </row>
    <row r="158" spans="1:13">
      <c r="A158" s="2951" t="s">
        <v>422</v>
      </c>
      <c r="B158" s="145"/>
      <c r="C158" s="617"/>
      <c r="D158" s="1780"/>
      <c r="E158" s="1828"/>
      <c r="F158" s="2997"/>
      <c r="G158" s="185"/>
      <c r="H158" s="185"/>
      <c r="I158" s="185"/>
      <c r="J158" s="185"/>
      <c r="K158" s="186"/>
      <c r="L158" s="2619" t="s">
        <v>422</v>
      </c>
      <c r="M158" s="143"/>
    </row>
    <row r="159" spans="1:13">
      <c r="A159" s="2951" t="s">
        <v>423</v>
      </c>
      <c r="C159" s="617"/>
      <c r="D159" s="1779"/>
      <c r="E159" s="1829"/>
      <c r="F159" s="2995"/>
      <c r="G159" s="40"/>
      <c r="H159" s="40"/>
      <c r="I159" s="40"/>
      <c r="J159" s="182"/>
      <c r="K159" s="156"/>
      <c r="L159" s="2619" t="s">
        <v>423</v>
      </c>
      <c r="M159" s="143"/>
    </row>
    <row r="160" spans="1:13">
      <c r="A160" s="2951" t="s">
        <v>424</v>
      </c>
      <c r="C160" s="617"/>
      <c r="D160" s="618"/>
      <c r="E160" s="1674"/>
      <c r="F160" s="2995"/>
      <c r="G160" s="40"/>
      <c r="H160" s="40"/>
      <c r="I160" s="40"/>
      <c r="J160" s="174"/>
      <c r="K160" s="157"/>
      <c r="L160" s="2619" t="s">
        <v>424</v>
      </c>
      <c r="M160" s="143"/>
    </row>
    <row r="161" spans="1:13">
      <c r="A161" s="2951" t="s">
        <v>425</v>
      </c>
      <c r="C161" s="617"/>
      <c r="D161" s="618"/>
      <c r="E161" s="1674"/>
      <c r="F161" s="2995"/>
      <c r="G161" s="40"/>
      <c r="H161" s="40"/>
      <c r="I161" s="40"/>
      <c r="J161" s="174"/>
      <c r="K161" s="157"/>
      <c r="L161" s="2619" t="s">
        <v>425</v>
      </c>
      <c r="M161" s="143"/>
    </row>
    <row r="162" spans="1:13">
      <c r="A162" s="2951" t="s">
        <v>426</v>
      </c>
      <c r="C162" s="617"/>
      <c r="D162" s="618"/>
      <c r="E162" s="1674"/>
      <c r="F162" s="2995"/>
      <c r="G162" s="40"/>
      <c r="H162" s="40"/>
      <c r="I162" s="40"/>
      <c r="J162" s="174"/>
      <c r="K162" s="157"/>
      <c r="L162" s="2619" t="s">
        <v>426</v>
      </c>
      <c r="M162" s="143"/>
    </row>
    <row r="163" spans="1:13">
      <c r="A163" s="2951" t="s">
        <v>427</v>
      </c>
      <c r="C163" s="617"/>
      <c r="D163" s="618"/>
      <c r="E163" s="1674"/>
      <c r="F163" s="2995"/>
      <c r="G163" s="40"/>
      <c r="H163" s="40"/>
      <c r="I163" s="40"/>
      <c r="J163" s="174"/>
      <c r="K163" s="157"/>
      <c r="L163" s="2619" t="s">
        <v>427</v>
      </c>
      <c r="M163" s="143"/>
    </row>
    <row r="164" spans="1:13">
      <c r="A164" s="2951" t="s">
        <v>428</v>
      </c>
      <c r="C164" s="617"/>
      <c r="D164" s="618"/>
      <c r="E164" s="1674"/>
      <c r="F164" s="2995"/>
      <c r="G164" s="40"/>
      <c r="H164" s="40"/>
      <c r="I164" s="40"/>
      <c r="J164" s="174"/>
      <c r="K164" s="157"/>
      <c r="L164" s="2619" t="s">
        <v>428</v>
      </c>
      <c r="M164" s="143"/>
    </row>
    <row r="165" spans="1:13">
      <c r="A165" s="2951" t="s">
        <v>429</v>
      </c>
      <c r="C165" s="617"/>
      <c r="D165" s="618"/>
      <c r="E165" s="1674"/>
      <c r="F165" s="2995"/>
      <c r="G165" s="40"/>
      <c r="H165" s="40"/>
      <c r="I165" s="40"/>
      <c r="J165" s="174"/>
      <c r="K165" s="157"/>
      <c r="L165" s="2619" t="s">
        <v>429</v>
      </c>
      <c r="M165" s="143"/>
    </row>
    <row r="166" spans="1:13">
      <c r="A166" s="2951" t="s">
        <v>430</v>
      </c>
      <c r="C166" s="617"/>
      <c r="D166" s="618"/>
      <c r="E166" s="1674"/>
      <c r="F166" s="2995"/>
      <c r="G166" s="40"/>
      <c r="H166" s="40"/>
      <c r="I166" s="40"/>
      <c r="J166" s="174"/>
      <c r="K166" s="157"/>
      <c r="L166" s="2619" t="s">
        <v>430</v>
      </c>
      <c r="M166" s="143"/>
    </row>
    <row r="167" spans="1:13">
      <c r="A167" s="2951" t="s">
        <v>431</v>
      </c>
      <c r="C167" s="617"/>
      <c r="D167" s="618"/>
      <c r="E167" s="1674"/>
      <c r="F167" s="2995"/>
      <c r="G167" s="40"/>
      <c r="H167" s="40"/>
      <c r="I167" s="40"/>
      <c r="J167" s="174"/>
      <c r="K167" s="157"/>
      <c r="L167" s="2619" t="s">
        <v>431</v>
      </c>
      <c r="M167" s="143"/>
    </row>
    <row r="168" spans="1:13">
      <c r="A168" s="2951" t="s">
        <v>432</v>
      </c>
      <c r="C168" s="617"/>
      <c r="D168" s="618"/>
      <c r="E168" s="1674"/>
      <c r="F168" s="2995"/>
      <c r="G168" s="40"/>
      <c r="H168" s="40"/>
      <c r="I168" s="40"/>
      <c r="J168" s="174"/>
      <c r="K168" s="157"/>
      <c r="L168" s="2619" t="s">
        <v>432</v>
      </c>
      <c r="M168" s="143"/>
    </row>
    <row r="169" spans="1:13">
      <c r="A169" s="2951" t="s">
        <v>433</v>
      </c>
      <c r="C169" s="617"/>
      <c r="D169" s="618"/>
      <c r="E169" s="1674"/>
      <c r="F169" s="2995"/>
      <c r="G169" s="40"/>
      <c r="H169" s="40"/>
      <c r="I169" s="40"/>
      <c r="J169" s="174"/>
      <c r="K169" s="157"/>
      <c r="L169" s="2619" t="s">
        <v>433</v>
      </c>
      <c r="M169" s="143"/>
    </row>
    <row r="170" spans="1:13">
      <c r="A170" s="2951" t="s">
        <v>434</v>
      </c>
      <c r="C170" s="617"/>
      <c r="D170" s="618"/>
      <c r="E170" s="1674"/>
      <c r="F170" s="2995"/>
      <c r="G170" s="40"/>
      <c r="H170" s="40"/>
      <c r="I170" s="40"/>
      <c r="J170" s="174"/>
      <c r="K170" s="157"/>
      <c r="L170" s="2619" t="s">
        <v>434</v>
      </c>
      <c r="M170" s="143"/>
    </row>
    <row r="171" spans="1:13">
      <c r="A171" s="2951" t="s">
        <v>435</v>
      </c>
      <c r="C171" s="617"/>
      <c r="D171" s="618"/>
      <c r="E171" s="1674"/>
      <c r="F171" s="2995"/>
      <c r="G171" s="40"/>
      <c r="H171" s="40"/>
      <c r="I171" s="40"/>
      <c r="J171" s="174"/>
      <c r="K171" s="157"/>
      <c r="L171" s="2619" t="s">
        <v>435</v>
      </c>
      <c r="M171" s="143"/>
    </row>
    <row r="172" spans="1:13">
      <c r="A172" s="2951" t="s">
        <v>436</v>
      </c>
      <c r="C172" s="617"/>
      <c r="D172" s="618"/>
      <c r="E172" s="1674"/>
      <c r="F172" s="2995"/>
      <c r="G172" s="40"/>
      <c r="H172" s="40"/>
      <c r="I172" s="40"/>
      <c r="J172" s="174"/>
      <c r="K172" s="157"/>
      <c r="L172" s="2619" t="s">
        <v>436</v>
      </c>
      <c r="M172" s="143"/>
    </row>
    <row r="173" spans="1:13">
      <c r="A173" s="2951" t="s">
        <v>437</v>
      </c>
      <c r="C173" s="617"/>
      <c r="D173" s="618"/>
      <c r="E173" s="1674"/>
      <c r="F173" s="2995"/>
      <c r="G173" s="40"/>
      <c r="H173" s="40"/>
      <c r="I173" s="40"/>
      <c r="J173" s="174"/>
      <c r="K173" s="157"/>
      <c r="L173" s="2619" t="s">
        <v>437</v>
      </c>
      <c r="M173" s="143"/>
    </row>
    <row r="174" spans="1:13">
      <c r="A174" s="2951" t="s">
        <v>438</v>
      </c>
      <c r="C174" s="617"/>
      <c r="D174" s="618"/>
      <c r="E174" s="1674"/>
      <c r="F174" s="2995"/>
      <c r="G174" s="40"/>
      <c r="H174" s="40"/>
      <c r="I174" s="40"/>
      <c r="J174" s="174"/>
      <c r="K174" s="157"/>
      <c r="L174" s="2619" t="s">
        <v>438</v>
      </c>
      <c r="M174" s="143"/>
    </row>
    <row r="175" spans="1:13">
      <c r="A175" s="2951" t="s">
        <v>439</v>
      </c>
      <c r="C175" s="617"/>
      <c r="D175" s="618"/>
      <c r="E175" s="1674"/>
      <c r="F175" s="2995"/>
      <c r="G175" s="40"/>
      <c r="H175" s="40"/>
      <c r="I175" s="40"/>
      <c r="J175" s="174"/>
      <c r="K175" s="157"/>
      <c r="L175" s="2619" t="s">
        <v>439</v>
      </c>
      <c r="M175" s="143"/>
    </row>
    <row r="176" spans="1:13">
      <c r="A176" s="2951" t="s">
        <v>443</v>
      </c>
      <c r="C176" s="617"/>
      <c r="D176" s="618"/>
      <c r="E176" s="1674"/>
      <c r="F176" s="2995"/>
      <c r="G176" s="40"/>
      <c r="H176" s="40"/>
      <c r="I176" s="40"/>
      <c r="J176" s="174"/>
      <c r="K176" s="157"/>
      <c r="L176" s="2619" t="s">
        <v>443</v>
      </c>
      <c r="M176" s="143"/>
    </row>
    <row r="177" spans="1:13">
      <c r="A177" s="2951" t="s">
        <v>444</v>
      </c>
      <c r="C177" s="617"/>
      <c r="D177" s="618"/>
      <c r="E177" s="1674"/>
      <c r="F177" s="2995"/>
      <c r="G177" s="40"/>
      <c r="H177" s="40"/>
      <c r="I177" s="40"/>
      <c r="J177" s="174"/>
      <c r="K177" s="157"/>
      <c r="L177" s="2619" t="s">
        <v>444</v>
      </c>
      <c r="M177" s="143"/>
    </row>
    <row r="178" spans="1:13">
      <c r="A178" s="2951" t="s">
        <v>445</v>
      </c>
      <c r="C178" s="617"/>
      <c r="D178" s="618"/>
      <c r="E178" s="1674"/>
      <c r="F178" s="2995"/>
      <c r="G178" s="40"/>
      <c r="H178" s="40"/>
      <c r="I178" s="40"/>
      <c r="J178" s="174"/>
      <c r="K178" s="157"/>
      <c r="L178" s="2619" t="s">
        <v>445</v>
      </c>
      <c r="M178" s="143"/>
    </row>
    <row r="179" spans="1:13">
      <c r="A179" s="2951" t="s">
        <v>446</v>
      </c>
      <c r="C179" s="617"/>
      <c r="D179" s="618"/>
      <c r="E179" s="1674"/>
      <c r="F179" s="2995"/>
      <c r="G179" s="40"/>
      <c r="H179" s="40"/>
      <c r="I179" s="40"/>
      <c r="J179" s="174"/>
      <c r="K179" s="157"/>
      <c r="L179" s="2619" t="s">
        <v>446</v>
      </c>
      <c r="M179" s="143"/>
    </row>
    <row r="180" spans="1:13">
      <c r="A180" s="2951" t="s">
        <v>447</v>
      </c>
      <c r="C180" s="617"/>
      <c r="D180" s="618"/>
      <c r="E180" s="1674"/>
      <c r="F180" s="2995"/>
      <c r="G180" s="40"/>
      <c r="H180" s="40"/>
      <c r="I180" s="40"/>
      <c r="J180" s="174"/>
      <c r="K180" s="157"/>
      <c r="L180" s="2619" t="s">
        <v>447</v>
      </c>
      <c r="M180" s="143"/>
    </row>
    <row r="181" spans="1:13">
      <c r="A181" s="2951">
        <v>33</v>
      </c>
      <c r="C181" s="617"/>
      <c r="D181" s="618"/>
      <c r="E181" s="1674"/>
      <c r="F181" s="2995"/>
      <c r="G181" s="40"/>
      <c r="H181" s="40"/>
      <c r="I181" s="40"/>
      <c r="J181" s="174"/>
      <c r="K181" s="157"/>
      <c r="L181" s="2619">
        <v>33</v>
      </c>
      <c r="M181" s="143"/>
    </row>
    <row r="182" spans="1:13">
      <c r="A182" s="2951">
        <v>34</v>
      </c>
      <c r="C182" s="1128"/>
      <c r="D182" s="582"/>
      <c r="E182" s="1674"/>
      <c r="F182" s="2995"/>
      <c r="G182" s="40"/>
      <c r="H182" s="40"/>
      <c r="I182" s="40"/>
      <c r="J182" s="174"/>
      <c r="K182" s="157"/>
      <c r="L182" s="2619">
        <v>34</v>
      </c>
      <c r="M182" s="143"/>
    </row>
    <row r="183" spans="1:13">
      <c r="A183" s="2951">
        <v>35</v>
      </c>
      <c r="C183" s="40"/>
      <c r="D183" s="174"/>
      <c r="E183" s="1674"/>
      <c r="F183" s="2995"/>
      <c r="G183" s="40"/>
      <c r="H183" s="40"/>
      <c r="I183" s="40"/>
      <c r="J183" s="174"/>
      <c r="K183" s="157"/>
      <c r="L183" s="2619">
        <v>35</v>
      </c>
      <c r="M183" s="143"/>
    </row>
    <row r="184" spans="1:13" ht="16" thickBot="1">
      <c r="A184" s="1350">
        <v>36</v>
      </c>
      <c r="B184" s="1620"/>
      <c r="C184" s="2998"/>
      <c r="D184" s="2999"/>
      <c r="E184" s="1830"/>
      <c r="F184" s="2995"/>
      <c r="G184" s="40"/>
      <c r="H184" s="40"/>
      <c r="I184" s="40"/>
      <c r="J184" s="174"/>
      <c r="K184" s="157"/>
      <c r="L184" s="2619">
        <v>36</v>
      </c>
      <c r="M184" s="143"/>
    </row>
    <row r="185" spans="1:13">
      <c r="A185" s="2951">
        <v>37</v>
      </c>
      <c r="C185" s="40"/>
      <c r="D185" s="174"/>
      <c r="E185" s="1662"/>
      <c r="F185" s="2995"/>
      <c r="G185" s="40"/>
      <c r="H185" s="40"/>
      <c r="I185" s="40"/>
      <c r="J185" s="174"/>
      <c r="K185" s="157"/>
      <c r="L185" s="2619">
        <v>37</v>
      </c>
      <c r="M185" s="143"/>
    </row>
    <row r="186" spans="1:13">
      <c r="A186" s="2951">
        <v>38</v>
      </c>
      <c r="C186" s="40"/>
      <c r="D186" s="174"/>
      <c r="E186" s="1662"/>
      <c r="F186" s="2995"/>
      <c r="G186" s="40"/>
      <c r="H186" s="40"/>
      <c r="I186" s="40"/>
      <c r="J186" s="174"/>
      <c r="K186" s="157"/>
      <c r="L186" s="2619">
        <v>38</v>
      </c>
      <c r="M186" s="143"/>
    </row>
    <row r="187" spans="1:13">
      <c r="A187" s="2951">
        <v>39</v>
      </c>
      <c r="C187" s="40"/>
      <c r="D187" s="174"/>
      <c r="E187" s="1662"/>
      <c r="F187" s="2995"/>
      <c r="G187" s="40"/>
      <c r="H187" s="40"/>
      <c r="I187" s="40"/>
      <c r="J187" s="174"/>
      <c r="K187" s="157"/>
      <c r="L187" s="2619">
        <v>39</v>
      </c>
      <c r="M187" s="143"/>
    </row>
    <row r="188" spans="1:13">
      <c r="A188" s="2951">
        <v>40</v>
      </c>
      <c r="C188" s="40"/>
      <c r="D188" s="174"/>
      <c r="E188" s="1662"/>
      <c r="F188" s="2995"/>
      <c r="G188" s="40"/>
      <c r="H188" s="40"/>
      <c r="I188" s="40"/>
      <c r="J188" s="174"/>
      <c r="K188" s="157"/>
      <c r="L188" s="2619">
        <v>40</v>
      </c>
      <c r="M188" s="143"/>
    </row>
    <row r="189" spans="1:13">
      <c r="A189" s="2951">
        <v>41</v>
      </c>
      <c r="C189" s="40"/>
      <c r="D189" s="174"/>
      <c r="E189" s="1662"/>
      <c r="F189" s="2995"/>
      <c r="G189" s="40"/>
      <c r="H189" s="40"/>
      <c r="I189" s="40"/>
      <c r="J189" s="174"/>
      <c r="K189" s="157"/>
      <c r="L189" s="2619">
        <v>41</v>
      </c>
      <c r="M189" s="143"/>
    </row>
    <row r="190" spans="1:13">
      <c r="A190" s="2951">
        <v>42</v>
      </c>
      <c r="C190" s="40"/>
      <c r="D190" s="174"/>
      <c r="E190" s="1662"/>
      <c r="F190" s="2995"/>
      <c r="G190" s="40"/>
      <c r="H190" s="40"/>
      <c r="I190" s="40"/>
      <c r="J190" s="174"/>
      <c r="K190" s="157"/>
      <c r="L190" s="2619">
        <v>42</v>
      </c>
      <c r="M190" s="143"/>
    </row>
    <row r="191" spans="1:13">
      <c r="A191" s="2951">
        <v>43</v>
      </c>
      <c r="C191" s="40"/>
      <c r="D191" s="174"/>
      <c r="E191" s="1662"/>
      <c r="F191" s="2995"/>
      <c r="G191" s="40"/>
      <c r="H191" s="40"/>
      <c r="I191" s="40"/>
      <c r="J191" s="174"/>
      <c r="K191" s="157"/>
      <c r="L191" s="2619">
        <v>43</v>
      </c>
      <c r="M191" s="143"/>
    </row>
    <row r="192" spans="1:13">
      <c r="A192" s="2951">
        <v>44</v>
      </c>
      <c r="C192" s="40"/>
      <c r="D192" s="174"/>
      <c r="E192" s="1662"/>
      <c r="F192" s="2995"/>
      <c r="G192" s="40"/>
      <c r="H192" s="40"/>
      <c r="I192" s="40"/>
      <c r="J192" s="174"/>
      <c r="K192" s="157"/>
      <c r="L192" s="2619">
        <v>44</v>
      </c>
      <c r="M192" s="143"/>
    </row>
    <row r="193" spans="1:13">
      <c r="A193" s="2951">
        <v>45</v>
      </c>
      <c r="B193" s="143" t="s">
        <v>1700</v>
      </c>
      <c r="C193" s="40"/>
      <c r="D193" s="2098">
        <f>SUM(D159:D192)</f>
        <v>0</v>
      </c>
      <c r="E193" s="118">
        <f>SUM(E159:E192)</f>
        <v>0</v>
      </c>
      <c r="F193" s="2995"/>
      <c r="G193" s="40"/>
      <c r="H193" s="40"/>
      <c r="I193" s="40"/>
      <c r="J193" s="2098">
        <f>SUM(J159:J192)</f>
        <v>0</v>
      </c>
      <c r="K193" s="2098">
        <f>SUM(K159:K192)</f>
        <v>0</v>
      </c>
      <c r="L193" s="2619">
        <v>45</v>
      </c>
      <c r="M193" s="143"/>
    </row>
    <row r="194" spans="1:13">
      <c r="A194" s="2951">
        <v>46</v>
      </c>
      <c r="C194" s="40"/>
      <c r="D194" s="40"/>
      <c r="E194" s="1579"/>
      <c r="F194" s="2995"/>
      <c r="G194" s="40"/>
      <c r="H194" s="40"/>
      <c r="I194" s="40"/>
      <c r="J194" s="40"/>
      <c r="K194" s="38"/>
      <c r="L194" s="2619">
        <v>46</v>
      </c>
      <c r="M194" s="143"/>
    </row>
    <row r="195" spans="1:13">
      <c r="A195" s="2951">
        <v>47</v>
      </c>
      <c r="C195" s="40"/>
      <c r="D195" s="40"/>
      <c r="E195" s="1579"/>
      <c r="F195" s="2995"/>
      <c r="G195" s="40"/>
      <c r="H195" s="40"/>
      <c r="I195" s="40"/>
      <c r="J195" s="40"/>
      <c r="K195" s="38"/>
      <c r="L195" s="2619">
        <v>47</v>
      </c>
      <c r="M195" s="143"/>
    </row>
    <row r="196" spans="1:13" ht="16" thickBot="1">
      <c r="A196" s="1642">
        <v>48</v>
      </c>
      <c r="B196" s="2921"/>
      <c r="C196" s="2921"/>
      <c r="D196" s="2980"/>
      <c r="E196" s="1663"/>
      <c r="F196" s="1664"/>
      <c r="G196" s="164"/>
      <c r="H196" s="164"/>
      <c r="I196" s="183"/>
      <c r="J196" s="2980"/>
      <c r="K196" s="2980"/>
      <c r="L196" s="3000">
        <v>48</v>
      </c>
      <c r="M196" s="143"/>
    </row>
    <row r="197" spans="1:13">
      <c r="A197" s="1583" t="str">
        <f>A69</f>
        <v xml:space="preserve"> FERC FORM NO.1 (ED. 12-96) NYPSC Modified-96</v>
      </c>
      <c r="F197" s="1586" t="str">
        <f>A69</f>
        <v xml:space="preserve"> FERC FORM NO.1 (ED. 12-96) NYPSC Modified-96</v>
      </c>
    </row>
    <row r="198" spans="1:13">
      <c r="A198" s="1643" t="s">
        <v>3056</v>
      </c>
      <c r="B198" s="12"/>
      <c r="C198" s="12"/>
      <c r="D198" s="12"/>
      <c r="E198" s="12"/>
      <c r="F198" s="1587" t="s">
        <v>3057</v>
      </c>
      <c r="G198" s="12"/>
      <c r="H198" s="12"/>
      <c r="I198" s="12"/>
      <c r="J198" s="12"/>
      <c r="K198" s="12"/>
      <c r="L198" s="12"/>
      <c r="M198" s="12"/>
    </row>
    <row r="199" spans="1:13">
      <c r="A199" s="1583"/>
      <c r="F199" s="1586"/>
    </row>
    <row r="200" spans="1:13">
      <c r="A200" s="1583"/>
      <c r="F200" s="1586"/>
    </row>
    <row r="201" spans="1:13">
      <c r="A201" s="1583"/>
      <c r="F201" s="1586"/>
    </row>
    <row r="202" spans="1:13">
      <c r="A202" s="1583"/>
      <c r="F202" s="1586"/>
    </row>
    <row r="203" spans="1:13" ht="16" thickBot="1">
      <c r="A203" s="1189"/>
      <c r="B203" s="1620"/>
      <c r="C203" s="1620"/>
      <c r="D203" s="1620"/>
      <c r="E203" s="1620"/>
      <c r="F203" s="1369"/>
    </row>
  </sheetData>
  <mergeCells count="3">
    <mergeCell ref="F70:L70"/>
    <mergeCell ref="F137:L137"/>
    <mergeCell ref="K77:L77"/>
  </mergeCells>
  <phoneticPr fontId="40" type="noConversion"/>
  <printOptions horizontalCentered="1" verticalCentered="1"/>
  <pageMargins left="0.5" right="0.75" top="0.5" bottom="0.5" header="0.5" footer="0.5"/>
  <pageSetup scale="61" fitToWidth="2" fitToHeight="3" pageOrder="overThenDown" orientation="portrait" r:id="rId1"/>
  <headerFooter alignWithMargins="0"/>
  <rowBreaks count="2" manualBreakCount="2">
    <brk id="73" max="16383" man="1"/>
    <brk id="137" max="16383" man="1"/>
  </rowBreaks>
  <colBreaks count="1" manualBreakCount="1">
    <brk id="5" max="1048575" man="1"/>
  </col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abColor rgb="FF92D050"/>
  </sheetPr>
  <dimension ref="A1:G203"/>
  <sheetViews>
    <sheetView view="pageBreakPreview" topLeftCell="A173" zoomScale="55" zoomScaleNormal="70" zoomScaleSheetLayoutView="55" workbookViewId="0">
      <selection activeCell="M193" sqref="M193"/>
    </sheetView>
  </sheetViews>
  <sheetFormatPr defaultColWidth="9.69140625" defaultRowHeight="15.5"/>
  <cols>
    <col min="1" max="1" width="7.69140625" style="9" customWidth="1"/>
    <col min="2" max="2" width="6.07421875" style="9" customWidth="1"/>
    <col min="3" max="3" width="54.69140625" style="9" customWidth="1"/>
    <col min="4" max="4" width="15.69140625" style="9" customWidth="1"/>
    <col min="5" max="5" width="17.53515625" style="9" customWidth="1"/>
    <col min="6" max="6" width="17.07421875" style="9" bestFit="1" customWidth="1"/>
    <col min="7" max="7" width="9.07421875" style="9" customWidth="1"/>
    <col min="8" max="16384" width="9.69140625" style="9"/>
  </cols>
  <sheetData>
    <row r="1" spans="1:6">
      <c r="A1" s="2426" t="s">
        <v>156</v>
      </c>
      <c r="B1" s="1326"/>
      <c r="C1" s="1326"/>
      <c r="D1" s="2555" t="s">
        <v>353</v>
      </c>
      <c r="E1" s="1326" t="s">
        <v>158</v>
      </c>
      <c r="F1" s="2579" t="s">
        <v>159</v>
      </c>
    </row>
    <row r="2" spans="1:6">
      <c r="A2" s="2429" t="str">
        <f>'Data Sheet'!$C$25</f>
        <v xml:space="preserve">Niagara Mohawk Power Corporation </v>
      </c>
      <c r="D2" s="38" t="s">
        <v>1247</v>
      </c>
      <c r="E2" s="9" t="s">
        <v>1248</v>
      </c>
      <c r="F2" s="41"/>
    </row>
    <row r="3" spans="1:6" ht="15" customHeight="1">
      <c r="A3" s="2430"/>
      <c r="B3" s="37"/>
      <c r="C3" s="37"/>
      <c r="D3" s="38" t="s">
        <v>1666</v>
      </c>
      <c r="E3" s="324" t="str">
        <f>'Data Sheet'!$C$40</f>
        <v>April 20, 2026</v>
      </c>
      <c r="F3" s="50" t="str">
        <f>'Data Sheet'!$C$38</f>
        <v>December 31, 2025</v>
      </c>
    </row>
    <row r="4" spans="1:6" ht="15" customHeight="1">
      <c r="A4" s="115"/>
      <c r="D4" s="2182"/>
      <c r="E4" s="2182"/>
      <c r="F4" s="43"/>
    </row>
    <row r="5" spans="1:6">
      <c r="A5" s="2439" t="s">
        <v>3058</v>
      </c>
      <c r="B5" s="12"/>
      <c r="C5" s="12"/>
      <c r="D5" s="12"/>
      <c r="E5" s="12"/>
      <c r="F5" s="2473"/>
    </row>
    <row r="6" spans="1:6">
      <c r="A6" s="2055"/>
      <c r="F6" s="1579"/>
    </row>
    <row r="7" spans="1:6">
      <c r="A7" s="2055" t="s">
        <v>3059</v>
      </c>
      <c r="C7" s="9" t="s">
        <v>3060</v>
      </c>
      <c r="F7" s="1579"/>
    </row>
    <row r="8" spans="1:6">
      <c r="A8" s="2055"/>
      <c r="C8" s="9" t="s">
        <v>3061</v>
      </c>
      <c r="F8" s="1579"/>
    </row>
    <row r="9" spans="1:6">
      <c r="A9" s="2055"/>
      <c r="C9" s="9" t="s">
        <v>3062</v>
      </c>
      <c r="F9" s="1579"/>
    </row>
    <row r="10" spans="1:6">
      <c r="A10" s="2055"/>
      <c r="C10" s="9" t="s">
        <v>3063</v>
      </c>
      <c r="F10" s="1579"/>
    </row>
    <row r="11" spans="1:6">
      <c r="A11" s="2055" t="s">
        <v>475</v>
      </c>
      <c r="C11" s="9" t="s">
        <v>3064</v>
      </c>
      <c r="F11" s="1579"/>
    </row>
    <row r="12" spans="1:6">
      <c r="A12" s="2055"/>
      <c r="C12" s="9" t="s">
        <v>3065</v>
      </c>
      <c r="F12" s="1579"/>
    </row>
    <row r="13" spans="1:6">
      <c r="A13" s="2055"/>
      <c r="C13" s="9" t="s">
        <v>3066</v>
      </c>
      <c r="F13" s="1579"/>
    </row>
    <row r="14" spans="1:6">
      <c r="A14" s="2055"/>
      <c r="C14" s="9" t="s">
        <v>3067</v>
      </c>
      <c r="F14" s="1579"/>
    </row>
    <row r="15" spans="1:6">
      <c r="A15" s="2055" t="s">
        <v>478</v>
      </c>
      <c r="C15" s="9" t="s">
        <v>3068</v>
      </c>
      <c r="F15" s="1579"/>
    </row>
    <row r="16" spans="1:6">
      <c r="A16" s="2055"/>
      <c r="C16" s="9" t="s">
        <v>3069</v>
      </c>
      <c r="F16" s="1579"/>
    </row>
    <row r="17" spans="1:7">
      <c r="A17" s="2583"/>
      <c r="B17" s="37"/>
      <c r="C17" s="37" t="s">
        <v>3070</v>
      </c>
      <c r="D17" s="37"/>
      <c r="E17" s="37"/>
      <c r="F17" s="36"/>
    </row>
    <row r="18" spans="1:7">
      <c r="A18" s="2055" t="s">
        <v>399</v>
      </c>
      <c r="B18" s="47"/>
      <c r="C18" s="12" t="s">
        <v>3071</v>
      </c>
      <c r="D18" s="12"/>
      <c r="E18" s="12"/>
      <c r="F18" s="187" t="s">
        <v>1068</v>
      </c>
    </row>
    <row r="19" spans="1:7">
      <c r="A19" s="2055" t="s">
        <v>3072</v>
      </c>
      <c r="B19" s="47"/>
      <c r="C19" s="12" t="s">
        <v>172</v>
      </c>
      <c r="D19" s="12"/>
      <c r="E19" s="12"/>
      <c r="F19" s="187" t="s">
        <v>173</v>
      </c>
    </row>
    <row r="20" spans="1:7">
      <c r="A20" s="2583"/>
      <c r="B20" s="49"/>
      <c r="C20" s="37"/>
      <c r="D20" s="37"/>
      <c r="E20" s="37"/>
      <c r="F20" s="50"/>
    </row>
    <row r="21" spans="1:7">
      <c r="A21" s="2583">
        <v>1</v>
      </c>
      <c r="B21" s="49"/>
      <c r="C21" s="37" t="s">
        <v>3073</v>
      </c>
      <c r="D21" s="37"/>
      <c r="E21" s="37"/>
      <c r="F21" s="3369">
        <f>ROUND(410116707.370395-3,0)</f>
        <v>410116704</v>
      </c>
      <c r="G21" s="1049"/>
    </row>
    <row r="22" spans="1:7">
      <c r="A22" s="2583">
        <v>2</v>
      </c>
      <c r="B22" s="49"/>
      <c r="C22" s="37" t="s">
        <v>3074</v>
      </c>
      <c r="D22" s="37"/>
      <c r="E22" s="37"/>
      <c r="F22" s="1491"/>
    </row>
    <row r="23" spans="1:7">
      <c r="A23" s="2583">
        <v>3</v>
      </c>
      <c r="B23" s="49"/>
      <c r="C23" s="37"/>
      <c r="D23" s="37"/>
      <c r="E23" s="37"/>
      <c r="F23" s="1492"/>
    </row>
    <row r="24" spans="1:7">
      <c r="A24" s="2583">
        <v>4</v>
      </c>
      <c r="B24" s="49"/>
      <c r="C24" s="37" t="s">
        <v>3075</v>
      </c>
      <c r="D24" s="37"/>
      <c r="E24" s="37"/>
      <c r="F24" s="1493"/>
    </row>
    <row r="25" spans="1:7">
      <c r="A25" s="2583">
        <v>5</v>
      </c>
      <c r="B25" s="49"/>
      <c r="C25" s="37" t="s">
        <v>3076</v>
      </c>
      <c r="D25" s="37"/>
      <c r="E25" s="37"/>
      <c r="F25" s="189">
        <v>65562707.769345626</v>
      </c>
    </row>
    <row r="26" spans="1:7">
      <c r="A26" s="2583">
        <v>6</v>
      </c>
      <c r="B26" s="49"/>
      <c r="C26" s="37" t="s">
        <v>3077</v>
      </c>
      <c r="D26" s="37"/>
      <c r="E26" s="37"/>
      <c r="F26" s="189">
        <v>14120922</v>
      </c>
      <c r="G26" s="193"/>
    </row>
    <row r="27" spans="1:7">
      <c r="A27" s="2583">
        <v>7</v>
      </c>
      <c r="B27" s="49"/>
      <c r="C27" s="37"/>
      <c r="D27" s="37"/>
      <c r="E27" s="37"/>
      <c r="F27" s="141"/>
    </row>
    <row r="28" spans="1:7">
      <c r="A28" s="2583">
        <v>8</v>
      </c>
      <c r="B28" s="49"/>
      <c r="C28" s="37"/>
      <c r="D28" s="37"/>
      <c r="E28" s="37"/>
      <c r="F28" s="140"/>
    </row>
    <row r="29" spans="1:7">
      <c r="A29" s="2583">
        <v>9</v>
      </c>
      <c r="B29" s="49"/>
      <c r="C29" s="190" t="s">
        <v>3078</v>
      </c>
      <c r="D29" s="37"/>
      <c r="E29" s="37"/>
      <c r="F29" s="130"/>
    </row>
    <row r="30" spans="1:7">
      <c r="A30" s="2583">
        <v>10</v>
      </c>
      <c r="B30" s="49"/>
      <c r="C30" s="190" t="s">
        <v>3077</v>
      </c>
      <c r="D30" s="37"/>
      <c r="E30" s="37"/>
      <c r="F30" s="189">
        <v>1655412324.7877717</v>
      </c>
      <c r="G30" s="1047"/>
    </row>
    <row r="31" spans="1:7">
      <c r="A31" s="2583">
        <v>11</v>
      </c>
      <c r="B31" s="49"/>
      <c r="C31" s="190"/>
      <c r="D31" s="37"/>
      <c r="E31" s="37"/>
      <c r="F31" s="141"/>
    </row>
    <row r="32" spans="1:7">
      <c r="A32" s="2583">
        <v>12</v>
      </c>
      <c r="B32" s="49"/>
      <c r="C32" s="190"/>
      <c r="D32" s="37"/>
      <c r="E32" s="37"/>
      <c r="F32" s="141"/>
    </row>
    <row r="33" spans="1:6">
      <c r="A33" s="2583">
        <v>13</v>
      </c>
      <c r="B33" s="49"/>
      <c r="C33" s="190"/>
      <c r="D33" s="37"/>
      <c r="E33" s="37"/>
      <c r="F33" s="140"/>
    </row>
    <row r="34" spans="1:6">
      <c r="A34" s="2583">
        <v>14</v>
      </c>
      <c r="B34" s="49"/>
      <c r="C34" s="190" t="s">
        <v>3079</v>
      </c>
      <c r="D34" s="37"/>
      <c r="E34" s="37"/>
      <c r="F34" s="191"/>
    </row>
    <row r="35" spans="1:6">
      <c r="A35" s="2583">
        <v>15</v>
      </c>
      <c r="B35" s="49"/>
      <c r="C35" s="190" t="s">
        <v>3077</v>
      </c>
      <c r="D35" s="37"/>
      <c r="E35" s="37"/>
      <c r="F35" s="189">
        <v>-41691957</v>
      </c>
    </row>
    <row r="36" spans="1:6">
      <c r="A36" s="2583">
        <v>16</v>
      </c>
      <c r="B36" s="49"/>
      <c r="C36" s="190"/>
      <c r="D36" s="37"/>
      <c r="E36" s="37"/>
      <c r="F36" s="141"/>
    </row>
    <row r="37" spans="1:6">
      <c r="A37" s="2583">
        <v>17</v>
      </c>
      <c r="B37" s="49"/>
      <c r="C37" s="190"/>
      <c r="D37" s="37"/>
      <c r="E37" s="37"/>
      <c r="F37" s="141"/>
    </row>
    <row r="38" spans="1:6">
      <c r="A38" s="2583">
        <v>18</v>
      </c>
      <c r="B38" s="49"/>
      <c r="C38" s="190"/>
      <c r="D38" s="37"/>
      <c r="E38" s="37"/>
      <c r="F38" s="141"/>
    </row>
    <row r="39" spans="1:6">
      <c r="A39" s="2583">
        <v>19</v>
      </c>
      <c r="B39" s="49"/>
      <c r="C39" s="190" t="s">
        <v>3080</v>
      </c>
      <c r="D39" s="37"/>
      <c r="E39" s="37"/>
      <c r="F39" s="191"/>
    </row>
    <row r="40" spans="1:6">
      <c r="A40" s="2583">
        <v>20</v>
      </c>
      <c r="B40" s="49"/>
      <c r="C40" s="190" t="s">
        <v>3077</v>
      </c>
      <c r="D40" s="37"/>
      <c r="E40" s="37"/>
      <c r="F40" s="189">
        <v>-2253003567.9275131</v>
      </c>
    </row>
    <row r="41" spans="1:6">
      <c r="A41" s="2583">
        <v>21</v>
      </c>
      <c r="B41" s="49"/>
      <c r="C41" s="190"/>
      <c r="D41" s="37"/>
      <c r="E41" s="37"/>
      <c r="F41" s="141"/>
    </row>
    <row r="42" spans="1:6">
      <c r="A42" s="2583">
        <v>22</v>
      </c>
      <c r="B42" s="49"/>
      <c r="C42" s="190"/>
      <c r="D42" s="37"/>
      <c r="E42" s="37"/>
      <c r="F42" s="141"/>
    </row>
    <row r="43" spans="1:6">
      <c r="A43" s="2583">
        <v>23</v>
      </c>
      <c r="B43" s="49"/>
      <c r="C43" s="190"/>
      <c r="D43" s="37"/>
      <c r="E43" s="37"/>
      <c r="F43" s="141"/>
    </row>
    <row r="44" spans="1:6">
      <c r="A44" s="2583">
        <v>24</v>
      </c>
      <c r="B44" s="49"/>
      <c r="C44" s="190"/>
      <c r="D44" s="37"/>
      <c r="E44" s="37"/>
      <c r="F44" s="141"/>
    </row>
    <row r="45" spans="1:6">
      <c r="A45" s="2583">
        <v>25</v>
      </c>
      <c r="B45" s="49"/>
      <c r="C45" s="190"/>
      <c r="D45" s="37"/>
      <c r="E45" s="37"/>
      <c r="F45" s="129"/>
    </row>
    <row r="46" spans="1:6">
      <c r="A46" s="2583">
        <v>26</v>
      </c>
      <c r="B46" s="49"/>
      <c r="C46" s="190"/>
      <c r="D46" s="37"/>
      <c r="E46" s="37"/>
      <c r="F46" s="141"/>
    </row>
    <row r="47" spans="1:6">
      <c r="A47" s="2583">
        <v>27</v>
      </c>
      <c r="B47" s="49"/>
      <c r="C47" s="190" t="s">
        <v>3081</v>
      </c>
      <c r="D47" s="37"/>
      <c r="E47" s="37"/>
      <c r="F47" s="2275">
        <f>SUBTOTAL(9,F21:F46)</f>
        <v>-149482866.37039566</v>
      </c>
    </row>
    <row r="48" spans="1:6">
      <c r="A48" s="2055">
        <v>28</v>
      </c>
      <c r="B48" s="47"/>
      <c r="C48" s="13" t="s">
        <v>3082</v>
      </c>
      <c r="F48" s="140"/>
    </row>
    <row r="49" spans="1:7">
      <c r="A49" s="2055">
        <v>29</v>
      </c>
      <c r="B49" s="47"/>
      <c r="C49" s="13" t="s">
        <v>3083</v>
      </c>
      <c r="F49" s="140">
        <f>F47</f>
        <v>-149482866.37039566</v>
      </c>
    </row>
    <row r="50" spans="1:7">
      <c r="A50" s="2055">
        <v>30</v>
      </c>
      <c r="B50" s="47"/>
      <c r="C50" s="13" t="s">
        <v>3084</v>
      </c>
      <c r="F50" s="140">
        <v>-31391401.230000097</v>
      </c>
    </row>
    <row r="51" spans="1:7">
      <c r="A51" s="2055">
        <v>31</v>
      </c>
      <c r="B51" s="47"/>
      <c r="C51" s="13" t="s">
        <v>3085</v>
      </c>
      <c r="E51" s="9" t="s">
        <v>85</v>
      </c>
      <c r="F51" s="140">
        <f>933080-2.77</f>
        <v>933077.23</v>
      </c>
    </row>
    <row r="52" spans="1:7">
      <c r="A52" s="2055">
        <v>32</v>
      </c>
      <c r="B52" s="47"/>
      <c r="C52" s="13" t="s">
        <v>3086</v>
      </c>
      <c r="E52" s="9" t="s">
        <v>85</v>
      </c>
      <c r="F52" s="140">
        <v>4520368</v>
      </c>
    </row>
    <row r="53" spans="1:7">
      <c r="A53" s="2055">
        <v>33</v>
      </c>
      <c r="B53" s="47"/>
      <c r="C53" s="13"/>
      <c r="F53" s="140"/>
    </row>
    <row r="54" spans="1:7">
      <c r="A54" s="2055">
        <v>34</v>
      </c>
      <c r="B54" s="47"/>
      <c r="C54" s="13" t="s">
        <v>3087</v>
      </c>
      <c r="F54" s="140">
        <f>SUM(F50:F53)</f>
        <v>-25937956.000000097</v>
      </c>
      <c r="G54" s="1010"/>
    </row>
    <row r="55" spans="1:7">
      <c r="A55" s="2055">
        <v>35</v>
      </c>
      <c r="B55" s="47"/>
      <c r="C55" s="13"/>
      <c r="F55" s="140"/>
    </row>
    <row r="56" spans="1:7">
      <c r="A56" s="2055">
        <v>36</v>
      </c>
      <c r="B56" s="47"/>
      <c r="C56" s="13"/>
      <c r="F56" s="140"/>
    </row>
    <row r="57" spans="1:7">
      <c r="A57" s="2055">
        <v>37</v>
      </c>
      <c r="B57" s="47"/>
      <c r="C57" s="13"/>
      <c r="F57" s="140"/>
    </row>
    <row r="58" spans="1:7">
      <c r="A58" s="2055">
        <v>38</v>
      </c>
      <c r="B58" s="47"/>
      <c r="C58" s="13"/>
      <c r="F58" s="140"/>
    </row>
    <row r="59" spans="1:7">
      <c r="A59" s="2055">
        <v>39</v>
      </c>
      <c r="B59" s="47"/>
      <c r="C59" s="13"/>
      <c r="F59" s="140"/>
    </row>
    <row r="60" spans="1:7">
      <c r="A60" s="2055">
        <v>40</v>
      </c>
      <c r="B60" s="47"/>
      <c r="C60" s="13"/>
      <c r="F60" s="140"/>
    </row>
    <row r="61" spans="1:7">
      <c r="A61" s="2055">
        <v>41</v>
      </c>
      <c r="B61" s="47"/>
      <c r="C61" s="13"/>
      <c r="F61" s="140"/>
    </row>
    <row r="62" spans="1:7">
      <c r="A62" s="2055">
        <v>42</v>
      </c>
      <c r="B62" s="47"/>
      <c r="C62" s="13"/>
      <c r="F62" s="140"/>
    </row>
    <row r="63" spans="1:7">
      <c r="A63" s="2055">
        <v>43</v>
      </c>
      <c r="B63" s="47"/>
      <c r="C63" s="13"/>
      <c r="F63" s="140"/>
    </row>
    <row r="64" spans="1:7" ht="16" thickBot="1">
      <c r="A64" s="2943">
        <v>44</v>
      </c>
      <c r="B64" s="2977"/>
      <c r="C64" s="2945"/>
      <c r="D64" s="2921"/>
      <c r="E64" s="2921"/>
      <c r="F64" s="2558"/>
    </row>
    <row r="66" spans="1:6">
      <c r="A66" s="9" t="s">
        <v>3088</v>
      </c>
      <c r="F66" s="12"/>
    </row>
    <row r="67" spans="1:6">
      <c r="A67" s="12" t="s">
        <v>3089</v>
      </c>
      <c r="B67" s="12"/>
      <c r="C67" s="12"/>
      <c r="D67" s="12"/>
      <c r="E67" s="12"/>
      <c r="F67" s="12"/>
    </row>
    <row r="70" spans="1:6">
      <c r="A70" s="34" t="s">
        <v>3090</v>
      </c>
      <c r="B70" s="12"/>
      <c r="C70" s="12"/>
      <c r="D70" s="12"/>
      <c r="E70" s="12"/>
      <c r="F70" s="12"/>
    </row>
    <row r="71" spans="1:6" ht="31.5" customHeight="1">
      <c r="D71" s="9" t="str">
        <f>'Data Sheet'!$C$25</f>
        <v xml:space="preserve">Niagara Mohawk Power Corporation </v>
      </c>
    </row>
    <row r="72" spans="1:6" ht="16" thickBot="1">
      <c r="E72" s="320" t="str">
        <f>'Data Sheet'!$C$40</f>
        <v>April 20, 2026</v>
      </c>
      <c r="F72" s="9" t="str">
        <f>'Data Sheet'!$C$38</f>
        <v>December 31, 2025</v>
      </c>
    </row>
    <row r="73" spans="1:6">
      <c r="A73" s="1216"/>
      <c r="B73" s="1328"/>
      <c r="C73" s="1328"/>
      <c r="D73" s="1328"/>
      <c r="E73" s="1328"/>
      <c r="F73" s="1183"/>
    </row>
    <row r="74" spans="1:6">
      <c r="A74" s="1643" t="s">
        <v>3058</v>
      </c>
      <c r="B74" s="12"/>
      <c r="C74" s="12"/>
      <c r="D74" s="12"/>
      <c r="E74" s="12"/>
      <c r="F74" s="1587"/>
    </row>
    <row r="75" spans="1:6">
      <c r="A75" s="1585"/>
      <c r="B75" s="37"/>
      <c r="C75" s="37"/>
      <c r="D75" s="37"/>
      <c r="E75" s="37"/>
      <c r="F75" s="1217"/>
    </row>
    <row r="76" spans="1:6">
      <c r="A76" s="1654"/>
      <c r="C76" s="12" t="s">
        <v>3071</v>
      </c>
      <c r="D76" s="12"/>
      <c r="E76" s="12"/>
      <c r="F76" s="1218" t="s">
        <v>1068</v>
      </c>
    </row>
    <row r="77" spans="1:6">
      <c r="A77" s="1585"/>
      <c r="B77" s="37"/>
      <c r="C77" s="35" t="s">
        <v>172</v>
      </c>
      <c r="D77" s="35"/>
      <c r="E77" s="35"/>
      <c r="F77" s="1219" t="s">
        <v>173</v>
      </c>
    </row>
    <row r="78" spans="1:6">
      <c r="A78" s="3877" t="s">
        <v>3091</v>
      </c>
      <c r="B78" s="3862"/>
      <c r="C78" s="3862"/>
      <c r="D78" s="3862"/>
      <c r="E78" s="3862"/>
      <c r="F78" s="1220"/>
    </row>
    <row r="79" spans="1:6">
      <c r="A79" s="3878" t="s">
        <v>3092</v>
      </c>
      <c r="B79" s="3699"/>
      <c r="C79" s="3699"/>
      <c r="D79" s="3699"/>
      <c r="E79" s="3699"/>
      <c r="F79" s="1221"/>
    </row>
    <row r="80" spans="1:6">
      <c r="A80" s="1654"/>
      <c r="F80" s="1221"/>
    </row>
    <row r="81" spans="1:6">
      <c r="A81" s="1654" t="s">
        <v>472</v>
      </c>
      <c r="B81" s="9" t="s">
        <v>3093</v>
      </c>
      <c r="C81" s="1222"/>
      <c r="F81" s="3373">
        <f>ROUND(410116707.370395-3,0)</f>
        <v>410116704</v>
      </c>
    </row>
    <row r="82" spans="1:6">
      <c r="A82" s="1654"/>
      <c r="F82" s="1221"/>
    </row>
    <row r="83" spans="1:6">
      <c r="A83" s="1654" t="s">
        <v>475</v>
      </c>
      <c r="B83" s="9" t="s">
        <v>3076</v>
      </c>
      <c r="C83" s="1222"/>
      <c r="F83" s="1221">
        <v>65562707.769345626</v>
      </c>
    </row>
    <row r="84" spans="1:6">
      <c r="A84" s="1654"/>
      <c r="F84" s="1221"/>
    </row>
    <row r="85" spans="1:6">
      <c r="A85" s="1654">
        <v>3</v>
      </c>
      <c r="B85" s="9" t="s">
        <v>3094</v>
      </c>
      <c r="F85" s="1221">
        <v>0</v>
      </c>
    </row>
    <row r="86" spans="1:6">
      <c r="A86" s="1583"/>
      <c r="F86" s="1221"/>
    </row>
    <row r="87" spans="1:6">
      <c r="A87" s="1654" t="s">
        <v>3095</v>
      </c>
      <c r="B87" s="9" t="s">
        <v>3075</v>
      </c>
      <c r="C87" s="1222"/>
      <c r="F87" s="1221"/>
    </row>
    <row r="88" spans="1:6">
      <c r="A88" s="1654"/>
      <c r="C88" s="1222" t="s">
        <v>3096</v>
      </c>
      <c r="F88" s="1221">
        <v>0</v>
      </c>
    </row>
    <row r="89" spans="1:6">
      <c r="A89" s="1654"/>
      <c r="C89" s="9" t="s">
        <v>3097</v>
      </c>
      <c r="D89" s="12"/>
      <c r="E89" s="12"/>
      <c r="F89" s="1221">
        <v>0</v>
      </c>
    </row>
    <row r="90" spans="1:6">
      <c r="A90" s="1654"/>
      <c r="C90" s="1222" t="s">
        <v>3098</v>
      </c>
      <c r="D90" s="12"/>
      <c r="E90" s="12"/>
      <c r="F90" s="1221">
        <v>14120922</v>
      </c>
    </row>
    <row r="91" spans="1:6">
      <c r="A91" s="1654"/>
      <c r="C91" s="9" t="s">
        <v>3099</v>
      </c>
      <c r="D91" s="12"/>
      <c r="E91" s="12"/>
      <c r="F91" s="3375">
        <f>SUM(F87:F90)</f>
        <v>14120922</v>
      </c>
    </row>
    <row r="92" spans="1:6">
      <c r="A92" s="1654"/>
      <c r="F92" s="1224"/>
    </row>
    <row r="93" spans="1:6">
      <c r="A93" s="1654" t="s">
        <v>3100</v>
      </c>
      <c r="B93" s="13" t="s">
        <v>3078</v>
      </c>
      <c r="F93" s="1221"/>
    </row>
    <row r="94" spans="1:6">
      <c r="A94" s="1654"/>
      <c r="C94" s="2274" t="s">
        <v>3101</v>
      </c>
      <c r="F94" s="1221">
        <v>758873</v>
      </c>
    </row>
    <row r="95" spans="1:6">
      <c r="A95" s="1654"/>
      <c r="C95" s="9" t="s">
        <v>3102</v>
      </c>
      <c r="F95" s="1221">
        <v>987204</v>
      </c>
    </row>
    <row r="96" spans="1:6">
      <c r="A96" s="1654"/>
      <c r="C96" s="9" t="s">
        <v>3103</v>
      </c>
      <c r="F96" s="1221">
        <v>1008766</v>
      </c>
    </row>
    <row r="97" spans="1:6">
      <c r="A97" s="1654"/>
      <c r="B97" s="13"/>
      <c r="C97" s="1435" t="s">
        <v>3104</v>
      </c>
      <c r="F97" s="1221">
        <v>25415</v>
      </c>
    </row>
    <row r="98" spans="1:6">
      <c r="A98" s="1654"/>
      <c r="C98" s="1435" t="s">
        <v>3105</v>
      </c>
      <c r="F98" s="1494">
        <v>39338854.025757402</v>
      </c>
    </row>
    <row r="99" spans="1:6">
      <c r="A99" s="1654"/>
      <c r="C99" s="1435" t="s">
        <v>3106</v>
      </c>
      <c r="F99" s="1494">
        <v>4277844.4200000009</v>
      </c>
    </row>
    <row r="100" spans="1:6">
      <c r="A100" s="1654"/>
      <c r="C100" s="1435" t="s">
        <v>3107</v>
      </c>
      <c r="F100" s="1494">
        <v>1936523</v>
      </c>
    </row>
    <row r="101" spans="1:6">
      <c r="A101" s="1654"/>
      <c r="C101" s="1435" t="s">
        <v>3108</v>
      </c>
      <c r="F101" s="1494">
        <v>18730553</v>
      </c>
    </row>
    <row r="102" spans="1:6">
      <c r="A102" s="1654"/>
      <c r="C102" s="1435" t="s">
        <v>3109</v>
      </c>
      <c r="F102" s="1494">
        <v>307675</v>
      </c>
    </row>
    <row r="103" spans="1:6">
      <c r="A103" s="1654"/>
      <c r="C103" s="1435" t="s">
        <v>3110</v>
      </c>
      <c r="F103" s="1494">
        <v>949036</v>
      </c>
    </row>
    <row r="104" spans="1:6">
      <c r="A104" s="1654"/>
      <c r="C104" s="1435" t="s">
        <v>3111</v>
      </c>
      <c r="F104" s="1494">
        <v>8805695</v>
      </c>
    </row>
    <row r="105" spans="1:6">
      <c r="A105" s="1654"/>
      <c r="C105" s="1435" t="s">
        <v>3112</v>
      </c>
      <c r="F105" s="1494">
        <v>466612231.34201431</v>
      </c>
    </row>
    <row r="106" spans="1:6">
      <c r="A106" s="1654"/>
      <c r="C106" s="1435" t="s">
        <v>3113</v>
      </c>
      <c r="F106" s="1494">
        <v>110467084</v>
      </c>
    </row>
    <row r="107" spans="1:6">
      <c r="A107" s="1654"/>
      <c r="C107" s="1435" t="s">
        <v>3114</v>
      </c>
      <c r="F107" s="1494">
        <v>1021983</v>
      </c>
    </row>
    <row r="108" spans="1:6">
      <c r="A108" s="1654"/>
      <c r="C108" s="1435" t="s">
        <v>3115</v>
      </c>
      <c r="F108" s="1494">
        <v>2075607</v>
      </c>
    </row>
    <row r="109" spans="1:6">
      <c r="A109" s="1654"/>
      <c r="C109" s="1435" t="s">
        <v>3116</v>
      </c>
      <c r="F109" s="1494">
        <v>133062978</v>
      </c>
    </row>
    <row r="110" spans="1:6">
      <c r="A110" s="1654"/>
      <c r="C110" s="1435" t="s">
        <v>3117</v>
      </c>
      <c r="F110" s="1494">
        <v>215755893</v>
      </c>
    </row>
    <row r="111" spans="1:6">
      <c r="A111" s="1654"/>
      <c r="C111" s="1435" t="s">
        <v>3118</v>
      </c>
      <c r="F111" s="1494">
        <v>7895282</v>
      </c>
    </row>
    <row r="112" spans="1:6">
      <c r="A112" s="1654"/>
      <c r="C112" s="1435" t="s">
        <v>3119</v>
      </c>
      <c r="F112" s="1494">
        <v>1909976</v>
      </c>
    </row>
    <row r="113" spans="1:6">
      <c r="A113" s="1654"/>
      <c r="C113" s="1435" t="s">
        <v>3120</v>
      </c>
      <c r="F113" s="1494">
        <v>469529251</v>
      </c>
    </row>
    <row r="114" spans="1:6">
      <c r="A114" s="1654"/>
      <c r="C114" s="1435" t="s">
        <v>3121</v>
      </c>
      <c r="F114" s="1494">
        <v>97677</v>
      </c>
    </row>
    <row r="115" spans="1:6">
      <c r="A115" s="1654"/>
      <c r="C115" s="1435" t="s">
        <v>2814</v>
      </c>
      <c r="F115" s="1494">
        <v>6955529</v>
      </c>
    </row>
    <row r="116" spans="1:6">
      <c r="A116" s="1654"/>
      <c r="C116" s="1435" t="s">
        <v>3122</v>
      </c>
      <c r="F116" s="1494">
        <v>365000</v>
      </c>
    </row>
    <row r="117" spans="1:6">
      <c r="A117" s="1654"/>
      <c r="C117" s="1435" t="s">
        <v>3123</v>
      </c>
      <c r="F117" s="1494">
        <v>30167180</v>
      </c>
    </row>
    <row r="118" spans="1:6">
      <c r="A118" s="1654"/>
      <c r="C118" s="1435" t="s">
        <v>3124</v>
      </c>
      <c r="F118" s="1494">
        <v>60286</v>
      </c>
    </row>
    <row r="119" spans="1:6">
      <c r="A119" s="1654"/>
      <c r="C119" s="1435" t="s">
        <v>3125</v>
      </c>
      <c r="F119" s="1494">
        <v>802311</v>
      </c>
    </row>
    <row r="120" spans="1:6">
      <c r="A120" s="1654"/>
      <c r="C120" s="1435" t="s">
        <v>3126</v>
      </c>
      <c r="F120" s="1494">
        <v>1458176</v>
      </c>
    </row>
    <row r="121" spans="1:6">
      <c r="A121" s="1654"/>
      <c r="C121" s="1435" t="s">
        <v>3127</v>
      </c>
      <c r="F121" s="1494">
        <v>928174</v>
      </c>
    </row>
    <row r="122" spans="1:6">
      <c r="A122" s="1654"/>
      <c r="C122" s="1435" t="s">
        <v>3128</v>
      </c>
      <c r="F122" s="1494">
        <v>1265840</v>
      </c>
    </row>
    <row r="123" spans="1:6">
      <c r="A123" s="1654"/>
      <c r="C123" s="1435" t="s">
        <v>3129</v>
      </c>
      <c r="F123" s="1494">
        <v>127855428</v>
      </c>
    </row>
    <row r="124" spans="1:6">
      <c r="A124" s="1654"/>
      <c r="C124" s="1435"/>
      <c r="F124" s="1494"/>
    </row>
    <row r="125" spans="1:6">
      <c r="A125" s="1654"/>
      <c r="F125" s="1494"/>
    </row>
    <row r="126" spans="1:6">
      <c r="A126" s="1654"/>
      <c r="F126" s="1494"/>
    </row>
    <row r="127" spans="1:6">
      <c r="A127" s="1654"/>
      <c r="F127" s="1876"/>
    </row>
    <row r="128" spans="1:6">
      <c r="A128" s="1583"/>
      <c r="C128" s="9" t="s">
        <v>3130</v>
      </c>
      <c r="F128" s="3374">
        <f>SUM(F94:F127)</f>
        <v>1655412324.7877717</v>
      </c>
    </row>
    <row r="129" spans="1:7">
      <c r="A129" s="1583"/>
      <c r="E129" s="1704"/>
      <c r="F129" s="3371"/>
    </row>
    <row r="130" spans="1:7">
      <c r="A130" s="1877" t="s">
        <v>3131</v>
      </c>
      <c r="B130" s="13" t="s">
        <v>3132</v>
      </c>
      <c r="C130" s="865"/>
      <c r="E130" s="1704"/>
      <c r="F130" s="3370">
        <f>SUM(F128+F91+F85+F83+F81)</f>
        <v>2145212658.5571172</v>
      </c>
    </row>
    <row r="131" spans="1:7" ht="16" thickBot="1">
      <c r="A131" s="1226"/>
      <c r="B131" s="1620"/>
      <c r="C131" s="1620"/>
      <c r="D131" s="1620"/>
      <c r="E131" s="2022"/>
      <c r="F131" s="3372"/>
    </row>
    <row r="133" spans="1:7">
      <c r="A133" s="9" t="s">
        <v>3133</v>
      </c>
      <c r="F133" s="12"/>
    </row>
    <row r="134" spans="1:7">
      <c r="A134" s="12" t="s">
        <v>3134</v>
      </c>
      <c r="B134" s="12"/>
      <c r="C134" s="12"/>
      <c r="D134" s="12"/>
      <c r="E134" s="12"/>
      <c r="F134" s="12"/>
    </row>
    <row r="135" spans="1:7" ht="16" thickBot="1">
      <c r="A135" s="9" t="str">
        <f>D71</f>
        <v xml:space="preserve">Niagara Mohawk Power Corporation </v>
      </c>
      <c r="B135" s="12"/>
      <c r="C135" s="12"/>
      <c r="D135" s="12"/>
      <c r="E135" s="320" t="str">
        <f>'Data Sheet'!$C$40</f>
        <v>April 20, 2026</v>
      </c>
      <c r="F135" s="9" t="str">
        <f>'Data Sheet'!$C$38</f>
        <v>December 31, 2025</v>
      </c>
    </row>
    <row r="136" spans="1:7">
      <c r="A136" s="1216"/>
      <c r="B136" s="1328"/>
      <c r="C136" s="1328"/>
      <c r="D136" s="1328"/>
      <c r="E136" s="1328"/>
      <c r="F136" s="1183"/>
    </row>
    <row r="137" spans="1:7">
      <c r="A137" s="3807" t="s">
        <v>3058</v>
      </c>
      <c r="B137" s="3699"/>
      <c r="C137" s="3699"/>
      <c r="D137" s="3699"/>
      <c r="E137" s="3699"/>
      <c r="F137" s="3808"/>
    </row>
    <row r="138" spans="1:7">
      <c r="A138" s="1654"/>
      <c r="F138" s="1586"/>
    </row>
    <row r="139" spans="1:7">
      <c r="A139" s="1872"/>
      <c r="B139" s="1171"/>
      <c r="C139" s="1873" t="s">
        <v>3071</v>
      </c>
      <c r="D139" s="1873"/>
      <c r="E139" s="1873"/>
      <c r="F139" s="2023" t="s">
        <v>1068</v>
      </c>
    </row>
    <row r="140" spans="1:7">
      <c r="A140" s="1874"/>
      <c r="B140" s="550"/>
      <c r="C140" s="1875" t="s">
        <v>172</v>
      </c>
      <c r="D140" s="1875"/>
      <c r="E140" s="1875"/>
      <c r="F140" s="2024" t="s">
        <v>173</v>
      </c>
    </row>
    <row r="141" spans="1:7">
      <c r="A141" s="1654"/>
      <c r="F141" s="2025"/>
      <c r="G141" s="1101"/>
    </row>
    <row r="142" spans="1:7">
      <c r="A142" s="1654" t="s">
        <v>3135</v>
      </c>
      <c r="B142" s="13" t="s">
        <v>3079</v>
      </c>
      <c r="F142" s="1228"/>
      <c r="G142" s="1101"/>
    </row>
    <row r="143" spans="1:7">
      <c r="A143" s="1583"/>
      <c r="C143" s="9" t="s">
        <v>3136</v>
      </c>
      <c r="F143" s="1223">
        <v>-16183</v>
      </c>
      <c r="G143" s="1101"/>
    </row>
    <row r="144" spans="1:7">
      <c r="A144" s="1583"/>
      <c r="C144" s="9" t="s">
        <v>3137</v>
      </c>
      <c r="F144" s="1225">
        <v>-40234867</v>
      </c>
      <c r="G144" s="1010"/>
    </row>
    <row r="145" spans="1:7">
      <c r="A145" s="1583"/>
      <c r="C145" s="9" t="s">
        <v>3138</v>
      </c>
      <c r="F145" s="1223">
        <v>-1440907</v>
      </c>
    </row>
    <row r="146" spans="1:7">
      <c r="A146" s="1583"/>
      <c r="F146" s="1223">
        <v>0</v>
      </c>
    </row>
    <row r="147" spans="1:7">
      <c r="A147" s="1583"/>
      <c r="C147" s="9" t="s">
        <v>3139</v>
      </c>
      <c r="F147" s="3370">
        <f>SUM(F143:F146)</f>
        <v>-41691957</v>
      </c>
    </row>
    <row r="148" spans="1:7">
      <c r="A148" s="1654"/>
      <c r="F148" s="1496"/>
      <c r="G148" s="151"/>
    </row>
    <row r="149" spans="1:7">
      <c r="A149" s="1654"/>
      <c r="F149" s="1495"/>
      <c r="G149" s="151"/>
    </row>
    <row r="150" spans="1:7">
      <c r="A150" s="1654"/>
      <c r="F150" s="1495"/>
      <c r="G150" s="151"/>
    </row>
    <row r="151" spans="1:7">
      <c r="A151" s="1654" t="s">
        <v>3140</v>
      </c>
      <c r="B151" s="13" t="s">
        <v>3080</v>
      </c>
      <c r="C151" s="12"/>
      <c r="F151" s="1495"/>
      <c r="G151" s="151"/>
    </row>
    <row r="152" spans="1:7">
      <c r="A152" s="1654"/>
      <c r="C152" s="9" t="s">
        <v>3141</v>
      </c>
      <c r="F152" s="1495">
        <v>-3261815</v>
      </c>
      <c r="G152" s="151"/>
    </row>
    <row r="153" spans="1:7">
      <c r="A153" s="1654"/>
      <c r="C153" s="9" t="s">
        <v>3142</v>
      </c>
      <c r="F153" s="1495">
        <v>-1016133</v>
      </c>
      <c r="G153" s="151"/>
    </row>
    <row r="154" spans="1:7">
      <c r="A154" s="1654"/>
      <c r="C154" s="9" t="s">
        <v>3143</v>
      </c>
      <c r="F154" s="1495">
        <v>-7063150</v>
      </c>
      <c r="G154" s="151"/>
    </row>
    <row r="155" spans="1:7">
      <c r="A155" s="1654"/>
      <c r="C155" s="9" t="s">
        <v>3144</v>
      </c>
      <c r="F155" s="1495">
        <v>-847074</v>
      </c>
    </row>
    <row r="156" spans="1:7">
      <c r="A156" s="1654"/>
      <c r="C156" s="9" t="s">
        <v>3145</v>
      </c>
      <c r="D156" s="12"/>
      <c r="E156" s="12"/>
      <c r="F156" s="1495">
        <v>-19622448</v>
      </c>
    </row>
    <row r="157" spans="1:7">
      <c r="A157" s="1583"/>
      <c r="C157" s="9" t="s">
        <v>3110</v>
      </c>
      <c r="D157" s="12"/>
      <c r="E157" s="12"/>
      <c r="F157" s="1495">
        <v>-779105</v>
      </c>
    </row>
    <row r="158" spans="1:7">
      <c r="A158" s="1654"/>
      <c r="C158" s="865" t="s">
        <v>3146</v>
      </c>
      <c r="F158" s="1495">
        <v>-112156005</v>
      </c>
      <c r="G158" s="151"/>
    </row>
    <row r="159" spans="1:7">
      <c r="A159" s="1654"/>
      <c r="C159" s="865" t="s">
        <v>3147</v>
      </c>
      <c r="F159" s="1495">
        <v>-88380112</v>
      </c>
      <c r="G159" s="151"/>
    </row>
    <row r="160" spans="1:7">
      <c r="A160" s="1654"/>
      <c r="C160" s="865" t="s">
        <v>3148</v>
      </c>
      <c r="F160" s="1495">
        <v>-82679</v>
      </c>
      <c r="G160" s="151"/>
    </row>
    <row r="161" spans="1:7">
      <c r="A161" s="1654"/>
      <c r="C161" s="865" t="s">
        <v>3149</v>
      </c>
      <c r="F161" s="1495">
        <v>-8935474</v>
      </c>
      <c r="G161" s="151"/>
    </row>
    <row r="162" spans="1:7">
      <c r="A162" s="1654"/>
      <c r="C162" s="865" t="s">
        <v>3150</v>
      </c>
      <c r="F162" s="1495">
        <v>-470943413</v>
      </c>
      <c r="G162" s="151"/>
    </row>
    <row r="163" spans="1:7">
      <c r="A163" s="1654"/>
      <c r="C163" s="865" t="s">
        <v>3151</v>
      </c>
      <c r="F163" s="1495">
        <v>-1949501</v>
      </c>
      <c r="G163" s="151"/>
    </row>
    <row r="164" spans="1:7">
      <c r="A164" s="1654"/>
      <c r="C164" s="865" t="s">
        <v>3152</v>
      </c>
      <c r="F164" s="1495">
        <v>-8676547</v>
      </c>
      <c r="G164" s="151"/>
    </row>
    <row r="165" spans="1:7">
      <c r="A165" s="1654"/>
      <c r="C165" s="865" t="s">
        <v>3153</v>
      </c>
      <c r="F165" s="1495">
        <v>-133062978</v>
      </c>
      <c r="G165" s="151"/>
    </row>
    <row r="166" spans="1:7">
      <c r="A166" s="1654"/>
      <c r="C166" s="865" t="s">
        <v>3154</v>
      </c>
      <c r="F166" s="1495">
        <v>-2643902</v>
      </c>
      <c r="G166" s="151"/>
    </row>
    <row r="167" spans="1:7">
      <c r="A167" s="1654"/>
      <c r="C167" s="865" t="s">
        <v>3155</v>
      </c>
      <c r="F167" s="1495">
        <v>-841853</v>
      </c>
      <c r="G167" s="151"/>
    </row>
    <row r="168" spans="1:7">
      <c r="A168" s="1654"/>
      <c r="C168" s="865" t="s">
        <v>3156</v>
      </c>
      <c r="F168" s="1495">
        <v>-30175932</v>
      </c>
      <c r="G168" s="151"/>
    </row>
    <row r="169" spans="1:7">
      <c r="A169" s="1654"/>
      <c r="C169" s="865" t="s">
        <v>3157</v>
      </c>
      <c r="F169" s="1495">
        <v>-135057992</v>
      </c>
      <c r="G169" s="151"/>
    </row>
    <row r="170" spans="1:7">
      <c r="A170" s="1654"/>
      <c r="C170" s="865" t="s">
        <v>3158</v>
      </c>
      <c r="F170" s="1495">
        <v>-9099391</v>
      </c>
      <c r="G170" s="151"/>
    </row>
    <row r="171" spans="1:7">
      <c r="A171" s="1654"/>
      <c r="C171" s="865" t="s">
        <v>3159</v>
      </c>
      <c r="F171" s="1495">
        <v>-250145</v>
      </c>
      <c r="G171" s="151"/>
    </row>
    <row r="172" spans="1:7">
      <c r="A172" s="1654"/>
      <c r="C172" s="865" t="s">
        <v>3160</v>
      </c>
      <c r="F172" s="1495">
        <v>-5562750</v>
      </c>
      <c r="G172" s="151"/>
    </row>
    <row r="173" spans="1:7">
      <c r="A173" s="1654"/>
      <c r="C173" s="865" t="s">
        <v>3161</v>
      </c>
      <c r="F173" s="1495">
        <v>-33243683</v>
      </c>
      <c r="G173" s="151"/>
    </row>
    <row r="174" spans="1:7">
      <c r="A174" s="1654"/>
      <c r="C174" s="865" t="s">
        <v>3162</v>
      </c>
      <c r="F174" s="1495">
        <v>-88887650</v>
      </c>
      <c r="G174" s="151"/>
    </row>
    <row r="175" spans="1:7">
      <c r="A175" s="1654"/>
      <c r="C175" s="865" t="s">
        <v>3117</v>
      </c>
      <c r="F175" s="1495">
        <v>-89626762</v>
      </c>
      <c r="G175" s="151"/>
    </row>
    <row r="176" spans="1:7">
      <c r="A176" s="1654"/>
      <c r="C176" s="865" t="s">
        <v>3163</v>
      </c>
      <c r="F176" s="1495">
        <v>-111102319</v>
      </c>
      <c r="G176" s="151"/>
    </row>
    <row r="177" spans="1:7">
      <c r="A177" s="1654"/>
      <c r="C177" s="865" t="s">
        <v>3164</v>
      </c>
      <c r="F177" s="1495">
        <v>-172699636</v>
      </c>
      <c r="G177" s="151"/>
    </row>
    <row r="178" spans="1:7">
      <c r="A178" s="1654"/>
      <c r="C178" s="13" t="s">
        <v>3165</v>
      </c>
      <c r="F178" s="1495">
        <v>-109394032</v>
      </c>
      <c r="G178" s="151"/>
    </row>
    <row r="179" spans="1:7">
      <c r="A179" s="1654"/>
      <c r="C179" s="865" t="s">
        <v>3166</v>
      </c>
      <c r="F179" s="1495">
        <v>-17561306</v>
      </c>
      <c r="G179" s="151"/>
    </row>
    <row r="180" spans="1:7">
      <c r="A180" s="1654"/>
      <c r="C180" s="865" t="s">
        <v>3167</v>
      </c>
      <c r="F180" s="1495">
        <v>-169931</v>
      </c>
      <c r="G180" s="151"/>
    </row>
    <row r="181" spans="1:7">
      <c r="A181" s="1654"/>
      <c r="C181" s="9" t="s">
        <v>3168</v>
      </c>
      <c r="F181" s="1495">
        <v>-242864981</v>
      </c>
      <c r="G181" s="151"/>
    </row>
    <row r="182" spans="1:7">
      <c r="A182" s="1654"/>
      <c r="C182" s="13" t="s">
        <v>3169</v>
      </c>
      <c r="F182" s="1495">
        <v>-78252838</v>
      </c>
      <c r="G182" s="151"/>
    </row>
    <row r="183" spans="1:7">
      <c r="A183" s="1654"/>
      <c r="C183" s="13" t="s">
        <v>3170</v>
      </c>
      <c r="F183" s="1495">
        <v>-264248023</v>
      </c>
      <c r="G183" s="151"/>
    </row>
    <row r="184" spans="1:7">
      <c r="A184" s="1654"/>
      <c r="C184" s="13" t="s">
        <v>3171</v>
      </c>
      <c r="F184" s="1495">
        <v>-2922027</v>
      </c>
      <c r="G184" s="151"/>
    </row>
    <row r="185" spans="1:7">
      <c r="A185" s="1654"/>
      <c r="C185" s="13" t="s">
        <v>3172</v>
      </c>
      <c r="F185" s="1495">
        <v>-1297709</v>
      </c>
      <c r="G185" s="151"/>
    </row>
    <row r="186" spans="1:7">
      <c r="A186" s="1654"/>
      <c r="C186" s="13" t="s">
        <v>3173</v>
      </c>
      <c r="F186" s="1495">
        <v>-1483</v>
      </c>
      <c r="G186" s="151"/>
    </row>
    <row r="187" spans="1:7">
      <c r="A187" s="1654"/>
      <c r="C187" s="13" t="s">
        <v>3174</v>
      </c>
      <c r="F187" s="1495">
        <v>-177166</v>
      </c>
      <c r="G187" s="151"/>
    </row>
    <row r="188" spans="1:7">
      <c r="A188" s="1654"/>
      <c r="C188" s="13" t="s">
        <v>3175</v>
      </c>
      <c r="F188" s="2026">
        <v>-145623</v>
      </c>
      <c r="G188" s="151"/>
    </row>
    <row r="189" spans="1:7">
      <c r="A189" s="1654"/>
      <c r="C189" s="13"/>
      <c r="F189" s="1496">
        <f>SUM(F152:F188)</f>
        <v>-2253003568</v>
      </c>
      <c r="G189" s="151"/>
    </row>
    <row r="190" spans="1:7">
      <c r="A190" s="1583"/>
      <c r="F190" s="1495"/>
      <c r="G190" s="151"/>
    </row>
    <row r="191" spans="1:7">
      <c r="A191" s="2114" t="s">
        <v>3176</v>
      </c>
      <c r="B191" s="2115" t="s">
        <v>3177</v>
      </c>
      <c r="C191" s="2115"/>
      <c r="F191" s="3370">
        <f>F189+F147</f>
        <v>-2294695525</v>
      </c>
      <c r="G191" s="1035"/>
    </row>
    <row r="192" spans="1:7">
      <c r="A192" s="1654"/>
      <c r="C192" s="13"/>
      <c r="F192" s="1221"/>
      <c r="G192" s="1035"/>
    </row>
    <row r="193" spans="1:7">
      <c r="A193" s="1654"/>
      <c r="C193" s="13"/>
      <c r="F193" s="1221"/>
      <c r="G193" s="1035"/>
    </row>
    <row r="194" spans="1:7">
      <c r="A194" s="1654"/>
      <c r="C194" s="13"/>
      <c r="F194" s="1221"/>
    </row>
    <row r="195" spans="1:7">
      <c r="A195" s="1654"/>
      <c r="C195" s="13"/>
      <c r="F195" s="1221"/>
    </row>
    <row r="196" spans="1:7">
      <c r="A196" s="1654"/>
      <c r="C196" s="13"/>
      <c r="F196" s="1221"/>
    </row>
    <row r="197" spans="1:7">
      <c r="A197" s="1654"/>
      <c r="C197" s="13"/>
      <c r="F197" s="1221"/>
    </row>
    <row r="198" spans="1:7">
      <c r="A198" s="1654"/>
      <c r="C198" s="13"/>
      <c r="F198" s="1221"/>
    </row>
    <row r="199" spans="1:7">
      <c r="A199" s="1654"/>
      <c r="C199" s="13"/>
      <c r="F199" s="1221"/>
    </row>
    <row r="200" spans="1:7" ht="16" thickBot="1">
      <c r="A200" s="1226"/>
      <c r="B200" s="1620"/>
      <c r="C200" s="1690"/>
      <c r="D200" s="1620"/>
      <c r="E200" s="1620"/>
      <c r="F200" s="1229"/>
    </row>
    <row r="202" spans="1:7">
      <c r="A202" s="9" t="s">
        <v>3133</v>
      </c>
      <c r="F202" s="12"/>
    </row>
    <row r="203" spans="1:7">
      <c r="A203" s="12" t="s">
        <v>3178</v>
      </c>
      <c r="B203" s="12"/>
      <c r="C203" s="12"/>
      <c r="D203" s="12"/>
      <c r="E203" s="12"/>
      <c r="F203" s="12"/>
    </row>
  </sheetData>
  <mergeCells count="3">
    <mergeCell ref="A78:E78"/>
    <mergeCell ref="A79:E79"/>
    <mergeCell ref="A137:F137"/>
  </mergeCells>
  <printOptions horizontalCentered="1" verticalCentered="1"/>
  <pageMargins left="0.5" right="0.75" top="0.5" bottom="0.5" header="0.5" footer="0.5"/>
  <pageSetup scale="61" fitToHeight="3" pageOrder="overThenDown" orientation="portrait" r:id="rId1"/>
  <headerFooter alignWithMargins="0"/>
  <rowBreaks count="2" manualBreakCount="2">
    <brk id="70" max="16383" man="1"/>
    <brk id="134" max="5" man="1"/>
  </rowBreaks>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ransitionEvaluation="1">
    <tabColor rgb="FF92D050"/>
  </sheetPr>
  <dimension ref="A1:O200"/>
  <sheetViews>
    <sheetView view="pageBreakPreview" topLeftCell="A55" zoomScale="60" zoomScaleNormal="60" workbookViewId="0">
      <selection activeCell="A67" sqref="A67:G67"/>
    </sheetView>
  </sheetViews>
  <sheetFormatPr defaultColWidth="9.69140625" defaultRowHeight="15.5"/>
  <cols>
    <col min="1" max="1" width="4.69140625" style="9" customWidth="1"/>
    <col min="2" max="2" width="33.84375" style="9" customWidth="1"/>
    <col min="3" max="3" width="14.69140625" style="9" customWidth="1"/>
    <col min="4" max="4" width="15.69140625" style="9" customWidth="1"/>
    <col min="5" max="5" width="16.69140625" style="9" customWidth="1"/>
    <col min="6" max="6" width="14.69140625" style="9" customWidth="1"/>
    <col min="7" max="7" width="24.84375" style="9" customWidth="1"/>
    <col min="8" max="13" width="18.69140625" style="9" customWidth="1"/>
    <col min="14" max="14" width="5.69140625" style="9" customWidth="1"/>
    <col min="15" max="15" width="9.69140625" style="9" customWidth="1"/>
    <col min="16" max="16384" width="9.69140625" style="9"/>
  </cols>
  <sheetData>
    <row r="1" spans="1:14" ht="12.75" customHeight="1">
      <c r="A1" s="1182" t="s">
        <v>156</v>
      </c>
      <c r="B1" s="1328"/>
      <c r="C1" s="1328"/>
      <c r="D1" s="1237" t="s">
        <v>160</v>
      </c>
      <c r="E1" s="1237" t="s">
        <v>1248</v>
      </c>
      <c r="F1" s="1237" t="s">
        <v>159</v>
      </c>
      <c r="G1" s="3668"/>
      <c r="H1" s="3664" t="s">
        <v>156</v>
      </c>
      <c r="I1" s="1235"/>
      <c r="J1" s="1237" t="s">
        <v>160</v>
      </c>
      <c r="K1" s="1235"/>
      <c r="L1" s="1235" t="s">
        <v>1248</v>
      </c>
      <c r="M1" s="1237" t="s">
        <v>159</v>
      </c>
      <c r="N1" s="1183"/>
    </row>
    <row r="2" spans="1:14" ht="12.75" customHeight="1">
      <c r="A2" s="1583" t="str">
        <f>'Data Sheet'!$C$25</f>
        <v xml:space="preserve">Niagara Mohawk Power Corporation </v>
      </c>
      <c r="D2" s="47" t="s">
        <v>1666</v>
      </c>
      <c r="E2" s="323" t="str">
        <f>'Data Sheet'!$C$40</f>
        <v>April 20, 2026</v>
      </c>
      <c r="F2" s="49" t="str">
        <f>'Data Sheet'!$C$38</f>
        <v>December 31, 2025</v>
      </c>
      <c r="H2" s="1583" t="str">
        <f>'Data Sheet'!$C$25</f>
        <v xml:space="preserve">Niagara Mohawk Power Corporation </v>
      </c>
      <c r="I2" s="40"/>
      <c r="J2" s="47" t="s">
        <v>1666</v>
      </c>
      <c r="K2" s="40"/>
      <c r="L2" s="324" t="str">
        <f>'Data Sheet'!$C$40</f>
        <v>April 20, 2026</v>
      </c>
      <c r="M2" s="49" t="str">
        <f>'Data Sheet'!$C$38</f>
        <v>December 31, 2025</v>
      </c>
      <c r="N2" s="1586"/>
    </row>
    <row r="3" spans="1:14" ht="15" customHeight="1">
      <c r="A3" s="2178" t="s">
        <v>3180</v>
      </c>
      <c r="B3" s="2179"/>
      <c r="C3" s="2179"/>
      <c r="D3" s="2179"/>
      <c r="E3" s="2179"/>
      <c r="F3" s="2179"/>
      <c r="G3" s="2179"/>
      <c r="H3" s="2178" t="s">
        <v>3181</v>
      </c>
      <c r="I3" s="2179"/>
      <c r="J3" s="2179"/>
      <c r="K3" s="2179"/>
      <c r="L3" s="2179"/>
      <c r="M3" s="2179"/>
      <c r="N3" s="2180"/>
    </row>
    <row r="4" spans="1:14" ht="15" customHeight="1">
      <c r="A4" s="1583"/>
      <c r="B4" s="9" t="s">
        <v>3182</v>
      </c>
      <c r="H4" s="2620" t="s">
        <v>3183</v>
      </c>
      <c r="N4" s="1586"/>
    </row>
    <row r="5" spans="1:14" ht="12.75" customHeight="1">
      <c r="A5" s="1583"/>
      <c r="B5" s="9" t="s">
        <v>3184</v>
      </c>
      <c r="H5" s="2620" t="s">
        <v>3185</v>
      </c>
      <c r="N5" s="1586"/>
    </row>
    <row r="6" spans="1:14" ht="12.75" customHeight="1">
      <c r="A6" s="1583"/>
      <c r="B6" s="9" t="s">
        <v>3186</v>
      </c>
      <c r="H6" s="1583" t="s">
        <v>3187</v>
      </c>
      <c r="N6" s="1586"/>
    </row>
    <row r="7" spans="1:14" ht="12.75" customHeight="1">
      <c r="A7" s="1583"/>
      <c r="B7" s="9" t="s">
        <v>3188</v>
      </c>
      <c r="H7" s="1583" t="s">
        <v>3189</v>
      </c>
      <c r="N7" s="1586"/>
    </row>
    <row r="8" spans="1:14" ht="12.75" customHeight="1">
      <c r="A8" s="1583"/>
      <c r="B8" s="9" t="s">
        <v>3190</v>
      </c>
      <c r="H8" s="1583" t="s">
        <v>3191</v>
      </c>
      <c r="N8" s="1586"/>
    </row>
    <row r="9" spans="1:14" ht="12.75" customHeight="1">
      <c r="A9" s="1583"/>
      <c r="B9" s="9" t="s">
        <v>3192</v>
      </c>
      <c r="H9" s="1583" t="s">
        <v>3193</v>
      </c>
      <c r="N9" s="1586"/>
    </row>
    <row r="10" spans="1:14" ht="12.75" customHeight="1">
      <c r="A10" s="1583"/>
      <c r="B10" s="9" t="s">
        <v>3194</v>
      </c>
      <c r="H10" s="1583"/>
      <c r="N10" s="1586"/>
    </row>
    <row r="11" spans="1:14" ht="15.75" customHeight="1">
      <c r="A11" s="1583"/>
      <c r="B11" s="9" t="s">
        <v>3195</v>
      </c>
      <c r="H11" s="1583" t="s">
        <v>3196</v>
      </c>
      <c r="N11" s="1586"/>
    </row>
    <row r="12" spans="1:14" ht="12.75" customHeight="1">
      <c r="A12" s="1583"/>
      <c r="B12" s="9" t="s">
        <v>3197</v>
      </c>
      <c r="H12" s="1583"/>
      <c r="N12" s="1586"/>
    </row>
    <row r="13" spans="1:14" ht="12.75" customHeight="1">
      <c r="A13" s="1583"/>
      <c r="B13" s="9" t="s">
        <v>3198</v>
      </c>
      <c r="H13" s="1583" t="s">
        <v>3199</v>
      </c>
      <c r="N13" s="1586"/>
    </row>
    <row r="14" spans="1:14" ht="12.75" customHeight="1">
      <c r="A14" s="1583"/>
      <c r="B14" s="9" t="s">
        <v>3200</v>
      </c>
      <c r="H14" s="1583"/>
      <c r="N14" s="1586"/>
    </row>
    <row r="15" spans="1:14" ht="12.75" customHeight="1">
      <c r="A15" s="1186"/>
      <c r="B15" s="2085"/>
      <c r="C15" s="2590" t="s">
        <v>3201</v>
      </c>
      <c r="D15" s="2179"/>
      <c r="E15" s="2085"/>
      <c r="F15" s="2085"/>
      <c r="G15" s="2085"/>
      <c r="H15" s="2178" t="s">
        <v>3202</v>
      </c>
      <c r="I15" s="2179"/>
      <c r="J15" s="2590" t="s">
        <v>3203</v>
      </c>
      <c r="K15" s="2179"/>
      <c r="L15" s="2179"/>
      <c r="M15" s="2179"/>
      <c r="N15" s="2180"/>
    </row>
    <row r="16" spans="1:14" ht="12.75" customHeight="1">
      <c r="A16" s="1654"/>
      <c r="B16" s="47"/>
      <c r="C16" s="47"/>
      <c r="D16" s="142" t="s">
        <v>3204</v>
      </c>
      <c r="E16" s="47"/>
      <c r="F16" s="47"/>
      <c r="G16" s="47"/>
      <c r="H16" s="1583"/>
      <c r="I16" s="47"/>
      <c r="J16" s="47"/>
      <c r="K16" s="47"/>
      <c r="L16" s="49"/>
      <c r="M16" s="142" t="s">
        <v>3205</v>
      </c>
      <c r="N16" s="1330"/>
    </row>
    <row r="17" spans="1:14" ht="12.75" customHeight="1">
      <c r="A17" s="1654"/>
      <c r="B17" s="142" t="s">
        <v>3206</v>
      </c>
      <c r="C17" s="142" t="s">
        <v>3207</v>
      </c>
      <c r="D17" s="142" t="s">
        <v>3208</v>
      </c>
      <c r="E17" s="142" t="s">
        <v>3209</v>
      </c>
      <c r="F17" s="142" t="s">
        <v>3210</v>
      </c>
      <c r="G17" s="47"/>
      <c r="H17" s="1654" t="s">
        <v>3211</v>
      </c>
      <c r="I17" s="142" t="s">
        <v>3204</v>
      </c>
      <c r="J17" s="142" t="s">
        <v>1298</v>
      </c>
      <c r="K17" s="142" t="s">
        <v>1299</v>
      </c>
      <c r="L17" s="142" t="s">
        <v>3212</v>
      </c>
      <c r="M17" s="142" t="s">
        <v>3213</v>
      </c>
      <c r="N17" s="1330"/>
    </row>
    <row r="18" spans="1:14" ht="12.75" customHeight="1">
      <c r="A18" s="1654" t="s">
        <v>399</v>
      </c>
      <c r="B18" s="142" t="s">
        <v>3214</v>
      </c>
      <c r="C18" s="142" t="s">
        <v>3215</v>
      </c>
      <c r="D18" s="142" t="s">
        <v>3216</v>
      </c>
      <c r="E18" s="142" t="s">
        <v>2373</v>
      </c>
      <c r="F18" s="142" t="s">
        <v>2373</v>
      </c>
      <c r="G18" s="142" t="s">
        <v>1268</v>
      </c>
      <c r="H18" s="1654" t="s">
        <v>3217</v>
      </c>
      <c r="I18" s="142" t="s">
        <v>3218</v>
      </c>
      <c r="J18" s="142" t="s">
        <v>3219</v>
      </c>
      <c r="K18" s="142" t="s">
        <v>3219</v>
      </c>
      <c r="L18" s="142" t="s">
        <v>3219</v>
      </c>
      <c r="M18" s="142" t="s">
        <v>3219</v>
      </c>
      <c r="N18" s="1330" t="s">
        <v>399</v>
      </c>
    </row>
    <row r="19" spans="1:14" ht="12.75" customHeight="1">
      <c r="A19" s="1585" t="s">
        <v>402</v>
      </c>
      <c r="B19" s="162" t="s">
        <v>172</v>
      </c>
      <c r="C19" s="162" t="s">
        <v>173</v>
      </c>
      <c r="D19" s="162" t="s">
        <v>174</v>
      </c>
      <c r="E19" s="162" t="s">
        <v>175</v>
      </c>
      <c r="F19" s="162" t="s">
        <v>513</v>
      </c>
      <c r="G19" s="162" t="s">
        <v>514</v>
      </c>
      <c r="H19" s="1585" t="s">
        <v>515</v>
      </c>
      <c r="I19" s="162" t="s">
        <v>516</v>
      </c>
      <c r="J19" s="162" t="s">
        <v>517</v>
      </c>
      <c r="K19" s="162" t="s">
        <v>518</v>
      </c>
      <c r="L19" s="162" t="s">
        <v>519</v>
      </c>
      <c r="M19" s="162" t="s">
        <v>520</v>
      </c>
      <c r="N19" s="1331" t="s">
        <v>402</v>
      </c>
    </row>
    <row r="20" spans="1:14">
      <c r="A20" s="1654"/>
      <c r="B20" s="47" t="s">
        <v>3220</v>
      </c>
      <c r="C20" s="47"/>
      <c r="D20" s="47"/>
      <c r="E20" s="47"/>
      <c r="F20" s="47"/>
      <c r="G20" s="47"/>
      <c r="H20" s="1583"/>
      <c r="I20" s="47"/>
      <c r="J20" s="47"/>
      <c r="K20" s="47"/>
      <c r="L20" s="47"/>
      <c r="M20" s="42"/>
      <c r="N20" s="3502"/>
    </row>
    <row r="21" spans="1:14">
      <c r="A21" s="1871">
        <v>1</v>
      </c>
      <c r="B21" s="47" t="s">
        <v>3221</v>
      </c>
      <c r="C21" s="153">
        <v>0</v>
      </c>
      <c r="D21" s="153"/>
      <c r="E21" s="153">
        <v>-25937953</v>
      </c>
      <c r="F21" s="153">
        <v>-22688452</v>
      </c>
      <c r="G21" s="153">
        <v>3249501</v>
      </c>
      <c r="H21" s="1880"/>
      <c r="I21" s="153"/>
      <c r="J21" s="153">
        <v>-1057310</v>
      </c>
      <c r="K21" s="153">
        <v>-25544905</v>
      </c>
      <c r="L21" s="153"/>
      <c r="M21" s="156">
        <v>0</v>
      </c>
      <c r="N21" s="3502">
        <v>1</v>
      </c>
    </row>
    <row r="22" spans="1:14">
      <c r="A22" s="1871">
        <v>2</v>
      </c>
      <c r="B22" s="47" t="s">
        <v>3222</v>
      </c>
      <c r="C22" s="152">
        <v>1384359</v>
      </c>
      <c r="D22" s="153"/>
      <c r="E22" s="152">
        <v>46305645</v>
      </c>
      <c r="F22" s="152">
        <v>47815574</v>
      </c>
      <c r="G22" s="152">
        <v>0</v>
      </c>
      <c r="H22" s="1860">
        <v>-125570</v>
      </c>
      <c r="I22" s="153"/>
      <c r="J22" s="152">
        <v>22849545</v>
      </c>
      <c r="K22" s="152">
        <v>6563171</v>
      </c>
      <c r="L22" s="152"/>
      <c r="M22" s="157">
        <v>16892930</v>
      </c>
      <c r="N22" s="3502">
        <v>2</v>
      </c>
    </row>
    <row r="23" spans="1:14">
      <c r="A23" s="1871">
        <v>3</v>
      </c>
      <c r="B23" s="47" t="s">
        <v>3223</v>
      </c>
      <c r="C23" s="152">
        <v>3315</v>
      </c>
      <c r="D23" s="152"/>
      <c r="E23" s="152">
        <v>902844</v>
      </c>
      <c r="F23" s="152">
        <v>495188</v>
      </c>
      <c r="G23" s="152">
        <v>0</v>
      </c>
      <c r="H23" s="1860">
        <v>410971</v>
      </c>
      <c r="I23" s="152"/>
      <c r="J23" s="152">
        <v>844370</v>
      </c>
      <c r="K23" s="152">
        <v>58474</v>
      </c>
      <c r="L23" s="152"/>
      <c r="M23" s="157">
        <v>0</v>
      </c>
      <c r="N23" s="3502">
        <v>3</v>
      </c>
    </row>
    <row r="24" spans="1:14">
      <c r="A24" s="1871">
        <v>4</v>
      </c>
      <c r="B24" s="47" t="s">
        <v>3224</v>
      </c>
      <c r="C24" s="152">
        <v>0</v>
      </c>
      <c r="D24" s="152"/>
      <c r="E24" s="152"/>
      <c r="F24" s="152"/>
      <c r="G24" s="152">
        <v>0</v>
      </c>
      <c r="H24" s="1860">
        <v>0</v>
      </c>
      <c r="I24" s="153"/>
      <c r="J24" s="152"/>
      <c r="K24" s="152"/>
      <c r="L24" s="152"/>
      <c r="M24" s="157">
        <v>0</v>
      </c>
      <c r="N24" s="3502">
        <v>4</v>
      </c>
    </row>
    <row r="25" spans="1:14">
      <c r="A25" s="1871">
        <v>5</v>
      </c>
      <c r="B25" s="47" t="s">
        <v>3225</v>
      </c>
      <c r="C25" s="2090">
        <f t="shared" ref="C25:M25" si="0">SUM(C21:C24)</f>
        <v>1387674</v>
      </c>
      <c r="D25" s="2090">
        <f t="shared" si="0"/>
        <v>0</v>
      </c>
      <c r="E25" s="2090">
        <f t="shared" si="0"/>
        <v>21270536</v>
      </c>
      <c r="F25" s="2090">
        <f t="shared" si="0"/>
        <v>25622310</v>
      </c>
      <c r="G25" s="2090">
        <f t="shared" si="0"/>
        <v>3249501</v>
      </c>
      <c r="H25" s="2621">
        <f t="shared" si="0"/>
        <v>285401</v>
      </c>
      <c r="I25" s="2090">
        <f t="shared" si="0"/>
        <v>0</v>
      </c>
      <c r="J25" s="2090">
        <f>SUM(J21:J24)</f>
        <v>22636605</v>
      </c>
      <c r="K25" s="2090">
        <f t="shared" si="0"/>
        <v>-18923260</v>
      </c>
      <c r="L25" s="2090">
        <f t="shared" si="0"/>
        <v>0</v>
      </c>
      <c r="M25" s="1569">
        <f t="shared" si="0"/>
        <v>16892930</v>
      </c>
      <c r="N25" s="3502">
        <v>5</v>
      </c>
    </row>
    <row r="26" spans="1:14">
      <c r="A26" s="1871"/>
      <c r="B26" s="47" t="s">
        <v>3226</v>
      </c>
      <c r="C26" s="152"/>
      <c r="D26" s="152"/>
      <c r="E26" s="152"/>
      <c r="F26" s="152"/>
      <c r="G26" s="152"/>
      <c r="H26" s="1860"/>
      <c r="I26" s="152"/>
      <c r="J26" s="152"/>
      <c r="K26" s="152"/>
      <c r="L26" s="152"/>
      <c r="M26" s="157"/>
      <c r="N26" s="3502"/>
    </row>
    <row r="27" spans="1:14">
      <c r="A27" s="1871">
        <v>6</v>
      </c>
      <c r="B27" s="47" t="s">
        <v>3227</v>
      </c>
      <c r="C27" s="152">
        <v>0</v>
      </c>
      <c r="D27" s="152"/>
      <c r="E27" s="152">
        <v>-8500798</v>
      </c>
      <c r="F27" s="152">
        <v>-6883279</v>
      </c>
      <c r="G27" s="152">
        <v>1925626</v>
      </c>
      <c r="H27" s="1860">
        <v>308108</v>
      </c>
      <c r="I27" s="153"/>
      <c r="J27" s="152">
        <v>1058468</v>
      </c>
      <c r="K27" s="152">
        <v>-9807784</v>
      </c>
      <c r="L27" s="152"/>
      <c r="M27" s="157">
        <v>0</v>
      </c>
      <c r="N27" s="3502">
        <v>6</v>
      </c>
    </row>
    <row r="28" spans="1:14">
      <c r="A28" s="1871">
        <v>7</v>
      </c>
      <c r="B28" s="47" t="s">
        <v>3228</v>
      </c>
      <c r="C28" s="152">
        <v>0</v>
      </c>
      <c r="D28" s="152"/>
      <c r="E28" s="152">
        <v>5000000</v>
      </c>
      <c r="F28" s="152">
        <v>0</v>
      </c>
      <c r="G28" s="152">
        <v>-5000000</v>
      </c>
      <c r="H28" s="1860">
        <v>0</v>
      </c>
      <c r="I28" s="152"/>
      <c r="J28" s="152">
        <v>5000000</v>
      </c>
      <c r="K28" s="152"/>
      <c r="L28" s="152"/>
      <c r="M28" s="157">
        <v>0</v>
      </c>
      <c r="N28" s="3502">
        <v>7</v>
      </c>
    </row>
    <row r="29" spans="1:14">
      <c r="A29" s="1871">
        <v>8</v>
      </c>
      <c r="B29" s="47" t="s">
        <v>3229</v>
      </c>
      <c r="C29" s="152">
        <v>-48374</v>
      </c>
      <c r="D29" s="152"/>
      <c r="E29" s="152">
        <v>1361000</v>
      </c>
      <c r="F29" s="152">
        <v>1282410</v>
      </c>
      <c r="G29" s="152">
        <v>0</v>
      </c>
      <c r="H29" s="1860">
        <v>30216</v>
      </c>
      <c r="I29" s="152"/>
      <c r="J29" s="152">
        <v>1174471</v>
      </c>
      <c r="K29" s="152">
        <v>186529</v>
      </c>
      <c r="L29" s="152"/>
      <c r="M29" s="157">
        <v>0</v>
      </c>
      <c r="N29" s="3502">
        <v>8</v>
      </c>
    </row>
    <row r="30" spans="1:14">
      <c r="A30" s="1871">
        <v>9</v>
      </c>
      <c r="B30" s="47" t="s">
        <v>3230</v>
      </c>
      <c r="C30" s="152">
        <v>1019598</v>
      </c>
      <c r="D30" s="152"/>
      <c r="E30" s="152">
        <v>35473266</v>
      </c>
      <c r="F30" s="152">
        <v>33904393</v>
      </c>
      <c r="G30" s="152">
        <v>-3696</v>
      </c>
      <c r="H30" s="1860">
        <v>2584774</v>
      </c>
      <c r="I30" s="152"/>
      <c r="J30" s="152">
        <v>27952845</v>
      </c>
      <c r="K30" s="152">
        <v>7520421</v>
      </c>
      <c r="L30" s="152"/>
      <c r="M30" s="157">
        <v>0</v>
      </c>
      <c r="N30" s="3502">
        <v>9</v>
      </c>
    </row>
    <row r="31" spans="1:14">
      <c r="A31" s="1871">
        <v>10</v>
      </c>
      <c r="B31" s="47" t="s">
        <v>3231</v>
      </c>
      <c r="C31" s="152">
        <v>5564603</v>
      </c>
      <c r="D31" s="152"/>
      <c r="E31" s="152">
        <v>85805590</v>
      </c>
      <c r="F31" s="152">
        <v>85187808</v>
      </c>
      <c r="G31" s="152">
        <v>0</v>
      </c>
      <c r="H31" s="1860">
        <v>6182385</v>
      </c>
      <c r="I31" s="152"/>
      <c r="J31" s="152">
        <v>445922</v>
      </c>
      <c r="K31" s="152">
        <v>28638</v>
      </c>
      <c r="L31" s="152"/>
      <c r="M31" s="157">
        <v>85331029</v>
      </c>
      <c r="N31" s="3502">
        <v>10</v>
      </c>
    </row>
    <row r="32" spans="1:14">
      <c r="A32" s="1871">
        <v>11</v>
      </c>
      <c r="B32" s="47" t="s">
        <v>3232</v>
      </c>
      <c r="C32" s="152">
        <v>23618</v>
      </c>
      <c r="D32" s="152"/>
      <c r="E32" s="152">
        <v>453169</v>
      </c>
      <c r="F32" s="152">
        <v>448931</v>
      </c>
      <c r="G32" s="152">
        <v>0</v>
      </c>
      <c r="H32" s="1860">
        <v>27855</v>
      </c>
      <c r="I32" s="152"/>
      <c r="J32" s="152">
        <v>316069</v>
      </c>
      <c r="K32" s="152">
        <v>137100</v>
      </c>
      <c r="L32" s="152"/>
      <c r="M32" s="157">
        <v>0</v>
      </c>
      <c r="N32" s="3502">
        <v>11</v>
      </c>
    </row>
    <row r="33" spans="1:14">
      <c r="A33" s="1871">
        <v>12</v>
      </c>
      <c r="B33" s="47"/>
      <c r="C33" s="152"/>
      <c r="D33" s="152"/>
      <c r="E33" s="152"/>
      <c r="F33" s="152"/>
      <c r="G33" s="152"/>
      <c r="H33" s="1860"/>
      <c r="I33" s="152"/>
      <c r="J33" s="152"/>
      <c r="K33" s="152"/>
      <c r="L33" s="152"/>
      <c r="M33" s="157"/>
      <c r="N33" s="3502">
        <v>12</v>
      </c>
    </row>
    <row r="34" spans="1:14">
      <c r="A34" s="1871">
        <v>13</v>
      </c>
      <c r="B34" s="47"/>
      <c r="C34" s="152"/>
      <c r="D34" s="152"/>
      <c r="E34" s="152"/>
      <c r="F34" s="152"/>
      <c r="G34" s="152"/>
      <c r="H34" s="1860"/>
      <c r="I34" s="153"/>
      <c r="J34" s="152"/>
      <c r="K34" s="152"/>
      <c r="L34" s="152"/>
      <c r="M34" s="157"/>
      <c r="N34" s="3502">
        <v>13</v>
      </c>
    </row>
    <row r="35" spans="1:14">
      <c r="A35" s="1871">
        <v>14</v>
      </c>
      <c r="B35" s="47"/>
      <c r="C35" s="152"/>
      <c r="D35" s="152"/>
      <c r="E35" s="152"/>
      <c r="F35" s="152"/>
      <c r="G35" s="152"/>
      <c r="H35" s="1860"/>
      <c r="I35" s="152"/>
      <c r="J35" s="152"/>
      <c r="K35" s="152"/>
      <c r="L35" s="152"/>
      <c r="M35" s="157"/>
      <c r="N35" s="3502">
        <v>14</v>
      </c>
    </row>
    <row r="36" spans="1:14">
      <c r="A36" s="1871">
        <v>15</v>
      </c>
      <c r="B36" s="47"/>
      <c r="C36" s="152"/>
      <c r="D36" s="152"/>
      <c r="E36" s="152"/>
      <c r="F36" s="152"/>
      <c r="G36" s="152"/>
      <c r="H36" s="1860"/>
      <c r="I36" s="153"/>
      <c r="J36" s="152"/>
      <c r="K36" s="152"/>
      <c r="L36" s="152"/>
      <c r="M36" s="157"/>
      <c r="N36" s="3502">
        <v>15</v>
      </c>
    </row>
    <row r="37" spans="1:14">
      <c r="A37" s="1871">
        <v>16</v>
      </c>
      <c r="B37" s="47"/>
      <c r="C37" s="152"/>
      <c r="D37" s="152"/>
      <c r="E37" s="152"/>
      <c r="F37" s="152"/>
      <c r="G37" s="152"/>
      <c r="H37" s="1860"/>
      <c r="I37" s="152"/>
      <c r="J37" s="152"/>
      <c r="K37" s="152"/>
      <c r="L37" s="152"/>
      <c r="M37" s="157"/>
      <c r="N37" s="3502">
        <v>16</v>
      </c>
    </row>
    <row r="38" spans="1:14">
      <c r="A38" s="1871">
        <v>17</v>
      </c>
      <c r="B38" s="47"/>
      <c r="C38" s="152"/>
      <c r="D38" s="152"/>
      <c r="E38" s="152"/>
      <c r="F38" s="152"/>
      <c r="G38" s="152"/>
      <c r="H38" s="1860" t="s">
        <v>85</v>
      </c>
      <c r="I38" s="152"/>
      <c r="J38" s="152"/>
      <c r="K38" s="152"/>
      <c r="L38" s="152"/>
      <c r="M38" s="157"/>
      <c r="N38" s="3502">
        <v>17</v>
      </c>
    </row>
    <row r="39" spans="1:14">
      <c r="A39" s="1871">
        <v>18</v>
      </c>
      <c r="B39" s="47"/>
      <c r="C39" s="152"/>
      <c r="D39" s="152"/>
      <c r="E39" s="152"/>
      <c r="F39" s="152"/>
      <c r="G39" s="152"/>
      <c r="H39" s="1860" t="s">
        <v>85</v>
      </c>
      <c r="I39" s="152"/>
      <c r="J39" s="152"/>
      <c r="K39" s="152"/>
      <c r="L39" s="152"/>
      <c r="M39" s="157"/>
      <c r="N39" s="3502">
        <v>18</v>
      </c>
    </row>
    <row r="40" spans="1:14">
      <c r="A40" s="1871">
        <v>19</v>
      </c>
      <c r="B40" s="47"/>
      <c r="C40" s="152"/>
      <c r="D40" s="152"/>
      <c r="E40" s="152"/>
      <c r="F40" s="152"/>
      <c r="G40" s="152"/>
      <c r="H40" s="1860"/>
      <c r="I40" s="152"/>
      <c r="J40" s="152"/>
      <c r="K40" s="152"/>
      <c r="L40" s="152"/>
      <c r="M40" s="157"/>
      <c r="N40" s="3502">
        <v>19</v>
      </c>
    </row>
    <row r="41" spans="1:14">
      <c r="A41" s="1871">
        <v>20</v>
      </c>
      <c r="B41" s="47" t="s">
        <v>3225</v>
      </c>
      <c r="C41" s="2090">
        <f>SUM(C27:C40)</f>
        <v>6559445</v>
      </c>
      <c r="D41" s="2090">
        <f t="shared" ref="D41:L41" si="1">SUM(D27:D40)</f>
        <v>0</v>
      </c>
      <c r="E41" s="2090">
        <f>SUM(E27:E40)</f>
        <v>119592227</v>
      </c>
      <c r="F41" s="2090">
        <f t="shared" si="1"/>
        <v>113940263</v>
      </c>
      <c r="G41" s="2090">
        <f t="shared" si="1"/>
        <v>-3078070</v>
      </c>
      <c r="H41" s="2621">
        <f t="shared" si="1"/>
        <v>9133338</v>
      </c>
      <c r="I41" s="2090">
        <f t="shared" si="1"/>
        <v>0</v>
      </c>
      <c r="J41" s="2090">
        <f>SUM(J27:J40)</f>
        <v>35947775</v>
      </c>
      <c r="K41" s="2090">
        <f>SUM(K27:K40)</f>
        <v>-1935096</v>
      </c>
      <c r="L41" s="2090">
        <f t="shared" si="1"/>
        <v>0</v>
      </c>
      <c r="M41" s="1569">
        <f>SUM(M27:M40)</f>
        <v>85331029</v>
      </c>
      <c r="N41" s="3502">
        <v>20</v>
      </c>
    </row>
    <row r="42" spans="1:14">
      <c r="A42" s="1871"/>
      <c r="B42" s="47" t="s">
        <v>3233</v>
      </c>
      <c r="C42" s="152"/>
      <c r="D42" s="152"/>
      <c r="E42" s="152"/>
      <c r="F42" s="152"/>
      <c r="G42" s="152"/>
      <c r="H42" s="1860"/>
      <c r="I42" s="152"/>
      <c r="J42" s="152"/>
      <c r="K42" s="152"/>
      <c r="L42" s="152"/>
      <c r="M42" s="157"/>
      <c r="N42" s="3502"/>
    </row>
    <row r="43" spans="1:14">
      <c r="A43" s="1871">
        <v>21</v>
      </c>
      <c r="B43" s="47" t="s">
        <v>3234</v>
      </c>
      <c r="C43" s="152">
        <v>14543341</v>
      </c>
      <c r="D43" s="152"/>
      <c r="E43" s="152">
        <v>266280245</v>
      </c>
      <c r="F43" s="152">
        <v>269398562</v>
      </c>
      <c r="G43" s="152">
        <v>0</v>
      </c>
      <c r="H43" s="1860">
        <v>11425023</v>
      </c>
      <c r="I43" s="152"/>
      <c r="J43" s="152">
        <v>213455603</v>
      </c>
      <c r="K43" s="152">
        <v>52270441</v>
      </c>
      <c r="L43" s="152"/>
      <c r="M43" s="157">
        <v>0</v>
      </c>
      <c r="N43" s="3502">
        <v>21</v>
      </c>
    </row>
    <row r="44" spans="1:14">
      <c r="A44" s="1871">
        <v>22</v>
      </c>
      <c r="B44" s="47" t="s">
        <v>3235</v>
      </c>
      <c r="C44" s="152">
        <v>1764580</v>
      </c>
      <c r="D44" s="152"/>
      <c r="E44" s="152">
        <v>22160579</v>
      </c>
      <c r="F44" s="152">
        <v>21914069</v>
      </c>
      <c r="G44" s="152">
        <v>0</v>
      </c>
      <c r="H44" s="1860">
        <v>2011090</v>
      </c>
      <c r="I44" s="152"/>
      <c r="J44" s="152">
        <v>18310839</v>
      </c>
      <c r="K44" s="152">
        <v>3849740</v>
      </c>
      <c r="L44" s="152"/>
      <c r="M44" s="157">
        <v>0</v>
      </c>
      <c r="N44" s="3502">
        <v>22</v>
      </c>
    </row>
    <row r="45" spans="1:14">
      <c r="A45" s="1871">
        <v>23</v>
      </c>
      <c r="B45" s="47" t="s">
        <v>3236</v>
      </c>
      <c r="C45" s="152"/>
      <c r="D45" s="152"/>
      <c r="E45" s="152">
        <v>10183</v>
      </c>
      <c r="F45" s="152">
        <v>13003</v>
      </c>
      <c r="G45" s="152"/>
      <c r="H45" s="1860">
        <v>-2820</v>
      </c>
      <c r="I45" s="152"/>
      <c r="J45" s="152"/>
      <c r="K45" s="152"/>
      <c r="L45" s="152"/>
      <c r="M45" s="157">
        <v>10183</v>
      </c>
      <c r="N45" s="3502">
        <v>23</v>
      </c>
    </row>
    <row r="46" spans="1:14">
      <c r="A46" s="1871">
        <v>24</v>
      </c>
      <c r="B46" s="47"/>
      <c r="C46" s="152"/>
      <c r="D46" s="152"/>
      <c r="E46" s="152"/>
      <c r="F46" s="152"/>
      <c r="G46" s="152"/>
      <c r="H46" s="1860"/>
      <c r="I46" s="152"/>
      <c r="J46" s="152"/>
      <c r="K46" s="152"/>
      <c r="L46" s="152"/>
      <c r="M46" s="157"/>
      <c r="N46" s="3502">
        <v>24</v>
      </c>
    </row>
    <row r="47" spans="1:14">
      <c r="A47" s="1871">
        <v>25</v>
      </c>
      <c r="B47" s="47"/>
      <c r="C47" s="152"/>
      <c r="D47" s="152"/>
      <c r="E47" s="152"/>
      <c r="F47" s="152"/>
      <c r="G47" s="152"/>
      <c r="H47" s="1860"/>
      <c r="I47" s="152"/>
      <c r="J47" s="152"/>
      <c r="K47" s="152"/>
      <c r="L47" s="152"/>
      <c r="M47" s="157"/>
      <c r="N47" s="3502">
        <v>25</v>
      </c>
    </row>
    <row r="48" spans="1:14">
      <c r="A48" s="1871">
        <v>26</v>
      </c>
      <c r="B48" s="47" t="s">
        <v>3225</v>
      </c>
      <c r="C48" s="2090">
        <f>SUM(C43:C47)</f>
        <v>16307921</v>
      </c>
      <c r="D48" s="2090">
        <f t="shared" ref="D48:M48" si="2">SUM(D43:D47)</f>
        <v>0</v>
      </c>
      <c r="E48" s="2090">
        <f t="shared" si="2"/>
        <v>288451007</v>
      </c>
      <c r="F48" s="2090">
        <f t="shared" si="2"/>
        <v>291325634</v>
      </c>
      <c r="G48" s="2090">
        <f t="shared" si="2"/>
        <v>0</v>
      </c>
      <c r="H48" s="2621">
        <f t="shared" si="2"/>
        <v>13433293</v>
      </c>
      <c r="I48" s="2090">
        <f t="shared" si="2"/>
        <v>0</v>
      </c>
      <c r="J48" s="2090">
        <f>SUM(J43:J47)</f>
        <v>231766442</v>
      </c>
      <c r="K48" s="2090">
        <f t="shared" si="2"/>
        <v>56120181</v>
      </c>
      <c r="L48" s="2090">
        <f t="shared" si="2"/>
        <v>0</v>
      </c>
      <c r="M48" s="1569">
        <f t="shared" si="2"/>
        <v>10183</v>
      </c>
      <c r="N48" s="3502">
        <v>26</v>
      </c>
    </row>
    <row r="49" spans="1:15">
      <c r="A49" s="1871"/>
      <c r="B49" s="47" t="s">
        <v>3237</v>
      </c>
      <c r="C49" s="152"/>
      <c r="D49" s="152"/>
      <c r="E49" s="152"/>
      <c r="F49" s="152"/>
      <c r="G49" s="152"/>
      <c r="H49" s="1860"/>
      <c r="I49" s="152"/>
      <c r="J49" s="152"/>
      <c r="K49" s="152"/>
      <c r="L49" s="152"/>
      <c r="M49" s="157"/>
      <c r="N49" s="3502"/>
    </row>
    <row r="50" spans="1:15">
      <c r="A50" s="1871">
        <v>27</v>
      </c>
      <c r="B50" s="47"/>
      <c r="C50" s="152"/>
      <c r="D50" s="152"/>
      <c r="E50" s="152"/>
      <c r="F50" s="152"/>
      <c r="G50" s="152"/>
      <c r="H50" s="1860" t="s">
        <v>85</v>
      </c>
      <c r="I50" s="152"/>
      <c r="J50" s="152"/>
      <c r="K50" s="152"/>
      <c r="L50" s="152"/>
      <c r="M50" s="157"/>
      <c r="N50" s="3502">
        <v>27</v>
      </c>
    </row>
    <row r="51" spans="1:15">
      <c r="A51" s="1871">
        <v>28</v>
      </c>
      <c r="B51" s="47" t="s">
        <v>495</v>
      </c>
      <c r="C51" s="152">
        <v>-5</v>
      </c>
      <c r="D51" s="152"/>
      <c r="E51" s="152"/>
      <c r="F51" s="152"/>
      <c r="G51" s="152">
        <v>0</v>
      </c>
      <c r="H51" s="1860">
        <v>-5</v>
      </c>
      <c r="I51" s="152"/>
      <c r="J51" s="152"/>
      <c r="K51" s="152"/>
      <c r="L51" s="152"/>
      <c r="M51" s="157"/>
      <c r="N51" s="3502">
        <v>28</v>
      </c>
    </row>
    <row r="52" spans="1:15">
      <c r="A52" s="1871">
        <v>29</v>
      </c>
      <c r="B52" s="47"/>
      <c r="C52" s="47"/>
      <c r="D52" s="47"/>
      <c r="E52" s="47"/>
      <c r="F52" s="47"/>
      <c r="G52" s="47"/>
      <c r="H52" s="1583"/>
      <c r="I52" s="47"/>
      <c r="J52" s="47"/>
      <c r="K52" s="47"/>
      <c r="L52" s="47"/>
      <c r="M52" s="38"/>
      <c r="N52" s="3502">
        <v>29</v>
      </c>
    </row>
    <row r="53" spans="1:15">
      <c r="A53" s="1871">
        <v>30</v>
      </c>
      <c r="B53" s="47"/>
      <c r="C53" s="152"/>
      <c r="D53" s="152"/>
      <c r="E53" s="152"/>
      <c r="F53" s="152"/>
      <c r="G53" s="152"/>
      <c r="H53" s="1860"/>
      <c r="I53" s="152"/>
      <c r="J53" s="152"/>
      <c r="K53" s="152"/>
      <c r="L53" s="152"/>
      <c r="M53" s="157"/>
      <c r="N53" s="3502">
        <v>30</v>
      </c>
    </row>
    <row r="54" spans="1:15">
      <c r="A54" s="1871">
        <v>31</v>
      </c>
      <c r="B54" s="147"/>
      <c r="C54" s="152"/>
      <c r="D54" s="152"/>
      <c r="E54" s="152"/>
      <c r="F54" s="152"/>
      <c r="G54" s="153"/>
      <c r="H54" s="1860"/>
      <c r="I54" s="152"/>
      <c r="J54" s="152"/>
      <c r="K54" s="152"/>
      <c r="L54" s="152"/>
      <c r="M54" s="157"/>
      <c r="N54" s="3502">
        <v>31</v>
      </c>
    </row>
    <row r="55" spans="1:15">
      <c r="A55" s="1871">
        <v>32</v>
      </c>
      <c r="B55" s="47"/>
      <c r="C55" s="47"/>
      <c r="D55" s="47"/>
      <c r="E55" s="47"/>
      <c r="F55" s="47"/>
      <c r="G55" s="153"/>
      <c r="H55" s="1583"/>
      <c r="I55" s="47"/>
      <c r="J55" s="47"/>
      <c r="K55" s="47"/>
      <c r="L55" s="47"/>
      <c r="M55" s="38"/>
      <c r="N55" s="3502">
        <v>32</v>
      </c>
    </row>
    <row r="56" spans="1:15">
      <c r="A56" s="1871">
        <v>33</v>
      </c>
      <c r="B56" s="47"/>
      <c r="C56" s="152"/>
      <c r="D56" s="152"/>
      <c r="E56" s="152"/>
      <c r="F56" s="152"/>
      <c r="G56" s="152"/>
      <c r="H56" s="1860"/>
      <c r="I56" s="152"/>
      <c r="J56" s="152"/>
      <c r="K56" s="152"/>
      <c r="L56" s="152"/>
      <c r="M56" s="157"/>
      <c r="N56" s="3502">
        <v>33</v>
      </c>
    </row>
    <row r="57" spans="1:15">
      <c r="A57" s="1871">
        <v>34</v>
      </c>
      <c r="B57" s="47"/>
      <c r="C57" s="47"/>
      <c r="D57" s="47"/>
      <c r="E57" s="47"/>
      <c r="F57" s="47"/>
      <c r="G57" s="152"/>
      <c r="H57" s="1583"/>
      <c r="I57" s="47"/>
      <c r="J57" s="47"/>
      <c r="K57" s="47"/>
      <c r="L57" s="47"/>
      <c r="M57" s="38"/>
      <c r="N57" s="3502">
        <v>34</v>
      </c>
    </row>
    <row r="58" spans="1:15">
      <c r="A58" s="1871">
        <v>35</v>
      </c>
      <c r="B58" s="47"/>
      <c r="C58" s="47"/>
      <c r="D58" s="47"/>
      <c r="E58" s="47"/>
      <c r="F58" s="47"/>
      <c r="G58" s="152"/>
      <c r="H58" s="1583"/>
      <c r="I58" s="47"/>
      <c r="J58" s="47"/>
      <c r="K58" s="47"/>
      <c r="L58" s="47"/>
      <c r="M58" s="38"/>
      <c r="N58" s="3502">
        <v>35</v>
      </c>
    </row>
    <row r="59" spans="1:15">
      <c r="A59" s="1871">
        <v>36</v>
      </c>
      <c r="B59" s="47"/>
      <c r="C59" s="152"/>
      <c r="D59" s="47"/>
      <c r="E59" s="47"/>
      <c r="F59" s="47"/>
      <c r="G59" s="3528"/>
      <c r="H59" s="1860"/>
      <c r="I59" s="152"/>
      <c r="J59" s="152"/>
      <c r="K59" s="152"/>
      <c r="L59" s="152"/>
      <c r="M59" s="157"/>
      <c r="N59" s="3502">
        <v>36</v>
      </c>
    </row>
    <row r="60" spans="1:15">
      <c r="A60" s="1871">
        <v>37</v>
      </c>
      <c r="B60" s="47"/>
      <c r="C60" s="47"/>
      <c r="D60" s="152"/>
      <c r="E60" s="152"/>
      <c r="F60" s="152"/>
      <c r="G60" s="3528"/>
      <c r="H60" s="1860"/>
      <c r="I60" s="152"/>
      <c r="J60" s="152"/>
      <c r="K60" s="152"/>
      <c r="L60" s="152"/>
      <c r="M60" s="157"/>
      <c r="N60" s="3502">
        <v>37</v>
      </c>
    </row>
    <row r="61" spans="1:15">
      <c r="A61" s="1871">
        <v>38</v>
      </c>
      <c r="B61" s="47"/>
      <c r="C61" s="152"/>
      <c r="D61" s="152"/>
      <c r="E61" s="152"/>
      <c r="F61" s="152"/>
      <c r="G61" s="3528"/>
      <c r="H61" s="1860"/>
      <c r="I61" s="152"/>
      <c r="J61" s="152"/>
      <c r="K61" s="152"/>
      <c r="L61" s="152"/>
      <c r="M61" s="157"/>
      <c r="N61" s="3502">
        <v>38</v>
      </c>
    </row>
    <row r="62" spans="1:15">
      <c r="A62" s="1871">
        <v>39</v>
      </c>
      <c r="B62" s="47"/>
      <c r="C62" s="47"/>
      <c r="D62" s="47"/>
      <c r="E62" s="47"/>
      <c r="F62" s="47"/>
      <c r="G62" s="3528"/>
      <c r="H62" s="1860"/>
      <c r="I62" s="152"/>
      <c r="J62" s="152"/>
      <c r="K62" s="152"/>
      <c r="L62" s="152"/>
      <c r="M62" s="158"/>
      <c r="N62" s="3502">
        <v>39</v>
      </c>
    </row>
    <row r="63" spans="1:15" ht="16" thickBot="1">
      <c r="A63" s="3671">
        <v>40</v>
      </c>
      <c r="B63" s="2206" t="s">
        <v>972</v>
      </c>
      <c r="C63" s="2622">
        <f>C25+C41+C48+SUM(C49:C62)</f>
        <v>24255035</v>
      </c>
      <c r="D63" s="2623">
        <f t="shared" ref="D63:M63" si="3">D25+D41+D48+SUM(D49:D62)</f>
        <v>0</v>
      </c>
      <c r="E63" s="2623">
        <f t="shared" si="3"/>
        <v>429313770</v>
      </c>
      <c r="F63" s="2623">
        <f t="shared" si="3"/>
        <v>430888207</v>
      </c>
      <c r="G63" s="2623">
        <f t="shared" si="3"/>
        <v>171431</v>
      </c>
      <c r="H63" s="1529">
        <f>H25+H41+H48+SUM(H49:H62)</f>
        <v>22852027</v>
      </c>
      <c r="I63" s="2623">
        <f t="shared" si="3"/>
        <v>0</v>
      </c>
      <c r="J63" s="2622">
        <f>J25+J41+J48+SUM(J49:J62)</f>
        <v>290350822</v>
      </c>
      <c r="K63" s="2623">
        <f>K25+K41+K48+SUM(K49:K62)</f>
        <v>35261825</v>
      </c>
      <c r="L63" s="2577">
        <f t="shared" si="3"/>
        <v>0</v>
      </c>
      <c r="M63" s="2577">
        <f t="shared" si="3"/>
        <v>102234142</v>
      </c>
      <c r="N63" s="3670">
        <v>40</v>
      </c>
      <c r="O63" s="1018"/>
    </row>
    <row r="64" spans="1:15" ht="12.75" customHeight="1">
      <c r="A64" s="143"/>
      <c r="E64" s="894"/>
      <c r="G64" s="3668"/>
      <c r="H64" s="3664"/>
      <c r="I64" s="3668"/>
      <c r="J64" s="3668"/>
      <c r="K64" s="3668"/>
      <c r="L64" s="3668"/>
      <c r="M64" s="3668"/>
      <c r="N64" s="3669"/>
    </row>
    <row r="65" spans="1:14" ht="18">
      <c r="A65" s="9" t="s">
        <v>3238</v>
      </c>
      <c r="C65" s="192"/>
      <c r="H65" s="1583" t="str">
        <f>A65</f>
        <v>FERC FORM NO.1 (ED.  12-96) NYPSC Modified-96</v>
      </c>
      <c r="J65" s="6"/>
    </row>
    <row r="66" spans="1:14" ht="16" thickBot="1">
      <c r="A66" s="12" t="s">
        <v>3239</v>
      </c>
      <c r="B66" s="12"/>
      <c r="C66" s="12"/>
      <c r="D66" s="12"/>
      <c r="E66" s="12"/>
      <c r="F66" s="12"/>
      <c r="G66" s="12"/>
      <c r="H66" s="1643" t="s">
        <v>3240</v>
      </c>
      <c r="I66" s="12"/>
      <c r="J66" s="12"/>
      <c r="K66" s="12"/>
      <c r="L66" s="12"/>
      <c r="M66" s="12"/>
      <c r="N66" s="12"/>
    </row>
    <row r="67" spans="1:14" ht="12.75" customHeight="1">
      <c r="A67" s="3664" t="s">
        <v>156</v>
      </c>
      <c r="B67" s="3668"/>
      <c r="C67" s="3668"/>
      <c r="D67" s="3673" t="s">
        <v>353</v>
      </c>
      <c r="E67" s="3673" t="s">
        <v>158</v>
      </c>
      <c r="F67" s="3673" t="s">
        <v>159</v>
      </c>
      <c r="G67" s="3674"/>
      <c r="H67" s="1583"/>
      <c r="N67" s="1586"/>
    </row>
    <row r="68" spans="1:14" ht="12.75" customHeight="1">
      <c r="A68" s="1583" t="str">
        <f>'Data Sheet'!$C$25</f>
        <v xml:space="preserve">Niagara Mohawk Power Corporation </v>
      </c>
      <c r="D68" s="47" t="s">
        <v>160</v>
      </c>
      <c r="E68" s="47" t="s">
        <v>1248</v>
      </c>
      <c r="F68" s="29"/>
      <c r="G68" s="1586"/>
      <c r="H68" s="1583"/>
      <c r="M68" s="17"/>
      <c r="N68" s="1586"/>
    </row>
    <row r="69" spans="1:14" ht="12.75" customHeight="1">
      <c r="A69" s="1583"/>
      <c r="D69" s="47" t="s">
        <v>1666</v>
      </c>
      <c r="E69" s="321" t="str">
        <f>'Data Sheet'!$C$40</f>
        <v>April 20, 2026</v>
      </c>
      <c r="F69" s="49" t="str">
        <f>'Data Sheet'!$C$38</f>
        <v>December 31, 2025</v>
      </c>
      <c r="G69" s="1586"/>
      <c r="H69" s="1583"/>
      <c r="I69" s="151"/>
      <c r="L69" s="320"/>
      <c r="N69" s="1586"/>
    </row>
    <row r="70" spans="1:14">
      <c r="A70" s="2178" t="s">
        <v>3181</v>
      </c>
      <c r="B70" s="2179"/>
      <c r="C70" s="2179"/>
      <c r="D70" s="2179"/>
      <c r="E70" s="2179"/>
      <c r="F70" s="2179"/>
      <c r="G70" s="2180"/>
      <c r="H70" s="1583"/>
      <c r="N70" s="1586"/>
    </row>
    <row r="71" spans="1:14" ht="31.5" customHeight="1">
      <c r="A71" s="2178" t="s">
        <v>3203</v>
      </c>
      <c r="B71" s="2179"/>
      <c r="C71" s="2179"/>
      <c r="D71" s="1968"/>
      <c r="E71" s="2179"/>
      <c r="F71" s="2179"/>
      <c r="G71" s="2180"/>
      <c r="H71" s="1583"/>
      <c r="N71" s="1586"/>
    </row>
    <row r="72" spans="1:14" ht="12.75" customHeight="1">
      <c r="A72" s="2181"/>
      <c r="B72" s="47"/>
      <c r="C72" s="142" t="s">
        <v>960</v>
      </c>
      <c r="D72" s="142"/>
      <c r="E72" s="142" t="s">
        <v>3241</v>
      </c>
      <c r="F72" s="47"/>
      <c r="G72" s="1341"/>
      <c r="H72" s="1583"/>
      <c r="N72" s="1651"/>
    </row>
    <row r="73" spans="1:14" ht="12.75" customHeight="1">
      <c r="A73" s="2951"/>
      <c r="B73" s="142" t="s">
        <v>3206</v>
      </c>
      <c r="C73" s="142" t="s">
        <v>3242</v>
      </c>
      <c r="D73" s="142" t="s">
        <v>3243</v>
      </c>
      <c r="E73" s="142" t="s">
        <v>3244</v>
      </c>
      <c r="F73" s="49"/>
      <c r="G73" s="1276"/>
      <c r="H73" s="1583"/>
      <c r="N73" s="1651"/>
    </row>
    <row r="74" spans="1:14" ht="12.75" customHeight="1">
      <c r="A74" s="2951" t="s">
        <v>399</v>
      </c>
      <c r="B74" s="142" t="s">
        <v>3214</v>
      </c>
      <c r="C74" s="142" t="s">
        <v>3245</v>
      </c>
      <c r="D74" s="142" t="s">
        <v>3246</v>
      </c>
      <c r="E74" s="142" t="s">
        <v>3247</v>
      </c>
      <c r="F74" s="142" t="s">
        <v>495</v>
      </c>
      <c r="G74" s="1330" t="s">
        <v>495</v>
      </c>
      <c r="H74" s="1583"/>
      <c r="N74" s="1651"/>
    </row>
    <row r="75" spans="1:14" ht="12.75" customHeight="1">
      <c r="A75" s="1640" t="s">
        <v>402</v>
      </c>
      <c r="B75" s="162" t="s">
        <v>172</v>
      </c>
      <c r="C75" s="162" t="s">
        <v>982</v>
      </c>
      <c r="D75" s="162" t="s">
        <v>983</v>
      </c>
      <c r="E75" s="162" t="s">
        <v>984</v>
      </c>
      <c r="F75" s="162" t="s">
        <v>985</v>
      </c>
      <c r="G75" s="1331" t="s">
        <v>3248</v>
      </c>
      <c r="H75" s="1583"/>
      <c r="N75" s="1651"/>
    </row>
    <row r="76" spans="1:14">
      <c r="A76" s="2951"/>
      <c r="B76" s="47" t="s">
        <v>3220</v>
      </c>
      <c r="C76" s="47"/>
      <c r="D76" s="47"/>
      <c r="E76" s="47"/>
      <c r="F76" s="47"/>
      <c r="G76" s="1341"/>
      <c r="H76" s="1583"/>
      <c r="N76" s="1651"/>
    </row>
    <row r="77" spans="1:14">
      <c r="A77" s="3672">
        <v>1</v>
      </c>
      <c r="B77" s="47" t="s">
        <v>3221</v>
      </c>
      <c r="C77" s="153">
        <f>E21-J21-K21</f>
        <v>664262</v>
      </c>
      <c r="D77" s="153"/>
      <c r="E77" s="153"/>
      <c r="F77" s="38"/>
      <c r="G77" s="1356"/>
      <c r="H77" s="1880"/>
      <c r="I77" s="193"/>
      <c r="J77" s="193"/>
      <c r="K77" s="151"/>
      <c r="L77" s="151"/>
      <c r="M77" s="193"/>
      <c r="N77" s="1651"/>
    </row>
    <row r="78" spans="1:14">
      <c r="A78" s="3672">
        <v>2</v>
      </c>
      <c r="B78" s="47" t="s">
        <v>3222</v>
      </c>
      <c r="C78" s="152"/>
      <c r="D78" s="153"/>
      <c r="E78" s="152"/>
      <c r="F78" s="152"/>
      <c r="G78" s="1356"/>
      <c r="H78" s="1860"/>
      <c r="I78" s="193"/>
      <c r="J78" s="151"/>
      <c r="K78" s="151"/>
      <c r="L78" s="151"/>
      <c r="M78" s="151"/>
      <c r="N78" s="1651"/>
    </row>
    <row r="79" spans="1:14">
      <c r="A79" s="3672">
        <v>3</v>
      </c>
      <c r="B79" s="47" t="s">
        <v>3249</v>
      </c>
      <c r="C79" s="152"/>
      <c r="D79" s="152"/>
      <c r="E79" s="152"/>
      <c r="F79" s="152"/>
      <c r="G79" s="1254"/>
      <c r="H79" s="3879" t="s">
        <v>3250</v>
      </c>
      <c r="I79" s="3880"/>
      <c r="J79" s="3880"/>
      <c r="K79" s="3880"/>
      <c r="L79" s="3880"/>
      <c r="M79" s="3880"/>
      <c r="N79" s="3881"/>
    </row>
    <row r="80" spans="1:14">
      <c r="A80" s="3672">
        <v>4</v>
      </c>
      <c r="B80" s="47" t="s">
        <v>3251</v>
      </c>
      <c r="C80" s="152"/>
      <c r="D80" s="152"/>
      <c r="E80" s="152"/>
      <c r="F80" s="152"/>
      <c r="G80" s="1254"/>
      <c r="H80" s="3879"/>
      <c r="I80" s="3880"/>
      <c r="J80" s="3880"/>
      <c r="K80" s="3880"/>
      <c r="L80" s="3880"/>
      <c r="M80" s="3880"/>
      <c r="N80" s="3881"/>
    </row>
    <row r="81" spans="1:14">
      <c r="A81" s="3672">
        <v>5</v>
      </c>
      <c r="B81" s="47" t="s">
        <v>3225</v>
      </c>
      <c r="C81" s="2090">
        <f>SUM(C77:C80)</f>
        <v>664262</v>
      </c>
      <c r="D81" s="2090">
        <f>SUM(D77:D80)</f>
        <v>0</v>
      </c>
      <c r="E81" s="2090">
        <f>SUM(E77:E80)</f>
        <v>0</v>
      </c>
      <c r="F81" s="2090">
        <f>SUM(F77:F80)</f>
        <v>0</v>
      </c>
      <c r="G81" s="2134">
        <f>SUM(G77:G80)</f>
        <v>0</v>
      </c>
      <c r="H81" s="3879"/>
      <c r="I81" s="3880"/>
      <c r="J81" s="3880"/>
      <c r="K81" s="3880"/>
      <c r="L81" s="3880"/>
      <c r="M81" s="3880"/>
      <c r="N81" s="3881"/>
    </row>
    <row r="82" spans="1:14">
      <c r="A82" s="3672"/>
      <c r="B82" s="47" t="s">
        <v>3226</v>
      </c>
      <c r="C82" s="152"/>
      <c r="D82" s="152"/>
      <c r="E82" s="152"/>
      <c r="F82" s="152"/>
      <c r="G82" s="1254"/>
      <c r="H82" s="3879"/>
      <c r="I82" s="3880"/>
      <c r="J82" s="3880"/>
      <c r="K82" s="3880"/>
      <c r="L82" s="3880"/>
      <c r="M82" s="3880"/>
      <c r="N82" s="3881"/>
    </row>
    <row r="83" spans="1:14">
      <c r="A83" s="1871">
        <v>6</v>
      </c>
      <c r="B83" s="47" t="s">
        <v>3252</v>
      </c>
      <c r="C83" s="152">
        <f>E27-J27-K27</f>
        <v>248518</v>
      </c>
      <c r="D83" s="152"/>
      <c r="E83" s="152"/>
      <c r="F83" s="38"/>
      <c r="G83" s="1254"/>
      <c r="H83" s="3879"/>
      <c r="I83" s="3880"/>
      <c r="J83" s="3880"/>
      <c r="K83" s="3880"/>
      <c r="L83" s="3880"/>
      <c r="M83" s="3880"/>
      <c r="N83" s="3881"/>
    </row>
    <row r="84" spans="1:14">
      <c r="A84" s="1871">
        <v>7</v>
      </c>
      <c r="B84" s="47" t="s">
        <v>3229</v>
      </c>
      <c r="C84" s="152"/>
      <c r="D84" s="152"/>
      <c r="E84" s="152"/>
      <c r="F84" s="152"/>
      <c r="G84" s="1254"/>
      <c r="H84" s="3879"/>
      <c r="I84" s="3880"/>
      <c r="J84" s="3880"/>
      <c r="K84" s="3880"/>
      <c r="L84" s="3880"/>
      <c r="M84" s="3880"/>
      <c r="N84" s="3881"/>
    </row>
    <row r="85" spans="1:14">
      <c r="A85" s="1871">
        <v>8</v>
      </c>
      <c r="B85" s="47" t="s">
        <v>3230</v>
      </c>
      <c r="C85" s="152"/>
      <c r="D85" s="152"/>
      <c r="E85" s="152"/>
      <c r="F85" s="152"/>
      <c r="G85" s="1254"/>
      <c r="H85" s="3879"/>
      <c r="I85" s="3880"/>
      <c r="J85" s="3880"/>
      <c r="K85" s="3880"/>
      <c r="L85" s="3880"/>
      <c r="M85" s="3880"/>
      <c r="N85" s="3881"/>
    </row>
    <row r="86" spans="1:14">
      <c r="A86" s="1871">
        <v>9</v>
      </c>
      <c r="B86" s="47" t="s">
        <v>3231</v>
      </c>
      <c r="C86" s="152"/>
      <c r="D86" s="152"/>
      <c r="E86" s="152"/>
      <c r="F86" s="152"/>
      <c r="G86" s="1254"/>
      <c r="H86" s="3879"/>
      <c r="I86" s="3880"/>
      <c r="J86" s="3880"/>
      <c r="K86" s="3880"/>
      <c r="L86" s="3880"/>
      <c r="M86" s="3880"/>
      <c r="N86" s="3881"/>
    </row>
    <row r="87" spans="1:14">
      <c r="A87" s="1871">
        <v>10</v>
      </c>
      <c r="B87" s="47"/>
      <c r="C87" s="152"/>
      <c r="D87" s="152"/>
      <c r="E87" s="152"/>
      <c r="F87" s="152"/>
      <c r="G87" s="1254"/>
      <c r="H87" s="3879"/>
      <c r="I87" s="3880"/>
      <c r="J87" s="3880"/>
      <c r="K87" s="3880"/>
      <c r="L87" s="3880"/>
      <c r="M87" s="3880"/>
      <c r="N87" s="3881"/>
    </row>
    <row r="88" spans="1:14">
      <c r="A88" s="1871">
        <v>11</v>
      </c>
      <c r="B88" s="47"/>
      <c r="C88" s="152"/>
      <c r="D88" s="152"/>
      <c r="E88" s="152"/>
      <c r="F88" s="152"/>
      <c r="G88" s="1254"/>
      <c r="H88" s="3879"/>
      <c r="I88" s="3880"/>
      <c r="J88" s="3880"/>
      <c r="K88" s="3880"/>
      <c r="L88" s="3880"/>
      <c r="M88" s="3880"/>
      <c r="N88" s="3881"/>
    </row>
    <row r="89" spans="1:14">
      <c r="A89" s="1871">
        <v>12</v>
      </c>
      <c r="B89" s="47"/>
      <c r="C89" s="152"/>
      <c r="D89" s="152"/>
      <c r="E89" s="152"/>
      <c r="F89" s="152"/>
      <c r="G89" s="1254"/>
      <c r="H89" s="1860"/>
      <c r="I89" s="151"/>
      <c r="J89" s="151"/>
      <c r="K89" s="151"/>
      <c r="L89" s="151"/>
      <c r="M89" s="151"/>
      <c r="N89" s="1651"/>
    </row>
    <row r="90" spans="1:14">
      <c r="A90" s="1871">
        <v>13</v>
      </c>
      <c r="B90" s="47"/>
      <c r="C90" s="152"/>
      <c r="D90" s="152"/>
      <c r="E90" s="152"/>
      <c r="F90" s="152"/>
      <c r="G90" s="1254"/>
      <c r="H90" s="1860"/>
      <c r="I90" s="151"/>
      <c r="J90" s="151"/>
      <c r="K90" s="151"/>
      <c r="L90" s="151"/>
      <c r="M90" s="151"/>
      <c r="N90" s="1651"/>
    </row>
    <row r="91" spans="1:14">
      <c r="A91" s="1871">
        <v>14</v>
      </c>
      <c r="B91" s="47"/>
      <c r="C91" s="152"/>
      <c r="D91" s="152"/>
      <c r="E91" s="152"/>
      <c r="F91" s="152"/>
      <c r="G91" s="1254"/>
      <c r="H91" s="1860"/>
      <c r="I91" s="151"/>
      <c r="J91" s="151"/>
      <c r="K91" s="151"/>
      <c r="L91" s="151"/>
      <c r="M91" s="151"/>
      <c r="N91" s="1651"/>
    </row>
    <row r="92" spans="1:14">
      <c r="A92" s="1871">
        <v>15</v>
      </c>
      <c r="B92" s="47"/>
      <c r="C92" s="152" t="s">
        <v>85</v>
      </c>
      <c r="D92" s="152"/>
      <c r="E92" s="152" t="s">
        <v>85</v>
      </c>
      <c r="F92" s="152" t="s">
        <v>85</v>
      </c>
      <c r="G92" s="1254" t="s">
        <v>85</v>
      </c>
      <c r="H92" s="1860"/>
      <c r="I92" s="151"/>
      <c r="J92" s="151"/>
      <c r="K92" s="151"/>
      <c r="L92" s="151"/>
      <c r="M92" s="151"/>
      <c r="N92" s="1651"/>
    </row>
    <row r="93" spans="1:14">
      <c r="A93" s="1871">
        <v>16</v>
      </c>
      <c r="B93" s="47"/>
      <c r="C93" s="152"/>
      <c r="D93" s="152"/>
      <c r="E93" s="152"/>
      <c r="F93" s="152"/>
      <c r="G93" s="1254"/>
      <c r="H93" s="1860"/>
      <c r="I93" s="151"/>
      <c r="J93" s="151"/>
      <c r="K93" s="151"/>
      <c r="L93" s="151"/>
      <c r="M93" s="151"/>
      <c r="N93" s="1651"/>
    </row>
    <row r="94" spans="1:14">
      <c r="A94" s="1871">
        <v>17</v>
      </c>
      <c r="B94" s="47"/>
      <c r="C94" s="152"/>
      <c r="D94" s="152"/>
      <c r="E94" s="152"/>
      <c r="F94" s="152"/>
      <c r="G94" s="1254"/>
      <c r="H94" s="1860"/>
      <c r="I94" s="151"/>
      <c r="J94" s="151"/>
      <c r="K94" s="151"/>
      <c r="L94" s="151"/>
      <c r="M94" s="151"/>
      <c r="N94" s="1651"/>
    </row>
    <row r="95" spans="1:14">
      <c r="A95" s="1871">
        <v>18</v>
      </c>
      <c r="B95" s="47"/>
      <c r="C95" s="152"/>
      <c r="D95" s="152"/>
      <c r="E95" s="152"/>
      <c r="F95" s="152"/>
      <c r="G95" s="1254"/>
      <c r="H95" s="1860"/>
      <c r="I95" s="151"/>
      <c r="J95" s="151"/>
      <c r="K95" s="151"/>
      <c r="L95" s="151"/>
      <c r="M95" s="151"/>
      <c r="N95" s="1651"/>
    </row>
    <row r="96" spans="1:14">
      <c r="A96" s="1871">
        <v>19</v>
      </c>
      <c r="B96" s="47"/>
      <c r="C96" s="152"/>
      <c r="D96" s="152"/>
      <c r="E96" s="152"/>
      <c r="F96" s="152"/>
      <c r="G96" s="1254"/>
      <c r="H96" s="1860"/>
      <c r="I96" s="151"/>
      <c r="J96" s="151"/>
      <c r="K96" s="151"/>
      <c r="L96" s="151"/>
      <c r="M96" s="151"/>
      <c r="N96" s="1651"/>
    </row>
    <row r="97" spans="1:14">
      <c r="A97" s="1871">
        <v>20</v>
      </c>
      <c r="B97" s="47" t="s">
        <v>3225</v>
      </c>
      <c r="C97" s="2090">
        <f>SUM(C83:C96)</f>
        <v>248518</v>
      </c>
      <c r="D97" s="2090">
        <f>SUM(D83:D96)</f>
        <v>0</v>
      </c>
      <c r="E97" s="2090">
        <f>SUM(E83:E96)</f>
        <v>0</v>
      </c>
      <c r="F97" s="2090">
        <f>SUM(F83:F96)</f>
        <v>0</v>
      </c>
      <c r="G97" s="2134">
        <f>SUM(G83:G96)</f>
        <v>0</v>
      </c>
      <c r="H97" s="1860"/>
      <c r="I97" s="151"/>
      <c r="J97" s="151"/>
      <c r="K97" s="151"/>
      <c r="L97" s="151"/>
      <c r="M97" s="151"/>
      <c r="N97" s="1651"/>
    </row>
    <row r="98" spans="1:14">
      <c r="A98" s="1871"/>
      <c r="B98" s="47" t="s">
        <v>3233</v>
      </c>
      <c r="C98" s="152"/>
      <c r="D98" s="152"/>
      <c r="E98" s="152"/>
      <c r="F98" s="152"/>
      <c r="G98" s="1254"/>
      <c r="H98" s="1860"/>
      <c r="I98" s="151"/>
      <c r="J98" s="151"/>
      <c r="K98" s="151"/>
      <c r="L98" s="151"/>
      <c r="M98" s="151"/>
      <c r="N98" s="1651"/>
    </row>
    <row r="99" spans="1:14">
      <c r="A99" s="1871">
        <v>21</v>
      </c>
      <c r="B99" s="47" t="s">
        <v>3253</v>
      </c>
      <c r="C99" s="152">
        <v>554201</v>
      </c>
      <c r="D99" s="152"/>
      <c r="E99" s="152"/>
      <c r="F99" s="152"/>
      <c r="G99" s="1254"/>
      <c r="H99" s="1860"/>
      <c r="I99" s="151"/>
      <c r="J99" s="151"/>
      <c r="K99" s="151"/>
      <c r="L99" s="151"/>
      <c r="M99" s="151"/>
      <c r="N99" s="1651"/>
    </row>
    <row r="100" spans="1:14">
      <c r="A100" s="1871">
        <v>22</v>
      </c>
      <c r="B100" s="47" t="s">
        <v>3254</v>
      </c>
      <c r="C100" s="152"/>
      <c r="D100" s="152"/>
      <c r="E100" s="152"/>
      <c r="F100" s="38"/>
      <c r="G100" s="1254"/>
      <c r="H100" s="1860"/>
      <c r="I100" s="151"/>
      <c r="J100" s="151"/>
      <c r="K100" s="151"/>
      <c r="L100" s="151"/>
      <c r="M100" s="151"/>
      <c r="N100" s="1651"/>
    </row>
    <row r="101" spans="1:14">
      <c r="A101" s="1871">
        <v>23</v>
      </c>
      <c r="B101" s="47"/>
      <c r="C101" s="152"/>
      <c r="D101" s="152"/>
      <c r="E101" s="152"/>
      <c r="F101" s="152"/>
      <c r="G101" s="1254"/>
      <c r="H101" s="1860"/>
      <c r="I101" s="151"/>
      <c r="J101" s="151"/>
      <c r="K101" s="151"/>
      <c r="L101" s="151"/>
      <c r="M101" s="151"/>
      <c r="N101" s="1651"/>
    </row>
    <row r="102" spans="1:14">
      <c r="A102" s="1871">
        <v>24</v>
      </c>
      <c r="B102" s="47"/>
      <c r="C102" s="152"/>
      <c r="D102" s="152"/>
      <c r="E102" s="152"/>
      <c r="F102" s="152"/>
      <c r="G102" s="1254"/>
      <c r="H102" s="1860"/>
      <c r="I102" s="151"/>
      <c r="J102" s="151"/>
      <c r="K102" s="151"/>
      <c r="L102" s="151"/>
      <c r="M102" s="151"/>
      <c r="N102" s="1651"/>
    </row>
    <row r="103" spans="1:14">
      <c r="A103" s="1871">
        <v>25</v>
      </c>
      <c r="B103" s="47"/>
      <c r="C103" s="152"/>
      <c r="D103" s="152"/>
      <c r="E103" s="152"/>
      <c r="F103" s="152"/>
      <c r="G103" s="1254"/>
      <c r="H103" s="1860"/>
      <c r="I103" s="151"/>
      <c r="J103" s="151"/>
      <c r="K103" s="151"/>
      <c r="L103" s="151"/>
      <c r="M103" s="151"/>
      <c r="N103" s="1651"/>
    </row>
    <row r="104" spans="1:14">
      <c r="A104" s="1871">
        <v>26</v>
      </c>
      <c r="B104" s="47" t="s">
        <v>3225</v>
      </c>
      <c r="C104" s="2090">
        <f>SUM(C99:C103)</f>
        <v>554201</v>
      </c>
      <c r="D104" s="2090">
        <f>SUM(D99:D103)</f>
        <v>0</v>
      </c>
      <c r="E104" s="2090">
        <f>SUM(E99:E103)</f>
        <v>0</v>
      </c>
      <c r="F104" s="2090">
        <f>SUM(F99:F103)</f>
        <v>0</v>
      </c>
      <c r="G104" s="2134">
        <f>SUM(G99:G103)</f>
        <v>0</v>
      </c>
      <c r="H104" s="1860"/>
      <c r="I104" s="151"/>
      <c r="J104" s="151"/>
      <c r="K104" s="151"/>
      <c r="L104" s="151"/>
      <c r="M104" s="151"/>
      <c r="N104" s="1651"/>
    </row>
    <row r="105" spans="1:14">
      <c r="A105" s="1871"/>
      <c r="B105" s="47" t="s">
        <v>3237</v>
      </c>
      <c r="C105" s="152"/>
      <c r="D105" s="152"/>
      <c r="E105" s="152"/>
      <c r="F105" s="152"/>
      <c r="G105" s="1254"/>
      <c r="H105" s="1860"/>
      <c r="I105" s="151"/>
      <c r="J105" s="151"/>
      <c r="K105" s="151"/>
      <c r="L105" s="151"/>
      <c r="M105" s="151"/>
      <c r="N105" s="1651"/>
    </row>
    <row r="106" spans="1:14">
      <c r="A106" s="1871">
        <v>27</v>
      </c>
      <c r="B106" s="47"/>
      <c r="C106" s="152"/>
      <c r="D106" s="152"/>
      <c r="E106" s="152"/>
      <c r="F106" s="152"/>
      <c r="G106" s="1254"/>
      <c r="H106" s="1860"/>
      <c r="I106" s="151"/>
      <c r="J106" s="151"/>
      <c r="K106" s="151"/>
      <c r="L106" s="151"/>
      <c r="M106" s="151"/>
      <c r="N106" s="1651"/>
    </row>
    <row r="107" spans="1:14">
      <c r="A107" s="1871">
        <v>28</v>
      </c>
      <c r="B107" s="47" t="s">
        <v>495</v>
      </c>
      <c r="C107" s="152"/>
      <c r="D107" s="152"/>
      <c r="E107" s="152"/>
      <c r="F107" s="152"/>
      <c r="G107" s="1254"/>
      <c r="H107" s="1860"/>
      <c r="I107" s="151"/>
      <c r="J107" s="151"/>
      <c r="K107" s="151"/>
      <c r="L107" s="151"/>
      <c r="M107" s="151"/>
      <c r="N107" s="1651"/>
    </row>
    <row r="108" spans="1:14">
      <c r="A108" s="1871">
        <v>29</v>
      </c>
      <c r="B108" s="47"/>
      <c r="C108" s="47"/>
      <c r="D108" s="47"/>
      <c r="E108" s="47"/>
      <c r="F108" s="47"/>
      <c r="G108" s="1341"/>
      <c r="H108" s="1583"/>
      <c r="N108" s="1651"/>
    </row>
    <row r="109" spans="1:14">
      <c r="A109" s="1871">
        <v>30</v>
      </c>
      <c r="B109" s="47"/>
      <c r="C109" s="152"/>
      <c r="D109" s="152"/>
      <c r="E109" s="152"/>
      <c r="F109" s="152"/>
      <c r="G109" s="1254"/>
      <c r="H109" s="1860"/>
      <c r="I109" s="151"/>
      <c r="J109" s="151"/>
      <c r="K109" s="151"/>
      <c r="L109" s="151"/>
      <c r="M109" s="151"/>
      <c r="N109" s="1651"/>
    </row>
    <row r="110" spans="1:14">
      <c r="A110" s="1871">
        <v>31</v>
      </c>
      <c r="B110" s="147"/>
      <c r="C110" s="152"/>
      <c r="D110" s="152"/>
      <c r="E110" s="152"/>
      <c r="F110" s="152"/>
      <c r="G110" s="1356"/>
      <c r="H110" s="1860"/>
      <c r="I110" s="151"/>
      <c r="J110" s="151"/>
      <c r="K110" s="151"/>
      <c r="L110" s="151"/>
      <c r="M110" s="151"/>
      <c r="N110" s="1651"/>
    </row>
    <row r="111" spans="1:14">
      <c r="A111" s="1871">
        <v>32</v>
      </c>
      <c r="B111" s="47"/>
      <c r="C111" s="47"/>
      <c r="D111" s="47"/>
      <c r="E111" s="47"/>
      <c r="F111" s="47"/>
      <c r="G111" s="1356"/>
      <c r="H111" s="1583"/>
      <c r="N111" s="1651"/>
    </row>
    <row r="112" spans="1:14">
      <c r="A112" s="1871">
        <v>33</v>
      </c>
      <c r="B112" s="47"/>
      <c r="C112" s="152"/>
      <c r="D112" s="152"/>
      <c r="E112" s="152"/>
      <c r="F112" s="152"/>
      <c r="G112" s="1254"/>
      <c r="H112" s="1860"/>
      <c r="I112" s="151"/>
      <c r="J112" s="151"/>
      <c r="K112" s="151"/>
      <c r="L112" s="151"/>
      <c r="M112" s="151"/>
      <c r="N112" s="1651"/>
    </row>
    <row r="113" spans="1:14">
      <c r="A113" s="1871">
        <v>34</v>
      </c>
      <c r="B113" s="47"/>
      <c r="C113" s="47"/>
      <c r="D113" s="47"/>
      <c r="E113" s="47"/>
      <c r="F113" s="47"/>
      <c r="G113" s="1254"/>
      <c r="H113" s="1583"/>
      <c r="N113" s="1651"/>
    </row>
    <row r="114" spans="1:14">
      <c r="A114" s="1871">
        <v>35</v>
      </c>
      <c r="B114" s="47"/>
      <c r="C114" s="47"/>
      <c r="D114" s="47"/>
      <c r="E114" s="47"/>
      <c r="F114" s="47"/>
      <c r="G114" s="1254"/>
      <c r="H114" s="1583"/>
      <c r="N114" s="1651"/>
    </row>
    <row r="115" spans="1:14">
      <c r="A115" s="1871">
        <v>36</v>
      </c>
      <c r="B115" s="47"/>
      <c r="C115" s="152"/>
      <c r="D115" s="47"/>
      <c r="E115" s="47"/>
      <c r="F115" s="47"/>
      <c r="G115" s="1380"/>
      <c r="H115" s="1860"/>
      <c r="I115" s="151"/>
      <c r="J115" s="151"/>
      <c r="K115" s="151"/>
      <c r="L115" s="151"/>
      <c r="M115" s="151"/>
      <c r="N115" s="1651"/>
    </row>
    <row r="116" spans="1:14">
      <c r="A116" s="1871">
        <v>37</v>
      </c>
      <c r="B116" s="47"/>
      <c r="C116" s="47"/>
      <c r="D116" s="152"/>
      <c r="E116" s="152"/>
      <c r="F116" s="152"/>
      <c r="G116" s="1380"/>
      <c r="H116" s="1860"/>
      <c r="I116" s="151"/>
      <c r="J116" s="151"/>
      <c r="K116" s="151"/>
      <c r="L116" s="151"/>
      <c r="M116" s="151"/>
      <c r="N116" s="1651"/>
    </row>
    <row r="117" spans="1:14">
      <c r="A117" s="1871">
        <v>38</v>
      </c>
      <c r="B117" s="47"/>
      <c r="C117" s="152"/>
      <c r="D117" s="152"/>
      <c r="E117" s="152"/>
      <c r="F117" s="152"/>
      <c r="G117" s="1380"/>
      <c r="H117" s="1860"/>
      <c r="I117" s="151"/>
      <c r="J117" s="151"/>
      <c r="K117" s="151"/>
      <c r="L117" s="151"/>
      <c r="M117" s="151"/>
      <c r="N117" s="1651"/>
    </row>
    <row r="118" spans="1:14">
      <c r="A118" s="1871">
        <v>39</v>
      </c>
      <c r="B118" s="47"/>
      <c r="C118" s="47"/>
      <c r="D118" s="47"/>
      <c r="E118" s="47"/>
      <c r="F118" s="47"/>
      <c r="G118" s="1380"/>
      <c r="H118" s="1860"/>
      <c r="I118" s="151"/>
      <c r="J118" s="151"/>
      <c r="K118" s="151"/>
      <c r="L118" s="151"/>
      <c r="M118" s="151"/>
      <c r="N118" s="1651"/>
    </row>
    <row r="119" spans="1:14" ht="16" thickBot="1">
      <c r="A119" s="3671">
        <v>40</v>
      </c>
      <c r="B119" s="2206" t="s">
        <v>972</v>
      </c>
      <c r="C119" s="2576">
        <f>C81+C97+C104+SUM(C105:C118)</f>
        <v>1466981</v>
      </c>
      <c r="D119" s="2576">
        <f>D81+D97+D104+SUM(D105:D118)</f>
        <v>0</v>
      </c>
      <c r="E119" s="2576">
        <f>E81+E97+E104+SUM(E105:E118)</f>
        <v>0</v>
      </c>
      <c r="F119" s="2576">
        <f>F81+F97+F104+SUM(F105:F118)</f>
        <v>0</v>
      </c>
      <c r="G119" s="2562">
        <f>G81+G97+G104+SUM(G105:G118)</f>
        <v>0</v>
      </c>
      <c r="H119" s="1381"/>
      <c r="I119" s="1705"/>
      <c r="J119" s="1705"/>
      <c r="K119" s="1705"/>
      <c r="L119" s="1705"/>
      <c r="M119" s="1705"/>
      <c r="N119" s="1382"/>
    </row>
    <row r="120" spans="1:14" ht="17.25" customHeight="1"/>
    <row r="121" spans="1:14" ht="24" customHeight="1">
      <c r="A121" s="9" t="str">
        <f>A65</f>
        <v>FERC FORM NO.1 (ED.  12-96) NYPSC Modified-96</v>
      </c>
      <c r="C121" s="192"/>
      <c r="E121" s="12"/>
      <c r="F121" s="12"/>
      <c r="G121" s="12"/>
      <c r="H121" s="9" t="s">
        <v>3255</v>
      </c>
      <c r="I121" s="192"/>
      <c r="L121" s="12"/>
      <c r="M121" s="12" t="s">
        <v>3256</v>
      </c>
      <c r="N121" s="12"/>
    </row>
    <row r="122" spans="1:14" ht="12.75" customHeight="1">
      <c r="A122" s="12" t="s">
        <v>3257</v>
      </c>
      <c r="B122" s="12"/>
      <c r="C122" s="12"/>
      <c r="D122" s="12"/>
      <c r="E122" s="12"/>
      <c r="F122" s="12"/>
      <c r="G122" s="12"/>
      <c r="H122" s="12" t="s">
        <v>3258</v>
      </c>
      <c r="I122" s="12"/>
      <c r="J122" s="12"/>
      <c r="K122" s="12"/>
      <c r="L122" s="12"/>
      <c r="M122" s="12"/>
      <c r="N122" s="12"/>
    </row>
    <row r="123" spans="1:14" ht="18">
      <c r="B123" s="229"/>
    </row>
    <row r="124" spans="1:14" ht="12.75" customHeight="1"/>
    <row r="125" spans="1:14">
      <c r="B125" s="51"/>
      <c r="C125" s="1019"/>
      <c r="D125" s="1018"/>
      <c r="H125" s="1010"/>
      <c r="J125" s="1047"/>
    </row>
    <row r="127" spans="1:14">
      <c r="B127" s="51"/>
      <c r="J127" s="193"/>
      <c r="K127" s="1047"/>
    </row>
    <row r="128" spans="1:14">
      <c r="C128" s="1706"/>
    </row>
    <row r="129" spans="1:7">
      <c r="B129" s="51"/>
    </row>
    <row r="130" spans="1:7">
      <c r="C130" s="772"/>
      <c r="D130" s="772"/>
      <c r="E130" s="772"/>
      <c r="F130" s="772"/>
      <c r="G130" s="772"/>
    </row>
    <row r="131" spans="1:7" ht="21.75" customHeight="1">
      <c r="B131" s="772"/>
      <c r="C131" s="772"/>
      <c r="D131" s="772"/>
      <c r="E131" s="772"/>
      <c r="F131" s="772"/>
      <c r="G131" s="772"/>
    </row>
    <row r="132" spans="1:7" ht="12.75" customHeight="1">
      <c r="B132" s="51"/>
    </row>
    <row r="133" spans="1:7" ht="12.75" customHeight="1">
      <c r="B133"/>
    </row>
    <row r="134" spans="1:7" ht="12.75" customHeight="1">
      <c r="B134"/>
    </row>
    <row r="135" spans="1:7" ht="12.75" customHeight="1">
      <c r="A135"/>
      <c r="B135"/>
      <c r="C135"/>
      <c r="D135"/>
      <c r="E135"/>
      <c r="F135"/>
    </row>
    <row r="136" spans="1:7" ht="12.75" customHeight="1">
      <c r="A136"/>
      <c r="B136"/>
      <c r="C136"/>
      <c r="D136"/>
      <c r="E136"/>
      <c r="F136"/>
    </row>
    <row r="137" spans="1:7" ht="12.75" customHeight="1">
      <c r="A137"/>
      <c r="B137"/>
      <c r="C137"/>
      <c r="D137"/>
      <c r="E137"/>
      <c r="F137"/>
    </row>
    <row r="138" spans="1:7" ht="12.75" customHeight="1">
      <c r="A138"/>
      <c r="B138"/>
      <c r="C138"/>
      <c r="D138"/>
      <c r="E138"/>
      <c r="F138"/>
    </row>
    <row r="139" spans="1:7" ht="12.75" customHeight="1">
      <c r="A139"/>
      <c r="B139"/>
      <c r="C139"/>
      <c r="D139"/>
      <c r="E139"/>
      <c r="F139"/>
    </row>
    <row r="140" spans="1:7" ht="12.75" customHeight="1">
      <c r="A140"/>
      <c r="B140"/>
      <c r="C140"/>
      <c r="D140"/>
      <c r="E140"/>
      <c r="F140"/>
    </row>
    <row r="141" spans="1:7" ht="12.75" customHeight="1">
      <c r="A141"/>
      <c r="B141"/>
      <c r="C141"/>
      <c r="D141"/>
      <c r="E141"/>
      <c r="F141"/>
    </row>
    <row r="142" spans="1:7">
      <c r="A142"/>
      <c r="B142"/>
      <c r="C142"/>
      <c r="D142"/>
      <c r="E142"/>
      <c r="F142"/>
    </row>
    <row r="143" spans="1:7">
      <c r="A143"/>
      <c r="B143"/>
      <c r="C143"/>
      <c r="D143"/>
      <c r="E143"/>
      <c r="F143"/>
    </row>
    <row r="144" spans="1:7">
      <c r="A144" s="1590"/>
      <c r="B144"/>
      <c r="C144" s="1721"/>
      <c r="D144" s="1721"/>
      <c r="E144" s="1591"/>
      <c r="F144"/>
    </row>
    <row r="145" spans="1:6">
      <c r="A145" s="1590"/>
      <c r="B145"/>
      <c r="C145" s="1721"/>
      <c r="D145" s="1721"/>
      <c r="E145" s="1591"/>
      <c r="F145"/>
    </row>
    <row r="146" spans="1:6">
      <c r="A146" s="1590"/>
      <c r="B146"/>
      <c r="C146" s="1721"/>
      <c r="D146" s="1721"/>
      <c r="E146" s="1591"/>
      <c r="F146"/>
    </row>
    <row r="147" spans="1:6">
      <c r="A147" s="1590"/>
      <c r="B147"/>
      <c r="C147" s="1721"/>
      <c r="D147" s="1721"/>
      <c r="E147" s="1591"/>
      <c r="F147"/>
    </row>
    <row r="148" spans="1:6">
      <c r="A148" s="1590"/>
      <c r="B148"/>
      <c r="C148" s="1721"/>
      <c r="D148" s="1721"/>
      <c r="E148" s="1591"/>
      <c r="F148"/>
    </row>
    <row r="149" spans="1:6">
      <c r="A149" s="1590"/>
      <c r="B149"/>
      <c r="C149" s="1721"/>
      <c r="D149" s="1721"/>
      <c r="E149" s="1591"/>
      <c r="F149"/>
    </row>
    <row r="150" spans="1:6">
      <c r="A150" s="1590"/>
      <c r="B150"/>
      <c r="C150" s="1721"/>
      <c r="D150" s="1721"/>
      <c r="E150" s="1591"/>
      <c r="F150"/>
    </row>
    <row r="151" spans="1:6">
      <c r="A151" s="1590"/>
      <c r="B151"/>
      <c r="C151" s="1721"/>
      <c r="D151" s="1721"/>
      <c r="E151" s="1591"/>
      <c r="F151"/>
    </row>
    <row r="152" spans="1:6">
      <c r="A152" s="1590"/>
      <c r="B152"/>
      <c r="C152" s="1721"/>
      <c r="D152" s="1721"/>
      <c r="E152" s="1591"/>
      <c r="F152"/>
    </row>
    <row r="153" spans="1:6">
      <c r="A153" s="1590"/>
      <c r="B153"/>
      <c r="C153" s="1721"/>
      <c r="D153" s="1721"/>
      <c r="E153" s="1591"/>
      <c r="F153"/>
    </row>
    <row r="154" spans="1:6">
      <c r="A154" s="1590"/>
      <c r="B154"/>
      <c r="C154" s="1721"/>
      <c r="D154" s="1721"/>
      <c r="E154" s="1591"/>
      <c r="F154"/>
    </row>
    <row r="155" spans="1:6">
      <c r="A155" s="1590"/>
      <c r="B155"/>
      <c r="C155" s="1721"/>
      <c r="D155" s="1721"/>
      <c r="E155" s="1591"/>
      <c r="F155"/>
    </row>
    <row r="156" spans="1:6">
      <c r="A156" s="1590"/>
      <c r="B156"/>
      <c r="C156" s="1721"/>
      <c r="D156" s="1721"/>
      <c r="E156" s="1591"/>
      <c r="F156"/>
    </row>
    <row r="157" spans="1:6">
      <c r="A157" s="1590"/>
      <c r="B157"/>
      <c r="C157" s="1721"/>
      <c r="D157" s="1721"/>
      <c r="E157" s="1591"/>
      <c r="F157"/>
    </row>
    <row r="158" spans="1:6">
      <c r="A158" s="1590"/>
      <c r="B158"/>
      <c r="C158" s="1721"/>
      <c r="D158" s="1721"/>
      <c r="E158" s="1591"/>
      <c r="F158"/>
    </row>
    <row r="159" spans="1:6">
      <c r="A159" s="1583"/>
      <c r="C159" s="617"/>
      <c r="D159" s="617"/>
      <c r="E159" s="1586"/>
      <c r="F159" s="1586"/>
    </row>
    <row r="160" spans="1:6">
      <c r="A160" s="1583"/>
      <c r="C160" s="617"/>
      <c r="D160" s="617"/>
      <c r="E160" s="1586"/>
      <c r="F160" s="1586"/>
    </row>
    <row r="161" spans="1:6">
      <c r="A161" s="1583"/>
      <c r="C161" s="617"/>
      <c r="D161" s="617"/>
      <c r="E161" s="1586"/>
      <c r="F161" s="1586"/>
    </row>
    <row r="162" spans="1:6">
      <c r="A162" s="1583"/>
      <c r="C162" s="617"/>
      <c r="D162" s="617"/>
      <c r="E162" s="1586"/>
      <c r="F162" s="1586"/>
    </row>
    <row r="163" spans="1:6">
      <c r="A163" s="1583"/>
      <c r="C163" s="617"/>
      <c r="D163" s="617"/>
      <c r="E163" s="1586"/>
      <c r="F163" s="1586"/>
    </row>
    <row r="164" spans="1:6">
      <c r="A164" s="1583"/>
      <c r="C164" s="617"/>
      <c r="D164" s="617"/>
      <c r="E164" s="1586"/>
      <c r="F164" s="1586"/>
    </row>
    <row r="165" spans="1:6">
      <c r="A165" s="1583"/>
      <c r="C165" s="617"/>
      <c r="D165" s="617"/>
      <c r="E165" s="1586"/>
      <c r="F165" s="1586"/>
    </row>
    <row r="166" spans="1:6">
      <c r="A166" s="1583"/>
      <c r="C166" s="617"/>
      <c r="D166" s="617"/>
      <c r="E166" s="1586"/>
      <c r="F166" s="1586"/>
    </row>
    <row r="167" spans="1:6">
      <c r="A167" s="1583"/>
      <c r="C167" s="617"/>
      <c r="D167" s="617"/>
      <c r="E167" s="1586"/>
      <c r="F167" s="1586"/>
    </row>
    <row r="168" spans="1:6">
      <c r="A168" s="1583"/>
      <c r="C168" s="617"/>
      <c r="D168" s="617"/>
      <c r="E168" s="1586"/>
      <c r="F168" s="1586"/>
    </row>
    <row r="169" spans="1:6">
      <c r="A169" s="1583"/>
      <c r="C169" s="617"/>
      <c r="D169" s="617"/>
      <c r="E169" s="1586"/>
      <c r="F169" s="1586"/>
    </row>
    <row r="170" spans="1:6">
      <c r="A170" s="1583"/>
      <c r="C170" s="617"/>
      <c r="D170" s="617"/>
      <c r="E170" s="1586"/>
      <c r="F170" s="1586"/>
    </row>
    <row r="171" spans="1:6">
      <c r="A171" s="1583"/>
      <c r="C171" s="617"/>
      <c r="D171" s="617"/>
      <c r="E171" s="1586"/>
      <c r="F171" s="1586"/>
    </row>
    <row r="172" spans="1:6">
      <c r="A172" s="1583"/>
      <c r="C172" s="617"/>
      <c r="D172" s="617"/>
      <c r="E172" s="1586"/>
      <c r="F172" s="1586"/>
    </row>
    <row r="173" spans="1:6">
      <c r="A173" s="1583"/>
      <c r="C173" s="617"/>
      <c r="D173" s="617"/>
      <c r="E173" s="1586"/>
      <c r="F173" s="1586"/>
    </row>
    <row r="174" spans="1:6">
      <c r="A174" s="1583"/>
      <c r="C174" s="617"/>
      <c r="D174" s="617"/>
      <c r="E174" s="1586"/>
      <c r="F174" s="1586"/>
    </row>
    <row r="175" spans="1:6">
      <c r="A175" s="1583"/>
      <c r="C175" s="617"/>
      <c r="D175" s="617"/>
      <c r="E175" s="1586"/>
      <c r="F175" s="1586"/>
    </row>
    <row r="176" spans="1:6">
      <c r="A176" s="1583"/>
      <c r="C176" s="617"/>
      <c r="D176" s="617"/>
      <c r="E176" s="1586"/>
      <c r="F176" s="1586"/>
    </row>
    <row r="177" spans="1:6">
      <c r="A177" s="1583"/>
      <c r="C177" s="617"/>
      <c r="D177" s="617"/>
      <c r="E177" s="1586"/>
      <c r="F177" s="1586"/>
    </row>
    <row r="178" spans="1:6">
      <c r="A178" s="1583"/>
      <c r="C178" s="617"/>
      <c r="D178" s="617"/>
      <c r="E178" s="1586"/>
      <c r="F178" s="1586"/>
    </row>
    <row r="179" spans="1:6">
      <c r="A179" s="1583"/>
      <c r="C179" s="1128"/>
      <c r="D179" s="1128"/>
      <c r="E179" s="1586"/>
      <c r="F179" s="1586"/>
    </row>
    <row r="180" spans="1:6">
      <c r="A180" s="1583"/>
      <c r="E180" s="1586"/>
      <c r="F180" s="1586"/>
    </row>
    <row r="181" spans="1:6" ht="16" thickBot="1">
      <c r="A181" s="1189"/>
      <c r="B181" s="1620"/>
      <c r="C181" s="1620"/>
      <c r="D181" s="1620"/>
      <c r="E181" s="1369"/>
      <c r="F181" s="1586"/>
    </row>
    <row r="182" spans="1:6">
      <c r="A182" s="1583"/>
      <c r="F182" s="1586"/>
    </row>
    <row r="183" spans="1:6">
      <c r="A183" s="1583"/>
      <c r="F183" s="1586"/>
    </row>
    <row r="184" spans="1:6">
      <c r="A184" s="1583"/>
      <c r="F184" s="1586"/>
    </row>
    <row r="185" spans="1:6">
      <c r="A185" s="1583"/>
      <c r="F185" s="1586"/>
    </row>
    <row r="186" spans="1:6">
      <c r="A186" s="1583"/>
      <c r="F186" s="1586"/>
    </row>
    <row r="187" spans="1:6">
      <c r="A187" s="1583"/>
      <c r="F187" s="1586"/>
    </row>
    <row r="188" spans="1:6">
      <c r="A188" s="1583"/>
      <c r="F188" s="1586"/>
    </row>
    <row r="189" spans="1:6">
      <c r="A189" s="1583"/>
      <c r="F189" s="1586"/>
    </row>
    <row r="190" spans="1:6">
      <c r="A190" s="1583"/>
      <c r="F190" s="1586"/>
    </row>
    <row r="191" spans="1:6">
      <c r="A191" s="1583"/>
      <c r="F191" s="1586"/>
    </row>
    <row r="192" spans="1:6">
      <c r="A192" s="1583"/>
      <c r="F192" s="1586"/>
    </row>
    <row r="193" spans="1:6">
      <c r="A193" s="1583"/>
      <c r="F193" s="1586"/>
    </row>
    <row r="194" spans="1:6">
      <c r="A194" s="1583"/>
      <c r="F194" s="1586"/>
    </row>
    <row r="195" spans="1:6">
      <c r="A195" s="1583"/>
      <c r="F195" s="1586"/>
    </row>
    <row r="196" spans="1:6">
      <c r="A196" s="1583"/>
      <c r="F196" s="1586"/>
    </row>
    <row r="197" spans="1:6">
      <c r="A197" s="1583"/>
      <c r="F197" s="1586"/>
    </row>
    <row r="198" spans="1:6">
      <c r="A198" s="1583"/>
      <c r="F198" s="1586"/>
    </row>
    <row r="199" spans="1:6">
      <c r="A199" s="1583"/>
      <c r="F199" s="1586"/>
    </row>
    <row r="200" spans="1:6" ht="16" thickBot="1">
      <c r="A200" s="1189"/>
      <c r="B200" s="1620"/>
      <c r="C200" s="1620"/>
      <c r="D200" s="1620"/>
      <c r="E200" s="1620"/>
      <c r="F200" s="1369"/>
    </row>
  </sheetData>
  <mergeCells count="1">
    <mergeCell ref="H79:N88"/>
  </mergeCells>
  <printOptions horizontalCentered="1" verticalCentered="1"/>
  <pageMargins left="0.5" right="0.75" top="0.5" bottom="0.5" header="0.5" footer="0.5"/>
  <pageSetup scale="61" fitToWidth="2" fitToHeight="2" pageOrder="overThenDown" orientation="portrait" r:id="rId1"/>
  <headerFooter alignWithMargins="0"/>
  <rowBreaks count="1" manualBreakCount="1">
    <brk id="66" max="16383" man="1"/>
  </rowBreaks>
  <colBreaks count="1" manualBreakCount="1">
    <brk id="7" max="1048575" man="1"/>
  </colBreaks>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tabColor rgb="FF92D050"/>
  </sheetPr>
  <dimension ref="A1:N200"/>
  <sheetViews>
    <sheetView view="pageBreakPreview" topLeftCell="A34" zoomScale="60" zoomScaleNormal="70" workbookViewId="0">
      <selection activeCell="G23" sqref="G23"/>
    </sheetView>
  </sheetViews>
  <sheetFormatPr defaultColWidth="9.69140625" defaultRowHeight="15.5"/>
  <cols>
    <col min="1" max="1" width="4.69140625" style="9" customWidth="1"/>
    <col min="2" max="2" width="42.3046875" style="9" customWidth="1"/>
    <col min="3" max="3" width="14.69140625" style="9" customWidth="1"/>
    <col min="4" max="5" width="15.69140625" style="9" customWidth="1"/>
    <col min="6" max="6" width="9.69140625" style="9" customWidth="1"/>
    <col min="7" max="7" width="9.07421875" style="9" customWidth="1"/>
    <col min="8" max="8" width="14.07421875" style="9" customWidth="1"/>
    <col min="9" max="10" width="18.69140625" style="9" customWidth="1"/>
    <col min="11" max="12" width="20.69140625" style="9" customWidth="1"/>
    <col min="13" max="13" width="16.69140625" style="9" customWidth="1"/>
    <col min="14" max="14" width="4.69140625" style="9" customWidth="1"/>
    <col min="15" max="15" width="9.69140625" style="9" customWidth="1"/>
    <col min="16" max="16384" width="9.69140625" style="9"/>
  </cols>
  <sheetData>
    <row r="1" spans="1:14">
      <c r="A1" s="2426" t="s">
        <v>156</v>
      </c>
      <c r="B1" s="1326"/>
      <c r="C1" s="2427"/>
      <c r="D1" s="1326" t="s">
        <v>1246</v>
      </c>
      <c r="E1" s="1326"/>
      <c r="F1" s="2470" t="s">
        <v>2205</v>
      </c>
      <c r="G1" s="1326"/>
      <c r="H1" s="2471" t="s">
        <v>159</v>
      </c>
      <c r="I1" s="2426" t="s">
        <v>156</v>
      </c>
      <c r="J1" s="2427"/>
      <c r="K1" s="2427" t="s">
        <v>353</v>
      </c>
      <c r="L1" s="2427" t="s">
        <v>158</v>
      </c>
      <c r="M1" s="1326" t="s">
        <v>159</v>
      </c>
      <c r="N1" s="2529"/>
    </row>
    <row r="2" spans="1:14">
      <c r="A2" s="2429" t="str">
        <f>'Data Sheet'!$C$25</f>
        <v xml:space="preserve">Niagara Mohawk Power Corporation </v>
      </c>
      <c r="C2" s="40"/>
      <c r="D2" s="47" t="s">
        <v>160</v>
      </c>
      <c r="F2" s="47" t="s">
        <v>3259</v>
      </c>
      <c r="H2" s="41"/>
      <c r="I2" s="2429" t="str">
        <f>'Data Sheet'!$C$25</f>
        <v xml:space="preserve">Niagara Mohawk Power Corporation </v>
      </c>
      <c r="J2" s="40"/>
      <c r="K2" s="38" t="s">
        <v>160</v>
      </c>
      <c r="L2" s="38" t="s">
        <v>161</v>
      </c>
      <c r="N2" s="1579"/>
    </row>
    <row r="3" spans="1:14" ht="15" customHeight="1">
      <c r="A3" s="2430"/>
      <c r="B3" s="37"/>
      <c r="C3" s="40"/>
      <c r="D3" s="9" t="s">
        <v>1666</v>
      </c>
      <c r="F3" s="947" t="str">
        <f>'Data Sheet'!$C$40</f>
        <v>April 20, 2026</v>
      </c>
      <c r="G3" s="493"/>
      <c r="H3" s="50" t="str">
        <f>'Data Sheet'!$C$38</f>
        <v>December 31, 2025</v>
      </c>
      <c r="I3" s="2429"/>
      <c r="J3" s="40"/>
      <c r="K3" s="40" t="s">
        <v>1666</v>
      </c>
      <c r="L3" s="324" t="str">
        <f>'Data Sheet'!$C$40</f>
        <v>April 20, 2026</v>
      </c>
      <c r="M3" s="49" t="str">
        <f>'Data Sheet'!$C$38</f>
        <v>December 31, 2025</v>
      </c>
      <c r="N3" s="1579"/>
    </row>
    <row r="4" spans="1:14" ht="15" customHeight="1">
      <c r="A4" s="195" t="s">
        <v>3260</v>
      </c>
      <c r="B4" s="35"/>
      <c r="C4" s="2179"/>
      <c r="D4" s="2179"/>
      <c r="E4" s="2179"/>
      <c r="F4" s="2179"/>
      <c r="G4" s="2179"/>
      <c r="H4" s="113"/>
      <c r="I4" s="195" t="s">
        <v>3261</v>
      </c>
      <c r="J4" s="2179"/>
      <c r="K4" s="2179"/>
      <c r="L4" s="2179"/>
      <c r="M4" s="2179"/>
      <c r="N4" s="113"/>
    </row>
    <row r="5" spans="1:14">
      <c r="A5" s="2429"/>
      <c r="B5" s="9" t="s">
        <v>3262</v>
      </c>
      <c r="H5" s="1579"/>
      <c r="I5" s="2429"/>
      <c r="N5" s="1579"/>
    </row>
    <row r="6" spans="1:14">
      <c r="A6" s="2429"/>
      <c r="B6" s="9" t="s">
        <v>3263</v>
      </c>
      <c r="H6" s="1579"/>
      <c r="I6" s="2429"/>
      <c r="N6" s="1579"/>
    </row>
    <row r="7" spans="1:14">
      <c r="A7" s="2429"/>
      <c r="B7" s="9" t="s">
        <v>3264</v>
      </c>
      <c r="H7" s="1579"/>
      <c r="I7" s="2429"/>
      <c r="N7" s="1579"/>
    </row>
    <row r="8" spans="1:14">
      <c r="A8" s="2430"/>
      <c r="B8" s="37"/>
      <c r="C8" s="37"/>
      <c r="D8" s="37"/>
      <c r="E8" s="37"/>
      <c r="F8" s="37"/>
      <c r="G8" s="37"/>
      <c r="H8" s="36"/>
      <c r="I8" s="2430"/>
      <c r="J8" s="37"/>
      <c r="K8" s="37"/>
      <c r="L8" s="37"/>
      <c r="M8" s="37"/>
      <c r="N8" s="36"/>
    </row>
    <row r="9" spans="1:14">
      <c r="A9" s="2970" t="s">
        <v>399</v>
      </c>
      <c r="B9" s="40"/>
      <c r="C9" s="40"/>
      <c r="D9" s="12" t="s">
        <v>490</v>
      </c>
      <c r="E9" s="196"/>
      <c r="F9" s="39" t="s">
        <v>3265</v>
      </c>
      <c r="G9" s="196"/>
      <c r="H9" s="41"/>
      <c r="I9" s="2429"/>
      <c r="J9" s="47"/>
      <c r="K9" s="49"/>
      <c r="L9" s="35" t="s">
        <v>3266</v>
      </c>
      <c r="M9" s="37"/>
      <c r="N9" s="116" t="s">
        <v>399</v>
      </c>
    </row>
    <row r="10" spans="1:14">
      <c r="A10" s="2970" t="s">
        <v>402</v>
      </c>
      <c r="B10" s="40"/>
      <c r="C10" s="144" t="s">
        <v>705</v>
      </c>
      <c r="D10" s="35" t="s">
        <v>2263</v>
      </c>
      <c r="E10" s="155"/>
      <c r="F10" s="154" t="s">
        <v>3267</v>
      </c>
      <c r="G10" s="155"/>
      <c r="H10" s="41"/>
      <c r="I10" s="2055" t="s">
        <v>705</v>
      </c>
      <c r="J10" s="142" t="s">
        <v>3268</v>
      </c>
      <c r="K10" s="47"/>
      <c r="N10" s="116" t="s">
        <v>402</v>
      </c>
    </row>
    <row r="11" spans="1:14">
      <c r="A11" s="2970"/>
      <c r="B11" s="144" t="s">
        <v>977</v>
      </c>
      <c r="C11" s="144" t="s">
        <v>3269</v>
      </c>
      <c r="D11" s="12" t="s">
        <v>977</v>
      </c>
      <c r="E11" s="38"/>
      <c r="F11" s="197" t="s">
        <v>977</v>
      </c>
      <c r="G11" s="38"/>
      <c r="H11" s="41"/>
      <c r="I11" s="2055" t="s">
        <v>2808</v>
      </c>
      <c r="J11" s="142" t="s">
        <v>3270</v>
      </c>
      <c r="K11" s="47"/>
      <c r="N11" s="116"/>
    </row>
    <row r="12" spans="1:14">
      <c r="A12" s="2970"/>
      <c r="B12" s="144" t="s">
        <v>3271</v>
      </c>
      <c r="C12" s="144" t="s">
        <v>2785</v>
      </c>
      <c r="D12" s="143" t="s">
        <v>402</v>
      </c>
      <c r="E12" s="291" t="s">
        <v>1068</v>
      </c>
      <c r="F12" s="291" t="s">
        <v>402</v>
      </c>
      <c r="G12" s="291" t="s">
        <v>1068</v>
      </c>
      <c r="H12" s="116" t="s">
        <v>1268</v>
      </c>
      <c r="I12" s="2055" t="s">
        <v>503</v>
      </c>
      <c r="J12" s="142" t="s">
        <v>3272</v>
      </c>
      <c r="K12" s="47"/>
      <c r="N12" s="116"/>
    </row>
    <row r="13" spans="1:14">
      <c r="A13" s="1548"/>
      <c r="B13" s="198" t="s">
        <v>172</v>
      </c>
      <c r="C13" s="198" t="s">
        <v>173</v>
      </c>
      <c r="D13" s="297" t="s">
        <v>174</v>
      </c>
      <c r="E13" s="296" t="s">
        <v>175</v>
      </c>
      <c r="F13" s="296" t="s">
        <v>513</v>
      </c>
      <c r="G13" s="296" t="s">
        <v>514</v>
      </c>
      <c r="H13" s="117" t="s">
        <v>515</v>
      </c>
      <c r="I13" s="2583" t="s">
        <v>516</v>
      </c>
      <c r="J13" s="162" t="s">
        <v>517</v>
      </c>
      <c r="K13" s="154"/>
      <c r="L13" s="35"/>
      <c r="M13" s="35"/>
      <c r="N13" s="117"/>
    </row>
    <row r="14" spans="1:14">
      <c r="A14" s="2970">
        <v>1</v>
      </c>
      <c r="B14" s="198" t="s">
        <v>973</v>
      </c>
      <c r="C14" s="199"/>
      <c r="D14" s="200"/>
      <c r="E14" s="199"/>
      <c r="F14" s="200"/>
      <c r="G14" s="199"/>
      <c r="H14" s="201"/>
      <c r="I14" s="2624"/>
      <c r="J14" s="202"/>
      <c r="K14" s="203"/>
      <c r="L14" s="204"/>
      <c r="M14" s="204"/>
      <c r="N14" s="116">
        <v>1</v>
      </c>
    </row>
    <row r="15" spans="1:14">
      <c r="A15" s="2970">
        <v>2</v>
      </c>
      <c r="B15" s="144" t="s">
        <v>3273</v>
      </c>
      <c r="C15" s="182">
        <v>7102582.5572251594</v>
      </c>
      <c r="D15" s="1497">
        <v>410</v>
      </c>
      <c r="E15" s="182">
        <v>0</v>
      </c>
      <c r="F15" s="38">
        <v>411.5</v>
      </c>
      <c r="G15" s="182">
        <v>442866.81672167737</v>
      </c>
      <c r="H15" s="2177">
        <v>0</v>
      </c>
      <c r="I15" s="2584">
        <f>C15+E15-G15+H15</f>
        <v>6659715.7405034816</v>
      </c>
      <c r="J15" s="47" t="s">
        <v>3274</v>
      </c>
      <c r="K15" s="203"/>
      <c r="L15" s="204"/>
      <c r="M15" s="204"/>
      <c r="N15" s="116">
        <v>2</v>
      </c>
    </row>
    <row r="16" spans="1:14">
      <c r="A16" s="2970">
        <v>3</v>
      </c>
      <c r="B16" s="144"/>
      <c r="C16" s="174"/>
      <c r="D16" s="38"/>
      <c r="E16" s="174"/>
      <c r="F16" s="38"/>
      <c r="G16" s="174"/>
      <c r="H16" s="2625"/>
      <c r="I16" s="2585"/>
      <c r="J16" s="47"/>
      <c r="K16" s="203"/>
      <c r="L16" s="204"/>
      <c r="M16" s="204"/>
      <c r="N16" s="116">
        <v>3</v>
      </c>
    </row>
    <row r="17" spans="1:14">
      <c r="A17" s="2970">
        <v>4</v>
      </c>
      <c r="B17" s="144"/>
      <c r="C17" s="174"/>
      <c r="D17" s="38"/>
      <c r="E17" s="174"/>
      <c r="F17" s="38"/>
      <c r="G17" s="174"/>
      <c r="H17" s="2625"/>
      <c r="I17" s="2585"/>
      <c r="J17" s="47"/>
      <c r="K17" s="203"/>
      <c r="L17" s="204"/>
      <c r="M17" s="204"/>
      <c r="N17" s="116">
        <v>4</v>
      </c>
    </row>
    <row r="18" spans="1:14">
      <c r="A18" s="2970">
        <v>5</v>
      </c>
      <c r="B18" s="143"/>
      <c r="C18" s="156"/>
      <c r="D18" s="38"/>
      <c r="E18" s="174"/>
      <c r="F18" s="38"/>
      <c r="G18" s="174"/>
      <c r="H18" s="2625"/>
      <c r="I18" s="2584"/>
      <c r="J18" s="950"/>
      <c r="K18" s="203"/>
      <c r="L18" s="204"/>
      <c r="M18" s="204"/>
      <c r="N18" s="116">
        <v>5</v>
      </c>
    </row>
    <row r="19" spans="1:14">
      <c r="A19" s="2970">
        <v>6</v>
      </c>
      <c r="B19" s="40"/>
      <c r="C19" s="174"/>
      <c r="D19" s="38"/>
      <c r="E19" s="174"/>
      <c r="F19" s="38"/>
      <c r="G19" s="174"/>
      <c r="H19" s="2625"/>
      <c r="I19" s="2585"/>
      <c r="J19" s="47"/>
      <c r="K19" s="203"/>
      <c r="L19" s="204"/>
      <c r="M19" s="204"/>
      <c r="N19" s="116">
        <v>6</v>
      </c>
    </row>
    <row r="20" spans="1:14">
      <c r="A20" s="2970">
        <v>7</v>
      </c>
      <c r="B20" s="40"/>
      <c r="C20" s="174"/>
      <c r="D20" s="38"/>
      <c r="E20" s="174"/>
      <c r="F20" s="38"/>
      <c r="G20" s="174"/>
      <c r="H20" s="2625"/>
      <c r="I20" s="2585"/>
      <c r="J20" s="47"/>
      <c r="K20" s="203"/>
      <c r="L20" s="204"/>
      <c r="M20" s="204"/>
      <c r="N20" s="116">
        <v>7</v>
      </c>
    </row>
    <row r="21" spans="1:14">
      <c r="A21" s="2970">
        <v>8</v>
      </c>
      <c r="B21" s="205"/>
      <c r="C21" s="174"/>
      <c r="D21" s="156"/>
      <c r="E21" s="174"/>
      <c r="F21" s="156"/>
      <c r="G21" s="174"/>
      <c r="H21" s="2625"/>
      <c r="I21" s="2585"/>
      <c r="J21" s="47"/>
      <c r="K21" s="203"/>
      <c r="L21" s="204"/>
      <c r="M21" s="204"/>
      <c r="N21" s="116">
        <v>8</v>
      </c>
    </row>
    <row r="22" spans="1:14">
      <c r="A22" s="2970">
        <v>9</v>
      </c>
      <c r="B22" s="205"/>
      <c r="C22" s="174"/>
      <c r="D22" s="156"/>
      <c r="E22" s="174"/>
      <c r="F22" s="156"/>
      <c r="G22" s="174"/>
      <c r="H22" s="2625"/>
      <c r="I22" s="2585"/>
      <c r="J22" s="47"/>
      <c r="K22" s="203"/>
      <c r="L22" s="204"/>
      <c r="M22" s="204"/>
      <c r="N22" s="116">
        <v>9</v>
      </c>
    </row>
    <row r="23" spans="1:14">
      <c r="A23" s="2970">
        <v>10</v>
      </c>
      <c r="B23" s="205"/>
      <c r="C23" s="174"/>
      <c r="D23" s="156"/>
      <c r="E23" s="174"/>
      <c r="F23" s="156"/>
      <c r="G23" s="174"/>
      <c r="H23" s="2625"/>
      <c r="I23" s="2585"/>
      <c r="J23" s="47"/>
      <c r="K23" s="203"/>
      <c r="L23" s="204"/>
      <c r="M23" s="204"/>
      <c r="N23" s="116">
        <v>10</v>
      </c>
    </row>
    <row r="24" spans="1:14">
      <c r="A24" s="2970">
        <v>11</v>
      </c>
      <c r="B24" s="40"/>
      <c r="C24" s="174"/>
      <c r="D24" s="38"/>
      <c r="E24" s="174"/>
      <c r="F24" s="38"/>
      <c r="G24" s="174"/>
      <c r="H24" s="2625"/>
      <c r="I24" s="2585"/>
      <c r="J24" s="47"/>
      <c r="K24" s="203"/>
      <c r="L24" s="204"/>
      <c r="M24" s="204"/>
      <c r="N24" s="116">
        <v>11</v>
      </c>
    </row>
    <row r="25" spans="1:14">
      <c r="A25" s="2970">
        <v>12</v>
      </c>
      <c r="B25" s="2626" t="s">
        <v>3275</v>
      </c>
      <c r="C25" s="2098">
        <f>SUM(C15:C24)</f>
        <v>7102582.5572251594</v>
      </c>
      <c r="D25" s="2095"/>
      <c r="E25" s="2098">
        <f>SUM(E15:E24)</f>
        <v>0</v>
      </c>
      <c r="F25" s="2095"/>
      <c r="G25" s="2098">
        <f>SUM(G15:G24)</f>
        <v>442866.81672167737</v>
      </c>
      <c r="H25" s="118">
        <f>SUM(H15:H24)</f>
        <v>0</v>
      </c>
      <c r="I25" s="206">
        <f>C25+E25-G25+H25</f>
        <v>6659715.7405034816</v>
      </c>
      <c r="J25" s="2167"/>
      <c r="K25" s="203"/>
      <c r="N25" s="116">
        <v>12</v>
      </c>
    </row>
    <row r="26" spans="1:14">
      <c r="A26" s="2970">
        <v>13</v>
      </c>
      <c r="B26" s="198" t="s">
        <v>3205</v>
      </c>
      <c r="C26" s="207"/>
      <c r="D26" s="208"/>
      <c r="E26" s="207"/>
      <c r="F26" s="208"/>
      <c r="G26" s="207"/>
      <c r="H26" s="2627"/>
      <c r="I26" s="2628"/>
      <c r="J26" s="209"/>
      <c r="K26" s="47"/>
      <c r="N26" s="116">
        <v>13</v>
      </c>
    </row>
    <row r="27" spans="1:14">
      <c r="A27" s="2970">
        <v>14</v>
      </c>
      <c r="B27" s="144"/>
      <c r="C27" s="174"/>
      <c r="D27" s="38"/>
      <c r="E27" s="174"/>
      <c r="F27" s="38"/>
      <c r="G27" s="174"/>
      <c r="H27" s="2625"/>
      <c r="I27" s="2585"/>
      <c r="J27" s="47"/>
      <c r="K27" s="203"/>
      <c r="L27" s="204"/>
      <c r="M27" s="204"/>
      <c r="N27" s="116">
        <v>14</v>
      </c>
    </row>
    <row r="28" spans="1:14">
      <c r="A28" s="2970">
        <v>15</v>
      </c>
      <c r="B28" s="1172">
        <v>0.04</v>
      </c>
      <c r="C28" s="174">
        <v>32674</v>
      </c>
      <c r="D28" s="38"/>
      <c r="E28" s="174"/>
      <c r="F28" s="38">
        <v>411.5</v>
      </c>
      <c r="G28" s="174">
        <v>8613</v>
      </c>
      <c r="H28" s="2625"/>
      <c r="I28" s="2585">
        <f>C28+E28-G28</f>
        <v>24061</v>
      </c>
      <c r="J28" s="47" t="s">
        <v>3276</v>
      </c>
      <c r="K28" s="47"/>
      <c r="N28" s="116">
        <v>15</v>
      </c>
    </row>
    <row r="29" spans="1:14">
      <c r="A29" s="2970">
        <v>16</v>
      </c>
      <c r="B29" s="1172"/>
      <c r="C29" s="174"/>
      <c r="D29" s="38"/>
      <c r="E29" s="174"/>
      <c r="F29" s="38"/>
      <c r="G29" s="174"/>
      <c r="H29" s="2625"/>
      <c r="I29" s="2585"/>
      <c r="J29" s="950"/>
      <c r="K29" s="47"/>
      <c r="N29" s="116">
        <v>16</v>
      </c>
    </row>
    <row r="30" spans="1:14">
      <c r="A30" s="2970">
        <v>17</v>
      </c>
      <c r="B30" s="1172">
        <v>0.1</v>
      </c>
      <c r="C30" s="174">
        <v>1108330</v>
      </c>
      <c r="D30" s="38"/>
      <c r="E30" s="174"/>
      <c r="F30" s="38">
        <v>411.5</v>
      </c>
      <c r="G30" s="174">
        <v>292167</v>
      </c>
      <c r="H30" s="2625"/>
      <c r="I30" s="2585">
        <f>C30+E30-G30</f>
        <v>816163</v>
      </c>
      <c r="J30" s="47" t="s">
        <v>3276</v>
      </c>
      <c r="K30" s="47"/>
      <c r="L30" s="151"/>
      <c r="N30" s="116">
        <v>17</v>
      </c>
    </row>
    <row r="31" spans="1:14">
      <c r="A31" s="2970">
        <v>18</v>
      </c>
      <c r="B31" s="1172"/>
      <c r="C31" s="174"/>
      <c r="D31" s="156"/>
      <c r="E31" s="174"/>
      <c r="F31" s="1215"/>
      <c r="G31" s="174"/>
      <c r="H31" s="2625"/>
      <c r="I31" s="2585"/>
      <c r="J31" s="47"/>
      <c r="K31" s="47"/>
      <c r="N31" s="116">
        <v>18</v>
      </c>
    </row>
    <row r="32" spans="1:14">
      <c r="A32" s="2970">
        <v>19</v>
      </c>
      <c r="B32" s="40"/>
      <c r="C32" s="174"/>
      <c r="D32" s="156"/>
      <c r="E32" s="174"/>
      <c r="F32" s="156"/>
      <c r="G32" s="174"/>
      <c r="H32" s="2625"/>
      <c r="I32" s="2585"/>
      <c r="J32" s="47"/>
      <c r="K32" s="47"/>
      <c r="N32" s="116">
        <v>19</v>
      </c>
    </row>
    <row r="33" spans="1:14">
      <c r="A33" s="2970">
        <v>20</v>
      </c>
      <c r="B33" s="40"/>
      <c r="C33" s="174"/>
      <c r="D33" s="156"/>
      <c r="E33" s="174"/>
      <c r="F33" s="156"/>
      <c r="G33" s="174"/>
      <c r="H33" s="1662"/>
      <c r="I33" s="2585"/>
      <c r="J33" s="47"/>
      <c r="K33" s="47"/>
      <c r="N33" s="116">
        <v>20</v>
      </c>
    </row>
    <row r="34" spans="1:14">
      <c r="A34" s="2970">
        <v>21</v>
      </c>
      <c r="B34" s="205"/>
      <c r="C34" s="182"/>
      <c r="D34" s="156"/>
      <c r="E34" s="182"/>
      <c r="F34" s="156"/>
      <c r="G34" s="182"/>
      <c r="H34" s="2177"/>
      <c r="I34" s="2585"/>
      <c r="J34" s="47"/>
      <c r="K34" s="203"/>
      <c r="N34" s="116">
        <v>21</v>
      </c>
    </row>
    <row r="35" spans="1:14">
      <c r="A35" s="2970" t="s">
        <v>434</v>
      </c>
      <c r="B35" s="205"/>
      <c r="C35" s="182"/>
      <c r="D35" s="156"/>
      <c r="E35" s="182"/>
      <c r="F35" s="156"/>
      <c r="G35" s="182"/>
      <c r="H35" s="2177"/>
      <c r="I35" s="2585"/>
      <c r="J35" s="47"/>
      <c r="K35" s="203"/>
      <c r="N35" s="116" t="s">
        <v>434</v>
      </c>
    </row>
    <row r="36" spans="1:14">
      <c r="A36" s="2970">
        <v>23</v>
      </c>
      <c r="B36" s="40"/>
      <c r="C36" s="182"/>
      <c r="D36" s="38"/>
      <c r="E36" s="182"/>
      <c r="F36" s="38"/>
      <c r="G36" s="182"/>
      <c r="H36" s="2629"/>
      <c r="I36" s="2585"/>
      <c r="J36" s="47"/>
      <c r="K36" s="47"/>
      <c r="N36" s="116">
        <v>23</v>
      </c>
    </row>
    <row r="37" spans="1:14">
      <c r="A37" s="2970">
        <v>24</v>
      </c>
      <c r="B37" s="2626" t="s">
        <v>3275</v>
      </c>
      <c r="C37" s="2098">
        <f>SUM(C27:C36)</f>
        <v>1141004</v>
      </c>
      <c r="D37" s="2095"/>
      <c r="E37" s="2098">
        <f>SUM(E27:E36)</f>
        <v>0</v>
      </c>
      <c r="F37" s="2095"/>
      <c r="G37" s="2098">
        <f>SUM(G27:G36)</f>
        <v>300780</v>
      </c>
      <c r="H37" s="118">
        <f>SUM(H27:H36)</f>
        <v>0</v>
      </c>
      <c r="I37" s="206">
        <f>C37+E37-G37+H37</f>
        <v>840224</v>
      </c>
      <c r="J37" s="2167"/>
      <c r="K37" s="203"/>
      <c r="N37" s="116">
        <v>24</v>
      </c>
    </row>
    <row r="38" spans="1:14">
      <c r="A38" s="2970">
        <v>25</v>
      </c>
      <c r="B38" s="198" t="s">
        <v>3277</v>
      </c>
      <c r="C38" s="207"/>
      <c r="D38" s="208"/>
      <c r="E38" s="207"/>
      <c r="F38" s="208"/>
      <c r="G38" s="207"/>
      <c r="H38" s="2627"/>
      <c r="I38" s="2628"/>
      <c r="J38" s="209"/>
      <c r="K38" s="47"/>
      <c r="N38" s="116">
        <v>25</v>
      </c>
    </row>
    <row r="39" spans="1:14">
      <c r="A39" s="2970">
        <v>26</v>
      </c>
      <c r="B39" s="144"/>
      <c r="C39" s="174"/>
      <c r="D39" s="38"/>
      <c r="E39" s="174"/>
      <c r="F39" s="38"/>
      <c r="G39" s="174"/>
      <c r="H39" s="2625"/>
      <c r="I39" s="2585"/>
      <c r="J39" s="47"/>
      <c r="K39" s="47"/>
      <c r="N39" s="116">
        <v>26</v>
      </c>
    </row>
    <row r="40" spans="1:14">
      <c r="A40" s="2970">
        <v>27</v>
      </c>
      <c r="B40" s="144"/>
      <c r="C40" s="174"/>
      <c r="D40" s="38"/>
      <c r="E40" s="174"/>
      <c r="F40" s="38"/>
      <c r="G40" s="174"/>
      <c r="H40" s="2625"/>
      <c r="I40" s="2585"/>
      <c r="J40" s="47"/>
      <c r="K40" s="47"/>
      <c r="N40" s="116">
        <v>27</v>
      </c>
    </row>
    <row r="41" spans="1:14">
      <c r="A41" s="2970">
        <v>28</v>
      </c>
      <c r="B41" s="144"/>
      <c r="C41" s="174"/>
      <c r="D41" s="38"/>
      <c r="E41" s="174"/>
      <c r="F41" s="38"/>
      <c r="G41" s="174"/>
      <c r="H41" s="2625"/>
      <c r="I41" s="2585"/>
      <c r="J41" s="47"/>
      <c r="K41" s="47"/>
      <c r="N41" s="116">
        <v>28</v>
      </c>
    </row>
    <row r="42" spans="1:14">
      <c r="A42" s="2970">
        <v>29</v>
      </c>
      <c r="B42" s="144"/>
      <c r="C42" s="174"/>
      <c r="D42" s="38"/>
      <c r="E42" s="174"/>
      <c r="F42" s="38"/>
      <c r="G42" s="174"/>
      <c r="H42" s="2625"/>
      <c r="I42" s="2585"/>
      <c r="J42" s="47"/>
      <c r="K42" s="47"/>
      <c r="N42" s="116">
        <v>29</v>
      </c>
    </row>
    <row r="43" spans="1:14">
      <c r="A43" s="2970">
        <v>30</v>
      </c>
      <c r="B43" s="40"/>
      <c r="C43" s="174"/>
      <c r="D43" s="38"/>
      <c r="E43" s="174"/>
      <c r="F43" s="38"/>
      <c r="G43" s="174"/>
      <c r="H43" s="2625"/>
      <c r="I43" s="2585"/>
      <c r="J43" s="47"/>
      <c r="K43" s="47"/>
      <c r="N43" s="116">
        <v>30</v>
      </c>
    </row>
    <row r="44" spans="1:14">
      <c r="A44" s="2970">
        <v>31</v>
      </c>
      <c r="B44" s="40"/>
      <c r="C44" s="174"/>
      <c r="D44" s="38"/>
      <c r="E44" s="174"/>
      <c r="F44" s="38"/>
      <c r="G44" s="174"/>
      <c r="H44" s="2625"/>
      <c r="I44" s="2585"/>
      <c r="J44" s="47"/>
      <c r="K44" s="47"/>
      <c r="N44" s="116">
        <v>31</v>
      </c>
    </row>
    <row r="45" spans="1:14">
      <c r="A45" s="2970">
        <v>32</v>
      </c>
      <c r="B45" s="40"/>
      <c r="C45" s="174"/>
      <c r="D45" s="38"/>
      <c r="E45" s="174"/>
      <c r="F45" s="38"/>
      <c r="G45" s="174"/>
      <c r="H45" s="2625"/>
      <c r="I45" s="2585"/>
      <c r="J45" s="47"/>
      <c r="K45" s="47"/>
      <c r="N45" s="116">
        <v>32</v>
      </c>
    </row>
    <row r="46" spans="1:14">
      <c r="A46" s="2970">
        <v>33</v>
      </c>
      <c r="B46" s="40"/>
      <c r="C46" s="174"/>
      <c r="D46" s="38"/>
      <c r="E46" s="174"/>
      <c r="F46" s="38"/>
      <c r="G46" s="174"/>
      <c r="H46" s="2625"/>
      <c r="I46" s="2585"/>
      <c r="J46" s="47"/>
      <c r="K46" s="47"/>
      <c r="N46" s="116">
        <v>33</v>
      </c>
    </row>
    <row r="47" spans="1:14">
      <c r="A47" s="2970">
        <v>34</v>
      </c>
      <c r="B47" s="40"/>
      <c r="C47" s="174"/>
      <c r="D47" s="38"/>
      <c r="E47" s="174"/>
      <c r="F47" s="38"/>
      <c r="G47" s="174"/>
      <c r="H47" s="2625"/>
      <c r="I47" s="2585"/>
      <c r="J47" s="47"/>
      <c r="K47" s="47"/>
      <c r="N47" s="116">
        <v>34</v>
      </c>
    </row>
    <row r="48" spans="1:14">
      <c r="A48" s="2970">
        <v>35</v>
      </c>
      <c r="B48" s="40"/>
      <c r="C48" s="174"/>
      <c r="D48" s="38"/>
      <c r="E48" s="174"/>
      <c r="F48" s="38"/>
      <c r="G48" s="174"/>
      <c r="H48" s="2625"/>
      <c r="I48" s="2585"/>
      <c r="J48" s="47"/>
      <c r="K48" s="47"/>
      <c r="N48" s="116">
        <v>35</v>
      </c>
    </row>
    <row r="49" spans="1:14">
      <c r="A49" s="2970">
        <v>36</v>
      </c>
      <c r="B49" s="2626" t="s">
        <v>3275</v>
      </c>
      <c r="C49" s="2098">
        <f>SUM(C39:C48)</f>
        <v>0</v>
      </c>
      <c r="D49" s="2095"/>
      <c r="E49" s="2098">
        <f>SUM(E39:E48)</f>
        <v>0</v>
      </c>
      <c r="F49" s="2095"/>
      <c r="G49" s="2098">
        <f>SUM(G39:G48)</f>
        <v>0</v>
      </c>
      <c r="H49" s="118">
        <f>SUM(H39:H48)</f>
        <v>0</v>
      </c>
      <c r="I49" s="206">
        <f>C49+E49-G49+H49</f>
        <v>0</v>
      </c>
      <c r="J49" s="2167"/>
      <c r="K49" s="203"/>
      <c r="N49" s="116">
        <v>36</v>
      </c>
    </row>
    <row r="50" spans="1:14">
      <c r="A50" s="2970">
        <v>37</v>
      </c>
      <c r="B50" s="198" t="s">
        <v>3278</v>
      </c>
      <c r="C50" s="207"/>
      <c r="D50" s="208"/>
      <c r="E50" s="207"/>
      <c r="F50" s="208"/>
      <c r="G50" s="207"/>
      <c r="H50" s="2627"/>
      <c r="I50" s="2628"/>
      <c r="J50" s="209"/>
      <c r="K50" s="47"/>
      <c r="N50" s="116">
        <v>37</v>
      </c>
    </row>
    <row r="51" spans="1:14">
      <c r="A51" s="2970">
        <v>38</v>
      </c>
      <c r="B51" s="144"/>
      <c r="C51" s="182"/>
      <c r="D51" s="38"/>
      <c r="E51" s="182"/>
      <c r="F51" s="38"/>
      <c r="G51" s="182"/>
      <c r="H51" s="2629"/>
      <c r="I51" s="2584"/>
      <c r="J51" s="47"/>
      <c r="K51" s="47"/>
      <c r="N51" s="116">
        <v>38</v>
      </c>
    </row>
    <row r="52" spans="1:14">
      <c r="A52" s="2970">
        <v>39</v>
      </c>
      <c r="B52" s="144"/>
      <c r="C52" s="174"/>
      <c r="D52" s="38"/>
      <c r="E52" s="174"/>
      <c r="F52" s="38"/>
      <c r="G52" s="174"/>
      <c r="H52" s="2625"/>
      <c r="I52" s="2585"/>
      <c r="J52" s="47"/>
      <c r="K52" s="47"/>
      <c r="N52" s="116">
        <v>39</v>
      </c>
    </row>
    <row r="53" spans="1:14">
      <c r="A53" s="2970">
        <v>40</v>
      </c>
      <c r="B53" s="144"/>
      <c r="C53" s="174"/>
      <c r="D53" s="38"/>
      <c r="E53" s="174"/>
      <c r="F53" s="38"/>
      <c r="G53" s="174"/>
      <c r="H53" s="2625"/>
      <c r="I53" s="2585"/>
      <c r="J53" s="47"/>
      <c r="K53" s="47"/>
      <c r="N53" s="116">
        <v>40</v>
      </c>
    </row>
    <row r="54" spans="1:14">
      <c r="A54" s="2970">
        <v>41</v>
      </c>
      <c r="B54" s="144"/>
      <c r="C54" s="174"/>
      <c r="D54" s="38"/>
      <c r="E54" s="174"/>
      <c r="F54" s="38"/>
      <c r="G54" s="174"/>
      <c r="H54" s="2625"/>
      <c r="I54" s="2585"/>
      <c r="J54" s="47"/>
      <c r="K54" s="47"/>
      <c r="N54" s="116">
        <v>41</v>
      </c>
    </row>
    <row r="55" spans="1:14">
      <c r="A55" s="2970">
        <v>42</v>
      </c>
      <c r="B55" s="40"/>
      <c r="C55" s="174"/>
      <c r="D55" s="38"/>
      <c r="E55" s="174"/>
      <c r="F55" s="38"/>
      <c r="G55" s="174"/>
      <c r="H55" s="2625"/>
      <c r="I55" s="2585"/>
      <c r="J55" s="47"/>
      <c r="K55" s="47"/>
      <c r="N55" s="116">
        <v>42</v>
      </c>
    </row>
    <row r="56" spans="1:14">
      <c r="A56" s="2970">
        <v>43</v>
      </c>
      <c r="B56" s="40"/>
      <c r="C56" s="174"/>
      <c r="D56" s="38"/>
      <c r="E56" s="174"/>
      <c r="F56" s="38"/>
      <c r="G56" s="174"/>
      <c r="H56" s="2625"/>
      <c r="I56" s="2585"/>
      <c r="J56" s="47"/>
      <c r="K56" s="47"/>
      <c r="N56" s="116">
        <v>43</v>
      </c>
    </row>
    <row r="57" spans="1:14">
      <c r="A57" s="2970">
        <v>44</v>
      </c>
      <c r="B57" s="40"/>
      <c r="C57" s="174"/>
      <c r="D57" s="38"/>
      <c r="E57" s="174"/>
      <c r="F57" s="38"/>
      <c r="G57" s="174"/>
      <c r="H57" s="2625"/>
      <c r="I57" s="2585"/>
      <c r="J57" s="47"/>
      <c r="K57" s="47"/>
      <c r="N57" s="116">
        <v>44</v>
      </c>
    </row>
    <row r="58" spans="1:14">
      <c r="A58" s="2970">
        <v>45</v>
      </c>
      <c r="B58" s="40"/>
      <c r="C58" s="174"/>
      <c r="D58" s="38"/>
      <c r="E58" s="174"/>
      <c r="F58" s="38"/>
      <c r="G58" s="174"/>
      <c r="H58" s="2625"/>
      <c r="I58" s="2585"/>
      <c r="J58" s="47"/>
      <c r="K58" s="47"/>
      <c r="N58" s="116">
        <v>45</v>
      </c>
    </row>
    <row r="59" spans="1:14">
      <c r="A59" s="2970">
        <v>46</v>
      </c>
      <c r="B59" s="40"/>
      <c r="C59" s="174"/>
      <c r="D59" s="38"/>
      <c r="E59" s="174"/>
      <c r="F59" s="38"/>
      <c r="G59" s="174"/>
      <c r="H59" s="2625"/>
      <c r="I59" s="2585"/>
      <c r="J59" s="47"/>
      <c r="K59" s="47"/>
      <c r="N59" s="116">
        <v>46</v>
      </c>
    </row>
    <row r="60" spans="1:14">
      <c r="A60" s="2970">
        <v>47</v>
      </c>
      <c r="B60" s="2626" t="s">
        <v>3275</v>
      </c>
      <c r="C60" s="2098">
        <f>SUM(C51:C59)</f>
        <v>0</v>
      </c>
      <c r="D60" s="2095"/>
      <c r="E60" s="2098">
        <f>SUM(E51:E59)</f>
        <v>0</v>
      </c>
      <c r="F60" s="2095"/>
      <c r="G60" s="2098">
        <f>SUM(G51:G59)</f>
        <v>0</v>
      </c>
      <c r="H60" s="118">
        <f>SUM(H51:H59)</f>
        <v>0</v>
      </c>
      <c r="I60" s="119">
        <f>SUM(I51:I59)</f>
        <v>0</v>
      </c>
      <c r="J60" s="2167"/>
      <c r="K60" s="47"/>
      <c r="N60" s="116">
        <v>47</v>
      </c>
    </row>
    <row r="61" spans="1:14" ht="16" thickBot="1">
      <c r="A61" s="2971">
        <v>48</v>
      </c>
      <c r="B61" s="299" t="s">
        <v>972</v>
      </c>
      <c r="C61" s="2979">
        <f>C25+C37+C49+C60</f>
        <v>8243586.5572251594</v>
      </c>
      <c r="D61" s="2922"/>
      <c r="E61" s="2979">
        <f>E25+E37+E49+E60</f>
        <v>0</v>
      </c>
      <c r="F61" s="2922"/>
      <c r="G61" s="2979">
        <f>G25+G37+G49+G60</f>
        <v>743646.81672167731</v>
      </c>
      <c r="H61" s="2596">
        <f>H25+H37+H49+H60</f>
        <v>0</v>
      </c>
      <c r="I61" s="210">
        <f>C61+E61-G61+H61</f>
        <v>7499939.7405034825</v>
      </c>
      <c r="J61" s="2977"/>
      <c r="K61" s="2977"/>
      <c r="L61" s="2921"/>
      <c r="M61" s="2921"/>
      <c r="N61" s="2612">
        <v>48</v>
      </c>
    </row>
    <row r="62" spans="1:14">
      <c r="N62" s="143"/>
    </row>
    <row r="63" spans="1:14">
      <c r="A63" s="51" t="s">
        <v>3279</v>
      </c>
      <c r="B63" s="12"/>
      <c r="C63" s="12"/>
      <c r="E63" s="12"/>
      <c r="F63" s="12"/>
      <c r="G63" s="12"/>
      <c r="H63" s="12"/>
      <c r="I63" s="51" t="str">
        <f>A63</f>
        <v>FERC FORM NO.1 (ED.  12-89) NYPSC Modified-96</v>
      </c>
      <c r="J63" s="12"/>
      <c r="L63" s="12"/>
      <c r="M63" s="12" t="s">
        <v>3280</v>
      </c>
      <c r="N63" s="12"/>
    </row>
    <row r="64" spans="1:14">
      <c r="A64" s="12" t="s">
        <v>3281</v>
      </c>
      <c r="B64" s="12"/>
      <c r="C64" s="12"/>
      <c r="D64" s="12"/>
      <c r="E64" s="12"/>
      <c r="F64" s="12"/>
      <c r="G64" s="12"/>
      <c r="H64" s="12"/>
      <c r="I64" s="12" t="s">
        <v>3282</v>
      </c>
      <c r="J64" s="12"/>
      <c r="K64" s="12"/>
      <c r="L64" s="12"/>
      <c r="M64" s="12"/>
      <c r="N64" s="12"/>
    </row>
    <row r="67" spans="1:14">
      <c r="A67" s="34" t="s">
        <v>3283</v>
      </c>
      <c r="B67" s="12"/>
      <c r="C67" s="12"/>
      <c r="D67" s="12"/>
      <c r="E67" s="12"/>
      <c r="F67" s="12"/>
      <c r="G67" s="12"/>
      <c r="H67" s="12"/>
    </row>
    <row r="69" spans="1:14" ht="16" thickBot="1">
      <c r="C69" s="1016">
        <f>C61-'110113'!G203</f>
        <v>-0.44277484063059092</v>
      </c>
      <c r="D69" s="1016"/>
      <c r="E69" s="1016"/>
      <c r="F69" s="1016"/>
      <c r="G69" s="1016"/>
      <c r="H69" s="1016"/>
      <c r="I69" s="1016">
        <f>I61-'110113'!H203</f>
        <v>-0.25949651747941971</v>
      </c>
    </row>
    <row r="70" spans="1:14">
      <c r="A70" s="2426" t="s">
        <v>156</v>
      </c>
      <c r="B70" s="1326"/>
      <c r="C70" s="2427"/>
      <c r="D70" s="1326" t="s">
        <v>1246</v>
      </c>
      <c r="E70" s="1326"/>
      <c r="F70" s="2470" t="s">
        <v>2205</v>
      </c>
      <c r="G70" s="1326"/>
      <c r="H70" s="2471" t="s">
        <v>159</v>
      </c>
      <c r="I70" s="2426" t="s">
        <v>156</v>
      </c>
      <c r="J70" s="2427"/>
      <c r="K70" s="2427" t="s">
        <v>353</v>
      </c>
      <c r="L70" s="2427" t="s">
        <v>158</v>
      </c>
      <c r="M70" s="1326" t="s">
        <v>159</v>
      </c>
      <c r="N70" s="2529"/>
    </row>
    <row r="71" spans="1:14" ht="31.5" customHeight="1">
      <c r="A71" s="2429" t="str">
        <f>'Data Sheet'!$C$25</f>
        <v xml:space="preserve">Niagara Mohawk Power Corporation </v>
      </c>
      <c r="C71" s="40"/>
      <c r="D71" s="2430"/>
      <c r="F71" s="47" t="s">
        <v>3259</v>
      </c>
      <c r="H71" s="41"/>
      <c r="I71" s="2429" t="str">
        <f>'Data Sheet'!$C$25</f>
        <v xml:space="preserve">Niagara Mohawk Power Corporation </v>
      </c>
      <c r="J71" s="40"/>
      <c r="K71" s="47" t="s">
        <v>160</v>
      </c>
      <c r="L71" s="38" t="s">
        <v>161</v>
      </c>
      <c r="N71" s="1579"/>
    </row>
    <row r="72" spans="1:14">
      <c r="B72" s="37"/>
      <c r="C72" s="40"/>
      <c r="F72" s="947" t="str">
        <f>'Data Sheet'!$C$40</f>
        <v>April 20, 2026</v>
      </c>
      <c r="G72" s="324"/>
      <c r="H72" s="50" t="str">
        <f>'Data Sheet'!$C$38</f>
        <v>December 31, 2025</v>
      </c>
      <c r="I72" s="2429"/>
      <c r="J72" s="40"/>
      <c r="K72" s="40" t="s">
        <v>1666</v>
      </c>
      <c r="L72" s="324" t="str">
        <f>'Data Sheet'!$C$40</f>
        <v>April 20, 2026</v>
      </c>
      <c r="M72" s="49" t="str">
        <f>'Data Sheet'!$C$38</f>
        <v>December 31, 2025</v>
      </c>
      <c r="N72" s="1579"/>
    </row>
    <row r="73" spans="1:14">
      <c r="A73" s="195" t="s">
        <v>3260</v>
      </c>
      <c r="B73" s="35"/>
      <c r="C73" s="2179"/>
      <c r="D73" s="2179"/>
      <c r="E73" s="2179"/>
      <c r="F73" s="2179"/>
      <c r="G73" s="2179"/>
      <c r="H73" s="113"/>
      <c r="I73" s="195" t="s">
        <v>3261</v>
      </c>
      <c r="J73" s="2179"/>
      <c r="K73" s="2179"/>
      <c r="L73" s="2179"/>
      <c r="M73" s="2179"/>
      <c r="N73" s="113"/>
    </row>
    <row r="74" spans="1:14">
      <c r="A74" s="2429"/>
      <c r="B74" s="9" t="s">
        <v>3262</v>
      </c>
      <c r="H74" s="1579"/>
      <c r="I74" s="2429"/>
      <c r="N74" s="1579"/>
    </row>
    <row r="75" spans="1:14">
      <c r="A75" s="2429"/>
      <c r="B75" s="9" t="s">
        <v>3263</v>
      </c>
      <c r="H75" s="1579"/>
      <c r="I75" s="2429"/>
      <c r="N75" s="1579"/>
    </row>
    <row r="76" spans="1:14">
      <c r="A76" s="2429"/>
      <c r="B76" s="9" t="s">
        <v>3264</v>
      </c>
      <c r="H76" s="1579"/>
      <c r="I76" s="2429"/>
      <c r="N76" s="1579"/>
    </row>
    <row r="77" spans="1:14">
      <c r="A77" s="2430"/>
      <c r="B77" s="37"/>
      <c r="C77" s="37"/>
      <c r="D77" s="37"/>
      <c r="E77" s="37"/>
      <c r="F77" s="37"/>
      <c r="G77" s="37"/>
      <c r="H77" s="36"/>
      <c r="I77" s="2430"/>
      <c r="J77" s="37"/>
      <c r="K77" s="37"/>
      <c r="L77" s="37"/>
      <c r="M77" s="37"/>
      <c r="N77" s="36"/>
    </row>
    <row r="78" spans="1:14">
      <c r="A78" s="2970" t="s">
        <v>399</v>
      </c>
      <c r="B78" s="40"/>
      <c r="C78" s="40"/>
      <c r="D78" s="12" t="s">
        <v>490</v>
      </c>
      <c r="E78" s="196"/>
      <c r="F78" s="39" t="s">
        <v>3265</v>
      </c>
      <c r="G78" s="196"/>
      <c r="H78" s="41"/>
      <c r="I78" s="2429"/>
      <c r="J78" s="47"/>
      <c r="K78" s="49"/>
      <c r="L78" s="35" t="s">
        <v>3266</v>
      </c>
      <c r="M78" s="37"/>
      <c r="N78" s="116" t="s">
        <v>399</v>
      </c>
    </row>
    <row r="79" spans="1:14">
      <c r="A79" s="2970" t="s">
        <v>402</v>
      </c>
      <c r="B79" s="40"/>
      <c r="C79" s="144" t="s">
        <v>705</v>
      </c>
      <c r="D79" s="35" t="s">
        <v>2263</v>
      </c>
      <c r="E79" s="155"/>
      <c r="F79" s="154" t="s">
        <v>3267</v>
      </c>
      <c r="G79" s="155"/>
      <c r="H79" s="41"/>
      <c r="I79" s="2055" t="s">
        <v>705</v>
      </c>
      <c r="J79" s="142" t="s">
        <v>3268</v>
      </c>
      <c r="K79" s="47"/>
      <c r="N79" s="116" t="s">
        <v>402</v>
      </c>
    </row>
    <row r="80" spans="1:14">
      <c r="A80" s="2970"/>
      <c r="B80" s="144" t="s">
        <v>977</v>
      </c>
      <c r="C80" s="144" t="s">
        <v>3269</v>
      </c>
      <c r="D80" s="12" t="s">
        <v>977</v>
      </c>
      <c r="E80" s="38"/>
      <c r="F80" s="197" t="s">
        <v>977</v>
      </c>
      <c r="G80" s="38"/>
      <c r="H80" s="41"/>
      <c r="I80" s="2055" t="s">
        <v>2808</v>
      </c>
      <c r="J80" s="142" t="s">
        <v>3270</v>
      </c>
      <c r="K80" s="47"/>
      <c r="N80" s="116"/>
    </row>
    <row r="81" spans="1:14">
      <c r="A81" s="2970"/>
      <c r="B81" s="144" t="s">
        <v>3271</v>
      </c>
      <c r="C81" s="144" t="s">
        <v>2785</v>
      </c>
      <c r="D81" s="143" t="s">
        <v>402</v>
      </c>
      <c r="E81" s="291" t="s">
        <v>1068</v>
      </c>
      <c r="F81" s="291" t="s">
        <v>402</v>
      </c>
      <c r="G81" s="291" t="s">
        <v>1068</v>
      </c>
      <c r="H81" s="116" t="s">
        <v>1268</v>
      </c>
      <c r="I81" s="2055" t="s">
        <v>503</v>
      </c>
      <c r="J81" s="142" t="s">
        <v>3272</v>
      </c>
      <c r="K81" s="47"/>
      <c r="N81" s="116"/>
    </row>
    <row r="82" spans="1:14">
      <c r="A82" s="1548"/>
      <c r="B82" s="198" t="s">
        <v>172</v>
      </c>
      <c r="C82" s="198" t="s">
        <v>173</v>
      </c>
      <c r="D82" s="297" t="s">
        <v>174</v>
      </c>
      <c r="E82" s="296" t="s">
        <v>175</v>
      </c>
      <c r="F82" s="296" t="s">
        <v>513</v>
      </c>
      <c r="G82" s="296" t="s">
        <v>514</v>
      </c>
      <c r="H82" s="117" t="s">
        <v>515</v>
      </c>
      <c r="I82" s="2583" t="s">
        <v>516</v>
      </c>
      <c r="J82" s="162" t="s">
        <v>517</v>
      </c>
      <c r="K82" s="154"/>
      <c r="L82" s="35"/>
      <c r="M82" s="35"/>
      <c r="N82" s="117"/>
    </row>
    <row r="83" spans="1:14">
      <c r="A83" s="2970">
        <v>1</v>
      </c>
      <c r="B83" s="198" t="s">
        <v>973</v>
      </c>
      <c r="C83" s="199"/>
      <c r="D83" s="200"/>
      <c r="E83" s="199"/>
      <c r="F83" s="200"/>
      <c r="G83" s="199"/>
      <c r="H83" s="201"/>
      <c r="I83" s="2624"/>
      <c r="J83" s="202"/>
      <c r="K83" s="203"/>
      <c r="L83" s="204"/>
      <c r="M83" s="204"/>
      <c r="N83" s="116">
        <v>1</v>
      </c>
    </row>
    <row r="84" spans="1:14">
      <c r="A84" s="2970">
        <v>2</v>
      </c>
      <c r="B84" s="144"/>
      <c r="C84" s="182"/>
      <c r="D84" s="38"/>
      <c r="E84" s="182"/>
      <c r="F84" s="38"/>
      <c r="G84" s="182"/>
      <c r="H84" s="2177"/>
      <c r="I84" s="2584">
        <f t="shared" ref="I84:I94" si="0">C84+E84-G84+H84</f>
        <v>0</v>
      </c>
      <c r="J84" s="47"/>
      <c r="K84" s="203"/>
      <c r="L84" s="204"/>
      <c r="M84" s="204"/>
      <c r="N84" s="116">
        <v>2</v>
      </c>
    </row>
    <row r="85" spans="1:14">
      <c r="A85" s="2970">
        <v>3</v>
      </c>
      <c r="B85" s="144"/>
      <c r="C85" s="174"/>
      <c r="D85" s="38"/>
      <c r="E85" s="174"/>
      <c r="F85" s="38"/>
      <c r="G85" s="174"/>
      <c r="H85" s="2625"/>
      <c r="I85" s="2585">
        <f t="shared" si="0"/>
        <v>0</v>
      </c>
      <c r="J85" s="47"/>
      <c r="K85" s="203"/>
      <c r="L85" s="204"/>
      <c r="M85" s="204"/>
      <c r="N85" s="116">
        <v>3</v>
      </c>
    </row>
    <row r="86" spans="1:14">
      <c r="A86" s="2970">
        <v>4</v>
      </c>
      <c r="B86" s="144"/>
      <c r="C86" s="174"/>
      <c r="D86" s="38"/>
      <c r="E86" s="174"/>
      <c r="F86" s="38"/>
      <c r="G86" s="174"/>
      <c r="H86" s="2625"/>
      <c r="I86" s="2585">
        <f t="shared" si="0"/>
        <v>0</v>
      </c>
      <c r="J86" s="47"/>
      <c r="K86" s="203"/>
      <c r="L86" s="204"/>
      <c r="M86" s="204"/>
      <c r="N86" s="116">
        <v>4</v>
      </c>
    </row>
    <row r="87" spans="1:14">
      <c r="A87" s="2970">
        <v>5</v>
      </c>
      <c r="B87" s="144"/>
      <c r="C87" s="174"/>
      <c r="D87" s="38"/>
      <c r="E87" s="174"/>
      <c r="F87" s="38"/>
      <c r="G87" s="174"/>
      <c r="H87" s="2625"/>
      <c r="I87" s="2585">
        <f t="shared" si="0"/>
        <v>0</v>
      </c>
      <c r="J87" s="47"/>
      <c r="K87" s="203"/>
      <c r="L87" s="204"/>
      <c r="M87" s="204"/>
      <c r="N87" s="116">
        <v>5</v>
      </c>
    </row>
    <row r="88" spans="1:14">
      <c r="A88" s="2970">
        <v>6</v>
      </c>
      <c r="B88" s="40"/>
      <c r="C88" s="174"/>
      <c r="D88" s="38"/>
      <c r="E88" s="174"/>
      <c r="F88" s="38"/>
      <c r="G88" s="174"/>
      <c r="H88" s="2625"/>
      <c r="I88" s="2585">
        <f t="shared" si="0"/>
        <v>0</v>
      </c>
      <c r="J88" s="47"/>
      <c r="K88" s="203"/>
      <c r="L88" s="204"/>
      <c r="M88" s="204"/>
      <c r="N88" s="116">
        <v>6</v>
      </c>
    </row>
    <row r="89" spans="1:14">
      <c r="A89" s="2970">
        <v>7</v>
      </c>
      <c r="B89" s="40"/>
      <c r="C89" s="174"/>
      <c r="D89" s="38"/>
      <c r="E89" s="174"/>
      <c r="F89" s="38"/>
      <c r="G89" s="174"/>
      <c r="H89" s="2625"/>
      <c r="I89" s="2585">
        <f t="shared" si="0"/>
        <v>0</v>
      </c>
      <c r="J89" s="47"/>
      <c r="K89" s="203"/>
      <c r="L89" s="204"/>
      <c r="M89" s="204"/>
      <c r="N89" s="116">
        <v>7</v>
      </c>
    </row>
    <row r="90" spans="1:14">
      <c r="A90" s="2970">
        <v>8</v>
      </c>
      <c r="B90" s="205"/>
      <c r="C90" s="174"/>
      <c r="D90" s="156"/>
      <c r="E90" s="174"/>
      <c r="F90" s="156"/>
      <c r="G90" s="174"/>
      <c r="H90" s="2625"/>
      <c r="I90" s="2585">
        <f t="shared" si="0"/>
        <v>0</v>
      </c>
      <c r="J90" s="47"/>
      <c r="K90" s="203"/>
      <c r="L90" s="204"/>
      <c r="M90" s="204"/>
      <c r="N90" s="116">
        <v>8</v>
      </c>
    </row>
    <row r="91" spans="1:14">
      <c r="A91" s="2970">
        <v>9</v>
      </c>
      <c r="B91" s="205"/>
      <c r="C91" s="174"/>
      <c r="D91" s="156"/>
      <c r="E91" s="174"/>
      <c r="F91" s="156"/>
      <c r="G91" s="174"/>
      <c r="H91" s="2625"/>
      <c r="I91" s="2585">
        <f t="shared" si="0"/>
        <v>0</v>
      </c>
      <c r="J91" s="47"/>
      <c r="K91" s="203"/>
      <c r="L91" s="204"/>
      <c r="M91" s="204"/>
      <c r="N91" s="116">
        <v>9</v>
      </c>
    </row>
    <row r="92" spans="1:14">
      <c r="A92" s="2970">
        <v>10</v>
      </c>
      <c r="B92" s="205"/>
      <c r="C92" s="174"/>
      <c r="D92" s="156"/>
      <c r="E92" s="174"/>
      <c r="F92" s="156"/>
      <c r="G92" s="174"/>
      <c r="H92" s="2625"/>
      <c r="I92" s="2585">
        <f t="shared" si="0"/>
        <v>0</v>
      </c>
      <c r="J92" s="47"/>
      <c r="K92" s="203"/>
      <c r="L92" s="204"/>
      <c r="M92" s="204"/>
      <c r="N92" s="116">
        <v>10</v>
      </c>
    </row>
    <row r="93" spans="1:14">
      <c r="A93" s="2970">
        <v>11</v>
      </c>
      <c r="B93" s="40"/>
      <c r="C93" s="174"/>
      <c r="D93" s="38"/>
      <c r="E93" s="174"/>
      <c r="F93" s="38"/>
      <c r="G93" s="174"/>
      <c r="H93" s="2625"/>
      <c r="I93" s="2585">
        <f t="shared" si="0"/>
        <v>0</v>
      </c>
      <c r="J93" s="47"/>
      <c r="K93" s="203"/>
      <c r="L93" s="204"/>
      <c r="M93" s="204"/>
      <c r="N93" s="116">
        <v>11</v>
      </c>
    </row>
    <row r="94" spans="1:14">
      <c r="A94" s="2970">
        <v>12</v>
      </c>
      <c r="B94" s="2626" t="s">
        <v>3275</v>
      </c>
      <c r="C94" s="2098">
        <f>SUM(C84:C93)</f>
        <v>0</v>
      </c>
      <c r="D94" s="2095"/>
      <c r="E94" s="2098">
        <f>SUM(E84:E93)</f>
        <v>0</v>
      </c>
      <c r="F94" s="2095"/>
      <c r="G94" s="2098">
        <f>SUM(G84:G93)</f>
        <v>0</v>
      </c>
      <c r="H94" s="118">
        <f>SUM(H84:H93)</f>
        <v>0</v>
      </c>
      <c r="I94" s="206">
        <f t="shared" si="0"/>
        <v>0</v>
      </c>
      <c r="J94" s="2167"/>
      <c r="K94" s="203"/>
      <c r="N94" s="116">
        <v>12</v>
      </c>
    </row>
    <row r="95" spans="1:14">
      <c r="A95" s="2970">
        <v>13</v>
      </c>
      <c r="B95" s="198" t="s">
        <v>974</v>
      </c>
      <c r="C95" s="207"/>
      <c r="D95" s="208"/>
      <c r="E95" s="207"/>
      <c r="F95" s="208"/>
      <c r="G95" s="207"/>
      <c r="H95" s="2627"/>
      <c r="I95" s="2628"/>
      <c r="J95" s="209"/>
      <c r="K95" s="47"/>
      <c r="N95" s="116">
        <v>13</v>
      </c>
    </row>
    <row r="96" spans="1:14">
      <c r="A96" s="2970">
        <v>14</v>
      </c>
      <c r="B96" s="144"/>
      <c r="C96" s="174"/>
      <c r="D96" s="38"/>
      <c r="E96" s="174"/>
      <c r="F96" s="38"/>
      <c r="G96" s="174"/>
      <c r="H96" s="2625"/>
      <c r="I96" s="2585">
        <f t="shared" ref="I96:I106" si="1">C96+E96-G96+H96</f>
        <v>0</v>
      </c>
      <c r="J96" s="47"/>
      <c r="K96" s="203"/>
      <c r="L96" s="204"/>
      <c r="M96" s="204"/>
      <c r="N96" s="116">
        <v>14</v>
      </c>
    </row>
    <row r="97" spans="1:14">
      <c r="A97" s="2970">
        <v>15</v>
      </c>
      <c r="B97" s="144"/>
      <c r="C97" s="174"/>
      <c r="D97" s="38"/>
      <c r="E97" s="174"/>
      <c r="F97" s="38"/>
      <c r="G97" s="174"/>
      <c r="H97" s="2625"/>
      <c r="I97" s="2585">
        <f t="shared" si="1"/>
        <v>0</v>
      </c>
      <c r="J97" s="47"/>
      <c r="K97" s="47"/>
      <c r="N97" s="116">
        <v>15</v>
      </c>
    </row>
    <row r="98" spans="1:14">
      <c r="A98" s="2970">
        <v>16</v>
      </c>
      <c r="B98" s="144"/>
      <c r="C98" s="174"/>
      <c r="D98" s="38"/>
      <c r="E98" s="174"/>
      <c r="F98" s="38"/>
      <c r="G98" s="174"/>
      <c r="H98" s="2625"/>
      <c r="I98" s="2585">
        <f t="shared" si="1"/>
        <v>0</v>
      </c>
      <c r="J98" s="47"/>
      <c r="K98" s="47"/>
      <c r="N98" s="116">
        <v>16</v>
      </c>
    </row>
    <row r="99" spans="1:14">
      <c r="A99" s="2970">
        <v>17</v>
      </c>
      <c r="B99" s="144"/>
      <c r="C99" s="174"/>
      <c r="D99" s="38"/>
      <c r="E99" s="174"/>
      <c r="F99" s="38"/>
      <c r="G99" s="174"/>
      <c r="H99" s="2625"/>
      <c r="I99" s="2585">
        <f t="shared" si="1"/>
        <v>0</v>
      </c>
      <c r="J99" s="47"/>
      <c r="K99" s="47"/>
      <c r="N99" s="116">
        <v>17</v>
      </c>
    </row>
    <row r="100" spans="1:14">
      <c r="A100" s="2970">
        <v>18</v>
      </c>
      <c r="B100" s="205"/>
      <c r="C100" s="174"/>
      <c r="D100" s="156"/>
      <c r="E100" s="174"/>
      <c r="F100" s="156"/>
      <c r="G100" s="174"/>
      <c r="H100" s="2625"/>
      <c r="I100" s="2585">
        <f t="shared" si="1"/>
        <v>0</v>
      </c>
      <c r="J100" s="47"/>
      <c r="K100" s="47"/>
      <c r="N100" s="116">
        <v>18</v>
      </c>
    </row>
    <row r="101" spans="1:14">
      <c r="A101" s="2970">
        <v>19</v>
      </c>
      <c r="B101" s="40"/>
      <c r="C101" s="174"/>
      <c r="D101" s="156"/>
      <c r="E101" s="174"/>
      <c r="F101" s="156"/>
      <c r="G101" s="174"/>
      <c r="H101" s="2625"/>
      <c r="I101" s="2585">
        <f t="shared" si="1"/>
        <v>0</v>
      </c>
      <c r="J101" s="47"/>
      <c r="K101" s="47"/>
      <c r="N101" s="116">
        <v>19</v>
      </c>
    </row>
    <row r="102" spans="1:14">
      <c r="A102" s="2970">
        <v>20</v>
      </c>
      <c r="B102" s="40"/>
      <c r="C102" s="174"/>
      <c r="D102" s="156"/>
      <c r="E102" s="174"/>
      <c r="F102" s="156"/>
      <c r="G102" s="174"/>
      <c r="H102" s="1662"/>
      <c r="I102" s="2585">
        <f t="shared" si="1"/>
        <v>0</v>
      </c>
      <c r="J102" s="47"/>
      <c r="K102" s="47"/>
      <c r="N102" s="116">
        <v>20</v>
      </c>
    </row>
    <row r="103" spans="1:14">
      <c r="A103" s="2970">
        <v>21</v>
      </c>
      <c r="B103" s="205"/>
      <c r="C103" s="182"/>
      <c r="D103" s="156"/>
      <c r="E103" s="182"/>
      <c r="F103" s="156"/>
      <c r="G103" s="182"/>
      <c r="H103" s="2177"/>
      <c r="I103" s="2585">
        <f t="shared" si="1"/>
        <v>0</v>
      </c>
      <c r="J103" s="47"/>
      <c r="K103" s="203"/>
      <c r="N103" s="116">
        <v>21</v>
      </c>
    </row>
    <row r="104" spans="1:14">
      <c r="A104" s="2970" t="s">
        <v>434</v>
      </c>
      <c r="B104" s="205"/>
      <c r="C104" s="182"/>
      <c r="D104" s="156"/>
      <c r="E104" s="182"/>
      <c r="F104" s="156"/>
      <c r="G104" s="182"/>
      <c r="H104" s="2177"/>
      <c r="I104" s="2585">
        <f t="shared" si="1"/>
        <v>0</v>
      </c>
      <c r="J104" s="47"/>
      <c r="K104" s="203"/>
      <c r="N104" s="116" t="s">
        <v>434</v>
      </c>
    </row>
    <row r="105" spans="1:14">
      <c r="A105" s="2970">
        <v>23</v>
      </c>
      <c r="B105" s="40"/>
      <c r="C105" s="182"/>
      <c r="D105" s="38"/>
      <c r="E105" s="182"/>
      <c r="F105" s="38"/>
      <c r="G105" s="182"/>
      <c r="H105" s="2629"/>
      <c r="I105" s="2585">
        <f t="shared" si="1"/>
        <v>0</v>
      </c>
      <c r="J105" s="47"/>
      <c r="K105" s="47"/>
      <c r="N105" s="116">
        <v>23</v>
      </c>
    </row>
    <row r="106" spans="1:14">
      <c r="A106" s="2970">
        <v>24</v>
      </c>
      <c r="B106" s="2626" t="s">
        <v>3275</v>
      </c>
      <c r="C106" s="2098">
        <f>SUM(C96:C105)</f>
        <v>0</v>
      </c>
      <c r="D106" s="2095"/>
      <c r="E106" s="2098">
        <f>SUM(E96:E105)</f>
        <v>0</v>
      </c>
      <c r="F106" s="2095"/>
      <c r="G106" s="2098">
        <f>SUM(G96:G105)</f>
        <v>0</v>
      </c>
      <c r="H106" s="118">
        <f>SUM(H96:H105)</f>
        <v>0</v>
      </c>
      <c r="I106" s="206">
        <f t="shared" si="1"/>
        <v>0</v>
      </c>
      <c r="J106" s="2167"/>
      <c r="K106" s="203"/>
      <c r="N106" s="116">
        <v>24</v>
      </c>
    </row>
    <row r="107" spans="1:14">
      <c r="A107" s="2970">
        <v>25</v>
      </c>
      <c r="B107" s="198" t="s">
        <v>3277</v>
      </c>
      <c r="C107" s="207"/>
      <c r="D107" s="208"/>
      <c r="E107" s="207"/>
      <c r="F107" s="208"/>
      <c r="G107" s="207"/>
      <c r="H107" s="2627"/>
      <c r="I107" s="2628"/>
      <c r="J107" s="209"/>
      <c r="K107" s="47"/>
      <c r="N107" s="116">
        <v>25</v>
      </c>
    </row>
    <row r="108" spans="1:14">
      <c r="A108" s="2970">
        <v>26</v>
      </c>
      <c r="B108" s="144"/>
      <c r="C108" s="174"/>
      <c r="D108" s="38"/>
      <c r="E108" s="174"/>
      <c r="F108" s="38"/>
      <c r="G108" s="174"/>
      <c r="H108" s="2625"/>
      <c r="I108" s="2585">
        <f t="shared" ref="I108:I118" si="2">C108+E108-G108+H108</f>
        <v>0</v>
      </c>
      <c r="J108" s="47"/>
      <c r="K108" s="47"/>
      <c r="N108" s="116">
        <v>26</v>
      </c>
    </row>
    <row r="109" spans="1:14">
      <c r="A109" s="2970">
        <v>27</v>
      </c>
      <c r="B109" s="144"/>
      <c r="C109" s="174"/>
      <c r="D109" s="38"/>
      <c r="E109" s="174"/>
      <c r="F109" s="38"/>
      <c r="G109" s="174"/>
      <c r="H109" s="2625"/>
      <c r="I109" s="2585">
        <f t="shared" si="2"/>
        <v>0</v>
      </c>
      <c r="J109" s="47"/>
      <c r="K109" s="47"/>
      <c r="N109" s="116">
        <v>27</v>
      </c>
    </row>
    <row r="110" spans="1:14">
      <c r="A110" s="2970">
        <v>28</v>
      </c>
      <c r="B110" s="144"/>
      <c r="C110" s="174"/>
      <c r="D110" s="38"/>
      <c r="E110" s="174"/>
      <c r="F110" s="38"/>
      <c r="G110" s="174"/>
      <c r="H110" s="2625"/>
      <c r="I110" s="2585">
        <f t="shared" si="2"/>
        <v>0</v>
      </c>
      <c r="J110" s="47"/>
      <c r="K110" s="47"/>
      <c r="N110" s="116">
        <v>28</v>
      </c>
    </row>
    <row r="111" spans="1:14">
      <c r="A111" s="2970">
        <v>29</v>
      </c>
      <c r="B111" s="144"/>
      <c r="C111" s="174"/>
      <c r="D111" s="38"/>
      <c r="E111" s="174"/>
      <c r="F111" s="38"/>
      <c r="G111" s="174"/>
      <c r="H111" s="2625"/>
      <c r="I111" s="2585">
        <f t="shared" si="2"/>
        <v>0</v>
      </c>
      <c r="J111" s="47"/>
      <c r="K111" s="47"/>
      <c r="N111" s="116">
        <v>29</v>
      </c>
    </row>
    <row r="112" spans="1:14">
      <c r="A112" s="2970">
        <v>30</v>
      </c>
      <c r="B112" s="40"/>
      <c r="C112" s="174"/>
      <c r="D112" s="38"/>
      <c r="E112" s="174"/>
      <c r="F112" s="38"/>
      <c r="G112" s="174"/>
      <c r="H112" s="2625"/>
      <c r="I112" s="2585">
        <f t="shared" si="2"/>
        <v>0</v>
      </c>
      <c r="J112" s="47"/>
      <c r="K112" s="47"/>
      <c r="N112" s="116">
        <v>30</v>
      </c>
    </row>
    <row r="113" spans="1:14">
      <c r="A113" s="2970">
        <v>31</v>
      </c>
      <c r="B113" s="40"/>
      <c r="C113" s="174"/>
      <c r="D113" s="38"/>
      <c r="E113" s="174"/>
      <c r="F113" s="38"/>
      <c r="G113" s="174"/>
      <c r="H113" s="2625"/>
      <c r="I113" s="2585">
        <f t="shared" si="2"/>
        <v>0</v>
      </c>
      <c r="J113" s="47"/>
      <c r="K113" s="47"/>
      <c r="N113" s="116">
        <v>31</v>
      </c>
    </row>
    <row r="114" spans="1:14">
      <c r="A114" s="2970">
        <v>32</v>
      </c>
      <c r="B114" s="40"/>
      <c r="C114" s="174"/>
      <c r="D114" s="38"/>
      <c r="E114" s="174"/>
      <c r="F114" s="38"/>
      <c r="G114" s="174"/>
      <c r="H114" s="2625"/>
      <c r="I114" s="2585">
        <f t="shared" si="2"/>
        <v>0</v>
      </c>
      <c r="J114" s="47"/>
      <c r="K114" s="47"/>
      <c r="N114" s="116">
        <v>32</v>
      </c>
    </row>
    <row r="115" spans="1:14">
      <c r="A115" s="2970">
        <v>33</v>
      </c>
      <c r="B115" s="40"/>
      <c r="C115" s="174"/>
      <c r="D115" s="38"/>
      <c r="E115" s="174"/>
      <c r="F115" s="38"/>
      <c r="G115" s="174"/>
      <c r="H115" s="2625"/>
      <c r="I115" s="2585">
        <f t="shared" si="2"/>
        <v>0</v>
      </c>
      <c r="J115" s="47"/>
      <c r="K115" s="47"/>
      <c r="N115" s="116">
        <v>33</v>
      </c>
    </row>
    <row r="116" spans="1:14">
      <c r="A116" s="2970">
        <v>34</v>
      </c>
      <c r="B116" s="40"/>
      <c r="C116" s="174"/>
      <c r="D116" s="38"/>
      <c r="E116" s="174"/>
      <c r="F116" s="38"/>
      <c r="G116" s="174"/>
      <c r="H116" s="2625"/>
      <c r="I116" s="2585">
        <f t="shared" si="2"/>
        <v>0</v>
      </c>
      <c r="J116" s="47"/>
      <c r="K116" s="47"/>
      <c r="N116" s="116">
        <v>34</v>
      </c>
    </row>
    <row r="117" spans="1:14">
      <c r="A117" s="2970">
        <v>35</v>
      </c>
      <c r="B117" s="40"/>
      <c r="C117" s="174"/>
      <c r="D117" s="38"/>
      <c r="E117" s="174"/>
      <c r="F117" s="38"/>
      <c r="G117" s="174"/>
      <c r="H117" s="2625"/>
      <c r="I117" s="2585">
        <f t="shared" si="2"/>
        <v>0</v>
      </c>
      <c r="J117" s="47"/>
      <c r="K117" s="47"/>
      <c r="N117" s="116">
        <v>35</v>
      </c>
    </row>
    <row r="118" spans="1:14">
      <c r="A118" s="2970">
        <v>36</v>
      </c>
      <c r="B118" s="2626" t="s">
        <v>3275</v>
      </c>
      <c r="C118" s="2098">
        <f>SUM(C108:C117)</f>
        <v>0</v>
      </c>
      <c r="D118" s="2095"/>
      <c r="E118" s="2098">
        <f>SUM(E108:E117)</f>
        <v>0</v>
      </c>
      <c r="F118" s="2095"/>
      <c r="G118" s="2098">
        <f>SUM(G108:G117)</f>
        <v>0</v>
      </c>
      <c r="H118" s="118">
        <f>SUM(H108:H117)</f>
        <v>0</v>
      </c>
      <c r="I118" s="206">
        <f t="shared" si="2"/>
        <v>0</v>
      </c>
      <c r="J118" s="2167"/>
      <c r="K118" s="203"/>
      <c r="N118" s="116">
        <v>36</v>
      </c>
    </row>
    <row r="119" spans="1:14">
      <c r="A119" s="2970">
        <v>37</v>
      </c>
      <c r="B119" s="198" t="s">
        <v>3278</v>
      </c>
      <c r="C119" s="207"/>
      <c r="D119" s="208"/>
      <c r="E119" s="207"/>
      <c r="F119" s="208"/>
      <c r="G119" s="207"/>
      <c r="H119" s="2627"/>
      <c r="I119" s="2628"/>
      <c r="J119" s="209"/>
      <c r="K119" s="47"/>
      <c r="N119" s="116">
        <v>37</v>
      </c>
    </row>
    <row r="120" spans="1:14">
      <c r="A120" s="2970">
        <v>38</v>
      </c>
      <c r="B120" s="144"/>
      <c r="C120" s="182"/>
      <c r="D120" s="38"/>
      <c r="E120" s="182"/>
      <c r="F120" s="38"/>
      <c r="G120" s="182"/>
      <c r="H120" s="2629"/>
      <c r="I120" s="2584">
        <f t="shared" ref="I120:I128" si="3">C120+E120-G120+H120</f>
        <v>0</v>
      </c>
      <c r="J120" s="47"/>
      <c r="K120" s="47"/>
      <c r="N120" s="116">
        <v>38</v>
      </c>
    </row>
    <row r="121" spans="1:14">
      <c r="A121" s="2970">
        <v>39</v>
      </c>
      <c r="B121" s="144"/>
      <c r="C121" s="174"/>
      <c r="D121" s="38"/>
      <c r="E121" s="174"/>
      <c r="F121" s="38"/>
      <c r="G121" s="174"/>
      <c r="H121" s="2625"/>
      <c r="I121" s="2585">
        <f t="shared" si="3"/>
        <v>0</v>
      </c>
      <c r="J121" s="47"/>
      <c r="K121" s="47"/>
      <c r="N121" s="116">
        <v>39</v>
      </c>
    </row>
    <row r="122" spans="1:14">
      <c r="A122" s="2970">
        <v>40</v>
      </c>
      <c r="B122" s="144"/>
      <c r="C122" s="174"/>
      <c r="D122" s="38"/>
      <c r="E122" s="174"/>
      <c r="F122" s="38"/>
      <c r="G122" s="174"/>
      <c r="H122" s="2625"/>
      <c r="I122" s="2585">
        <f t="shared" si="3"/>
        <v>0</v>
      </c>
      <c r="J122" s="47"/>
      <c r="K122" s="47"/>
      <c r="N122" s="116">
        <v>40</v>
      </c>
    </row>
    <row r="123" spans="1:14">
      <c r="A123" s="2970">
        <v>41</v>
      </c>
      <c r="B123" s="144"/>
      <c r="C123" s="174"/>
      <c r="D123" s="38"/>
      <c r="E123" s="174"/>
      <c r="F123" s="38"/>
      <c r="G123" s="174"/>
      <c r="H123" s="2625"/>
      <c r="I123" s="2585">
        <f t="shared" si="3"/>
        <v>0</v>
      </c>
      <c r="J123" s="47"/>
      <c r="K123" s="47"/>
      <c r="N123" s="116">
        <v>41</v>
      </c>
    </row>
    <row r="124" spans="1:14">
      <c r="A124" s="2970">
        <v>42</v>
      </c>
      <c r="B124" s="40"/>
      <c r="C124" s="174"/>
      <c r="D124" s="38"/>
      <c r="E124" s="174"/>
      <c r="F124" s="38"/>
      <c r="G124" s="174"/>
      <c r="H124" s="2625"/>
      <c r="I124" s="2585">
        <f t="shared" si="3"/>
        <v>0</v>
      </c>
      <c r="J124" s="47"/>
      <c r="K124" s="47"/>
      <c r="N124" s="116">
        <v>42</v>
      </c>
    </row>
    <row r="125" spans="1:14" ht="16" thickBot="1">
      <c r="A125" s="2970">
        <v>43</v>
      </c>
      <c r="B125" s="40"/>
      <c r="C125" s="174"/>
      <c r="D125" s="38"/>
      <c r="E125" s="174"/>
      <c r="F125" s="38"/>
      <c r="G125" s="174"/>
      <c r="H125" s="2625"/>
      <c r="I125" s="2585">
        <f t="shared" si="3"/>
        <v>0</v>
      </c>
      <c r="J125" s="47"/>
      <c r="K125" s="47"/>
      <c r="N125" s="116">
        <v>43</v>
      </c>
    </row>
    <row r="126" spans="1:14">
      <c r="A126" s="1824">
        <v>44</v>
      </c>
      <c r="B126" s="1235"/>
      <c r="C126" s="1815"/>
      <c r="D126" s="1236"/>
      <c r="E126" s="1212"/>
      <c r="F126" s="38"/>
      <c r="G126" s="174"/>
      <c r="H126" s="2625"/>
      <c r="I126" s="2585">
        <f t="shared" si="3"/>
        <v>0</v>
      </c>
      <c r="J126" s="47"/>
      <c r="K126" s="47"/>
      <c r="N126" s="116">
        <v>44</v>
      </c>
    </row>
    <row r="127" spans="1:14">
      <c r="A127" s="2951">
        <v>45</v>
      </c>
      <c r="B127" s="40"/>
      <c r="C127" s="174"/>
      <c r="D127" s="38"/>
      <c r="E127" s="1674"/>
      <c r="F127" s="38"/>
      <c r="G127" s="174"/>
      <c r="H127" s="2625"/>
      <c r="I127" s="2585">
        <f t="shared" si="3"/>
        <v>0</v>
      </c>
      <c r="J127" s="47"/>
      <c r="K127" s="47"/>
      <c r="N127" s="116">
        <v>45</v>
      </c>
    </row>
    <row r="128" spans="1:14">
      <c r="A128" s="2951">
        <v>46</v>
      </c>
      <c r="B128" s="40"/>
      <c r="C128" s="174"/>
      <c r="D128" s="38"/>
      <c r="E128" s="1674"/>
      <c r="F128" s="38"/>
      <c r="G128" s="174"/>
      <c r="H128" s="2625"/>
      <c r="I128" s="2585">
        <f t="shared" si="3"/>
        <v>0</v>
      </c>
      <c r="J128" s="47"/>
      <c r="K128" s="47"/>
      <c r="N128" s="116">
        <v>46</v>
      </c>
    </row>
    <row r="129" spans="1:14">
      <c r="A129" s="2951">
        <v>47</v>
      </c>
      <c r="B129" s="2626" t="s">
        <v>3275</v>
      </c>
      <c r="C129" s="2098">
        <f>SUM(C120:C128)</f>
        <v>0</v>
      </c>
      <c r="D129" s="2095"/>
      <c r="E129" s="2168">
        <f>SUM(E120:E128)</f>
        <v>0</v>
      </c>
      <c r="F129" s="2095"/>
      <c r="G129" s="2098">
        <f>SUM(G120:G128)</f>
        <v>0</v>
      </c>
      <c r="H129" s="118">
        <f>SUM(H120:H128)</f>
        <v>0</v>
      </c>
      <c r="I129" s="119">
        <f>SUM(I120:I128)</f>
        <v>0</v>
      </c>
      <c r="J129" s="2167"/>
      <c r="K129" s="47"/>
      <c r="N129" s="116">
        <v>47</v>
      </c>
    </row>
    <row r="130" spans="1:14" ht="16" thickBot="1">
      <c r="A130" s="1642">
        <v>48</v>
      </c>
      <c r="B130" s="299" t="s">
        <v>972</v>
      </c>
      <c r="C130" s="2979">
        <f>C94+C106+C118+C129</f>
        <v>0</v>
      </c>
      <c r="D130" s="2922"/>
      <c r="E130" s="1825">
        <f>E94+E106+E118+E129</f>
        <v>0</v>
      </c>
      <c r="F130" s="2922"/>
      <c r="G130" s="2979">
        <f>G94+G106+G118+G129</f>
        <v>0</v>
      </c>
      <c r="H130" s="2596">
        <f>H94+H106+H118+H129</f>
        <v>0</v>
      </c>
      <c r="I130" s="210">
        <f>C130+E130-G130+H130</f>
        <v>0</v>
      </c>
      <c r="J130" s="2977"/>
      <c r="K130" s="2977"/>
      <c r="L130" s="2921"/>
      <c r="M130" s="2921"/>
      <c r="N130" s="2612">
        <v>48</v>
      </c>
    </row>
    <row r="131" spans="1:14">
      <c r="A131" s="1499"/>
      <c r="E131" s="1586"/>
      <c r="N131" s="143"/>
    </row>
    <row r="132" spans="1:14">
      <c r="A132" s="1794" t="s">
        <v>3279</v>
      </c>
      <c r="B132" s="12"/>
      <c r="C132" s="1748"/>
      <c r="D132" s="1729"/>
      <c r="E132" s="1587"/>
      <c r="F132" s="12"/>
      <c r="G132" s="12"/>
      <c r="H132" s="12"/>
      <c r="I132" s="51" t="str">
        <f>A132</f>
        <v>FERC FORM NO.1 (ED.  12-89) NYPSC Modified-96</v>
      </c>
      <c r="J132" s="12"/>
      <c r="L132" s="12"/>
      <c r="M132" s="12" t="s">
        <v>3280</v>
      </c>
      <c r="N132" s="12"/>
    </row>
    <row r="133" spans="1:14">
      <c r="A133" s="1531" t="s">
        <v>3284</v>
      </c>
      <c r="B133" s="12"/>
      <c r="C133" s="1749"/>
      <c r="D133" s="1749"/>
      <c r="E133" s="1587"/>
      <c r="F133" s="12"/>
      <c r="G133" s="12"/>
      <c r="H133" s="12"/>
      <c r="I133" s="12" t="s">
        <v>3285</v>
      </c>
      <c r="J133" s="12"/>
      <c r="K133" s="12"/>
      <c r="L133" s="12"/>
      <c r="M133" s="12"/>
      <c r="N133" s="12"/>
    </row>
    <row r="134" spans="1:14">
      <c r="A134" s="1499"/>
      <c r="C134" s="617"/>
      <c r="D134" s="617"/>
      <c r="E134" s="1586"/>
    </row>
    <row r="135" spans="1:14">
      <c r="A135" s="1499"/>
      <c r="C135" s="617"/>
      <c r="D135" s="617"/>
      <c r="E135" s="1586"/>
    </row>
    <row r="136" spans="1:14">
      <c r="A136" s="1499"/>
      <c r="C136" s="617"/>
      <c r="D136" s="617"/>
      <c r="E136" s="1586"/>
      <c r="F136" s="1586"/>
    </row>
    <row r="137" spans="1:14">
      <c r="A137" s="1499"/>
      <c r="C137" s="617"/>
      <c r="D137" s="617"/>
      <c r="E137" s="1586"/>
      <c r="F137" s="1586"/>
    </row>
    <row r="138" spans="1:14">
      <c r="A138" s="1499"/>
      <c r="C138" s="617"/>
      <c r="D138" s="617"/>
      <c r="E138" s="1586"/>
      <c r="F138" s="1586"/>
    </row>
    <row r="139" spans="1:14">
      <c r="A139" s="1499"/>
      <c r="C139" s="617"/>
      <c r="D139" s="617"/>
      <c r="E139" s="1586"/>
      <c r="F139" s="1586"/>
    </row>
    <row r="140" spans="1:14">
      <c r="A140" s="1499"/>
      <c r="C140" s="617"/>
      <c r="D140" s="617"/>
      <c r="E140" s="1586"/>
      <c r="F140" s="1586"/>
    </row>
    <row r="141" spans="1:14">
      <c r="A141" s="1499"/>
      <c r="C141" s="617"/>
      <c r="D141" s="617"/>
      <c r="E141" s="1586"/>
      <c r="F141" s="1586"/>
    </row>
    <row r="142" spans="1:14">
      <c r="A142" s="1499"/>
      <c r="C142" s="617"/>
      <c r="D142" s="617"/>
      <c r="E142" s="1586"/>
      <c r="F142" s="1586"/>
    </row>
    <row r="143" spans="1:14">
      <c r="A143" s="1499"/>
      <c r="C143" s="617"/>
      <c r="D143" s="617"/>
      <c r="E143" s="1586"/>
      <c r="F143" s="1586"/>
    </row>
    <row r="144" spans="1:14">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printOptions horizontalCentered="1" verticalCentered="1"/>
  <pageMargins left="0.5" right="0.75" top="0.5" bottom="0.5" header="0.5" footer="0.5"/>
  <pageSetup scale="61" pageOrder="overThenDown" orientation="portrait" r:id="rId1"/>
  <headerFooter alignWithMargins="0"/>
  <rowBreaks count="1" manualBreakCount="1">
    <brk id="66" max="16383" man="1"/>
  </rowBreaks>
  <colBreaks count="1" manualBreakCount="1">
    <brk id="8" max="1048575" man="1"/>
  </colBreaks>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abColor rgb="FF92D050"/>
  </sheetPr>
  <dimension ref="A1:G200"/>
  <sheetViews>
    <sheetView view="pageBreakPreview" zoomScale="60" zoomScaleNormal="60" workbookViewId="0">
      <selection activeCell="G23" sqref="G23"/>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16.69140625" style="9" customWidth="1"/>
    <col min="6" max="6" width="16.765625" style="9" customWidth="1"/>
    <col min="7" max="7" width="16" style="9" customWidth="1"/>
    <col min="8" max="16384" width="9.69140625" style="9"/>
  </cols>
  <sheetData>
    <row r="1" spans="1:7">
      <c r="A1" s="2426" t="s">
        <v>156</v>
      </c>
      <c r="B1" s="1326"/>
      <c r="C1" s="2427"/>
      <c r="D1" s="1326" t="s">
        <v>1246</v>
      </c>
      <c r="E1" s="1326"/>
      <c r="F1" s="2470" t="s">
        <v>158</v>
      </c>
      <c r="G1" s="2579" t="s">
        <v>159</v>
      </c>
    </row>
    <row r="2" spans="1:7">
      <c r="A2" s="2429" t="str">
        <f>'Data Sheet'!$C$25</f>
        <v xml:space="preserve">Niagara Mohawk Power Corporation </v>
      </c>
      <c r="C2" s="40"/>
      <c r="D2" s="47" t="s">
        <v>160</v>
      </c>
      <c r="F2" s="47" t="s">
        <v>161</v>
      </c>
      <c r="G2" s="41"/>
    </row>
    <row r="3" spans="1:7" ht="15" customHeight="1">
      <c r="A3" s="2430"/>
      <c r="B3" s="37"/>
      <c r="C3" s="40"/>
      <c r="D3" s="9" t="s">
        <v>1666</v>
      </c>
      <c r="F3" s="323" t="str">
        <f>'Data Sheet'!$C$40</f>
        <v>April 20, 2026</v>
      </c>
      <c r="G3" s="488" t="str">
        <f>'Data Sheet'!$C$38</f>
        <v>December 31, 2025</v>
      </c>
    </row>
    <row r="4" spans="1:7" ht="15" customHeight="1">
      <c r="A4" s="112" t="s">
        <v>3286</v>
      </c>
      <c r="B4" s="35"/>
      <c r="C4" s="2179"/>
      <c r="D4" s="2179"/>
      <c r="E4" s="2179"/>
      <c r="F4" s="2179"/>
      <c r="G4" s="113"/>
    </row>
    <row r="5" spans="1:7">
      <c r="A5" s="2429" t="s">
        <v>472</v>
      </c>
      <c r="B5" s="9" t="s">
        <v>3287</v>
      </c>
      <c r="G5" s="1579"/>
    </row>
    <row r="6" spans="1:7">
      <c r="A6" s="2429" t="s">
        <v>475</v>
      </c>
      <c r="B6" s="9" t="s">
        <v>3288</v>
      </c>
      <c r="G6" s="1579"/>
    </row>
    <row r="7" spans="1:7">
      <c r="A7" s="2429" t="s">
        <v>478</v>
      </c>
      <c r="B7" s="3794" t="s">
        <v>3289</v>
      </c>
      <c r="C7" s="3794"/>
      <c r="D7" s="3794"/>
      <c r="E7" s="3794"/>
      <c r="F7" s="3794"/>
      <c r="G7" s="3882"/>
    </row>
    <row r="8" spans="1:7">
      <c r="A8" s="2430"/>
      <c r="B8" s="3883"/>
      <c r="C8" s="3883"/>
      <c r="D8" s="3883"/>
      <c r="E8" s="3883"/>
      <c r="F8" s="3883"/>
      <c r="G8" s="3884"/>
    </row>
    <row r="9" spans="1:7">
      <c r="A9" s="2055"/>
      <c r="B9" s="47"/>
      <c r="C9" s="142" t="s">
        <v>705</v>
      </c>
      <c r="D9" s="154" t="s">
        <v>2645</v>
      </c>
      <c r="E9" s="35"/>
      <c r="F9" s="47"/>
      <c r="G9" s="187" t="s">
        <v>705</v>
      </c>
    </row>
    <row r="10" spans="1:7">
      <c r="A10" s="2055"/>
      <c r="B10" s="39" t="s">
        <v>3290</v>
      </c>
      <c r="C10" s="142" t="s">
        <v>3269</v>
      </c>
      <c r="D10" s="39" t="s">
        <v>1066</v>
      </c>
      <c r="E10" s="47"/>
      <c r="F10" s="39" t="s">
        <v>2640</v>
      </c>
      <c r="G10" s="948" t="s">
        <v>708</v>
      </c>
    </row>
    <row r="11" spans="1:7">
      <c r="A11" s="2055" t="s">
        <v>399</v>
      </c>
      <c r="B11" s="39" t="s">
        <v>3291</v>
      </c>
      <c r="C11" s="142" t="s">
        <v>2785</v>
      </c>
      <c r="D11" s="39" t="s">
        <v>977</v>
      </c>
      <c r="E11" s="142" t="s">
        <v>1068</v>
      </c>
      <c r="F11" s="47"/>
      <c r="G11" s="714"/>
    </row>
    <row r="12" spans="1:7">
      <c r="A12" s="2583" t="s">
        <v>402</v>
      </c>
      <c r="B12" s="296" t="s">
        <v>172</v>
      </c>
      <c r="C12" s="297" t="s">
        <v>173</v>
      </c>
      <c r="D12" s="296" t="s">
        <v>174</v>
      </c>
      <c r="E12" s="297" t="s">
        <v>175</v>
      </c>
      <c r="F12" s="296" t="s">
        <v>513</v>
      </c>
      <c r="G12" s="488" t="s">
        <v>514</v>
      </c>
    </row>
    <row r="13" spans="1:7">
      <c r="A13" s="2055">
        <v>1</v>
      </c>
      <c r="B13" s="47" t="s">
        <v>3292</v>
      </c>
      <c r="C13" s="3343">
        <v>199973775.30000001</v>
      </c>
      <c r="D13" s="142">
        <v>4310</v>
      </c>
      <c r="E13" s="3346">
        <v>0</v>
      </c>
      <c r="F13" s="3343">
        <v>8602722.1799999997</v>
      </c>
      <c r="G13" s="3376">
        <v>208576497.48000002</v>
      </c>
    </row>
    <row r="14" spans="1:7">
      <c r="A14" s="2055">
        <v>2</v>
      </c>
      <c r="B14" s="47"/>
      <c r="C14" s="152"/>
      <c r="D14" s="142"/>
      <c r="E14" s="152"/>
      <c r="F14" s="152"/>
      <c r="G14" s="140"/>
    </row>
    <row r="15" spans="1:7">
      <c r="A15" s="2055">
        <v>3</v>
      </c>
      <c r="B15" s="47" t="s">
        <v>3293</v>
      </c>
      <c r="C15" s="152">
        <v>22335638</v>
      </c>
      <c r="D15" s="142" t="s">
        <v>2792</v>
      </c>
      <c r="E15" s="152">
        <v>1545631442.6900001</v>
      </c>
      <c r="F15" s="152">
        <v>1543681940.6799998</v>
      </c>
      <c r="G15" s="140">
        <v>20386135.989999771</v>
      </c>
    </row>
    <row r="16" spans="1:7">
      <c r="A16" s="2055">
        <v>4</v>
      </c>
      <c r="B16" s="47"/>
      <c r="C16" s="152"/>
      <c r="D16" s="142"/>
      <c r="E16" s="152"/>
      <c r="F16" s="152"/>
      <c r="G16" s="140"/>
    </row>
    <row r="17" spans="1:7">
      <c r="A17" s="2055">
        <v>5</v>
      </c>
      <c r="B17" s="47" t="s">
        <v>3294</v>
      </c>
      <c r="C17" s="152">
        <v>0</v>
      </c>
      <c r="D17" s="142">
        <v>4265</v>
      </c>
      <c r="E17" s="152">
        <v>0</v>
      </c>
      <c r="F17" s="152">
        <v>109394032.13</v>
      </c>
      <c r="G17" s="140">
        <v>109394032.13</v>
      </c>
    </row>
    <row r="18" spans="1:7">
      <c r="A18" s="2055">
        <v>6</v>
      </c>
      <c r="B18" s="47"/>
      <c r="C18" s="152"/>
      <c r="D18" s="142"/>
      <c r="E18" s="152"/>
      <c r="F18" s="152"/>
      <c r="G18" s="140"/>
    </row>
    <row r="19" spans="1:7">
      <c r="A19" s="2055">
        <v>7</v>
      </c>
      <c r="B19" s="47" t="s">
        <v>2791</v>
      </c>
      <c r="C19" s="152">
        <v>33455555.526340101</v>
      </c>
      <c r="D19" s="142" t="s">
        <v>2792</v>
      </c>
      <c r="E19" s="152">
        <v>454556506.70900893</v>
      </c>
      <c r="F19" s="152">
        <v>457433481.96019787</v>
      </c>
      <c r="G19" s="140">
        <v>36332530.777529061</v>
      </c>
    </row>
    <row r="20" spans="1:7">
      <c r="A20" s="2055">
        <v>8</v>
      </c>
      <c r="B20" s="47"/>
      <c r="C20" s="152"/>
      <c r="D20" s="142"/>
      <c r="E20" s="152"/>
      <c r="F20" s="152"/>
      <c r="G20" s="140"/>
    </row>
    <row r="21" spans="1:7">
      <c r="A21" s="2055">
        <v>9</v>
      </c>
      <c r="B21" s="47"/>
      <c r="C21" s="152"/>
      <c r="D21" s="142"/>
      <c r="E21" s="152"/>
      <c r="F21" s="152"/>
      <c r="G21" s="140"/>
    </row>
    <row r="22" spans="1:7">
      <c r="A22" s="2055">
        <v>10</v>
      </c>
      <c r="B22" s="47"/>
      <c r="C22" s="152"/>
      <c r="D22" s="142"/>
      <c r="E22" s="152"/>
      <c r="F22" s="152"/>
      <c r="G22" s="140"/>
    </row>
    <row r="23" spans="1:7">
      <c r="A23" s="2055">
        <v>11</v>
      </c>
      <c r="B23" s="47"/>
      <c r="C23" s="152"/>
      <c r="D23" s="142"/>
      <c r="E23" s="152"/>
      <c r="F23" s="152"/>
      <c r="G23" s="140"/>
    </row>
    <row r="24" spans="1:7">
      <c r="A24" s="2055">
        <v>12</v>
      </c>
      <c r="B24" s="47"/>
      <c r="C24" s="152"/>
      <c r="D24" s="142"/>
      <c r="E24" s="152"/>
      <c r="F24" s="152"/>
      <c r="G24" s="140"/>
    </row>
    <row r="25" spans="1:7">
      <c r="A25" s="2055">
        <v>13</v>
      </c>
      <c r="B25" s="47"/>
      <c r="C25" s="152"/>
      <c r="D25" s="142"/>
      <c r="E25" s="152"/>
      <c r="F25" s="152"/>
      <c r="G25" s="140"/>
    </row>
    <row r="26" spans="1:7">
      <c r="A26" s="2055">
        <v>14</v>
      </c>
      <c r="B26" s="47"/>
      <c r="C26" s="152"/>
      <c r="D26" s="142"/>
      <c r="E26" s="152"/>
      <c r="F26" s="152"/>
      <c r="G26" s="140"/>
    </row>
    <row r="27" spans="1:7">
      <c r="A27" s="2055">
        <v>15</v>
      </c>
      <c r="B27" s="47"/>
      <c r="C27" s="152"/>
      <c r="D27" s="142"/>
      <c r="E27" s="152"/>
      <c r="F27" s="152"/>
      <c r="G27" s="140"/>
    </row>
    <row r="28" spans="1:7">
      <c r="A28" s="2055">
        <v>16</v>
      </c>
      <c r="B28" s="47"/>
      <c r="C28" s="152"/>
      <c r="D28" s="142"/>
      <c r="E28" s="152"/>
      <c r="F28" s="152"/>
      <c r="G28" s="140"/>
    </row>
    <row r="29" spans="1:7">
      <c r="A29" s="2055">
        <v>17</v>
      </c>
      <c r="B29" s="47"/>
      <c r="C29" s="152"/>
      <c r="D29" s="142"/>
      <c r="E29" s="152"/>
      <c r="F29" s="152"/>
      <c r="G29" s="140"/>
    </row>
    <row r="30" spans="1:7">
      <c r="A30" s="2055">
        <v>18</v>
      </c>
      <c r="B30" s="47"/>
      <c r="C30" s="152"/>
      <c r="D30" s="142"/>
      <c r="E30" s="152"/>
      <c r="F30" s="152"/>
      <c r="G30" s="140"/>
    </row>
    <row r="31" spans="1:7">
      <c r="A31" s="2055">
        <v>19</v>
      </c>
      <c r="B31" s="47"/>
      <c r="C31" s="152"/>
      <c r="D31" s="142"/>
      <c r="E31" s="152"/>
      <c r="F31" s="152"/>
      <c r="G31" s="140"/>
    </row>
    <row r="32" spans="1:7">
      <c r="A32" s="2055">
        <v>20</v>
      </c>
      <c r="B32" s="47"/>
      <c r="C32" s="152"/>
      <c r="D32" s="142"/>
      <c r="E32" s="152"/>
      <c r="F32" s="152"/>
      <c r="G32" s="140"/>
    </row>
    <row r="33" spans="1:7">
      <c r="A33" s="2055">
        <v>21</v>
      </c>
      <c r="B33" s="47"/>
      <c r="C33" s="152"/>
      <c r="D33" s="142"/>
      <c r="E33" s="152"/>
      <c r="F33" s="152"/>
      <c r="G33" s="140"/>
    </row>
    <row r="34" spans="1:7">
      <c r="A34" s="2055">
        <v>22</v>
      </c>
      <c r="B34" s="47"/>
      <c r="C34" s="152"/>
      <c r="D34" s="47"/>
      <c r="E34" s="152"/>
      <c r="F34" s="152"/>
      <c r="G34" s="140"/>
    </row>
    <row r="35" spans="1:7">
      <c r="A35" s="2055">
        <v>23</v>
      </c>
      <c r="B35" s="47"/>
      <c r="C35" s="152"/>
      <c r="D35" s="47"/>
      <c r="E35" s="152"/>
      <c r="F35" s="152"/>
      <c r="G35" s="140"/>
    </row>
    <row r="36" spans="1:7">
      <c r="A36" s="2055">
        <v>24</v>
      </c>
      <c r="B36" s="47"/>
      <c r="C36" s="152"/>
      <c r="D36" s="47"/>
      <c r="E36" s="152"/>
      <c r="F36" s="152"/>
      <c r="G36" s="140"/>
    </row>
    <row r="37" spans="1:7">
      <c r="A37" s="2055">
        <v>25</v>
      </c>
      <c r="B37" s="47"/>
      <c r="C37" s="152"/>
      <c r="D37" s="47"/>
      <c r="E37" s="152"/>
      <c r="F37" s="152"/>
      <c r="G37" s="140"/>
    </row>
    <row r="38" spans="1:7">
      <c r="A38" s="2055">
        <v>26</v>
      </c>
      <c r="B38" s="47"/>
      <c r="C38" s="152"/>
      <c r="D38" s="47"/>
      <c r="E38" s="152"/>
      <c r="F38" s="152"/>
      <c r="G38" s="140"/>
    </row>
    <row r="39" spans="1:7">
      <c r="A39" s="2055">
        <v>27</v>
      </c>
      <c r="B39" s="47"/>
      <c r="C39" s="152"/>
      <c r="D39" s="47"/>
      <c r="E39" s="152"/>
      <c r="F39" s="152"/>
      <c r="G39" s="140"/>
    </row>
    <row r="40" spans="1:7">
      <c r="A40" s="2055">
        <v>28</v>
      </c>
      <c r="B40" s="47"/>
      <c r="C40" s="152"/>
      <c r="D40" s="47"/>
      <c r="E40" s="152"/>
      <c r="F40" s="152"/>
      <c r="G40" s="140"/>
    </row>
    <row r="41" spans="1:7">
      <c r="A41" s="2055">
        <v>29</v>
      </c>
      <c r="B41" s="47"/>
      <c r="C41" s="152"/>
      <c r="D41" s="47"/>
      <c r="E41" s="152"/>
      <c r="F41" s="152"/>
      <c r="G41" s="140"/>
    </row>
    <row r="42" spans="1:7">
      <c r="A42" s="2055">
        <v>30</v>
      </c>
      <c r="B42" s="47"/>
      <c r="C42" s="152"/>
      <c r="D42" s="47"/>
      <c r="E42" s="152"/>
      <c r="F42" s="152"/>
      <c r="G42" s="140"/>
    </row>
    <row r="43" spans="1:7">
      <c r="A43" s="2055">
        <v>31</v>
      </c>
      <c r="B43" s="47"/>
      <c r="C43" s="152"/>
      <c r="D43" s="47"/>
      <c r="E43" s="152"/>
      <c r="F43" s="152"/>
      <c r="G43" s="140"/>
    </row>
    <row r="44" spans="1:7">
      <c r="A44" s="2055">
        <v>32</v>
      </c>
      <c r="B44" s="47"/>
      <c r="C44" s="152"/>
      <c r="D44" s="47"/>
      <c r="E44" s="152"/>
      <c r="F44" s="152"/>
      <c r="G44" s="140"/>
    </row>
    <row r="45" spans="1:7">
      <c r="A45" s="2055">
        <v>33</v>
      </c>
      <c r="B45" s="47"/>
      <c r="C45" s="152"/>
      <c r="D45" s="47"/>
      <c r="E45" s="152"/>
      <c r="F45" s="152"/>
      <c r="G45" s="140"/>
    </row>
    <row r="46" spans="1:7">
      <c r="A46" s="2055">
        <v>34</v>
      </c>
      <c r="B46" s="47"/>
      <c r="C46" s="152"/>
      <c r="D46" s="47"/>
      <c r="E46" s="152"/>
      <c r="F46" s="152"/>
      <c r="G46" s="140"/>
    </row>
    <row r="47" spans="1:7">
      <c r="A47" s="2055">
        <v>35</v>
      </c>
      <c r="B47" s="47"/>
      <c r="C47" s="152"/>
      <c r="D47" s="47"/>
      <c r="E47" s="152"/>
      <c r="F47" s="152"/>
      <c r="G47" s="140"/>
    </row>
    <row r="48" spans="1:7">
      <c r="A48" s="2055">
        <v>36</v>
      </c>
      <c r="B48" s="47"/>
      <c r="C48" s="152"/>
      <c r="D48" s="47"/>
      <c r="E48" s="152"/>
      <c r="F48" s="152"/>
      <c r="G48" s="140"/>
    </row>
    <row r="49" spans="1:7">
      <c r="A49" s="2055">
        <v>37</v>
      </c>
      <c r="B49" s="47"/>
      <c r="C49" s="152"/>
      <c r="D49" s="47"/>
      <c r="E49" s="152"/>
      <c r="F49" s="152"/>
      <c r="G49" s="140"/>
    </row>
    <row r="50" spans="1:7">
      <c r="A50" s="2055">
        <v>38</v>
      </c>
      <c r="B50" s="47"/>
      <c r="C50" s="152"/>
      <c r="D50" s="47"/>
      <c r="E50" s="152"/>
      <c r="F50" s="152"/>
      <c r="G50" s="140"/>
    </row>
    <row r="51" spans="1:7">
      <c r="A51" s="2055">
        <v>39</v>
      </c>
      <c r="B51" s="47"/>
      <c r="C51" s="152"/>
      <c r="D51" s="47"/>
      <c r="E51" s="152"/>
      <c r="F51" s="152"/>
      <c r="G51" s="140"/>
    </row>
    <row r="52" spans="1:7">
      <c r="A52" s="2055">
        <v>40</v>
      </c>
      <c r="B52" s="47"/>
      <c r="C52" s="152"/>
      <c r="D52" s="47"/>
      <c r="E52" s="152"/>
      <c r="F52" s="152"/>
      <c r="G52" s="140"/>
    </row>
    <row r="53" spans="1:7">
      <c r="A53" s="2055">
        <v>41</v>
      </c>
      <c r="B53" s="47"/>
      <c r="C53" s="152"/>
      <c r="D53" s="47"/>
      <c r="E53" s="152"/>
      <c r="F53" s="152"/>
      <c r="G53" s="140"/>
    </row>
    <row r="54" spans="1:7">
      <c r="A54" s="2055">
        <v>42</v>
      </c>
      <c r="B54" s="47"/>
      <c r="C54" s="152"/>
      <c r="D54" s="47"/>
      <c r="E54" s="152"/>
      <c r="F54" s="152"/>
      <c r="G54" s="140"/>
    </row>
    <row r="55" spans="1:7">
      <c r="A55" s="2055">
        <v>43</v>
      </c>
      <c r="B55" s="47"/>
      <c r="C55" s="152"/>
      <c r="D55" s="47"/>
      <c r="E55" s="152"/>
      <c r="F55" s="152"/>
      <c r="G55" s="140"/>
    </row>
    <row r="56" spans="1:7">
      <c r="A56" s="2055">
        <v>44</v>
      </c>
      <c r="B56" s="47"/>
      <c r="C56" s="152"/>
      <c r="D56" s="47"/>
      <c r="E56" s="152"/>
      <c r="F56" s="152"/>
      <c r="G56" s="140"/>
    </row>
    <row r="57" spans="1:7">
      <c r="A57" s="2055">
        <v>45</v>
      </c>
      <c r="B57" s="47"/>
      <c r="C57" s="152"/>
      <c r="D57" s="47"/>
      <c r="E57" s="152"/>
      <c r="F57" s="152"/>
      <c r="G57" s="140"/>
    </row>
    <row r="58" spans="1:7">
      <c r="A58" s="2055">
        <v>46</v>
      </c>
      <c r="B58" s="47"/>
      <c r="C58" s="152"/>
      <c r="D58" s="152"/>
      <c r="E58" s="152"/>
      <c r="F58" s="152"/>
      <c r="G58" s="140"/>
    </row>
    <row r="59" spans="1:7" ht="16" thickBot="1">
      <c r="A59" s="1154">
        <v>47</v>
      </c>
      <c r="B59" s="134" t="s">
        <v>972</v>
      </c>
      <c r="C59" s="133">
        <f>SUM(C13:C58)</f>
        <v>255764968.82634011</v>
      </c>
      <c r="D59" s="716"/>
      <c r="E59" s="133">
        <f>SUM(E13:E58)</f>
        <v>2000187949.399009</v>
      </c>
      <c r="F59" s="133">
        <f>SUM(F13:F58)</f>
        <v>2119112176.9501977</v>
      </c>
      <c r="G59" s="131">
        <f>SUM(G13:G58)</f>
        <v>374689196.37752885</v>
      </c>
    </row>
    <row r="60" spans="1:7">
      <c r="A60" s="13" t="s">
        <v>3295</v>
      </c>
      <c r="B60" s="12"/>
      <c r="C60" s="12"/>
      <c r="E60" s="12"/>
      <c r="F60" s="12"/>
      <c r="G60" s="12" t="s">
        <v>3296</v>
      </c>
    </row>
    <row r="61" spans="1:7">
      <c r="A61" s="12" t="s">
        <v>3297</v>
      </c>
      <c r="B61" s="12"/>
      <c r="C61" s="12"/>
      <c r="D61" s="12"/>
      <c r="E61" s="12"/>
      <c r="F61" s="12"/>
      <c r="G61" s="12"/>
    </row>
    <row r="63" spans="1:7">
      <c r="A63" s="34" t="s">
        <v>2798</v>
      </c>
      <c r="B63" s="12"/>
      <c r="C63" s="12"/>
      <c r="D63" s="12"/>
      <c r="E63" s="12"/>
      <c r="F63" s="12"/>
      <c r="G63" s="12"/>
    </row>
    <row r="64" spans="1:7">
      <c r="C64" s="1010"/>
      <c r="D64" s="1015"/>
      <c r="E64" s="1015"/>
      <c r="F64" s="1015"/>
      <c r="G64" s="1010"/>
    </row>
    <row r="65" spans="1:7" ht="16" thickBot="1">
      <c r="A65" s="9" t="str">
        <f>'Data Sheet'!$C$22</f>
        <v>Please fill in the following:</v>
      </c>
      <c r="F65" s="2982"/>
    </row>
    <row r="66" spans="1:7">
      <c r="A66" s="2630"/>
      <c r="B66" s="2615"/>
      <c r="C66" s="2615"/>
      <c r="D66" s="2615"/>
      <c r="E66" s="2615"/>
      <c r="F66" s="2615"/>
      <c r="G66" s="2616"/>
    </row>
    <row r="67" spans="1:7">
      <c r="A67" s="2439" t="s">
        <v>3286</v>
      </c>
      <c r="B67" s="12"/>
      <c r="C67" s="12"/>
      <c r="D67" s="12"/>
      <c r="E67" s="12"/>
      <c r="F67" s="12"/>
      <c r="G67" s="2473"/>
    </row>
    <row r="68" spans="1:7">
      <c r="A68" s="2429"/>
      <c r="G68" s="1579"/>
    </row>
    <row r="69" spans="1:7">
      <c r="A69" s="115"/>
      <c r="B69" s="2085"/>
      <c r="C69" s="2582" t="s">
        <v>705</v>
      </c>
      <c r="D69" s="2590" t="s">
        <v>2645</v>
      </c>
      <c r="E69" s="2179"/>
      <c r="F69" s="2085"/>
      <c r="G69" s="717" t="s">
        <v>705</v>
      </c>
    </row>
    <row r="70" spans="1:7">
      <c r="A70" s="2055"/>
      <c r="B70" s="39" t="s">
        <v>3290</v>
      </c>
      <c r="C70" s="142" t="s">
        <v>3269</v>
      </c>
      <c r="D70" s="39" t="s">
        <v>1066</v>
      </c>
      <c r="E70" s="47"/>
      <c r="F70" s="39" t="s">
        <v>2640</v>
      </c>
      <c r="G70" s="187" t="s">
        <v>708</v>
      </c>
    </row>
    <row r="71" spans="1:7" ht="31.5" customHeight="1">
      <c r="A71" s="2055" t="s">
        <v>399</v>
      </c>
      <c r="B71" s="39" t="s">
        <v>3291</v>
      </c>
      <c r="C71" s="142" t="s">
        <v>2785</v>
      </c>
      <c r="D71" s="2583" t="s">
        <v>402</v>
      </c>
      <c r="E71" s="142" t="s">
        <v>1068</v>
      </c>
      <c r="F71" s="47"/>
      <c r="G71" s="187"/>
    </row>
    <row r="72" spans="1:7">
      <c r="B72" s="162" t="s">
        <v>172</v>
      </c>
      <c r="C72" s="162" t="s">
        <v>173</v>
      </c>
      <c r="E72" s="162" t="s">
        <v>175</v>
      </c>
      <c r="F72" s="154" t="s">
        <v>513</v>
      </c>
      <c r="G72" s="117" t="s">
        <v>514</v>
      </c>
    </row>
    <row r="73" spans="1:7">
      <c r="A73" s="2055">
        <v>1</v>
      </c>
      <c r="B73" s="142"/>
      <c r="C73" s="713"/>
      <c r="D73" s="203"/>
      <c r="E73" s="713"/>
      <c r="F73" s="713"/>
      <c r="G73" s="712">
        <f t="shared" ref="G73:G118" si="0">C73-E73+F73</f>
        <v>0</v>
      </c>
    </row>
    <row r="74" spans="1:7">
      <c r="A74" s="2055">
        <v>2</v>
      </c>
      <c r="B74" s="47"/>
      <c r="C74" s="713"/>
      <c r="D74" s="203"/>
      <c r="E74" s="713"/>
      <c r="F74" s="713"/>
      <c r="G74" s="714">
        <f t="shared" si="0"/>
        <v>0</v>
      </c>
    </row>
    <row r="75" spans="1:7">
      <c r="A75" s="2055">
        <v>3</v>
      </c>
      <c r="B75" s="47"/>
      <c r="C75" s="713"/>
      <c r="D75" s="203"/>
      <c r="E75" s="713"/>
      <c r="F75" s="713"/>
      <c r="G75" s="714">
        <f t="shared" si="0"/>
        <v>0</v>
      </c>
    </row>
    <row r="76" spans="1:7">
      <c r="A76" s="2055">
        <v>4</v>
      </c>
      <c r="B76" s="47"/>
      <c r="C76" s="713"/>
      <c r="D76" s="203"/>
      <c r="E76" s="713"/>
      <c r="F76" s="713"/>
      <c r="G76" s="714">
        <f t="shared" si="0"/>
        <v>0</v>
      </c>
    </row>
    <row r="77" spans="1:7">
      <c r="A77" s="2055">
        <v>5</v>
      </c>
      <c r="B77" s="47"/>
      <c r="C77" s="713"/>
      <c r="D77" s="203"/>
      <c r="E77" s="713"/>
      <c r="F77" s="713"/>
      <c r="G77" s="714">
        <f t="shared" si="0"/>
        <v>0</v>
      </c>
    </row>
    <row r="78" spans="1:7">
      <c r="A78" s="2055">
        <v>6</v>
      </c>
      <c r="B78" s="47"/>
      <c r="C78" s="713"/>
      <c r="D78" s="203"/>
      <c r="E78" s="713"/>
      <c r="F78" s="713"/>
      <c r="G78" s="714">
        <f t="shared" si="0"/>
        <v>0</v>
      </c>
    </row>
    <row r="79" spans="1:7">
      <c r="A79" s="2055">
        <v>7</v>
      </c>
      <c r="B79" s="47"/>
      <c r="C79" s="713"/>
      <c r="D79" s="203"/>
      <c r="E79" s="713"/>
      <c r="F79" s="713"/>
      <c r="G79" s="714">
        <f t="shared" si="0"/>
        <v>0</v>
      </c>
    </row>
    <row r="80" spans="1:7">
      <c r="A80" s="2055">
        <v>8</v>
      </c>
      <c r="B80" s="47"/>
      <c r="C80" s="713"/>
      <c r="D80" s="203"/>
      <c r="E80" s="713"/>
      <c r="F80" s="713"/>
      <c r="G80" s="714">
        <f t="shared" si="0"/>
        <v>0</v>
      </c>
    </row>
    <row r="81" spans="1:7">
      <c r="A81" s="2055">
        <v>9</v>
      </c>
      <c r="B81" s="47"/>
      <c r="C81" s="713"/>
      <c r="D81" s="203"/>
      <c r="E81" s="713"/>
      <c r="F81" s="713"/>
      <c r="G81" s="714">
        <f t="shared" si="0"/>
        <v>0</v>
      </c>
    </row>
    <row r="82" spans="1:7">
      <c r="A82" s="2055">
        <v>10</v>
      </c>
      <c r="B82" s="47"/>
      <c r="C82" s="713"/>
      <c r="D82" s="203"/>
      <c r="E82" s="713"/>
      <c r="F82" s="713"/>
      <c r="G82" s="714">
        <f t="shared" si="0"/>
        <v>0</v>
      </c>
    </row>
    <row r="83" spans="1:7">
      <c r="A83" s="2055">
        <v>11</v>
      </c>
      <c r="B83" s="47"/>
      <c r="C83" s="713"/>
      <c r="D83" s="711"/>
      <c r="E83" s="713"/>
      <c r="F83" s="713"/>
      <c r="G83" s="714">
        <f t="shared" si="0"/>
        <v>0</v>
      </c>
    </row>
    <row r="84" spans="1:7">
      <c r="A84" s="2055">
        <v>12</v>
      </c>
      <c r="B84" s="47"/>
      <c r="C84" s="713"/>
      <c r="D84" s="203"/>
      <c r="E84" s="713"/>
      <c r="F84" s="713"/>
      <c r="G84" s="714">
        <f t="shared" si="0"/>
        <v>0</v>
      </c>
    </row>
    <row r="85" spans="1:7">
      <c r="A85" s="2055">
        <v>13</v>
      </c>
      <c r="B85" s="47"/>
      <c r="C85" s="713"/>
      <c r="D85" s="203"/>
      <c r="E85" s="713"/>
      <c r="F85" s="713"/>
      <c r="G85" s="714">
        <f t="shared" si="0"/>
        <v>0</v>
      </c>
    </row>
    <row r="86" spans="1:7">
      <c r="A86" s="2055">
        <v>14</v>
      </c>
      <c r="B86" s="47"/>
      <c r="C86" s="713"/>
      <c r="D86" s="203"/>
      <c r="E86" s="713"/>
      <c r="F86" s="713"/>
      <c r="G86" s="714">
        <f t="shared" si="0"/>
        <v>0</v>
      </c>
    </row>
    <row r="87" spans="1:7">
      <c r="A87" s="2055">
        <v>15</v>
      </c>
      <c r="B87" s="47"/>
      <c r="C87" s="713"/>
      <c r="D87" s="203"/>
      <c r="E87" s="713"/>
      <c r="F87" s="713"/>
      <c r="G87" s="714">
        <f t="shared" si="0"/>
        <v>0</v>
      </c>
    </row>
    <row r="88" spans="1:7">
      <c r="A88" s="2055">
        <v>16</v>
      </c>
      <c r="B88" s="47"/>
      <c r="C88" s="713"/>
      <c r="D88" s="203"/>
      <c r="E88" s="713"/>
      <c r="F88" s="713"/>
      <c r="G88" s="714">
        <f t="shared" si="0"/>
        <v>0</v>
      </c>
    </row>
    <row r="89" spans="1:7">
      <c r="A89" s="2055">
        <v>17</v>
      </c>
      <c r="B89" s="47"/>
      <c r="C89" s="713"/>
      <c r="D89" s="203"/>
      <c r="E89" s="713"/>
      <c r="F89" s="713"/>
      <c r="G89" s="714">
        <f t="shared" si="0"/>
        <v>0</v>
      </c>
    </row>
    <row r="90" spans="1:7">
      <c r="A90" s="2055">
        <v>18</v>
      </c>
      <c r="B90" s="47"/>
      <c r="C90" s="713"/>
      <c r="D90" s="203"/>
      <c r="E90" s="713"/>
      <c r="F90" s="713"/>
      <c r="G90" s="714">
        <f t="shared" si="0"/>
        <v>0</v>
      </c>
    </row>
    <row r="91" spans="1:7">
      <c r="A91" s="2055">
        <v>19</v>
      </c>
      <c r="B91" s="47"/>
      <c r="C91" s="152"/>
      <c r="D91" s="47"/>
      <c r="E91" s="152"/>
      <c r="F91" s="152"/>
      <c r="G91" s="714">
        <f t="shared" si="0"/>
        <v>0</v>
      </c>
    </row>
    <row r="92" spans="1:7">
      <c r="A92" s="2055">
        <v>20</v>
      </c>
      <c r="B92" s="47"/>
      <c r="C92" s="152"/>
      <c r="D92" s="47"/>
      <c r="E92" s="152"/>
      <c r="F92" s="152"/>
      <c r="G92" s="714">
        <f t="shared" si="0"/>
        <v>0</v>
      </c>
    </row>
    <row r="93" spans="1:7">
      <c r="A93" s="2055">
        <v>21</v>
      </c>
      <c r="B93" s="47"/>
      <c r="C93" s="152"/>
      <c r="D93" s="47"/>
      <c r="E93" s="152"/>
      <c r="F93" s="152"/>
      <c r="G93" s="714">
        <f t="shared" si="0"/>
        <v>0</v>
      </c>
    </row>
    <row r="94" spans="1:7">
      <c r="A94" s="2055">
        <v>22</v>
      </c>
      <c r="B94" s="47"/>
      <c r="C94" s="152"/>
      <c r="D94" s="153"/>
      <c r="E94" s="152"/>
      <c r="F94" s="152"/>
      <c r="G94" s="714">
        <f t="shared" si="0"/>
        <v>0</v>
      </c>
    </row>
    <row r="95" spans="1:7">
      <c r="A95" s="2055">
        <v>23</v>
      </c>
      <c r="B95" s="47"/>
      <c r="C95" s="152"/>
      <c r="D95" s="153"/>
      <c r="E95" s="152"/>
      <c r="F95" s="152"/>
      <c r="G95" s="714">
        <f t="shared" si="0"/>
        <v>0</v>
      </c>
    </row>
    <row r="96" spans="1:7">
      <c r="A96" s="2055">
        <v>24</v>
      </c>
      <c r="B96" s="47"/>
      <c r="C96" s="152"/>
      <c r="D96" s="153"/>
      <c r="E96" s="152"/>
      <c r="F96" s="152"/>
      <c r="G96" s="714">
        <f t="shared" si="0"/>
        <v>0</v>
      </c>
    </row>
    <row r="97" spans="1:7">
      <c r="A97" s="2055">
        <v>25</v>
      </c>
      <c r="B97" s="47"/>
      <c r="C97" s="152"/>
      <c r="D97" s="47"/>
      <c r="E97" s="152"/>
      <c r="F97" s="152"/>
      <c r="G97" s="714">
        <f t="shared" si="0"/>
        <v>0</v>
      </c>
    </row>
    <row r="98" spans="1:7">
      <c r="A98" s="2055">
        <v>26</v>
      </c>
      <c r="B98" s="47"/>
      <c r="C98" s="152"/>
      <c r="D98" s="47"/>
      <c r="E98" s="152"/>
      <c r="F98" s="152"/>
      <c r="G98" s="714">
        <f t="shared" si="0"/>
        <v>0</v>
      </c>
    </row>
    <row r="99" spans="1:7">
      <c r="A99" s="2055">
        <v>27</v>
      </c>
      <c r="B99" s="47"/>
      <c r="C99" s="152"/>
      <c r="D99" s="47"/>
      <c r="E99" s="152"/>
      <c r="F99" s="152"/>
      <c r="G99" s="714">
        <f t="shared" si="0"/>
        <v>0</v>
      </c>
    </row>
    <row r="100" spans="1:7">
      <c r="A100" s="2055">
        <v>28</v>
      </c>
      <c r="B100" s="47"/>
      <c r="C100" s="152"/>
      <c r="D100" s="47"/>
      <c r="E100" s="152"/>
      <c r="F100" s="152"/>
      <c r="G100" s="714">
        <f t="shared" si="0"/>
        <v>0</v>
      </c>
    </row>
    <row r="101" spans="1:7">
      <c r="A101" s="2055">
        <v>29</v>
      </c>
      <c r="B101" s="47"/>
      <c r="C101" s="152"/>
      <c r="D101" s="47"/>
      <c r="E101" s="152"/>
      <c r="F101" s="152"/>
      <c r="G101" s="714">
        <f t="shared" si="0"/>
        <v>0</v>
      </c>
    </row>
    <row r="102" spans="1:7">
      <c r="A102" s="2055">
        <v>30</v>
      </c>
      <c r="B102" s="47"/>
      <c r="C102" s="152"/>
      <c r="D102" s="47"/>
      <c r="E102" s="152"/>
      <c r="F102" s="152"/>
      <c r="G102" s="714">
        <f t="shared" si="0"/>
        <v>0</v>
      </c>
    </row>
    <row r="103" spans="1:7">
      <c r="A103" s="2055">
        <v>31</v>
      </c>
      <c r="B103" s="47"/>
      <c r="C103" s="152"/>
      <c r="D103" s="47"/>
      <c r="E103" s="152"/>
      <c r="F103" s="152"/>
      <c r="G103" s="714">
        <f t="shared" si="0"/>
        <v>0</v>
      </c>
    </row>
    <row r="104" spans="1:7">
      <c r="A104" s="2055">
        <v>32</v>
      </c>
      <c r="B104" s="47"/>
      <c r="C104" s="152"/>
      <c r="D104" s="47"/>
      <c r="E104" s="152"/>
      <c r="F104" s="152"/>
      <c r="G104" s="714">
        <f t="shared" si="0"/>
        <v>0</v>
      </c>
    </row>
    <row r="105" spans="1:7">
      <c r="A105" s="2055">
        <v>33</v>
      </c>
      <c r="B105" s="47"/>
      <c r="C105" s="152"/>
      <c r="D105" s="47"/>
      <c r="E105" s="152"/>
      <c r="F105" s="152"/>
      <c r="G105" s="714">
        <f t="shared" si="0"/>
        <v>0</v>
      </c>
    </row>
    <row r="106" spans="1:7">
      <c r="A106" s="2055">
        <v>34</v>
      </c>
      <c r="B106" s="47"/>
      <c r="C106" s="152"/>
      <c r="D106" s="47"/>
      <c r="E106" s="152"/>
      <c r="F106" s="152"/>
      <c r="G106" s="714">
        <f t="shared" si="0"/>
        <v>0</v>
      </c>
    </row>
    <row r="107" spans="1:7">
      <c r="A107" s="2055">
        <v>35</v>
      </c>
      <c r="B107" s="47"/>
      <c r="C107" s="152"/>
      <c r="D107" s="47"/>
      <c r="E107" s="152"/>
      <c r="F107" s="152"/>
      <c r="G107" s="714">
        <f t="shared" si="0"/>
        <v>0</v>
      </c>
    </row>
    <row r="108" spans="1:7">
      <c r="A108" s="2055">
        <v>36</v>
      </c>
      <c r="B108" s="47"/>
      <c r="C108" s="152"/>
      <c r="D108" s="47"/>
      <c r="E108" s="152"/>
      <c r="F108" s="152"/>
      <c r="G108" s="714">
        <f t="shared" si="0"/>
        <v>0</v>
      </c>
    </row>
    <row r="109" spans="1:7">
      <c r="A109" s="2055">
        <v>37</v>
      </c>
      <c r="B109" s="47"/>
      <c r="C109" s="152"/>
      <c r="D109" s="47"/>
      <c r="E109" s="152"/>
      <c r="F109" s="152"/>
      <c r="G109" s="714">
        <f t="shared" si="0"/>
        <v>0</v>
      </c>
    </row>
    <row r="110" spans="1:7">
      <c r="A110" s="2055">
        <v>38</v>
      </c>
      <c r="B110" s="47"/>
      <c r="C110" s="152"/>
      <c r="D110" s="47"/>
      <c r="E110" s="152"/>
      <c r="F110" s="152"/>
      <c r="G110" s="714">
        <f t="shared" si="0"/>
        <v>0</v>
      </c>
    </row>
    <row r="111" spans="1:7">
      <c r="A111" s="2055">
        <v>39</v>
      </c>
      <c r="B111" s="47"/>
      <c r="C111" s="152"/>
      <c r="D111" s="47"/>
      <c r="E111" s="152"/>
      <c r="F111" s="152"/>
      <c r="G111" s="714">
        <f t="shared" si="0"/>
        <v>0</v>
      </c>
    </row>
    <row r="112" spans="1:7">
      <c r="A112" s="2055">
        <v>40</v>
      </c>
      <c r="B112" s="47"/>
      <c r="C112" s="152"/>
      <c r="D112" s="47"/>
      <c r="E112" s="152"/>
      <c r="F112" s="152"/>
      <c r="G112" s="714">
        <f t="shared" si="0"/>
        <v>0</v>
      </c>
    </row>
    <row r="113" spans="1:7">
      <c r="A113" s="2055">
        <v>41</v>
      </c>
      <c r="B113" s="47"/>
      <c r="C113" s="152"/>
      <c r="D113" s="47"/>
      <c r="E113" s="152"/>
      <c r="F113" s="152"/>
      <c r="G113" s="714">
        <f t="shared" si="0"/>
        <v>0</v>
      </c>
    </row>
    <row r="114" spans="1:7">
      <c r="A114" s="2055">
        <v>42</v>
      </c>
      <c r="B114" s="47"/>
      <c r="C114" s="152"/>
      <c r="D114" s="47"/>
      <c r="E114" s="152"/>
      <c r="F114" s="152"/>
      <c r="G114" s="714">
        <f t="shared" si="0"/>
        <v>0</v>
      </c>
    </row>
    <row r="115" spans="1:7">
      <c r="A115" s="2055">
        <v>43</v>
      </c>
      <c r="B115" s="47"/>
      <c r="C115" s="152"/>
      <c r="D115" s="47"/>
      <c r="E115" s="152"/>
      <c r="F115" s="152"/>
      <c r="G115" s="714">
        <f t="shared" si="0"/>
        <v>0</v>
      </c>
    </row>
    <row r="116" spans="1:7">
      <c r="A116" s="2055">
        <v>44</v>
      </c>
      <c r="B116" s="47"/>
      <c r="C116" s="152"/>
      <c r="D116" s="47"/>
      <c r="E116" s="152"/>
      <c r="F116" s="152"/>
      <c r="G116" s="714">
        <f t="shared" si="0"/>
        <v>0</v>
      </c>
    </row>
    <row r="117" spans="1:7">
      <c r="A117" s="2055">
        <v>45</v>
      </c>
      <c r="B117" s="47"/>
      <c r="C117" s="152"/>
      <c r="D117" s="47"/>
      <c r="E117" s="152"/>
      <c r="F117" s="152"/>
      <c r="G117" s="714">
        <f t="shared" si="0"/>
        <v>0</v>
      </c>
    </row>
    <row r="118" spans="1:7">
      <c r="A118" s="2055">
        <v>46</v>
      </c>
      <c r="B118" s="47"/>
      <c r="C118" s="152"/>
      <c r="D118" s="47"/>
      <c r="E118" s="152"/>
      <c r="F118" s="152"/>
      <c r="G118" s="714">
        <f t="shared" si="0"/>
        <v>0</v>
      </c>
    </row>
    <row r="119" spans="1:7" ht="16" thickBot="1">
      <c r="A119" s="715">
        <v>47</v>
      </c>
      <c r="B119" s="122" t="s">
        <v>972</v>
      </c>
      <c r="C119" s="133">
        <f>SUM(C73:C118)</f>
        <v>0</v>
      </c>
      <c r="D119" s="716"/>
      <c r="E119" s="133">
        <f>SUM(E73:E118)</f>
        <v>0</v>
      </c>
      <c r="F119" s="133">
        <f>SUM(F73:F118)</f>
        <v>0</v>
      </c>
      <c r="G119" s="131">
        <f>SUM(G73:G118)</f>
        <v>0</v>
      </c>
    </row>
    <row r="120" spans="1:7">
      <c r="A120" s="13" t="s">
        <v>3295</v>
      </c>
      <c r="B120" s="12"/>
    </row>
    <row r="121" spans="1:7">
      <c r="A121" s="12" t="s">
        <v>3298</v>
      </c>
      <c r="B121" s="12"/>
      <c r="C121" s="12"/>
      <c r="D121" s="12"/>
      <c r="E121" s="12"/>
      <c r="F121" s="12"/>
      <c r="G121" s="12"/>
    </row>
    <row r="123" spans="1:7">
      <c r="A123"/>
      <c r="B123"/>
      <c r="C123"/>
      <c r="D123"/>
      <c r="E123"/>
      <c r="F123"/>
      <c r="G123"/>
    </row>
    <row r="124" spans="1:7">
      <c r="A124"/>
      <c r="B124"/>
      <c r="C124"/>
      <c r="D124"/>
      <c r="E124"/>
      <c r="F124"/>
      <c r="G124"/>
    </row>
    <row r="125" spans="1:7" ht="16" thickBot="1">
      <c r="A125"/>
      <c r="B125"/>
      <c r="C125"/>
      <c r="D125"/>
      <c r="E125"/>
      <c r="F125"/>
      <c r="G125"/>
    </row>
    <row r="126" spans="1:7">
      <c r="A126" s="1432"/>
      <c r="B126" s="1396"/>
      <c r="C126" s="1396"/>
      <c r="D126" s="1396"/>
      <c r="E126" s="1434"/>
      <c r="F126"/>
      <c r="G126"/>
    </row>
    <row r="127" spans="1:7">
      <c r="A127" s="1465"/>
      <c r="B127"/>
      <c r="C127"/>
      <c r="D127"/>
      <c r="E127" s="1591"/>
      <c r="F127"/>
      <c r="G127"/>
    </row>
    <row r="128" spans="1:7">
      <c r="A128" s="1465"/>
      <c r="B128"/>
      <c r="C128"/>
      <c r="D128"/>
      <c r="E128" s="1591"/>
      <c r="F128"/>
      <c r="G128"/>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
    <mergeCell ref="B7:G8"/>
  </mergeCells>
  <printOptions horizontalCentered="1" verticalCentered="1"/>
  <pageMargins left="0.5" right="0.75" top="0.5" bottom="0.5" header="0.5" footer="0.5"/>
  <pageSetup scale="61" pageOrder="overThenDown" orientation="portrait" r:id="rId1"/>
  <headerFooter alignWithMargins="0"/>
  <rowBreaks count="1" manualBreakCount="1">
    <brk id="62" max="16383" man="1"/>
  </rowBreaks>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abColor rgb="FF92D050"/>
  </sheetPr>
  <dimension ref="A1:M200"/>
  <sheetViews>
    <sheetView view="pageBreakPreview" zoomScale="60" zoomScaleNormal="64" workbookViewId="0">
      <selection activeCell="G7" sqref="G7"/>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17" style="9" customWidth="1"/>
    <col min="6" max="6" width="13.84375" style="9" customWidth="1"/>
    <col min="7" max="7" width="14.84375" style="9" customWidth="1"/>
    <col min="8" max="8" width="12.69140625" style="9" customWidth="1"/>
    <col min="9" max="9" width="11.53515625" style="9" customWidth="1"/>
    <col min="10" max="10" width="13.69140625" style="9" customWidth="1"/>
    <col min="11" max="11" width="12.69140625" style="9" customWidth="1"/>
    <col min="12" max="12" width="14.3046875" style="9" customWidth="1"/>
    <col min="13" max="13" width="4.69140625" style="9" customWidth="1"/>
    <col min="14" max="16384" width="9.69140625" style="9"/>
  </cols>
  <sheetData>
    <row r="1" spans="1:13">
      <c r="A1" s="2426" t="s">
        <v>3299</v>
      </c>
      <c r="B1" s="2427"/>
      <c r="C1" s="2427" t="s">
        <v>353</v>
      </c>
      <c r="D1" s="2427" t="s">
        <v>158</v>
      </c>
      <c r="E1" s="2529" t="s">
        <v>159</v>
      </c>
      <c r="F1" s="2426" t="s">
        <v>156</v>
      </c>
      <c r="G1" s="2427"/>
      <c r="H1" s="1326" t="s">
        <v>353</v>
      </c>
      <c r="I1" s="2427"/>
      <c r="J1" s="1326" t="s">
        <v>158</v>
      </c>
      <c r="K1" s="2427"/>
      <c r="L1" s="1326" t="s">
        <v>159</v>
      </c>
      <c r="M1" s="2529"/>
    </row>
    <row r="2" spans="1:13">
      <c r="A2" s="2429" t="str">
        <f>'Data Sheet'!$C$25</f>
        <v xml:space="preserve">Niagara Mohawk Power Corporation </v>
      </c>
      <c r="B2" s="40"/>
      <c r="C2" s="47" t="s">
        <v>160</v>
      </c>
      <c r="D2" s="40" t="s">
        <v>161</v>
      </c>
      <c r="E2" s="1579"/>
      <c r="F2" s="2429" t="str">
        <f>'Data Sheet'!$C$25</f>
        <v xml:space="preserve">Niagara Mohawk Power Corporation </v>
      </c>
      <c r="G2" s="40"/>
      <c r="H2" s="47" t="s">
        <v>160</v>
      </c>
      <c r="J2" s="47" t="s">
        <v>161</v>
      </c>
      <c r="K2" s="40"/>
      <c r="M2" s="1579"/>
    </row>
    <row r="3" spans="1:13" ht="15" customHeight="1">
      <c r="A3" s="2430"/>
      <c r="B3" s="54"/>
      <c r="C3" s="54" t="s">
        <v>1666</v>
      </c>
      <c r="D3" s="324" t="str">
        <f>'Data Sheet'!$C$40</f>
        <v>April 20, 2026</v>
      </c>
      <c r="E3" s="488" t="str">
        <f>'Data Sheet'!$C$38</f>
        <v>December 31, 2025</v>
      </c>
      <c r="F3" s="2430"/>
      <c r="G3" s="54"/>
      <c r="H3" s="37" t="s">
        <v>1666</v>
      </c>
      <c r="I3" s="54"/>
      <c r="J3" s="319" t="str">
        <f>'Data Sheet'!$C$40</f>
        <v>April 20, 2026</v>
      </c>
      <c r="K3" s="54"/>
      <c r="L3" s="491" t="str">
        <f>'Data Sheet'!$C$38</f>
        <v>December 31, 2025</v>
      </c>
      <c r="M3" s="36"/>
    </row>
    <row r="4" spans="1:13" ht="15" customHeight="1">
      <c r="A4" s="3805" t="s">
        <v>3300</v>
      </c>
      <c r="B4" s="3803"/>
      <c r="C4" s="3803"/>
      <c r="D4" s="3803"/>
      <c r="E4" s="3806"/>
      <c r="F4" s="3805" t="s">
        <v>3301</v>
      </c>
      <c r="G4" s="3803"/>
      <c r="H4" s="3803"/>
      <c r="I4" s="3803"/>
      <c r="J4" s="3803"/>
      <c r="K4" s="3803"/>
      <c r="L4" s="3803"/>
      <c r="M4" s="3806"/>
    </row>
    <row r="5" spans="1:13">
      <c r="A5" s="3858" t="s">
        <v>3302</v>
      </c>
      <c r="B5" s="3693"/>
      <c r="C5" s="3693"/>
      <c r="D5" s="3693"/>
      <c r="E5" s="3694"/>
      <c r="F5" s="2429" t="s">
        <v>3303</v>
      </c>
      <c r="M5" s="1579"/>
    </row>
    <row r="6" spans="1:13">
      <c r="A6" s="3845"/>
      <c r="B6" s="3695"/>
      <c r="C6" s="3695"/>
      <c r="D6" s="3695"/>
      <c r="E6" s="3696"/>
      <c r="F6" s="2429"/>
      <c r="M6" s="1579"/>
    </row>
    <row r="7" spans="1:13">
      <c r="A7" s="2429" t="s">
        <v>3304</v>
      </c>
      <c r="E7" s="1579"/>
      <c r="F7" s="2429"/>
      <c r="M7" s="1579"/>
    </row>
    <row r="8" spans="1:13">
      <c r="A8" s="166"/>
      <c r="B8" s="2182"/>
      <c r="C8" s="2085"/>
      <c r="D8" s="2590" t="s">
        <v>3305</v>
      </c>
      <c r="E8" s="113"/>
      <c r="F8" s="112" t="s">
        <v>3305</v>
      </c>
      <c r="G8" s="2179"/>
      <c r="H8" s="2590" t="s">
        <v>3306</v>
      </c>
      <c r="I8" s="2179"/>
      <c r="J8" s="2179"/>
      <c r="K8" s="2179"/>
      <c r="L8" s="2085"/>
      <c r="M8" s="163"/>
    </row>
    <row r="9" spans="1:13">
      <c r="A9" s="2970"/>
      <c r="C9" s="142" t="s">
        <v>705</v>
      </c>
      <c r="D9" s="142" t="s">
        <v>1113</v>
      </c>
      <c r="E9" s="116" t="s">
        <v>1113</v>
      </c>
      <c r="F9" s="2055" t="s">
        <v>1113</v>
      </c>
      <c r="G9" s="142" t="s">
        <v>1113</v>
      </c>
      <c r="H9" s="162" t="s">
        <v>3307</v>
      </c>
      <c r="I9" s="37"/>
      <c r="J9" s="49" t="s">
        <v>3308</v>
      </c>
      <c r="K9" s="37"/>
      <c r="L9" s="142" t="s">
        <v>705</v>
      </c>
      <c r="M9" s="116"/>
    </row>
    <row r="10" spans="1:13">
      <c r="A10" s="2970" t="s">
        <v>399</v>
      </c>
      <c r="B10" s="143" t="s">
        <v>977</v>
      </c>
      <c r="C10" s="142" t="s">
        <v>3269</v>
      </c>
      <c r="D10" s="142" t="s">
        <v>3309</v>
      </c>
      <c r="E10" s="116" t="s">
        <v>3310</v>
      </c>
      <c r="F10" s="2055" t="s">
        <v>3309</v>
      </c>
      <c r="G10" s="142" t="s">
        <v>3310</v>
      </c>
      <c r="H10" s="142" t="s">
        <v>3311</v>
      </c>
      <c r="I10" s="47"/>
      <c r="J10" s="142" t="s">
        <v>3311</v>
      </c>
      <c r="K10" s="47"/>
      <c r="L10" s="142" t="s">
        <v>708</v>
      </c>
      <c r="M10" s="116" t="s">
        <v>399</v>
      </c>
    </row>
    <row r="11" spans="1:13">
      <c r="A11" s="2970" t="s">
        <v>402</v>
      </c>
      <c r="C11" s="142" t="s">
        <v>2785</v>
      </c>
      <c r="D11" s="142" t="s">
        <v>3312</v>
      </c>
      <c r="E11" s="116" t="s">
        <v>3313</v>
      </c>
      <c r="F11" s="2055" t="s">
        <v>3314</v>
      </c>
      <c r="G11" s="142" t="s">
        <v>3315</v>
      </c>
      <c r="H11" s="39" t="s">
        <v>3316</v>
      </c>
      <c r="I11" s="142" t="s">
        <v>1068</v>
      </c>
      <c r="J11" s="39" t="s">
        <v>3317</v>
      </c>
      <c r="K11" s="142" t="s">
        <v>1068</v>
      </c>
      <c r="L11" s="47"/>
      <c r="M11" s="116" t="s">
        <v>402</v>
      </c>
    </row>
    <row r="12" spans="1:13">
      <c r="A12" s="1548"/>
      <c r="B12" s="297" t="s">
        <v>172</v>
      </c>
      <c r="C12" s="162" t="s">
        <v>173</v>
      </c>
      <c r="D12" s="162" t="s">
        <v>174</v>
      </c>
      <c r="E12" s="117" t="s">
        <v>175</v>
      </c>
      <c r="F12" s="2583" t="s">
        <v>513</v>
      </c>
      <c r="G12" s="162" t="s">
        <v>514</v>
      </c>
      <c r="H12" s="162" t="s">
        <v>515</v>
      </c>
      <c r="I12" s="162" t="s">
        <v>516</v>
      </c>
      <c r="J12" s="162" t="s">
        <v>517</v>
      </c>
      <c r="K12" s="162" t="s">
        <v>518</v>
      </c>
      <c r="L12" s="162" t="s">
        <v>519</v>
      </c>
      <c r="M12" s="117"/>
    </row>
    <row r="13" spans="1:13">
      <c r="A13" s="1548">
        <v>1</v>
      </c>
      <c r="B13" s="37" t="s">
        <v>3318</v>
      </c>
      <c r="C13" s="2631"/>
      <c r="D13" s="2632"/>
      <c r="E13" s="473"/>
      <c r="F13" s="474"/>
      <c r="G13" s="2632"/>
      <c r="H13" s="2632"/>
      <c r="I13" s="2632"/>
      <c r="J13" s="2632"/>
      <c r="K13" s="2632"/>
      <c r="L13" s="2633"/>
      <c r="M13" s="117">
        <v>1</v>
      </c>
    </row>
    <row r="14" spans="1:13">
      <c r="A14" s="1548">
        <v>2</v>
      </c>
      <c r="B14" s="37" t="s">
        <v>3319</v>
      </c>
      <c r="C14" s="475" t="s">
        <v>578</v>
      </c>
      <c r="D14" s="476" t="s">
        <v>578</v>
      </c>
      <c r="E14" s="477" t="s">
        <v>85</v>
      </c>
      <c r="F14" s="2634"/>
      <c r="G14" s="476"/>
      <c r="H14" s="478" t="s">
        <v>85</v>
      </c>
      <c r="I14" s="476" t="s">
        <v>85</v>
      </c>
      <c r="J14" s="478"/>
      <c r="K14" s="476"/>
      <c r="L14" s="479" t="s">
        <v>85</v>
      </c>
      <c r="M14" s="117">
        <v>2</v>
      </c>
    </row>
    <row r="15" spans="1:13">
      <c r="A15" s="1548">
        <v>3</v>
      </c>
      <c r="B15" s="37" t="s">
        <v>3320</v>
      </c>
      <c r="C15" s="2095"/>
      <c r="D15" s="2098"/>
      <c r="E15" s="127"/>
      <c r="F15" s="119"/>
      <c r="G15" s="2095"/>
      <c r="H15" s="2185"/>
      <c r="I15" s="2095"/>
      <c r="J15" s="2185"/>
      <c r="K15" s="2095"/>
      <c r="L15" s="2098">
        <f>C15+D15-E15+F15-G15-I15+K15</f>
        <v>0</v>
      </c>
      <c r="M15" s="117">
        <v>3</v>
      </c>
    </row>
    <row r="16" spans="1:13">
      <c r="A16" s="1548">
        <v>4</v>
      </c>
      <c r="B16" s="37" t="s">
        <v>3321</v>
      </c>
      <c r="C16" s="1569"/>
      <c r="D16" s="2109"/>
      <c r="E16" s="129"/>
      <c r="F16" s="120"/>
      <c r="G16" s="1569"/>
      <c r="H16" s="2185"/>
      <c r="I16" s="1569"/>
      <c r="J16" s="2185"/>
      <c r="K16" s="1569"/>
      <c r="L16" s="2109">
        <f>C16+D16-E16+F16-G16-I16+K16</f>
        <v>0</v>
      </c>
      <c r="M16" s="117">
        <v>4</v>
      </c>
    </row>
    <row r="17" spans="1:13">
      <c r="A17" s="1548">
        <v>5</v>
      </c>
      <c r="B17" s="37" t="s">
        <v>3322</v>
      </c>
      <c r="C17" s="1569"/>
      <c r="D17" s="2109"/>
      <c r="E17" s="129"/>
      <c r="F17" s="120"/>
      <c r="G17" s="1569"/>
      <c r="H17" s="2185"/>
      <c r="I17" s="1569"/>
      <c r="J17" s="2185"/>
      <c r="K17" s="1569"/>
      <c r="L17" s="2109">
        <f>C17+D17-E17+F17-G17-I17+K17</f>
        <v>0</v>
      </c>
      <c r="M17" s="117">
        <v>5</v>
      </c>
    </row>
    <row r="18" spans="1:13">
      <c r="A18" s="1548">
        <v>6</v>
      </c>
      <c r="B18" s="37" t="s">
        <v>578</v>
      </c>
      <c r="C18" s="158"/>
      <c r="D18" s="222"/>
      <c r="E18" s="141"/>
      <c r="F18" s="2592"/>
      <c r="G18" s="158"/>
      <c r="H18" s="44"/>
      <c r="I18" s="158"/>
      <c r="J18" s="44"/>
      <c r="K18" s="158"/>
      <c r="L18" s="222">
        <f>C18+D18-E18+F18-G18-I18+K18</f>
        <v>0</v>
      </c>
      <c r="M18" s="117">
        <v>6</v>
      </c>
    </row>
    <row r="19" spans="1:13">
      <c r="A19" s="1548">
        <v>7</v>
      </c>
      <c r="B19" s="37" t="s">
        <v>578</v>
      </c>
      <c r="C19" s="158"/>
      <c r="D19" s="222"/>
      <c r="E19" s="141"/>
      <c r="F19" s="2592"/>
      <c r="G19" s="158"/>
      <c r="H19" s="44"/>
      <c r="I19" s="158"/>
      <c r="J19" s="44"/>
      <c r="K19" s="158"/>
      <c r="L19" s="222">
        <f>C19+D19-E19+F19-G19-I19+K19</f>
        <v>0</v>
      </c>
      <c r="M19" s="117">
        <v>7</v>
      </c>
    </row>
    <row r="20" spans="1:13">
      <c r="A20" s="1548">
        <v>8</v>
      </c>
      <c r="B20" s="37" t="s">
        <v>3323</v>
      </c>
      <c r="C20" s="2095">
        <f>SUM(C15:C19)</f>
        <v>0</v>
      </c>
      <c r="D20" s="2098">
        <f>SUM(D15:D19)</f>
        <v>0</v>
      </c>
      <c r="E20" s="127">
        <f>SUM(E15:E19)</f>
        <v>0</v>
      </c>
      <c r="F20" s="119">
        <f>SUM(F15:F19)</f>
        <v>0</v>
      </c>
      <c r="G20" s="2095">
        <f>SUM(G15:G19)</f>
        <v>0</v>
      </c>
      <c r="H20" s="2185"/>
      <c r="I20" s="2095">
        <f>SUM(I15:I19)</f>
        <v>0</v>
      </c>
      <c r="J20" s="2185"/>
      <c r="K20" s="2095">
        <f>SUM(K15:K19)</f>
        <v>0</v>
      </c>
      <c r="L20" s="2098">
        <f>SUM(L15:L19)</f>
        <v>0</v>
      </c>
      <c r="M20" s="117">
        <v>8</v>
      </c>
    </row>
    <row r="21" spans="1:13">
      <c r="A21" s="1548">
        <v>9</v>
      </c>
      <c r="B21" s="37" t="s">
        <v>3324</v>
      </c>
      <c r="C21" s="2635"/>
      <c r="D21" s="2636"/>
      <c r="E21" s="480"/>
      <c r="F21" s="481"/>
      <c r="G21" s="2636"/>
      <c r="H21" s="2637"/>
      <c r="I21" s="2636"/>
      <c r="J21" s="2637"/>
      <c r="K21" s="2636"/>
      <c r="L21" s="2638" t="s">
        <v>85</v>
      </c>
      <c r="M21" s="117">
        <v>9</v>
      </c>
    </row>
    <row r="22" spans="1:13">
      <c r="A22" s="1548">
        <v>10</v>
      </c>
      <c r="B22" s="37" t="s">
        <v>3320</v>
      </c>
      <c r="C22" s="2095"/>
      <c r="D22" s="2098"/>
      <c r="E22" s="127"/>
      <c r="F22" s="119"/>
      <c r="G22" s="2095"/>
      <c r="H22" s="2185"/>
      <c r="I22" s="2095"/>
      <c r="J22" s="2185"/>
      <c r="K22" s="2095"/>
      <c r="L22" s="2098">
        <f>C22+D22-E22+F22-G22-I22+K22</f>
        <v>0</v>
      </c>
      <c r="M22" s="117">
        <v>10</v>
      </c>
    </row>
    <row r="23" spans="1:13">
      <c r="A23" s="1548">
        <v>11</v>
      </c>
      <c r="B23" s="37" t="s">
        <v>3325</v>
      </c>
      <c r="C23" s="1569"/>
      <c r="D23" s="2109"/>
      <c r="E23" s="129"/>
      <c r="F23" s="120"/>
      <c r="G23" s="1569"/>
      <c r="H23" s="2185"/>
      <c r="I23" s="1569"/>
      <c r="J23" s="2185"/>
      <c r="K23" s="1569"/>
      <c r="L23" s="2109">
        <f>C23+D23-E23+F23-G23-I23+K23</f>
        <v>0</v>
      </c>
      <c r="M23" s="117">
        <v>11</v>
      </c>
    </row>
    <row r="24" spans="1:13">
      <c r="A24" s="1548">
        <v>12</v>
      </c>
      <c r="B24" s="37" t="s">
        <v>3322</v>
      </c>
      <c r="C24" s="158"/>
      <c r="D24" s="222"/>
      <c r="E24" s="141"/>
      <c r="F24" s="2592"/>
      <c r="G24" s="158"/>
      <c r="H24" s="44"/>
      <c r="I24" s="158"/>
      <c r="J24" s="44"/>
      <c r="K24" s="158"/>
      <c r="L24" s="222">
        <f>C24+D24-E24+F24-G24-I24+K24</f>
        <v>0</v>
      </c>
      <c r="M24" s="117">
        <v>12</v>
      </c>
    </row>
    <row r="25" spans="1:13">
      <c r="A25" s="1548">
        <v>13</v>
      </c>
      <c r="B25" s="37" t="s">
        <v>578</v>
      </c>
      <c r="C25" s="158"/>
      <c r="D25" s="222"/>
      <c r="E25" s="141"/>
      <c r="F25" s="2592"/>
      <c r="G25" s="158"/>
      <c r="H25" s="44"/>
      <c r="I25" s="158"/>
      <c r="J25" s="44"/>
      <c r="K25" s="158"/>
      <c r="L25" s="222">
        <f>C25+D25-E25+F25-G25-I25+K25</f>
        <v>0</v>
      </c>
      <c r="M25" s="117">
        <v>13</v>
      </c>
    </row>
    <row r="26" spans="1:13">
      <c r="A26" s="1548">
        <v>14</v>
      </c>
      <c r="B26" s="37" t="s">
        <v>578</v>
      </c>
      <c r="C26" s="158"/>
      <c r="D26" s="222"/>
      <c r="E26" s="141"/>
      <c r="F26" s="2592"/>
      <c r="G26" s="158"/>
      <c r="H26" s="44"/>
      <c r="I26" s="158"/>
      <c r="J26" s="44"/>
      <c r="K26" s="158"/>
      <c r="L26" s="222">
        <f>C26+D26-E26+F26-G26-I26+K26</f>
        <v>0</v>
      </c>
      <c r="M26" s="117">
        <v>14</v>
      </c>
    </row>
    <row r="27" spans="1:13">
      <c r="A27" s="1548">
        <v>15</v>
      </c>
      <c r="B27" s="37" t="s">
        <v>3326</v>
      </c>
      <c r="C27" s="158">
        <f>SUM(C22:C26)</f>
        <v>0</v>
      </c>
      <c r="D27" s="222">
        <f>SUM(D22:D26)</f>
        <v>0</v>
      </c>
      <c r="E27" s="141">
        <f>SUM(E22:E26)</f>
        <v>0</v>
      </c>
      <c r="F27" s="2592">
        <f>SUM(F22:F26)</f>
        <v>0</v>
      </c>
      <c r="G27" s="158">
        <f>SUM(G22:G26)</f>
        <v>0</v>
      </c>
      <c r="H27" s="44"/>
      <c r="I27" s="158">
        <f>SUM(I22:I26)</f>
        <v>0</v>
      </c>
      <c r="J27" s="44"/>
      <c r="K27" s="158">
        <f>SUM(K22:K26)</f>
        <v>0</v>
      </c>
      <c r="L27" s="222">
        <f>SUM(L22:L26)</f>
        <v>0</v>
      </c>
      <c r="M27" s="117">
        <v>15</v>
      </c>
    </row>
    <row r="28" spans="1:13">
      <c r="A28" s="1548">
        <v>16</v>
      </c>
      <c r="B28" s="37" t="s">
        <v>3327</v>
      </c>
      <c r="C28" s="158"/>
      <c r="D28" s="222"/>
      <c r="E28" s="141"/>
      <c r="F28" s="2592"/>
      <c r="G28" s="158"/>
      <c r="H28" s="44"/>
      <c r="I28" s="158"/>
      <c r="J28" s="44"/>
      <c r="K28" s="158"/>
      <c r="L28" s="222">
        <f>C28+D28-E28+F28-G28-I28+K28</f>
        <v>0</v>
      </c>
      <c r="M28" s="117">
        <v>16</v>
      </c>
    </row>
    <row r="29" spans="1:13">
      <c r="A29" s="1548">
        <v>17</v>
      </c>
      <c r="B29" s="37" t="s">
        <v>3328</v>
      </c>
      <c r="C29" s="2095">
        <f>C20+C27+C28</f>
        <v>0</v>
      </c>
      <c r="D29" s="2098">
        <f>D20+D27+D28</f>
        <v>0</v>
      </c>
      <c r="E29" s="127">
        <f>E20+E27+E28</f>
        <v>0</v>
      </c>
      <c r="F29" s="119">
        <f>F20+F27+F28</f>
        <v>0</v>
      </c>
      <c r="G29" s="2095">
        <f>G20+G27+G28</f>
        <v>0</v>
      </c>
      <c r="H29" s="2185"/>
      <c r="I29" s="2095">
        <f>I20+I27+I28</f>
        <v>0</v>
      </c>
      <c r="J29" s="2185"/>
      <c r="K29" s="2095">
        <f>K20+K27+K28</f>
        <v>0</v>
      </c>
      <c r="L29" s="2098">
        <f>L20+L27+L28</f>
        <v>0</v>
      </c>
      <c r="M29" s="117">
        <v>17</v>
      </c>
    </row>
    <row r="30" spans="1:13">
      <c r="A30" s="2970" t="s">
        <v>85</v>
      </c>
      <c r="C30" s="2639"/>
      <c r="D30" s="2640"/>
      <c r="E30" s="482"/>
      <c r="F30" s="483"/>
      <c r="G30" s="2640"/>
      <c r="H30" s="2632"/>
      <c r="I30" s="2640"/>
      <c r="J30" s="2632"/>
      <c r="K30" s="2640"/>
      <c r="L30" s="2641"/>
      <c r="M30" s="116" t="s">
        <v>85</v>
      </c>
    </row>
    <row r="31" spans="1:13">
      <c r="A31" s="1548">
        <v>18</v>
      </c>
      <c r="B31" s="37" t="s">
        <v>3329</v>
      </c>
      <c r="C31" s="475"/>
      <c r="D31" s="476"/>
      <c r="E31" s="477"/>
      <c r="F31" s="2634"/>
      <c r="G31" s="476"/>
      <c r="H31" s="478"/>
      <c r="I31" s="476"/>
      <c r="J31" s="478"/>
      <c r="K31" s="476"/>
      <c r="L31" s="479" t="s">
        <v>85</v>
      </c>
      <c r="M31" s="117">
        <v>18</v>
      </c>
    </row>
    <row r="32" spans="1:13">
      <c r="A32" s="1548">
        <v>19</v>
      </c>
      <c r="B32" s="37" t="s">
        <v>3330</v>
      </c>
      <c r="C32" s="2095"/>
      <c r="D32" s="2098"/>
      <c r="E32" s="127"/>
      <c r="F32" s="119"/>
      <c r="G32" s="2095"/>
      <c r="H32" s="2185"/>
      <c r="I32" s="2095"/>
      <c r="J32" s="2185"/>
      <c r="K32" s="2095"/>
      <c r="L32" s="2098">
        <f>C32+D32-E32+F32-G32-I32+K32</f>
        <v>0</v>
      </c>
      <c r="M32" s="117">
        <v>19</v>
      </c>
    </row>
    <row r="33" spans="1:13">
      <c r="A33" s="1548">
        <v>20</v>
      </c>
      <c r="B33" s="37" t="s">
        <v>3331</v>
      </c>
      <c r="C33" s="1569"/>
      <c r="D33" s="2109"/>
      <c r="E33" s="129"/>
      <c r="F33" s="120"/>
      <c r="G33" s="1569"/>
      <c r="H33" s="2185"/>
      <c r="I33" s="1569"/>
      <c r="J33" s="2185"/>
      <c r="K33" s="1569"/>
      <c r="L33" s="2109">
        <f>C33+D33-E33+F33-G33-I33+K33</f>
        <v>0</v>
      </c>
      <c r="M33" s="117">
        <v>20</v>
      </c>
    </row>
    <row r="34" spans="1:13">
      <c r="A34" s="1548">
        <v>21</v>
      </c>
      <c r="B34" s="37" t="s">
        <v>3332</v>
      </c>
      <c r="C34" s="2095"/>
      <c r="D34" s="2098"/>
      <c r="E34" s="127"/>
      <c r="F34" s="119"/>
      <c r="G34" s="2095"/>
      <c r="H34" s="2185"/>
      <c r="I34" s="2095"/>
      <c r="J34" s="2185"/>
      <c r="K34" s="2095"/>
      <c r="L34" s="2098">
        <f>C34+D34-E34+F34-G34-I34+K34</f>
        <v>0</v>
      </c>
      <c r="M34" s="117">
        <v>21</v>
      </c>
    </row>
    <row r="35" spans="1:13">
      <c r="A35" s="2429"/>
      <c r="B35" s="12" t="s">
        <v>3333</v>
      </c>
      <c r="C35" s="12"/>
      <c r="D35" s="12"/>
      <c r="E35" s="2473"/>
      <c r="F35" s="2439" t="s">
        <v>3334</v>
      </c>
      <c r="G35" s="12"/>
      <c r="H35" s="12"/>
      <c r="I35" s="12"/>
      <c r="J35" s="12"/>
      <c r="K35" s="12"/>
      <c r="L35" s="12"/>
      <c r="M35" s="2473"/>
    </row>
    <row r="36" spans="1:13">
      <c r="A36" s="2429"/>
      <c r="E36" s="1579"/>
      <c r="F36" s="2429"/>
      <c r="M36" s="1579"/>
    </row>
    <row r="37" spans="1:13">
      <c r="A37" s="2429"/>
      <c r="E37" s="1579"/>
      <c r="F37" s="2429"/>
      <c r="M37" s="1579"/>
    </row>
    <row r="38" spans="1:13">
      <c r="A38" s="2429"/>
      <c r="E38" s="1579"/>
      <c r="F38" s="2429"/>
      <c r="M38" s="1579"/>
    </row>
    <row r="39" spans="1:13">
      <c r="A39" s="2429"/>
      <c r="E39" s="1579"/>
      <c r="F39" s="2429"/>
      <c r="M39" s="1579"/>
    </row>
    <row r="40" spans="1:13">
      <c r="A40" s="2429"/>
      <c r="E40" s="1579"/>
      <c r="F40" s="2429"/>
      <c r="M40" s="1579"/>
    </row>
    <row r="41" spans="1:13">
      <c r="A41" s="2429"/>
      <c r="E41" s="1579"/>
      <c r="F41" s="2429"/>
      <c r="M41" s="1579"/>
    </row>
    <row r="42" spans="1:13">
      <c r="A42" s="2429"/>
      <c r="E42" s="1579"/>
      <c r="F42" s="2429"/>
      <c r="M42" s="1579"/>
    </row>
    <row r="43" spans="1:13">
      <c r="A43" s="2429"/>
      <c r="E43" s="1579"/>
      <c r="F43" s="2429"/>
      <c r="M43" s="1579"/>
    </row>
    <row r="44" spans="1:13">
      <c r="A44" s="2429"/>
      <c r="E44" s="1579"/>
      <c r="F44" s="2429"/>
      <c r="M44" s="1579"/>
    </row>
    <row r="45" spans="1:13">
      <c r="A45" s="2429"/>
      <c r="E45" s="1579"/>
      <c r="F45" s="2429"/>
      <c r="M45" s="1579"/>
    </row>
    <row r="46" spans="1:13">
      <c r="A46" s="2429"/>
      <c r="E46" s="1579"/>
      <c r="F46" s="2429"/>
      <c r="M46" s="1579"/>
    </row>
    <row r="47" spans="1:13">
      <c r="A47" s="2429"/>
      <c r="E47" s="1579"/>
      <c r="F47" s="2429"/>
      <c r="M47" s="1579"/>
    </row>
    <row r="48" spans="1:13">
      <c r="A48" s="2429"/>
      <c r="E48" s="1579"/>
      <c r="F48" s="2429"/>
      <c r="M48" s="1579"/>
    </row>
    <row r="49" spans="1:13">
      <c r="A49" s="2429"/>
      <c r="E49" s="1579"/>
      <c r="F49" s="2429"/>
      <c r="M49" s="1579"/>
    </row>
    <row r="50" spans="1:13">
      <c r="A50" s="2429"/>
      <c r="E50" s="1579"/>
      <c r="F50" s="2429"/>
      <c r="M50" s="1579"/>
    </row>
    <row r="51" spans="1:13">
      <c r="A51" s="2429" t="s">
        <v>3335</v>
      </c>
      <c r="D51" s="9" t="s">
        <v>3335</v>
      </c>
      <c r="E51" s="1579"/>
      <c r="F51" s="2429"/>
      <c r="M51" s="1579"/>
    </row>
    <row r="52" spans="1:13">
      <c r="A52" s="2429"/>
      <c r="E52" s="1579"/>
      <c r="F52" s="2429"/>
      <c r="M52" s="1579"/>
    </row>
    <row r="53" spans="1:13">
      <c r="A53" s="2429"/>
      <c r="E53" s="1579"/>
      <c r="F53" s="2429"/>
      <c r="M53" s="1579"/>
    </row>
    <row r="54" spans="1:13" ht="16" thickBot="1">
      <c r="A54" s="2932"/>
      <c r="B54" s="2921"/>
      <c r="C54" s="2921"/>
      <c r="D54" s="2921"/>
      <c r="E54" s="2510"/>
      <c r="F54" s="2932"/>
      <c r="G54" s="2921"/>
      <c r="H54" s="2921"/>
      <c r="I54" s="2921"/>
      <c r="J54" s="2921"/>
      <c r="K54" s="2921"/>
      <c r="L54" s="2921"/>
      <c r="M54" s="2510"/>
    </row>
    <row r="55" spans="1:13">
      <c r="A55" s="9" t="s">
        <v>3336</v>
      </c>
      <c r="B55" s="12"/>
      <c r="D55" s="12"/>
      <c r="E55" s="12"/>
      <c r="F55" s="9" t="s">
        <v>3336</v>
      </c>
      <c r="G55" s="12"/>
      <c r="H55" s="12"/>
      <c r="J55" s="12"/>
      <c r="K55" s="12"/>
      <c r="L55" s="12"/>
      <c r="M55" s="12"/>
    </row>
    <row r="56" spans="1:13">
      <c r="A56" s="12" t="s">
        <v>3337</v>
      </c>
      <c r="B56" s="12"/>
      <c r="C56" s="12"/>
      <c r="D56" s="12"/>
      <c r="E56" s="12"/>
      <c r="F56" s="12" t="s">
        <v>3338</v>
      </c>
      <c r="G56" s="12"/>
      <c r="H56" s="12"/>
      <c r="I56" s="12"/>
      <c r="J56" s="12"/>
      <c r="K56" s="12"/>
      <c r="L56" s="12"/>
      <c r="M56" s="12"/>
    </row>
    <row r="58" spans="1:13">
      <c r="A58" s="34" t="s">
        <v>3090</v>
      </c>
      <c r="B58" s="12"/>
      <c r="C58" s="12"/>
      <c r="D58" s="12"/>
      <c r="E58" s="12"/>
    </row>
    <row r="60" spans="1:13" ht="16" thickBot="1">
      <c r="A60" s="2429" t="str">
        <f>'Data Sheet'!$C$25</f>
        <v xml:space="preserve">Niagara Mohawk Power Corporation </v>
      </c>
      <c r="D60" s="324" t="str">
        <f>'Data Sheet'!$C$40</f>
        <v>April 20, 2026</v>
      </c>
      <c r="E60" s="488" t="str">
        <f>'Data Sheet'!$C$38</f>
        <v>December 31, 2025</v>
      </c>
      <c r="F60" s="2429" t="str">
        <f>'Data Sheet'!$C$25</f>
        <v xml:space="preserve">Niagara Mohawk Power Corporation </v>
      </c>
      <c r="J60" s="324" t="str">
        <f>'Data Sheet'!$C$40</f>
        <v>April 20, 2026</v>
      </c>
      <c r="L60" s="488" t="str">
        <f>'Data Sheet'!$C$38</f>
        <v>December 31, 2025</v>
      </c>
    </row>
    <row r="61" spans="1:13">
      <c r="A61" s="2426"/>
      <c r="B61" s="1326"/>
      <c r="C61" s="1326"/>
      <c r="D61" s="1326"/>
      <c r="E61" s="2529"/>
      <c r="F61" s="2426"/>
      <c r="G61" s="1326"/>
      <c r="H61" s="1326"/>
      <c r="I61" s="1326"/>
      <c r="J61" s="1326"/>
      <c r="K61" s="1326"/>
      <c r="L61" s="1326"/>
      <c r="M61" s="2529"/>
    </row>
    <row r="62" spans="1:13">
      <c r="A62" s="2439" t="s">
        <v>3300</v>
      </c>
      <c r="B62" s="12"/>
      <c r="C62" s="12"/>
      <c r="D62" s="12"/>
      <c r="E62" s="2473"/>
      <c r="F62" s="2439" t="s">
        <v>3301</v>
      </c>
      <c r="G62" s="12"/>
      <c r="H62" s="12"/>
      <c r="I62" s="12"/>
      <c r="J62" s="12"/>
      <c r="K62" s="12"/>
      <c r="L62" s="12"/>
      <c r="M62" s="2473"/>
    </row>
    <row r="63" spans="1:13">
      <c r="A63" s="2431"/>
      <c r="B63" s="35"/>
      <c r="C63" s="35"/>
      <c r="D63" s="35"/>
      <c r="E63" s="217"/>
      <c r="F63" s="2431"/>
      <c r="G63" s="35"/>
      <c r="H63" s="35"/>
      <c r="I63" s="35"/>
      <c r="J63" s="35"/>
      <c r="K63" s="35"/>
      <c r="L63" s="35"/>
      <c r="M63" s="217"/>
    </row>
    <row r="64" spans="1:13">
      <c r="A64" s="2642"/>
      <c r="B64" s="48"/>
      <c r="C64" s="48"/>
      <c r="D64" s="218"/>
      <c r="E64" s="2643"/>
      <c r="F64" s="2644"/>
      <c r="G64" s="218"/>
      <c r="H64" s="218"/>
      <c r="I64" s="218"/>
      <c r="J64" s="218"/>
      <c r="K64" s="218"/>
      <c r="L64" s="48"/>
      <c r="M64" s="2645"/>
    </row>
    <row r="65" spans="1:13">
      <c r="A65" s="2642"/>
      <c r="B65" s="48"/>
      <c r="C65" s="48"/>
      <c r="D65" s="48"/>
      <c r="E65" s="2646"/>
      <c r="F65" s="2647"/>
      <c r="G65" s="48"/>
      <c r="H65" s="219"/>
      <c r="I65" s="48"/>
      <c r="J65" s="48"/>
      <c r="K65" s="48"/>
      <c r="L65" s="48"/>
      <c r="M65" s="2645"/>
    </row>
    <row r="66" spans="1:13">
      <c r="A66" s="2642"/>
      <c r="B66" s="48"/>
      <c r="C66" s="48"/>
      <c r="D66" s="48"/>
      <c r="E66" s="2646"/>
      <c r="F66" s="2647"/>
      <c r="G66" s="48"/>
      <c r="H66" s="48"/>
      <c r="I66" s="48"/>
      <c r="J66" s="48"/>
      <c r="K66" s="48"/>
      <c r="L66" s="48"/>
      <c r="M66" s="2645"/>
    </row>
    <row r="67" spans="1:13">
      <c r="A67" s="2642"/>
      <c r="B67" s="48"/>
      <c r="C67" s="48"/>
      <c r="D67" s="48"/>
      <c r="E67" s="2646"/>
      <c r="F67" s="2647"/>
      <c r="G67" s="48"/>
      <c r="H67" s="218"/>
      <c r="I67" s="48"/>
      <c r="J67" s="218"/>
      <c r="K67" s="48"/>
      <c r="L67" s="48"/>
      <c r="M67" s="2645"/>
    </row>
    <row r="68" spans="1:13">
      <c r="A68" s="2642"/>
      <c r="B68" s="48"/>
      <c r="C68" s="48"/>
      <c r="D68" s="48"/>
      <c r="E68" s="2646"/>
      <c r="F68" s="2647"/>
      <c r="G68" s="48"/>
      <c r="H68" s="48"/>
      <c r="I68" s="48"/>
      <c r="J68" s="48"/>
      <c r="K68" s="48"/>
      <c r="L68" s="48"/>
      <c r="M68" s="2645"/>
    </row>
    <row r="69" spans="1:13">
      <c r="A69" s="2642"/>
      <c r="B69" s="48"/>
      <c r="C69" s="48"/>
      <c r="D69" s="48"/>
      <c r="E69" s="2646"/>
      <c r="F69" s="2647"/>
      <c r="G69" s="48"/>
      <c r="H69" s="48"/>
      <c r="I69" s="48"/>
      <c r="J69" s="48"/>
      <c r="K69" s="48"/>
      <c r="L69" s="48"/>
      <c r="M69" s="2645"/>
    </row>
    <row r="70" spans="1:13">
      <c r="A70" s="2642"/>
      <c r="B70" s="48"/>
      <c r="C70" s="48"/>
      <c r="D70" s="48"/>
      <c r="E70" s="2646"/>
      <c r="F70" s="2647"/>
      <c r="G70" s="48"/>
      <c r="H70" s="48"/>
      <c r="I70" s="48"/>
      <c r="J70" s="48"/>
      <c r="K70" s="48"/>
      <c r="L70" s="48"/>
      <c r="M70" s="2645"/>
    </row>
    <row r="71" spans="1:13" ht="31.5" customHeight="1">
      <c r="A71" s="2642"/>
      <c r="B71" s="48"/>
      <c r="C71" s="48"/>
      <c r="D71" s="2642"/>
      <c r="E71" s="2646"/>
      <c r="F71" s="2647"/>
      <c r="G71" s="48"/>
      <c r="H71" s="48"/>
      <c r="I71" s="48"/>
      <c r="J71" s="48"/>
      <c r="K71" s="48"/>
      <c r="L71" s="48"/>
      <c r="M71" s="2645"/>
    </row>
    <row r="72" spans="1:13">
      <c r="B72" s="48"/>
      <c r="C72" s="48"/>
      <c r="E72" s="2646"/>
      <c r="F72" s="2647"/>
      <c r="G72" s="48"/>
      <c r="H72" s="48"/>
      <c r="I72" s="48"/>
      <c r="J72" s="48"/>
      <c r="K72" s="48"/>
      <c r="L72" s="48"/>
      <c r="M72" s="2645"/>
    </row>
    <row r="73" spans="1:13">
      <c r="A73" s="2642"/>
      <c r="B73" s="48"/>
      <c r="C73" s="48"/>
      <c r="D73" s="48"/>
      <c r="E73" s="2646"/>
      <c r="F73" s="2647"/>
      <c r="G73" s="48"/>
      <c r="H73" s="48"/>
      <c r="I73" s="48"/>
      <c r="J73" s="48"/>
      <c r="K73" s="48"/>
      <c r="L73" s="48"/>
      <c r="M73" s="2645"/>
    </row>
    <row r="74" spans="1:13">
      <c r="A74" s="2642"/>
      <c r="B74" s="48"/>
      <c r="C74" s="48"/>
      <c r="D74" s="48"/>
      <c r="E74" s="2646"/>
      <c r="F74" s="2647"/>
      <c r="G74" s="48"/>
      <c r="H74" s="48"/>
      <c r="I74" s="48"/>
      <c r="J74" s="48"/>
      <c r="K74" s="48"/>
      <c r="L74" s="48"/>
      <c r="M74" s="2645"/>
    </row>
    <row r="75" spans="1:13">
      <c r="A75" s="2642"/>
      <c r="B75" s="48"/>
      <c r="C75" s="48"/>
      <c r="D75" s="48"/>
      <c r="E75" s="2646"/>
      <c r="F75" s="2647"/>
      <c r="G75" s="48"/>
      <c r="H75" s="48"/>
      <c r="I75" s="48"/>
      <c r="J75" s="48"/>
      <c r="K75" s="48"/>
      <c r="L75" s="48"/>
      <c r="M75" s="2645"/>
    </row>
    <row r="76" spans="1:13">
      <c r="A76" s="2642"/>
      <c r="B76" s="48"/>
      <c r="C76" s="48"/>
      <c r="D76" s="48"/>
      <c r="E76" s="2646"/>
      <c r="F76" s="2647"/>
      <c r="G76" s="48"/>
      <c r="H76" s="48"/>
      <c r="I76" s="48"/>
      <c r="J76" s="48"/>
      <c r="K76" s="48"/>
      <c r="L76" s="48"/>
      <c r="M76" s="2645"/>
    </row>
    <row r="77" spans="1:13">
      <c r="A77" s="2642"/>
      <c r="B77" s="48"/>
      <c r="C77" s="48"/>
      <c r="D77" s="48"/>
      <c r="E77" s="2646"/>
      <c r="F77" s="2647"/>
      <c r="G77" s="48"/>
      <c r="H77" s="48"/>
      <c r="I77" s="48"/>
      <c r="J77" s="48"/>
      <c r="K77" s="48"/>
      <c r="L77" s="48"/>
      <c r="M77" s="2645"/>
    </row>
    <row r="78" spans="1:13">
      <c r="A78" s="2642"/>
      <c r="B78" s="48"/>
      <c r="C78" s="48"/>
      <c r="D78" s="48"/>
      <c r="E78" s="2646"/>
      <c r="F78" s="2647"/>
      <c r="G78" s="48"/>
      <c r="H78" s="48"/>
      <c r="I78" s="48"/>
      <c r="J78" s="48"/>
      <c r="K78" s="48"/>
      <c r="L78" s="48"/>
      <c r="M78" s="2645"/>
    </row>
    <row r="79" spans="1:13">
      <c r="A79" s="2642"/>
      <c r="B79" s="48"/>
      <c r="C79" s="48"/>
      <c r="D79" s="48"/>
      <c r="E79" s="2646"/>
      <c r="F79" s="2647"/>
      <c r="G79" s="48"/>
      <c r="H79" s="48"/>
      <c r="I79" s="48"/>
      <c r="J79" s="48"/>
      <c r="K79" s="48"/>
      <c r="L79" s="48"/>
      <c r="M79" s="2645"/>
    </row>
    <row r="80" spans="1:13">
      <c r="A80" s="2642"/>
      <c r="B80" s="48"/>
      <c r="C80" s="48"/>
      <c r="D80" s="48"/>
      <c r="E80" s="2646"/>
      <c r="F80" s="2647"/>
      <c r="G80" s="48"/>
      <c r="H80" s="48"/>
      <c r="I80" s="48"/>
      <c r="J80" s="48"/>
      <c r="K80" s="48"/>
      <c r="L80" s="48"/>
      <c r="M80" s="2645"/>
    </row>
    <row r="81" spans="1:13">
      <c r="A81" s="2642"/>
      <c r="B81" s="48"/>
      <c r="C81" s="48"/>
      <c r="D81" s="48"/>
      <c r="E81" s="2646"/>
      <c r="F81" s="2647"/>
      <c r="G81" s="48"/>
      <c r="H81" s="48"/>
      <c r="I81" s="48"/>
      <c r="J81" s="48"/>
      <c r="K81" s="48"/>
      <c r="L81" s="48"/>
      <c r="M81" s="2645"/>
    </row>
    <row r="82" spans="1:13">
      <c r="A82" s="2642"/>
      <c r="B82" s="48"/>
      <c r="C82" s="48"/>
      <c r="D82" s="48"/>
      <c r="E82" s="2646"/>
      <c r="F82" s="2647"/>
      <c r="G82" s="48"/>
      <c r="H82" s="48"/>
      <c r="I82" s="48"/>
      <c r="J82" s="48"/>
      <c r="K82" s="48"/>
      <c r="L82" s="48"/>
      <c r="M82" s="2645"/>
    </row>
    <row r="83" spans="1:13">
      <c r="A83" s="2642"/>
      <c r="B83" s="48"/>
      <c r="C83" s="48"/>
      <c r="D83" s="48"/>
      <c r="E83" s="2646"/>
      <c r="F83" s="2647"/>
      <c r="G83" s="48"/>
      <c r="H83" s="48"/>
      <c r="I83" s="48"/>
      <c r="J83" s="48"/>
      <c r="K83" s="48"/>
      <c r="L83" s="48"/>
      <c r="M83" s="2645"/>
    </row>
    <row r="84" spans="1:13">
      <c r="A84" s="2642"/>
      <c r="B84" s="48"/>
      <c r="C84" s="48"/>
      <c r="D84" s="48"/>
      <c r="E84" s="2646"/>
      <c r="F84" s="2647"/>
      <c r="G84" s="48"/>
      <c r="H84" s="48"/>
      <c r="I84" s="48"/>
      <c r="J84" s="48"/>
      <c r="K84" s="48"/>
      <c r="L84" s="48"/>
      <c r="M84" s="2645"/>
    </row>
    <row r="85" spans="1:13">
      <c r="A85" s="2642"/>
      <c r="B85" s="48"/>
      <c r="C85" s="48"/>
      <c r="D85" s="48"/>
      <c r="E85" s="2646"/>
      <c r="F85" s="2647"/>
      <c r="G85" s="48"/>
      <c r="H85" s="48"/>
      <c r="I85" s="48"/>
      <c r="J85" s="48"/>
      <c r="K85" s="48"/>
      <c r="L85" s="48"/>
      <c r="M85" s="2645"/>
    </row>
    <row r="86" spans="1:13">
      <c r="A86" s="2642"/>
      <c r="B86" s="48"/>
      <c r="C86" s="48"/>
      <c r="D86" s="48"/>
      <c r="E86" s="2646"/>
      <c r="F86" s="2647"/>
      <c r="G86" s="48"/>
      <c r="H86" s="48"/>
      <c r="I86" s="48"/>
      <c r="J86" s="48"/>
      <c r="K86" s="48"/>
      <c r="L86" s="48"/>
      <c r="M86" s="2645"/>
    </row>
    <row r="87" spans="1:13">
      <c r="A87" s="2642"/>
      <c r="B87" s="48"/>
      <c r="C87" s="48"/>
      <c r="D87" s="48"/>
      <c r="E87" s="2646"/>
      <c r="F87" s="2647"/>
      <c r="G87" s="48"/>
      <c r="H87" s="48"/>
      <c r="I87" s="48"/>
      <c r="J87" s="48"/>
      <c r="K87" s="48"/>
      <c r="L87" s="48"/>
      <c r="M87" s="2645"/>
    </row>
    <row r="88" spans="1:13">
      <c r="A88" s="2642"/>
      <c r="B88" s="48"/>
      <c r="C88" s="48"/>
      <c r="D88" s="48"/>
      <c r="E88" s="2646"/>
      <c r="F88" s="2647"/>
      <c r="G88" s="48"/>
      <c r="H88" s="48"/>
      <c r="I88" s="48"/>
      <c r="J88" s="48"/>
      <c r="K88" s="48"/>
      <c r="L88" s="48"/>
      <c r="M88" s="2645"/>
    </row>
    <row r="89" spans="1:13">
      <c r="A89" s="2642"/>
      <c r="B89" s="48"/>
      <c r="C89" s="48"/>
      <c r="D89" s="48"/>
      <c r="E89" s="2646"/>
      <c r="F89" s="2647"/>
      <c r="G89" s="48"/>
      <c r="H89" s="48"/>
      <c r="I89" s="48"/>
      <c r="J89" s="48"/>
      <c r="K89" s="48"/>
      <c r="L89" s="48"/>
      <c r="M89" s="2645"/>
    </row>
    <row r="90" spans="1:13">
      <c r="A90" s="2642"/>
      <c r="B90" s="48"/>
      <c r="C90" s="48"/>
      <c r="D90" s="48"/>
      <c r="E90" s="2646"/>
      <c r="F90" s="2647"/>
      <c r="G90" s="48"/>
      <c r="H90" s="48"/>
      <c r="I90" s="48"/>
      <c r="J90" s="48"/>
      <c r="K90" s="48"/>
      <c r="L90" s="48"/>
      <c r="M90" s="2645"/>
    </row>
    <row r="91" spans="1:13">
      <c r="A91" s="2642"/>
      <c r="B91" s="48"/>
      <c r="C91" s="48"/>
      <c r="D91" s="48"/>
      <c r="E91" s="2646"/>
      <c r="F91" s="2647"/>
      <c r="G91" s="48"/>
      <c r="H91" s="48"/>
      <c r="I91" s="48"/>
      <c r="J91" s="48"/>
      <c r="K91" s="48"/>
      <c r="L91" s="48"/>
      <c r="M91" s="2645"/>
    </row>
    <row r="92" spans="1:13">
      <c r="A92" s="2642"/>
      <c r="B92" s="48"/>
      <c r="C92" s="48"/>
      <c r="D92" s="48"/>
      <c r="E92" s="2646"/>
      <c r="F92" s="2647"/>
      <c r="G92" s="48"/>
      <c r="H92" s="48"/>
      <c r="I92" s="48"/>
      <c r="J92" s="48"/>
      <c r="K92" s="48"/>
      <c r="L92" s="48"/>
      <c r="M92" s="2645"/>
    </row>
    <row r="93" spans="1:13">
      <c r="A93" s="2642"/>
      <c r="B93" s="48"/>
      <c r="C93" s="48"/>
      <c r="D93" s="48"/>
      <c r="E93" s="2646"/>
      <c r="F93" s="2647"/>
      <c r="G93" s="48"/>
      <c r="H93" s="48"/>
      <c r="I93" s="48"/>
      <c r="J93" s="48"/>
      <c r="K93" s="48"/>
      <c r="L93" s="48"/>
      <c r="M93" s="2645"/>
    </row>
    <row r="94" spans="1:13">
      <c r="A94" s="2642"/>
      <c r="B94" s="48"/>
      <c r="C94" s="48"/>
      <c r="D94" s="48"/>
      <c r="E94" s="2646"/>
      <c r="F94" s="2647"/>
      <c r="G94" s="48"/>
      <c r="H94" s="48"/>
      <c r="I94" s="48"/>
      <c r="J94" s="48"/>
      <c r="K94" s="48"/>
      <c r="L94" s="48"/>
      <c r="M94" s="2645"/>
    </row>
    <row r="95" spans="1:13">
      <c r="A95" s="2642"/>
      <c r="B95" s="48"/>
      <c r="C95" s="48"/>
      <c r="D95" s="48"/>
      <c r="E95" s="2646"/>
      <c r="F95" s="2647"/>
      <c r="G95" s="48"/>
      <c r="H95" s="48"/>
      <c r="I95" s="48"/>
      <c r="J95" s="48"/>
      <c r="K95" s="48"/>
      <c r="L95" s="48"/>
      <c r="M95" s="2645"/>
    </row>
    <row r="96" spans="1:13">
      <c r="A96" s="2642"/>
      <c r="B96" s="48"/>
      <c r="C96" s="48"/>
      <c r="D96" s="48"/>
      <c r="E96" s="2646"/>
      <c r="F96" s="2647"/>
      <c r="G96" s="48"/>
      <c r="H96" s="48"/>
      <c r="I96" s="48"/>
      <c r="J96" s="48"/>
      <c r="K96" s="48"/>
      <c r="L96" s="48"/>
      <c r="M96" s="2645"/>
    </row>
    <row r="97" spans="1:13">
      <c r="A97" s="2642"/>
      <c r="B97" s="48"/>
      <c r="C97" s="48"/>
      <c r="D97" s="48"/>
      <c r="E97" s="2646"/>
      <c r="F97" s="2647"/>
      <c r="G97" s="48"/>
      <c r="H97" s="48"/>
      <c r="I97" s="48"/>
      <c r="J97" s="48"/>
      <c r="K97" s="48"/>
      <c r="L97" s="48"/>
      <c r="M97" s="2645"/>
    </row>
    <row r="98" spans="1:13">
      <c r="A98" s="2642"/>
      <c r="B98" s="48"/>
      <c r="C98" s="48"/>
      <c r="D98" s="48"/>
      <c r="E98" s="2646"/>
      <c r="F98" s="2647"/>
      <c r="G98" s="48"/>
      <c r="H98" s="48"/>
      <c r="I98" s="48"/>
      <c r="J98" s="48"/>
      <c r="K98" s="48"/>
      <c r="L98" s="48"/>
      <c r="M98" s="2645"/>
    </row>
    <row r="99" spans="1:13">
      <c r="A99" s="2642"/>
      <c r="B99" s="48"/>
      <c r="C99" s="48"/>
      <c r="D99" s="48"/>
      <c r="E99" s="2646"/>
      <c r="F99" s="2647"/>
      <c r="G99" s="48"/>
      <c r="H99" s="48"/>
      <c r="I99" s="48"/>
      <c r="J99" s="48"/>
      <c r="K99" s="48"/>
      <c r="L99" s="48"/>
      <c r="M99" s="2645"/>
    </row>
    <row r="100" spans="1:13">
      <c r="A100" s="2642"/>
      <c r="B100" s="48"/>
      <c r="C100" s="48"/>
      <c r="D100" s="48"/>
      <c r="E100" s="2646"/>
      <c r="F100" s="2647"/>
      <c r="G100" s="48"/>
      <c r="H100" s="48"/>
      <c r="I100" s="48"/>
      <c r="J100" s="48"/>
      <c r="K100" s="48"/>
      <c r="L100" s="48"/>
      <c r="M100" s="2645"/>
    </row>
    <row r="101" spans="1:13">
      <c r="A101" s="2642"/>
      <c r="B101" s="48"/>
      <c r="C101" s="48"/>
      <c r="D101" s="48"/>
      <c r="E101" s="2646"/>
      <c r="F101" s="2647"/>
      <c r="G101" s="48"/>
      <c r="H101" s="48"/>
      <c r="I101" s="48"/>
      <c r="J101" s="48"/>
      <c r="K101" s="48"/>
      <c r="L101" s="48"/>
      <c r="M101" s="2645"/>
    </row>
    <row r="102" spans="1:13">
      <c r="A102" s="2642"/>
      <c r="B102" s="48"/>
      <c r="C102" s="48"/>
      <c r="D102" s="48"/>
      <c r="E102" s="2646"/>
      <c r="F102" s="2647"/>
      <c r="G102" s="48"/>
      <c r="H102" s="48"/>
      <c r="I102" s="48"/>
      <c r="J102" s="48"/>
      <c r="K102" s="48"/>
      <c r="L102" s="48"/>
      <c r="M102" s="2645"/>
    </row>
    <row r="103" spans="1:13">
      <c r="A103" s="2642"/>
      <c r="B103" s="48"/>
      <c r="C103" s="48"/>
      <c r="D103" s="48"/>
      <c r="E103" s="2646"/>
      <c r="F103" s="2647"/>
      <c r="G103" s="48"/>
      <c r="H103" s="48"/>
      <c r="I103" s="48"/>
      <c r="J103" s="48"/>
      <c r="K103" s="48"/>
      <c r="L103" s="48"/>
      <c r="M103" s="2645"/>
    </row>
    <row r="104" spans="1:13">
      <c r="A104" s="2642"/>
      <c r="B104" s="48"/>
      <c r="C104" s="48"/>
      <c r="D104" s="48"/>
      <c r="E104" s="2646"/>
      <c r="F104" s="2647"/>
      <c r="G104" s="48"/>
      <c r="H104" s="48"/>
      <c r="I104" s="48"/>
      <c r="J104" s="48"/>
      <c r="K104" s="48"/>
      <c r="L104" s="48"/>
      <c r="M104" s="2645"/>
    </row>
    <row r="105" spans="1:13">
      <c r="A105" s="2642"/>
      <c r="B105" s="48"/>
      <c r="C105" s="48"/>
      <c r="D105" s="48"/>
      <c r="E105" s="2646"/>
      <c r="F105" s="2647"/>
      <c r="G105" s="48"/>
      <c r="H105" s="48"/>
      <c r="I105" s="48"/>
      <c r="J105" s="48"/>
      <c r="K105" s="48"/>
      <c r="L105" s="48"/>
      <c r="M105" s="2645"/>
    </row>
    <row r="106" spans="1:13">
      <c r="A106" s="2642"/>
      <c r="B106" s="48"/>
      <c r="C106" s="48"/>
      <c r="D106" s="48"/>
      <c r="E106" s="2646"/>
      <c r="F106" s="2647"/>
      <c r="G106" s="48"/>
      <c r="H106" s="48"/>
      <c r="I106" s="48"/>
      <c r="J106" s="48"/>
      <c r="K106" s="48"/>
      <c r="L106" s="48"/>
      <c r="M106" s="2645"/>
    </row>
    <row r="107" spans="1:13">
      <c r="A107" s="2642"/>
      <c r="B107" s="48"/>
      <c r="C107" s="48"/>
      <c r="D107" s="48"/>
      <c r="E107" s="2646"/>
      <c r="F107" s="2647"/>
      <c r="G107" s="48"/>
      <c r="H107" s="48"/>
      <c r="I107" s="48"/>
      <c r="J107" s="48"/>
      <c r="K107" s="48"/>
      <c r="L107" s="48"/>
      <c r="M107" s="2645"/>
    </row>
    <row r="108" spans="1:13">
      <c r="A108" s="2642"/>
      <c r="B108" s="48"/>
      <c r="C108" s="48"/>
      <c r="D108" s="48"/>
      <c r="E108" s="2646"/>
      <c r="F108" s="2647"/>
      <c r="G108" s="48"/>
      <c r="H108" s="48"/>
      <c r="I108" s="48"/>
      <c r="J108" s="48"/>
      <c r="K108" s="48"/>
      <c r="L108" s="48"/>
      <c r="M108" s="2645"/>
    </row>
    <row r="109" spans="1:13">
      <c r="A109" s="2642"/>
      <c r="B109" s="48"/>
      <c r="C109" s="48"/>
      <c r="D109" s="48"/>
      <c r="E109" s="2646"/>
      <c r="F109" s="2647"/>
      <c r="G109" s="48"/>
      <c r="H109" s="48"/>
      <c r="I109" s="48"/>
      <c r="J109" s="48"/>
      <c r="K109" s="48"/>
      <c r="L109" s="48"/>
      <c r="M109" s="2645"/>
    </row>
    <row r="110" spans="1:13">
      <c r="A110" s="2647"/>
      <c r="B110" s="48"/>
      <c r="C110" s="48"/>
      <c r="D110" s="48"/>
      <c r="E110" s="2646"/>
      <c r="F110" s="2647"/>
      <c r="G110" s="48"/>
      <c r="H110" s="48"/>
      <c r="I110" s="48"/>
      <c r="J110" s="48"/>
      <c r="K110" s="48"/>
      <c r="L110" s="48"/>
      <c r="M110" s="2646"/>
    </row>
    <row r="111" spans="1:13">
      <c r="A111" s="2647"/>
      <c r="B111" s="48"/>
      <c r="C111" s="48"/>
      <c r="D111" s="48"/>
      <c r="E111" s="2646"/>
      <c r="F111" s="2647"/>
      <c r="G111" s="48"/>
      <c r="H111" s="48"/>
      <c r="I111" s="48"/>
      <c r="J111" s="48"/>
      <c r="K111" s="48"/>
      <c r="L111" s="48"/>
      <c r="M111" s="2646"/>
    </row>
    <row r="112" spans="1:13">
      <c r="A112" s="2647"/>
      <c r="B112" s="48"/>
      <c r="C112" s="48"/>
      <c r="D112" s="48"/>
      <c r="E112" s="2646"/>
      <c r="F112" s="2647"/>
      <c r="G112" s="48"/>
      <c r="H112" s="48"/>
      <c r="I112" s="48"/>
      <c r="J112" s="48"/>
      <c r="K112" s="48"/>
      <c r="L112" s="48"/>
      <c r="M112" s="2646"/>
    </row>
    <row r="113" spans="1:13">
      <c r="A113" s="2647"/>
      <c r="B113" s="48"/>
      <c r="C113" s="48"/>
      <c r="D113" s="48"/>
      <c r="E113" s="2646"/>
      <c r="F113" s="2647"/>
      <c r="G113" s="48"/>
      <c r="H113" s="48"/>
      <c r="I113" s="48"/>
      <c r="J113" s="48"/>
      <c r="K113" s="48"/>
      <c r="L113" s="48"/>
      <c r="M113" s="2646"/>
    </row>
    <row r="114" spans="1:13">
      <c r="A114" s="2647"/>
      <c r="B114" s="48"/>
      <c r="C114" s="48"/>
      <c r="D114" s="48"/>
      <c r="E114" s="2646"/>
      <c r="F114" s="2647"/>
      <c r="G114" s="48"/>
      <c r="H114" s="48"/>
      <c r="I114" s="48"/>
      <c r="J114" s="48"/>
      <c r="K114" s="48"/>
      <c r="L114" s="48"/>
      <c r="M114" s="2646"/>
    </row>
    <row r="115" spans="1:13">
      <c r="A115" s="2647"/>
      <c r="B115" s="48"/>
      <c r="C115" s="48"/>
      <c r="D115" s="48"/>
      <c r="E115" s="2646"/>
      <c r="F115" s="2647"/>
      <c r="G115" s="48"/>
      <c r="H115" s="48"/>
      <c r="I115" s="48"/>
      <c r="J115" s="48"/>
      <c r="K115" s="48"/>
      <c r="L115" s="48"/>
      <c r="M115" s="2646"/>
    </row>
    <row r="116" spans="1:13" ht="16" thickBot="1">
      <c r="A116" s="3001"/>
      <c r="B116" s="3002"/>
      <c r="C116" s="3002"/>
      <c r="D116" s="3002"/>
      <c r="E116" s="2648"/>
      <c r="F116" s="3001"/>
      <c r="G116" s="3002"/>
      <c r="H116" s="3002"/>
      <c r="I116" s="3002"/>
      <c r="J116" s="3002"/>
      <c r="K116" s="3002"/>
      <c r="L116" s="3002"/>
      <c r="M116" s="2648"/>
    </row>
    <row r="117" spans="1:13">
      <c r="A117" s="13" t="s">
        <v>3336</v>
      </c>
      <c r="D117" s="12"/>
      <c r="E117" s="12"/>
      <c r="F117" s="9" t="s">
        <v>3336</v>
      </c>
      <c r="H117" s="12"/>
      <c r="J117" s="12"/>
      <c r="K117" s="12"/>
      <c r="L117" s="12"/>
      <c r="M117" s="12"/>
    </row>
    <row r="118" spans="1:13">
      <c r="A118" s="12" t="s">
        <v>3339</v>
      </c>
      <c r="B118" s="12"/>
      <c r="C118" s="12"/>
      <c r="D118" s="12"/>
      <c r="E118" s="12"/>
      <c r="F118" s="12" t="s">
        <v>3340</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row r="125" spans="1:13" ht="16" thickBot="1"/>
    <row r="126" spans="1:13">
      <c r="A126" s="1182"/>
      <c r="B126" s="1328"/>
      <c r="C126" s="1328"/>
      <c r="D126" s="1328"/>
      <c r="E126" s="1183"/>
    </row>
    <row r="127" spans="1:13">
      <c r="A127" s="1499"/>
      <c r="E127" s="1586"/>
    </row>
    <row r="128" spans="1:13">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3">
    <mergeCell ref="A5:E6"/>
    <mergeCell ref="A4:E4"/>
    <mergeCell ref="F4:M4"/>
  </mergeCells>
  <printOptions horizontalCentered="1" verticalCentered="1"/>
  <pageMargins left="0.5" right="0.75" top="0.5" bottom="0.5" header="0.5" footer="0.5"/>
  <pageSetup scale="61" fitToWidth="2" fitToHeight="2" pageOrder="overThenDown" orientation="portrait" r:id="rId1"/>
  <headerFooter alignWithMargins="0"/>
  <rowBreaks count="1" manualBreakCount="1">
    <brk id="56" max="16383" man="1"/>
  </rowBreaks>
  <colBreaks count="1" manualBreakCount="1">
    <brk id="5" max="55" man="1"/>
  </colBreaks>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tabColor rgb="FF92D050"/>
  </sheetPr>
  <dimension ref="A1:O200"/>
  <sheetViews>
    <sheetView view="pageBreakPreview" zoomScale="60" zoomScaleNormal="70" workbookViewId="0">
      <selection activeCell="H37" sqref="H37"/>
    </sheetView>
  </sheetViews>
  <sheetFormatPr defaultColWidth="9.69140625" defaultRowHeight="15.5"/>
  <cols>
    <col min="1" max="1" width="4.69140625" style="9" customWidth="1"/>
    <col min="2" max="2" width="5" style="9" customWidth="1"/>
    <col min="3" max="3" width="14.69140625" style="9" customWidth="1"/>
    <col min="4" max="5" width="15.69140625" style="9" customWidth="1"/>
    <col min="6" max="6" width="16.3046875" style="9" customWidth="1"/>
    <col min="7" max="7" width="15.69140625" style="9" customWidth="1"/>
    <col min="8" max="8" width="14.69140625" style="9" customWidth="1"/>
    <col min="9" max="9" width="9.69140625" style="9"/>
    <col min="10" max="10" width="14.69140625" style="9" customWidth="1"/>
    <col min="11" max="11" width="15.4609375" style="9" bestFit="1" customWidth="1"/>
    <col min="12" max="12" width="14.69140625" style="9" customWidth="1"/>
    <col min="13" max="13" width="17" style="9" customWidth="1"/>
    <col min="14" max="14" width="4.69140625" style="9" customWidth="1"/>
    <col min="15" max="16384" width="9.69140625" style="9"/>
  </cols>
  <sheetData>
    <row r="1" spans="1:14">
      <c r="A1" s="1182" t="s">
        <v>3299</v>
      </c>
      <c r="B1" s="1328"/>
      <c r="C1" s="1328"/>
      <c r="D1" s="1236" t="s">
        <v>353</v>
      </c>
      <c r="E1" s="1328" t="s">
        <v>3341</v>
      </c>
      <c r="F1" s="1346" t="s">
        <v>159</v>
      </c>
      <c r="G1" s="1182" t="s">
        <v>3299</v>
      </c>
      <c r="H1" s="1328"/>
      <c r="I1" s="1237" t="s">
        <v>353</v>
      </c>
      <c r="J1" s="1328"/>
      <c r="K1" s="1237" t="s">
        <v>158</v>
      </c>
      <c r="L1" s="1328"/>
      <c r="M1" s="1237" t="s">
        <v>159</v>
      </c>
      <c r="N1" s="1183"/>
    </row>
    <row r="2" spans="1:14">
      <c r="A2" s="1499" t="str">
        <f>'Data Sheet'!$C$25</f>
        <v xml:space="preserve">Niagara Mohawk Power Corporation </v>
      </c>
      <c r="D2" s="47" t="s">
        <v>160</v>
      </c>
      <c r="E2" s="38" t="s">
        <v>161</v>
      </c>
      <c r="F2" s="1341"/>
      <c r="G2" s="1499" t="str">
        <f>'Data Sheet'!$C$25</f>
        <v xml:space="preserve">Niagara Mohawk Power Corporation </v>
      </c>
      <c r="I2" s="47" t="s">
        <v>160</v>
      </c>
      <c r="K2" s="47" t="s">
        <v>161</v>
      </c>
      <c r="M2" s="47" t="s">
        <v>85</v>
      </c>
      <c r="N2" s="1586"/>
    </row>
    <row r="3" spans="1:14" ht="15" customHeight="1">
      <c r="A3" s="1499"/>
      <c r="D3" s="38" t="s">
        <v>1666</v>
      </c>
      <c r="E3" s="324" t="str">
        <f>'Data Sheet'!$C$40</f>
        <v>April 20, 2026</v>
      </c>
      <c r="F3" s="1385" t="str">
        <f>'Data Sheet'!$C$38</f>
        <v>December 31, 2025</v>
      </c>
      <c r="G3" s="1667"/>
      <c r="H3" s="37"/>
      <c r="I3" s="49" t="s">
        <v>1666</v>
      </c>
      <c r="J3" s="37"/>
      <c r="K3" s="947" t="str">
        <f>'Data Sheet'!$C$40</f>
        <v>April 20, 2026</v>
      </c>
      <c r="L3" s="324"/>
      <c r="M3" s="491" t="str">
        <f>'Data Sheet'!$C$38</f>
        <v>December 31, 2025</v>
      </c>
      <c r="N3" s="1217"/>
    </row>
    <row r="4" spans="1:14" ht="15" customHeight="1">
      <c r="A4" s="1252" t="s">
        <v>85</v>
      </c>
      <c r="B4" s="2182"/>
      <c r="C4" s="2182"/>
      <c r="D4" s="2182"/>
      <c r="E4" s="2182"/>
      <c r="F4" s="1337"/>
      <c r="G4" s="1499"/>
      <c r="N4" s="1586"/>
    </row>
    <row r="5" spans="1:14">
      <c r="A5" s="1531" t="s">
        <v>3342</v>
      </c>
      <c r="B5" s="12"/>
      <c r="C5" s="12"/>
      <c r="D5" s="12"/>
      <c r="E5" s="12"/>
      <c r="F5" s="1587"/>
      <c r="G5" s="1531" t="s">
        <v>3343</v>
      </c>
      <c r="H5" s="12"/>
      <c r="I5" s="12"/>
      <c r="J5" s="12"/>
      <c r="K5" s="12"/>
      <c r="L5" s="12"/>
      <c r="M5" s="12"/>
      <c r="N5" s="1587"/>
    </row>
    <row r="6" spans="1:14">
      <c r="A6" s="1667"/>
      <c r="B6" s="37"/>
      <c r="C6" s="37"/>
      <c r="D6" s="37"/>
      <c r="E6" s="37"/>
      <c r="F6" s="1217"/>
      <c r="G6" s="1667"/>
      <c r="H6" s="37"/>
      <c r="I6" s="37"/>
      <c r="J6" s="37"/>
      <c r="K6" s="37"/>
      <c r="L6" s="37"/>
      <c r="M6" s="37"/>
      <c r="N6" s="1217"/>
    </row>
    <row r="7" spans="1:14">
      <c r="A7" s="1499"/>
      <c r="F7" s="1586"/>
      <c r="G7" s="1499"/>
      <c r="N7" s="1586"/>
    </row>
    <row r="8" spans="1:14">
      <c r="A8" s="2210" t="s">
        <v>472</v>
      </c>
      <c r="B8" s="114" t="s">
        <v>3344</v>
      </c>
      <c r="C8" s="114"/>
      <c r="D8" s="114"/>
      <c r="E8" s="114"/>
      <c r="F8" s="1864"/>
      <c r="G8" s="2210" t="s">
        <v>3345</v>
      </c>
      <c r="H8" s="114"/>
      <c r="I8" s="114"/>
      <c r="J8" s="114"/>
      <c r="K8" s="114"/>
      <c r="L8" s="114"/>
      <c r="M8" s="114"/>
      <c r="N8" s="1864"/>
    </row>
    <row r="9" spans="1:14">
      <c r="A9" s="2210"/>
      <c r="B9" s="114" t="s">
        <v>3346</v>
      </c>
      <c r="C9" s="114"/>
      <c r="D9" s="114"/>
      <c r="E9" s="114"/>
      <c r="F9" s="1864"/>
      <c r="G9" s="2210"/>
      <c r="H9" s="114"/>
      <c r="I9" s="114"/>
      <c r="J9" s="114"/>
      <c r="K9" s="114"/>
      <c r="L9" s="114"/>
      <c r="M9" s="114"/>
      <c r="N9" s="1864"/>
    </row>
    <row r="10" spans="1:14">
      <c r="A10" s="2210" t="s">
        <v>475</v>
      </c>
      <c r="B10" s="114" t="s">
        <v>3347</v>
      </c>
      <c r="C10" s="114"/>
      <c r="D10" s="114"/>
      <c r="E10" s="114"/>
      <c r="F10" s="1864"/>
      <c r="G10" s="2210"/>
      <c r="H10" s="114"/>
      <c r="I10" s="114"/>
      <c r="J10" s="114"/>
      <c r="K10" s="114"/>
      <c r="L10" s="114"/>
      <c r="M10" s="114"/>
      <c r="N10" s="1864"/>
    </row>
    <row r="11" spans="1:14">
      <c r="A11" s="1667"/>
      <c r="B11" s="37"/>
      <c r="C11" s="37"/>
      <c r="D11" s="37"/>
      <c r="E11" s="37"/>
      <c r="F11" s="1217"/>
      <c r="G11" s="1667"/>
      <c r="H11" s="37"/>
      <c r="I11" s="37"/>
      <c r="J11" s="37"/>
      <c r="K11" s="37"/>
      <c r="L11" s="37"/>
      <c r="M11" s="37"/>
      <c r="N11" s="1217"/>
    </row>
    <row r="12" spans="1:14">
      <c r="A12" s="2950"/>
      <c r="C12" s="40"/>
      <c r="D12" s="40"/>
      <c r="E12" s="35" t="s">
        <v>3305</v>
      </c>
      <c r="F12" s="1374"/>
      <c r="G12" s="1688" t="s">
        <v>3305</v>
      </c>
      <c r="H12" s="155"/>
      <c r="I12" s="35" t="s">
        <v>3306</v>
      </c>
      <c r="J12" s="35"/>
      <c r="K12" s="35"/>
      <c r="L12" s="35"/>
      <c r="M12" s="44"/>
      <c r="N12" s="1341"/>
    </row>
    <row r="13" spans="1:14">
      <c r="A13" s="2950"/>
      <c r="C13" s="40"/>
      <c r="D13" s="40"/>
      <c r="E13" s="40"/>
      <c r="F13" s="1586"/>
      <c r="G13" s="2950"/>
      <c r="H13" s="40"/>
      <c r="I13" s="35" t="s">
        <v>2645</v>
      </c>
      <c r="J13" s="35"/>
      <c r="K13" s="154" t="s">
        <v>2640</v>
      </c>
      <c r="L13" s="35"/>
      <c r="M13" s="291" t="s">
        <v>705</v>
      </c>
      <c r="N13" s="1341"/>
    </row>
    <row r="14" spans="1:14">
      <c r="A14" s="2950"/>
      <c r="C14" s="40"/>
      <c r="D14" s="144" t="s">
        <v>705</v>
      </c>
      <c r="E14" s="144" t="s">
        <v>1113</v>
      </c>
      <c r="F14" s="1651" t="s">
        <v>1113</v>
      </c>
      <c r="G14" s="2951" t="s">
        <v>1113</v>
      </c>
      <c r="H14" s="144" t="s">
        <v>1113</v>
      </c>
      <c r="J14" s="47"/>
      <c r="K14" s="38"/>
      <c r="M14" s="291" t="s">
        <v>708</v>
      </c>
      <c r="N14" s="1341"/>
    </row>
    <row r="15" spans="1:14">
      <c r="A15" s="2951" t="s">
        <v>399</v>
      </c>
      <c r="C15" s="144" t="s">
        <v>2806</v>
      </c>
      <c r="D15" s="144" t="s">
        <v>3269</v>
      </c>
      <c r="E15" s="144" t="s">
        <v>3309</v>
      </c>
      <c r="F15" s="1651" t="s">
        <v>3310</v>
      </c>
      <c r="G15" s="2951" t="s">
        <v>3309</v>
      </c>
      <c r="H15" s="144" t="s">
        <v>3310</v>
      </c>
      <c r="I15" s="143" t="s">
        <v>977</v>
      </c>
      <c r="J15" s="142" t="s">
        <v>1068</v>
      </c>
      <c r="K15" s="291" t="s">
        <v>977</v>
      </c>
      <c r="L15" s="143" t="s">
        <v>1068</v>
      </c>
      <c r="M15" s="38"/>
      <c r="N15" s="1330" t="s">
        <v>399</v>
      </c>
    </row>
    <row r="16" spans="1:14">
      <c r="A16" s="2951" t="s">
        <v>402</v>
      </c>
      <c r="C16" s="40"/>
      <c r="D16" s="144" t="s">
        <v>2785</v>
      </c>
      <c r="E16" s="144" t="s">
        <v>3348</v>
      </c>
      <c r="F16" s="1651" t="s">
        <v>3349</v>
      </c>
      <c r="G16" s="2951" t="s">
        <v>3350</v>
      </c>
      <c r="H16" s="144" t="s">
        <v>3351</v>
      </c>
      <c r="I16" s="12" t="s">
        <v>3316</v>
      </c>
      <c r="J16" s="47"/>
      <c r="K16" s="197" t="s">
        <v>3317</v>
      </c>
      <c r="M16" s="38"/>
      <c r="N16" s="1330" t="s">
        <v>402</v>
      </c>
    </row>
    <row r="17" spans="1:15">
      <c r="A17" s="2183"/>
      <c r="B17" s="37"/>
      <c r="C17" s="198" t="s">
        <v>172</v>
      </c>
      <c r="D17" s="198" t="s">
        <v>173</v>
      </c>
      <c r="E17" s="198" t="s">
        <v>174</v>
      </c>
      <c r="F17" s="1338" t="s">
        <v>175</v>
      </c>
      <c r="G17" s="1640" t="s">
        <v>513</v>
      </c>
      <c r="H17" s="198" t="s">
        <v>514</v>
      </c>
      <c r="I17" s="297" t="s">
        <v>515</v>
      </c>
      <c r="J17" s="162" t="s">
        <v>516</v>
      </c>
      <c r="K17" s="296" t="s">
        <v>517</v>
      </c>
      <c r="L17" s="297" t="s">
        <v>518</v>
      </c>
      <c r="M17" s="296" t="s">
        <v>519</v>
      </c>
      <c r="N17" s="1276"/>
    </row>
    <row r="18" spans="1:15">
      <c r="A18" s="2183">
        <v>1</v>
      </c>
      <c r="B18" s="37"/>
      <c r="C18" s="54" t="s">
        <v>3352</v>
      </c>
      <c r="D18" s="2649"/>
      <c r="E18" s="2650"/>
      <c r="F18" s="2651"/>
      <c r="G18" s="2652" t="s">
        <v>85</v>
      </c>
      <c r="H18" s="2650" t="s">
        <v>85</v>
      </c>
      <c r="I18" s="2653"/>
      <c r="J18" s="2653"/>
      <c r="K18" s="2653"/>
      <c r="L18" s="2653"/>
      <c r="M18" s="2654"/>
      <c r="N18" s="1276">
        <v>1</v>
      </c>
    </row>
    <row r="19" spans="1:15">
      <c r="A19" s="2183">
        <v>2</v>
      </c>
      <c r="B19" s="37"/>
      <c r="C19" s="54" t="s">
        <v>3319</v>
      </c>
      <c r="D19" s="161">
        <v>1611119740</v>
      </c>
      <c r="E19" s="161"/>
      <c r="F19" s="1386">
        <f>-98837486</f>
        <v>-98837486</v>
      </c>
      <c r="G19" s="3529"/>
      <c r="H19" s="222"/>
      <c r="I19" s="37"/>
      <c r="J19" s="159"/>
      <c r="K19" s="296" t="s">
        <v>3353</v>
      </c>
      <c r="L19" s="220">
        <v>31417308</v>
      </c>
      <c r="M19" s="220">
        <f>D19+E19-F19+G19-H19-J19+L19</f>
        <v>1741374534</v>
      </c>
      <c r="N19" s="1276">
        <v>2</v>
      </c>
    </row>
    <row r="20" spans="1:15">
      <c r="A20" s="2183">
        <v>3</v>
      </c>
      <c r="B20" s="37"/>
      <c r="C20" s="54" t="s">
        <v>3324</v>
      </c>
      <c r="D20" s="222">
        <v>401031258</v>
      </c>
      <c r="E20" s="222"/>
      <c r="F20" s="1387">
        <f>-23291490</f>
        <v>-23291490</v>
      </c>
      <c r="G20" s="2498"/>
      <c r="H20" s="222"/>
      <c r="I20" s="37"/>
      <c r="J20" s="150"/>
      <c r="K20" s="296" t="s">
        <v>3353</v>
      </c>
      <c r="L20" s="223">
        <v>7854326</v>
      </c>
      <c r="M20" s="158">
        <f>D20+E20-F20+G20-H20-J20+L20</f>
        <v>432177074</v>
      </c>
      <c r="N20" s="1276">
        <v>3</v>
      </c>
    </row>
    <row r="21" spans="1:15">
      <c r="A21" s="2183">
        <v>4</v>
      </c>
      <c r="B21" s="37"/>
      <c r="C21" s="54"/>
      <c r="D21" s="222"/>
      <c r="E21" s="222"/>
      <c r="F21" s="1387"/>
      <c r="G21" s="2498"/>
      <c r="H21" s="222"/>
      <c r="I21" s="37"/>
      <c r="J21" s="150"/>
      <c r="K21" s="296"/>
      <c r="L21" s="223"/>
      <c r="M21" s="158"/>
      <c r="N21" s="1276">
        <v>4</v>
      </c>
    </row>
    <row r="22" spans="1:15">
      <c r="A22" s="2183">
        <v>5</v>
      </c>
      <c r="B22" s="37"/>
      <c r="C22" s="54" t="s">
        <v>3354</v>
      </c>
      <c r="D22" s="222">
        <f>SUM(D19:D21)</f>
        <v>2012150998</v>
      </c>
      <c r="E22" s="222">
        <f>SUM(E19:E21)</f>
        <v>0</v>
      </c>
      <c r="F22" s="222">
        <f>SUM(F19:F21)</f>
        <v>-122128976</v>
      </c>
      <c r="G22" s="2498"/>
      <c r="H22" s="158"/>
      <c r="I22" s="37"/>
      <c r="J22" s="150"/>
      <c r="K22" s="296"/>
      <c r="L22" s="222">
        <f>SUM(L19:L21)</f>
        <v>39271634</v>
      </c>
      <c r="M22" s="158">
        <f>D22+E22-F22+G22-H22-J22+L22</f>
        <v>2173551608</v>
      </c>
      <c r="N22" s="1276">
        <v>5</v>
      </c>
    </row>
    <row r="23" spans="1:15">
      <c r="A23" s="2183">
        <v>6</v>
      </c>
      <c r="B23" s="37"/>
      <c r="C23" s="54"/>
      <c r="D23" s="222"/>
      <c r="E23" s="222"/>
      <c r="F23" s="1387"/>
      <c r="G23" s="2498"/>
      <c r="H23" s="222"/>
      <c r="I23" s="37"/>
      <c r="J23" s="150"/>
      <c r="K23" s="296"/>
      <c r="L23" s="223"/>
      <c r="M23" s="158"/>
      <c r="N23" s="1276">
        <v>6</v>
      </c>
    </row>
    <row r="24" spans="1:15">
      <c r="A24" s="2183">
        <v>7</v>
      </c>
      <c r="B24" s="37"/>
      <c r="C24" s="54"/>
      <c r="D24" s="222"/>
      <c r="E24" s="222"/>
      <c r="F24" s="1387"/>
      <c r="G24" s="2498"/>
      <c r="H24" s="222"/>
      <c r="I24" s="37"/>
      <c r="J24" s="150"/>
      <c r="K24" s="296"/>
      <c r="L24" s="223"/>
      <c r="M24" s="158"/>
      <c r="N24" s="1276">
        <v>7</v>
      </c>
    </row>
    <row r="25" spans="1:15">
      <c r="A25" s="2183">
        <v>8</v>
      </c>
      <c r="B25" s="37"/>
      <c r="C25" s="54"/>
      <c r="D25" s="222"/>
      <c r="E25" s="222"/>
      <c r="F25" s="1387"/>
      <c r="G25" s="2498"/>
      <c r="H25" s="222"/>
      <c r="I25" s="37"/>
      <c r="J25" s="150"/>
      <c r="K25" s="296"/>
      <c r="L25" s="223"/>
      <c r="M25" s="158"/>
      <c r="N25" s="1276">
        <v>8</v>
      </c>
    </row>
    <row r="26" spans="1:15">
      <c r="A26" s="2183">
        <v>9</v>
      </c>
      <c r="B26" s="37"/>
      <c r="C26" s="54" t="s">
        <v>3355</v>
      </c>
      <c r="D26" s="161">
        <f>D22+SUM(D23:D25)</f>
        <v>2012150998</v>
      </c>
      <c r="E26" s="161">
        <f>E22+SUM(E23:E25)</f>
        <v>0</v>
      </c>
      <c r="F26" s="1386">
        <f>F22+SUM(F23:F25)</f>
        <v>-122128976</v>
      </c>
      <c r="G26" s="1971">
        <f>G22+SUM(G23:G25)</f>
        <v>0</v>
      </c>
      <c r="H26" s="161">
        <f>H22+SUM(H23:H25)</f>
        <v>0</v>
      </c>
      <c r="I26" s="37"/>
      <c r="J26" s="221">
        <f>J22+SUM(J23:J25)</f>
        <v>0</v>
      </c>
      <c r="K26" s="296"/>
      <c r="L26" s="221">
        <f>L22+SUM(L23:L25)</f>
        <v>39271634</v>
      </c>
      <c r="M26" s="161">
        <f>M22+SUM(M23:M25)</f>
        <v>2173551608</v>
      </c>
      <c r="N26" s="1276">
        <v>9</v>
      </c>
      <c r="O26" s="193"/>
    </row>
    <row r="27" spans="1:15">
      <c r="A27" s="2950"/>
      <c r="C27" s="40"/>
      <c r="D27" s="2655"/>
      <c r="E27" s="2656"/>
      <c r="F27" s="1388"/>
      <c r="G27" s="1383"/>
      <c r="H27" s="2656"/>
      <c r="I27" s="2657"/>
      <c r="J27" s="2656"/>
      <c r="K27" s="3184"/>
      <c r="L27" s="2656"/>
      <c r="M27" s="2658"/>
      <c r="N27" s="1341"/>
    </row>
    <row r="28" spans="1:15">
      <c r="A28" s="2183">
        <v>10</v>
      </c>
      <c r="B28" s="37"/>
      <c r="C28" s="54" t="s">
        <v>3329</v>
      </c>
      <c r="D28" s="211"/>
      <c r="E28" s="199"/>
      <c r="F28" s="1389"/>
      <c r="G28" s="2659"/>
      <c r="H28" s="199"/>
      <c r="I28" s="200"/>
      <c r="J28" s="199"/>
      <c r="K28" s="3185"/>
      <c r="L28" s="199"/>
      <c r="M28" s="212"/>
      <c r="N28" s="1276">
        <v>10</v>
      </c>
    </row>
    <row r="29" spans="1:15">
      <c r="A29" s="2183">
        <v>11</v>
      </c>
      <c r="B29" s="37"/>
      <c r="C29" s="54" t="s">
        <v>3330</v>
      </c>
      <c r="D29" s="161">
        <v>1600352821</v>
      </c>
      <c r="E29" s="161"/>
      <c r="F29" s="1386">
        <v>-80872497</v>
      </c>
      <c r="G29" s="1971"/>
      <c r="H29" s="221"/>
      <c r="I29" s="37"/>
      <c r="J29" s="159"/>
      <c r="K29" s="296" t="s">
        <v>3353</v>
      </c>
      <c r="L29" s="3381">
        <v>31737340</v>
      </c>
      <c r="M29" s="3382">
        <f>D29+E29-F29+G29-H29-J29+L29</f>
        <v>1712962658</v>
      </c>
      <c r="N29" s="1276">
        <v>11</v>
      </c>
    </row>
    <row r="30" spans="1:15">
      <c r="A30" s="2183">
        <v>12</v>
      </c>
      <c r="B30" s="37"/>
      <c r="C30" s="54" t="s">
        <v>3331</v>
      </c>
      <c r="D30" s="222">
        <v>411798177</v>
      </c>
      <c r="E30" s="222"/>
      <c r="F30" s="1387">
        <f>-41256479</f>
        <v>-41256479</v>
      </c>
      <c r="G30" s="2498"/>
      <c r="H30" s="222"/>
      <c r="I30" s="37"/>
      <c r="J30" s="49"/>
      <c r="K30" s="296" t="s">
        <v>3353</v>
      </c>
      <c r="L30" s="3383">
        <v>7534294</v>
      </c>
      <c r="M30" s="3382">
        <f>D30+E30-F30+G30-H30-J30+L30</f>
        <v>460588950</v>
      </c>
      <c r="N30" s="1276">
        <v>12</v>
      </c>
    </row>
    <row r="31" spans="1:15">
      <c r="A31" s="2183">
        <v>13</v>
      </c>
      <c r="B31" s="37"/>
      <c r="C31" s="54" t="s">
        <v>3332</v>
      </c>
      <c r="D31" s="161"/>
      <c r="E31" s="161"/>
      <c r="F31" s="1386"/>
      <c r="G31" s="1971"/>
      <c r="H31" s="161"/>
      <c r="I31" s="37"/>
      <c r="J31" s="159"/>
      <c r="K31" s="44"/>
      <c r="L31" s="220"/>
      <c r="M31" s="221"/>
      <c r="N31" s="1276">
        <v>13</v>
      </c>
    </row>
    <row r="32" spans="1:15">
      <c r="A32" s="1531" t="s">
        <v>3333</v>
      </c>
      <c r="B32" s="12"/>
      <c r="C32" s="12"/>
      <c r="D32" s="12"/>
      <c r="E32" s="12"/>
      <c r="F32" s="1587"/>
      <c r="G32" s="1531" t="s">
        <v>3334</v>
      </c>
      <c r="H32" s="12"/>
      <c r="I32" s="12"/>
      <c r="J32" s="12"/>
      <c r="K32" s="12"/>
      <c r="L32" s="12"/>
      <c r="M32" s="12"/>
      <c r="N32" s="1587"/>
    </row>
    <row r="33" spans="1:14">
      <c r="A33" s="1499"/>
      <c r="F33" s="1586"/>
      <c r="G33" s="1499"/>
      <c r="N33" s="1586"/>
    </row>
    <row r="34" spans="1:14">
      <c r="A34" s="1499"/>
      <c r="D34" s="151"/>
      <c r="E34" s="151"/>
      <c r="F34" s="1674"/>
      <c r="G34" s="2660"/>
      <c r="H34" s="151"/>
      <c r="N34" s="1674"/>
    </row>
    <row r="35" spans="1:14">
      <c r="A35" s="1499"/>
      <c r="D35" s="151"/>
      <c r="E35" s="151"/>
      <c r="F35" s="1674"/>
      <c r="G35" s="2660"/>
      <c r="H35" s="151"/>
      <c r="N35" s="1674"/>
    </row>
    <row r="36" spans="1:14">
      <c r="A36" s="1499"/>
      <c r="D36" s="151"/>
      <c r="E36" s="151"/>
      <c r="F36" s="1674"/>
      <c r="G36" s="2660"/>
      <c r="H36" s="151"/>
      <c r="N36" s="1674"/>
    </row>
    <row r="37" spans="1:14">
      <c r="A37" s="1499"/>
      <c r="D37" s="151"/>
      <c r="E37" s="151"/>
      <c r="F37" s="1674"/>
      <c r="G37" s="2660"/>
      <c r="H37" s="151"/>
      <c r="N37" s="1674"/>
    </row>
    <row r="38" spans="1:14">
      <c r="A38" s="1499"/>
      <c r="D38" s="151"/>
      <c r="E38" s="151"/>
      <c r="F38" s="1674"/>
      <c r="G38" s="2660"/>
      <c r="H38" s="151"/>
      <c r="N38" s="1674"/>
    </row>
    <row r="39" spans="1:14">
      <c r="A39" s="1499"/>
      <c r="D39" s="151"/>
      <c r="E39" s="151"/>
      <c r="F39" s="1674"/>
      <c r="G39" s="2660"/>
      <c r="H39" s="151"/>
      <c r="M39" s="193"/>
      <c r="N39" s="1674"/>
    </row>
    <row r="40" spans="1:14">
      <c r="A40" s="1499"/>
      <c r="D40" s="193"/>
      <c r="E40" s="151"/>
      <c r="F40" s="1674"/>
      <c r="G40" s="2660"/>
      <c r="H40" s="151"/>
      <c r="N40" s="1674"/>
    </row>
    <row r="41" spans="1:14">
      <c r="A41" s="1499"/>
      <c r="D41" s="151"/>
      <c r="E41" s="151"/>
      <c r="F41" s="1674"/>
      <c r="G41" s="2660"/>
      <c r="H41" s="151"/>
      <c r="N41" s="1674"/>
    </row>
    <row r="42" spans="1:14">
      <c r="A42" s="1499"/>
      <c r="D42" s="151"/>
      <c r="E42" s="151"/>
      <c r="F42" s="1674"/>
      <c r="G42" s="2660"/>
      <c r="H42" s="151"/>
      <c r="N42" s="1674"/>
    </row>
    <row r="43" spans="1:14">
      <c r="A43" s="1499"/>
      <c r="D43" s="151"/>
      <c r="E43" s="151"/>
      <c r="F43" s="1674"/>
      <c r="G43" s="2660"/>
      <c r="H43" s="151"/>
      <c r="N43" s="1674"/>
    </row>
    <row r="44" spans="1:14">
      <c r="A44" s="1499"/>
      <c r="D44" s="151"/>
      <c r="E44" s="151"/>
      <c r="F44" s="1674"/>
      <c r="G44" s="2660"/>
      <c r="H44" s="151"/>
      <c r="N44" s="1674"/>
    </row>
    <row r="45" spans="1:14">
      <c r="A45" s="1499"/>
      <c r="D45" s="151"/>
      <c r="E45" s="151"/>
      <c r="F45" s="1674"/>
      <c r="G45" s="2660"/>
      <c r="H45" s="151"/>
      <c r="N45" s="1674"/>
    </row>
    <row r="46" spans="1:14">
      <c r="A46" s="1499"/>
      <c r="D46" s="151"/>
      <c r="E46" s="151"/>
      <c r="F46" s="1674"/>
      <c r="G46" s="2660"/>
      <c r="H46" s="151"/>
      <c r="K46" s="193"/>
      <c r="N46" s="1674"/>
    </row>
    <row r="47" spans="1:14">
      <c r="A47" s="1499"/>
      <c r="F47" s="1586"/>
      <c r="G47" s="1499"/>
      <c r="N47" s="1586"/>
    </row>
    <row r="48" spans="1:14">
      <c r="A48" s="1499"/>
      <c r="F48" s="1586"/>
      <c r="G48" s="1499"/>
      <c r="N48" s="1586"/>
    </row>
    <row r="49" spans="1:14">
      <c r="A49" s="1499"/>
      <c r="F49" s="1586"/>
      <c r="G49" s="1499"/>
      <c r="N49" s="1586"/>
    </row>
    <row r="50" spans="1:14">
      <c r="A50" s="1499"/>
      <c r="F50" s="1586"/>
      <c r="G50" s="1499"/>
      <c r="N50" s="1586"/>
    </row>
    <row r="51" spans="1:14">
      <c r="A51" s="1499"/>
      <c r="F51" s="1586"/>
      <c r="G51" s="1499"/>
      <c r="N51" s="1586"/>
    </row>
    <row r="52" spans="1:14">
      <c r="A52" s="1499"/>
      <c r="F52" s="1586"/>
      <c r="G52" s="1499"/>
      <c r="N52" s="1586"/>
    </row>
    <row r="53" spans="1:14">
      <c r="A53" s="1499"/>
      <c r="F53" s="1586"/>
      <c r="G53" s="1499"/>
      <c r="N53" s="1586"/>
    </row>
    <row r="54" spans="1:14">
      <c r="A54" s="1499"/>
      <c r="F54" s="1586"/>
      <c r="G54" s="1499"/>
      <c r="N54" s="1586"/>
    </row>
    <row r="55" spans="1:14">
      <c r="A55" s="1499"/>
      <c r="F55" s="1586"/>
      <c r="G55" s="1499"/>
      <c r="N55" s="1586"/>
    </row>
    <row r="56" spans="1:14">
      <c r="A56" s="1499"/>
      <c r="F56" s="1586"/>
      <c r="G56" s="1499"/>
      <c r="N56" s="1586"/>
    </row>
    <row r="57" spans="1:14" ht="16" thickBot="1">
      <c r="A57" s="1189"/>
      <c r="B57" s="1620"/>
      <c r="C57" s="1620"/>
      <c r="D57" s="1705"/>
      <c r="E57" s="1705"/>
      <c r="F57" s="1384"/>
      <c r="G57" s="1189"/>
      <c r="H57" s="1705"/>
      <c r="I57" s="1620"/>
      <c r="J57" s="1705"/>
      <c r="K57" s="1620"/>
      <c r="L57" s="1705"/>
      <c r="M57" s="1620"/>
      <c r="N57" s="1384"/>
    </row>
    <row r="58" spans="1:14">
      <c r="A58" s="12"/>
      <c r="B58" s="12"/>
      <c r="C58" s="12"/>
      <c r="D58" s="194"/>
      <c r="E58" s="194"/>
      <c r="F58" s="194"/>
      <c r="G58" s="181"/>
      <c r="H58" s="194"/>
      <c r="I58" s="12"/>
      <c r="J58" s="12"/>
      <c r="K58" s="12"/>
      <c r="L58" s="12"/>
      <c r="M58" s="194"/>
    </row>
    <row r="59" spans="1:14">
      <c r="A59" s="9" t="s">
        <v>3356</v>
      </c>
      <c r="E59" s="193"/>
      <c r="F59" s="193"/>
      <c r="G59" s="13" t="s">
        <v>3356</v>
      </c>
      <c r="H59" s="194"/>
      <c r="I59" s="12"/>
      <c r="K59" s="194"/>
      <c r="L59" s="181"/>
      <c r="M59" s="181"/>
    </row>
    <row r="60" spans="1:14">
      <c r="A60" s="3885" t="s">
        <v>3357</v>
      </c>
      <c r="B60" s="3885"/>
      <c r="C60" s="3885"/>
      <c r="D60" s="3885"/>
      <c r="E60" s="3885"/>
      <c r="F60" s="3885"/>
      <c r="G60" s="12" t="s">
        <v>3358</v>
      </c>
      <c r="H60" s="194"/>
      <c r="I60" s="194"/>
      <c r="J60" s="194"/>
      <c r="K60" s="194"/>
      <c r="L60" s="194"/>
      <c r="M60" s="194"/>
      <c r="N60" s="12"/>
    </row>
    <row r="61" spans="1:14">
      <c r="D61"/>
    </row>
    <row r="62" spans="1:14">
      <c r="A62" s="34" t="s">
        <v>3090</v>
      </c>
      <c r="B62" s="12"/>
      <c r="C62" s="12"/>
      <c r="D62" s="12"/>
      <c r="E62" s="12"/>
      <c r="F62" s="12"/>
    </row>
    <row r="63" spans="1:14">
      <c r="D63" s="1035"/>
      <c r="M63" s="1035"/>
    </row>
    <row r="64" spans="1:14" ht="16" thickBot="1">
      <c r="A64" s="9" t="str">
        <f>'Data Sheet'!$C$25</f>
        <v xml:space="preserve">Niagara Mohawk Power Corporation </v>
      </c>
      <c r="D64" s="1010"/>
      <c r="E64" s="1010"/>
      <c r="F64" s="502" t="str">
        <f>'Data Sheet'!$C$38</f>
        <v>December 31, 2025</v>
      </c>
      <c r="G64" s="9" t="str">
        <f>'Data Sheet'!$C$25</f>
        <v xml:space="preserve">Niagara Mohawk Power Corporation </v>
      </c>
      <c r="K64" s="9" t="str">
        <f>'Data Sheet'!$C$40</f>
        <v>April 20, 2026</v>
      </c>
      <c r="L64" s="1010"/>
      <c r="M64" s="1010"/>
    </row>
    <row r="65" spans="1:14">
      <c r="A65" s="2426" t="s">
        <v>85</v>
      </c>
      <c r="B65" s="1326"/>
      <c r="C65" s="1326"/>
      <c r="D65" s="1326"/>
      <c r="E65" s="1326"/>
      <c r="F65" s="2529"/>
      <c r="G65" s="2426"/>
      <c r="H65" s="1326"/>
      <c r="I65" s="1326"/>
      <c r="J65" s="1326"/>
      <c r="K65" s="1326"/>
      <c r="L65" s="1326"/>
      <c r="M65" s="1326"/>
      <c r="N65" s="2529"/>
    </row>
    <row r="66" spans="1:14">
      <c r="A66" s="2439" t="s">
        <v>3342</v>
      </c>
      <c r="B66" s="12"/>
      <c r="C66" s="12"/>
      <c r="D66" s="12"/>
      <c r="E66" s="12"/>
      <c r="F66" s="2473"/>
      <c r="G66" s="2439" t="s">
        <v>3343</v>
      </c>
      <c r="H66" s="12"/>
      <c r="I66" s="12"/>
      <c r="J66" s="12"/>
      <c r="K66" s="12"/>
      <c r="L66" s="12"/>
      <c r="M66" s="12"/>
      <c r="N66" s="2473"/>
    </row>
    <row r="67" spans="1:14">
      <c r="A67" s="2430"/>
      <c r="B67" s="37"/>
      <c r="C67" s="37"/>
      <c r="D67" s="37"/>
      <c r="E67" s="37"/>
      <c r="F67" s="36"/>
      <c r="G67" s="2430"/>
      <c r="H67" s="37"/>
      <c r="I67" s="37"/>
      <c r="J67" s="37"/>
      <c r="K67" s="37"/>
      <c r="L67" s="37"/>
      <c r="M67" s="37"/>
      <c r="N67" s="36"/>
    </row>
    <row r="68" spans="1:14">
      <c r="A68" s="2585"/>
      <c r="B68" s="151"/>
      <c r="C68" s="151"/>
      <c r="D68" s="151"/>
      <c r="E68" s="194"/>
      <c r="F68" s="2661"/>
      <c r="G68" s="2662"/>
      <c r="H68" s="194"/>
      <c r="I68" s="194"/>
      <c r="J68" s="194"/>
      <c r="K68" s="194"/>
      <c r="L68" s="194"/>
      <c r="M68" s="151"/>
      <c r="N68" s="1662"/>
    </row>
    <row r="69" spans="1:14">
      <c r="A69" s="2585"/>
      <c r="B69" s="151"/>
      <c r="C69" s="151"/>
      <c r="D69" s="151"/>
      <c r="E69" s="151"/>
      <c r="F69" s="1662"/>
      <c r="G69" s="2585"/>
      <c r="H69" s="151"/>
      <c r="I69" s="194"/>
      <c r="J69" s="194"/>
      <c r="K69" s="194"/>
      <c r="L69" s="194"/>
      <c r="M69" s="151"/>
      <c r="N69" s="1662"/>
    </row>
    <row r="70" spans="1:14">
      <c r="A70" s="2585"/>
      <c r="B70" s="151"/>
      <c r="C70" s="151"/>
      <c r="D70" s="151"/>
      <c r="E70" s="151"/>
      <c r="F70" s="1662"/>
      <c r="G70" s="2585"/>
      <c r="H70" s="151"/>
      <c r="I70" s="151"/>
      <c r="J70" s="151"/>
      <c r="K70" s="151"/>
      <c r="L70" s="151"/>
      <c r="M70" s="151"/>
      <c r="N70" s="1662"/>
    </row>
    <row r="71" spans="1:14" ht="31.5" customHeight="1">
      <c r="A71" s="2585"/>
      <c r="B71" s="151"/>
      <c r="C71" s="151"/>
      <c r="D71" s="2585"/>
      <c r="E71" s="151"/>
      <c r="F71" s="1662"/>
      <c r="G71" s="2585"/>
      <c r="H71" s="151"/>
      <c r="I71" s="165"/>
      <c r="J71" s="151"/>
      <c r="K71" s="151"/>
      <c r="L71" s="151"/>
      <c r="M71" s="151"/>
      <c r="N71" s="1662"/>
    </row>
    <row r="72" spans="1:14">
      <c r="B72" s="151"/>
      <c r="C72" s="151"/>
      <c r="E72" s="151"/>
      <c r="F72" s="1662"/>
      <c r="G72" s="2585"/>
      <c r="H72" s="151"/>
      <c r="I72" s="194"/>
      <c r="J72" s="151"/>
      <c r="K72" s="194"/>
      <c r="L72" s="151"/>
      <c r="M72" s="151"/>
      <c r="N72" s="1662"/>
    </row>
    <row r="73" spans="1:14">
      <c r="A73" s="2585"/>
      <c r="B73" s="151"/>
      <c r="C73" s="151"/>
      <c r="D73" s="151"/>
      <c r="E73" s="151"/>
      <c r="F73" s="1662"/>
      <c r="G73" s="2585"/>
      <c r="H73" s="151"/>
      <c r="I73" s="151"/>
      <c r="J73" s="151"/>
      <c r="K73" s="151"/>
      <c r="L73" s="151"/>
      <c r="M73" s="151"/>
      <c r="N73" s="1662"/>
    </row>
    <row r="74" spans="1:14">
      <c r="A74" s="2585"/>
      <c r="B74" s="151"/>
      <c r="C74" s="151"/>
      <c r="D74" s="151"/>
      <c r="E74" s="151"/>
      <c r="F74" s="1662"/>
      <c r="G74" s="2585"/>
      <c r="H74" s="151"/>
      <c r="I74" s="151"/>
      <c r="J74" s="151"/>
      <c r="K74" s="151"/>
      <c r="L74" s="151"/>
      <c r="M74" s="151"/>
      <c r="N74" s="1662"/>
    </row>
    <row r="75" spans="1:14">
      <c r="A75" s="2585"/>
      <c r="B75" s="151"/>
      <c r="C75" s="151"/>
      <c r="D75" s="151"/>
      <c r="E75" s="151"/>
      <c r="F75" s="1662"/>
      <c r="G75" s="2585"/>
      <c r="H75" s="151"/>
      <c r="I75" s="151"/>
      <c r="J75" s="151"/>
      <c r="K75" s="151"/>
      <c r="L75" s="151"/>
      <c r="M75" s="151"/>
      <c r="N75" s="1662"/>
    </row>
    <row r="76" spans="1:14">
      <c r="A76" s="2585"/>
      <c r="B76" s="151"/>
      <c r="C76" s="151"/>
      <c r="D76" s="151"/>
      <c r="E76" s="151"/>
      <c r="F76" s="1662"/>
      <c r="G76" s="2585"/>
      <c r="H76" s="151"/>
      <c r="I76" s="151"/>
      <c r="J76" s="151"/>
      <c r="K76" s="151"/>
      <c r="L76" s="151"/>
      <c r="M76" s="151"/>
      <c r="N76" s="1662"/>
    </row>
    <row r="77" spans="1:14">
      <c r="A77" s="2585"/>
      <c r="B77" s="151"/>
      <c r="C77" s="151"/>
      <c r="D77" s="151"/>
      <c r="E77" s="151"/>
      <c r="F77" s="1662"/>
      <c r="G77" s="2585"/>
      <c r="H77" s="151"/>
      <c r="I77" s="151"/>
      <c r="J77" s="151"/>
      <c r="K77" s="151"/>
      <c r="L77" s="151"/>
      <c r="M77" s="151"/>
      <c r="N77" s="1662"/>
    </row>
    <row r="78" spans="1:14">
      <c r="A78" s="2585"/>
      <c r="B78" s="151"/>
      <c r="C78" s="151"/>
      <c r="D78" s="151"/>
      <c r="E78" s="151"/>
      <c r="F78" s="1662"/>
      <c r="G78" s="2585"/>
      <c r="H78" s="151"/>
      <c r="I78" s="151"/>
      <c r="J78" s="151"/>
      <c r="K78" s="151"/>
      <c r="L78" s="151"/>
      <c r="M78" s="151"/>
      <c r="N78" s="1662"/>
    </row>
    <row r="79" spans="1:14">
      <c r="A79" s="2585"/>
      <c r="B79" s="151"/>
      <c r="C79" s="151"/>
      <c r="D79" s="151"/>
      <c r="E79" s="151"/>
      <c r="F79" s="1662"/>
      <c r="G79" s="2585"/>
      <c r="H79" s="151"/>
      <c r="I79" s="151"/>
      <c r="J79" s="151"/>
      <c r="K79" s="151"/>
      <c r="L79" s="151"/>
      <c r="M79" s="151"/>
      <c r="N79" s="1662"/>
    </row>
    <row r="80" spans="1:14">
      <c r="A80" s="2585"/>
      <c r="B80" s="151"/>
      <c r="C80" s="151"/>
      <c r="D80" s="151"/>
      <c r="E80" s="151"/>
      <c r="F80" s="1662"/>
      <c r="G80" s="2585"/>
      <c r="H80" s="151"/>
      <c r="I80" s="151"/>
      <c r="J80" s="151"/>
      <c r="K80" s="151"/>
      <c r="L80" s="151"/>
      <c r="M80" s="151"/>
      <c r="N80" s="1662"/>
    </row>
    <row r="81" spans="1:14">
      <c r="A81" s="2585"/>
      <c r="B81" s="151"/>
      <c r="C81" s="151"/>
      <c r="D81" s="151"/>
      <c r="E81" s="151"/>
      <c r="F81" s="1662"/>
      <c r="G81" s="2585"/>
      <c r="H81" s="151"/>
      <c r="I81" s="151"/>
      <c r="J81" s="151"/>
      <c r="K81" s="151"/>
      <c r="L81" s="151"/>
      <c r="M81" s="151"/>
      <c r="N81" s="1662"/>
    </row>
    <row r="82" spans="1:14">
      <c r="A82" s="2585"/>
      <c r="B82" s="151"/>
      <c r="C82" s="151"/>
      <c r="D82" s="151"/>
      <c r="E82" s="151"/>
      <c r="F82" s="1662"/>
      <c r="G82" s="2585"/>
      <c r="H82" s="151"/>
      <c r="I82" s="151"/>
      <c r="J82" s="151"/>
      <c r="K82" s="151"/>
      <c r="L82" s="151"/>
      <c r="M82" s="151"/>
      <c r="N82" s="1662"/>
    </row>
    <row r="83" spans="1:14">
      <c r="A83" s="2585"/>
      <c r="B83" s="151"/>
      <c r="C83" s="151"/>
      <c r="D83" s="151"/>
      <c r="E83" s="151"/>
      <c r="F83" s="1662"/>
      <c r="G83" s="2585"/>
      <c r="H83" s="151"/>
      <c r="I83" s="151"/>
      <c r="J83" s="151"/>
      <c r="K83" s="151"/>
      <c r="L83" s="151"/>
      <c r="M83" s="151"/>
      <c r="N83" s="1662"/>
    </row>
    <row r="84" spans="1:14">
      <c r="A84" s="2585"/>
      <c r="B84" s="151"/>
      <c r="C84" s="151"/>
      <c r="D84" s="151"/>
      <c r="E84" s="151"/>
      <c r="F84" s="1662"/>
      <c r="G84" s="2585"/>
      <c r="H84" s="151"/>
      <c r="I84" s="151"/>
      <c r="J84" s="151"/>
      <c r="K84" s="151"/>
      <c r="L84" s="151"/>
      <c r="M84" s="151"/>
      <c r="N84" s="1662"/>
    </row>
    <row r="85" spans="1:14">
      <c r="A85" s="2585"/>
      <c r="B85" s="151"/>
      <c r="C85" s="151"/>
      <c r="D85" s="151"/>
      <c r="E85" s="151"/>
      <c r="F85" s="1662"/>
      <c r="G85" s="2585"/>
      <c r="H85" s="151"/>
      <c r="I85" s="151"/>
      <c r="J85" s="151"/>
      <c r="K85" s="151"/>
      <c r="L85" s="151"/>
      <c r="M85" s="151"/>
      <c r="N85" s="1662"/>
    </row>
    <row r="86" spans="1:14">
      <c r="A86" s="2585"/>
      <c r="B86" s="151"/>
      <c r="C86" s="151"/>
      <c r="D86" s="151"/>
      <c r="E86" s="151"/>
      <c r="F86" s="1662"/>
      <c r="G86" s="2585"/>
      <c r="H86" s="151"/>
      <c r="I86" s="151"/>
      <c r="J86" s="151"/>
      <c r="K86" s="151"/>
      <c r="L86" s="151"/>
      <c r="M86" s="151"/>
      <c r="N86" s="1662"/>
    </row>
    <row r="87" spans="1:14">
      <c r="A87" s="2585"/>
      <c r="B87" s="151"/>
      <c r="C87" s="151"/>
      <c r="D87" s="151"/>
      <c r="E87" s="151"/>
      <c r="F87" s="1662"/>
      <c r="G87" s="2585"/>
      <c r="H87" s="151"/>
      <c r="I87" s="151"/>
      <c r="J87" s="151"/>
      <c r="K87" s="151"/>
      <c r="L87" s="151"/>
      <c r="M87" s="151"/>
      <c r="N87" s="1662"/>
    </row>
    <row r="88" spans="1:14">
      <c r="A88" s="2585"/>
      <c r="B88" s="151"/>
      <c r="C88" s="151"/>
      <c r="D88" s="151"/>
      <c r="E88" s="151"/>
      <c r="F88" s="1662"/>
      <c r="G88" s="2585"/>
      <c r="H88" s="151"/>
      <c r="I88" s="151"/>
      <c r="J88" s="151"/>
      <c r="K88" s="151"/>
      <c r="L88" s="151"/>
      <c r="M88" s="151"/>
      <c r="N88" s="1662"/>
    </row>
    <row r="89" spans="1:14">
      <c r="A89" s="2585"/>
      <c r="B89" s="151"/>
      <c r="C89" s="151"/>
      <c r="D89" s="151"/>
      <c r="E89" s="151"/>
      <c r="F89" s="1662"/>
      <c r="G89" s="2585"/>
      <c r="H89" s="151"/>
      <c r="I89" s="151"/>
      <c r="J89" s="151"/>
      <c r="K89" s="151"/>
      <c r="L89" s="151"/>
      <c r="M89" s="151"/>
      <c r="N89" s="1662"/>
    </row>
    <row r="90" spans="1:14">
      <c r="A90" s="2585"/>
      <c r="B90" s="151"/>
      <c r="C90" s="151"/>
      <c r="D90" s="151"/>
      <c r="E90" s="151"/>
      <c r="F90" s="1662"/>
      <c r="G90" s="2585"/>
      <c r="H90" s="151"/>
      <c r="I90" s="151"/>
      <c r="J90" s="151"/>
      <c r="K90" s="151"/>
      <c r="L90" s="151"/>
      <c r="M90" s="151"/>
      <c r="N90" s="1662"/>
    </row>
    <row r="91" spans="1:14">
      <c r="A91" s="2585"/>
      <c r="B91" s="151"/>
      <c r="C91" s="151"/>
      <c r="D91" s="151"/>
      <c r="E91" s="151"/>
      <c r="F91" s="1662"/>
      <c r="G91" s="2585"/>
      <c r="H91" s="151"/>
      <c r="I91" s="151"/>
      <c r="J91" s="151"/>
      <c r="K91" s="151"/>
      <c r="L91" s="151"/>
      <c r="M91" s="151"/>
      <c r="N91" s="1662"/>
    </row>
    <row r="92" spans="1:14">
      <c r="A92" s="2585"/>
      <c r="B92" s="151"/>
      <c r="C92" s="151"/>
      <c r="D92" s="151"/>
      <c r="E92" s="151"/>
      <c r="F92" s="1662"/>
      <c r="G92" s="2585"/>
      <c r="H92" s="151"/>
      <c r="I92" s="151"/>
      <c r="J92" s="151"/>
      <c r="K92" s="151"/>
      <c r="L92" s="151"/>
      <c r="M92" s="151"/>
      <c r="N92" s="1662"/>
    </row>
    <row r="93" spans="1:14">
      <c r="A93" s="2585"/>
      <c r="B93" s="151"/>
      <c r="C93" s="151"/>
      <c r="D93" s="151"/>
      <c r="E93" s="151"/>
      <c r="F93" s="1662"/>
      <c r="G93" s="2585"/>
      <c r="H93" s="151"/>
      <c r="I93" s="151"/>
      <c r="J93" s="151"/>
      <c r="K93" s="151"/>
      <c r="L93" s="151"/>
      <c r="M93" s="151"/>
      <c r="N93" s="1662"/>
    </row>
    <row r="94" spans="1:14">
      <c r="A94" s="2585"/>
      <c r="B94" s="151"/>
      <c r="C94" s="151"/>
      <c r="D94" s="151"/>
      <c r="E94" s="151"/>
      <c r="F94" s="1662"/>
      <c r="G94" s="2585"/>
      <c r="H94" s="151"/>
      <c r="I94" s="151"/>
      <c r="J94" s="151"/>
      <c r="K94" s="151"/>
      <c r="L94" s="151"/>
      <c r="M94" s="151"/>
      <c r="N94" s="1662"/>
    </row>
    <row r="95" spans="1:14">
      <c r="A95" s="2585"/>
      <c r="B95" s="151"/>
      <c r="C95" s="151"/>
      <c r="D95" s="151"/>
      <c r="E95" s="151"/>
      <c r="F95" s="1662"/>
      <c r="G95" s="2585"/>
      <c r="H95" s="151"/>
      <c r="I95" s="151"/>
      <c r="J95" s="151"/>
      <c r="K95" s="151"/>
      <c r="L95" s="151"/>
      <c r="M95" s="151"/>
      <c r="N95" s="1662"/>
    </row>
    <row r="96" spans="1:14">
      <c r="A96" s="2585"/>
      <c r="B96" s="151"/>
      <c r="C96" s="151"/>
      <c r="D96" s="151"/>
      <c r="E96" s="151"/>
      <c r="F96" s="1662"/>
      <c r="G96" s="2585"/>
      <c r="H96" s="151"/>
      <c r="I96" s="151"/>
      <c r="J96" s="151"/>
      <c r="K96" s="151"/>
      <c r="L96" s="151"/>
      <c r="M96" s="151"/>
      <c r="N96" s="1662"/>
    </row>
    <row r="97" spans="1:14">
      <c r="A97" s="2585"/>
      <c r="B97" s="151"/>
      <c r="C97" s="151"/>
      <c r="D97" s="151"/>
      <c r="E97" s="151"/>
      <c r="F97" s="1662"/>
      <c r="G97" s="2585"/>
      <c r="H97" s="151"/>
      <c r="I97" s="151"/>
      <c r="J97" s="151"/>
      <c r="K97" s="151"/>
      <c r="L97" s="151"/>
      <c r="M97" s="151"/>
      <c r="N97" s="1662"/>
    </row>
    <row r="98" spans="1:14">
      <c r="A98" s="2585"/>
      <c r="B98" s="151"/>
      <c r="C98" s="151"/>
      <c r="D98" s="151"/>
      <c r="E98" s="151"/>
      <c r="F98" s="1662"/>
      <c r="G98" s="2585"/>
      <c r="H98" s="151"/>
      <c r="I98" s="151"/>
      <c r="J98" s="151"/>
      <c r="K98" s="151"/>
      <c r="L98" s="151"/>
      <c r="M98" s="151"/>
      <c r="N98" s="1662"/>
    </row>
    <row r="99" spans="1:14">
      <c r="A99" s="2585"/>
      <c r="B99" s="151"/>
      <c r="C99" s="151"/>
      <c r="D99" s="151"/>
      <c r="E99" s="151"/>
      <c r="F99" s="1662"/>
      <c r="G99" s="2585"/>
      <c r="H99" s="151"/>
      <c r="I99" s="151"/>
      <c r="J99" s="151"/>
      <c r="K99" s="151"/>
      <c r="L99" s="151"/>
      <c r="M99" s="151"/>
      <c r="N99" s="1662"/>
    </row>
    <row r="100" spans="1:14">
      <c r="A100" s="2585"/>
      <c r="B100" s="151"/>
      <c r="C100" s="151"/>
      <c r="D100" s="151"/>
      <c r="E100" s="151"/>
      <c r="F100" s="1662"/>
      <c r="G100" s="2585"/>
      <c r="H100" s="151"/>
      <c r="I100" s="151"/>
      <c r="J100" s="151"/>
      <c r="K100" s="151"/>
      <c r="L100" s="151"/>
      <c r="M100" s="151"/>
      <c r="N100" s="1662"/>
    </row>
    <row r="101" spans="1:14">
      <c r="A101" s="2585"/>
      <c r="B101" s="151"/>
      <c r="C101" s="151"/>
      <c r="D101" s="151"/>
      <c r="E101" s="151"/>
      <c r="F101" s="1662"/>
      <c r="G101" s="2585"/>
      <c r="H101" s="151"/>
      <c r="I101" s="151"/>
      <c r="J101" s="151"/>
      <c r="K101" s="151"/>
      <c r="L101" s="151"/>
      <c r="M101" s="151"/>
      <c r="N101" s="1662"/>
    </row>
    <row r="102" spans="1:14">
      <c r="A102" s="2585"/>
      <c r="B102" s="151"/>
      <c r="C102" s="151"/>
      <c r="D102" s="151"/>
      <c r="E102" s="151"/>
      <c r="F102" s="1662"/>
      <c r="G102" s="2585"/>
      <c r="H102" s="151"/>
      <c r="I102" s="151"/>
      <c r="J102" s="151"/>
      <c r="K102" s="151"/>
      <c r="L102" s="151"/>
      <c r="M102" s="151"/>
      <c r="N102" s="1662"/>
    </row>
    <row r="103" spans="1:14">
      <c r="A103" s="2585"/>
      <c r="B103" s="151"/>
      <c r="C103" s="151"/>
      <c r="D103" s="151"/>
      <c r="E103" s="151"/>
      <c r="F103" s="1662"/>
      <c r="G103" s="2585"/>
      <c r="H103" s="151"/>
      <c r="I103" s="151"/>
      <c r="J103" s="151"/>
      <c r="K103" s="151"/>
      <c r="L103" s="151"/>
      <c r="M103" s="151"/>
      <c r="N103" s="1662"/>
    </row>
    <row r="104" spans="1:14">
      <c r="A104" s="2585"/>
      <c r="B104" s="151"/>
      <c r="C104" s="151"/>
      <c r="D104" s="151"/>
      <c r="E104" s="151"/>
      <c r="F104" s="1662"/>
      <c r="G104" s="2585"/>
      <c r="H104" s="151"/>
      <c r="I104" s="151"/>
      <c r="J104" s="151"/>
      <c r="K104" s="151"/>
      <c r="L104" s="151"/>
      <c r="M104" s="151"/>
      <c r="N104" s="1662"/>
    </row>
    <row r="105" spans="1:14">
      <c r="A105" s="2585"/>
      <c r="B105" s="151"/>
      <c r="C105" s="151"/>
      <c r="D105" s="151"/>
      <c r="E105" s="151"/>
      <c r="F105" s="1662"/>
      <c r="G105" s="2585"/>
      <c r="H105" s="151"/>
      <c r="I105" s="151"/>
      <c r="J105" s="151"/>
      <c r="K105" s="151"/>
      <c r="L105" s="151"/>
      <c r="M105" s="151"/>
      <c r="N105" s="1662"/>
    </row>
    <row r="106" spans="1:14">
      <c r="A106" s="2585"/>
      <c r="B106" s="151"/>
      <c r="C106" s="151"/>
      <c r="D106" s="151"/>
      <c r="E106" s="151"/>
      <c r="F106" s="1662"/>
      <c r="G106" s="2585"/>
      <c r="H106" s="151"/>
      <c r="I106" s="151"/>
      <c r="J106" s="151"/>
      <c r="K106" s="151"/>
      <c r="L106" s="151"/>
      <c r="M106" s="151"/>
      <c r="N106" s="1662"/>
    </row>
    <row r="107" spans="1:14">
      <c r="A107" s="2585"/>
      <c r="B107" s="151"/>
      <c r="C107" s="151"/>
      <c r="D107" s="151"/>
      <c r="E107" s="151"/>
      <c r="F107" s="1662"/>
      <c r="G107" s="2585"/>
      <c r="H107" s="151"/>
      <c r="I107" s="151"/>
      <c r="J107" s="151"/>
      <c r="K107" s="151"/>
      <c r="L107" s="151"/>
      <c r="M107" s="151"/>
      <c r="N107" s="1662"/>
    </row>
    <row r="108" spans="1:14">
      <c r="A108" s="2585"/>
      <c r="B108" s="151"/>
      <c r="C108" s="151"/>
      <c r="D108" s="151"/>
      <c r="E108" s="151"/>
      <c r="F108" s="1662"/>
      <c r="G108" s="2585"/>
      <c r="H108" s="151"/>
      <c r="I108" s="151"/>
      <c r="J108" s="151"/>
      <c r="K108" s="151"/>
      <c r="L108" s="151"/>
      <c r="M108" s="151"/>
      <c r="N108" s="1662"/>
    </row>
    <row r="109" spans="1:14">
      <c r="A109" s="2585"/>
      <c r="B109" s="151"/>
      <c r="C109" s="151"/>
      <c r="D109" s="151"/>
      <c r="E109" s="151"/>
      <c r="F109" s="1662"/>
      <c r="G109" s="2585"/>
      <c r="H109" s="151"/>
      <c r="I109" s="151"/>
      <c r="J109" s="151"/>
      <c r="K109" s="151"/>
      <c r="L109" s="151"/>
      <c r="M109" s="151"/>
      <c r="N109" s="1662"/>
    </row>
    <row r="110" spans="1:14">
      <c r="A110" s="2585"/>
      <c r="B110" s="151"/>
      <c r="C110" s="151"/>
      <c r="D110" s="151"/>
      <c r="E110" s="151"/>
      <c r="F110" s="1662"/>
      <c r="G110" s="2585"/>
      <c r="H110" s="151"/>
      <c r="I110" s="151"/>
      <c r="J110" s="151"/>
      <c r="K110" s="151"/>
      <c r="L110" s="151"/>
      <c r="M110" s="151"/>
      <c r="N110" s="1662"/>
    </row>
    <row r="111" spans="1:14">
      <c r="A111" s="2585"/>
      <c r="B111" s="151"/>
      <c r="C111" s="151"/>
      <c r="D111" s="151"/>
      <c r="E111" s="151"/>
      <c r="F111" s="1662"/>
      <c r="G111" s="2585"/>
      <c r="H111" s="151"/>
      <c r="I111" s="151"/>
      <c r="J111" s="151"/>
      <c r="K111" s="151"/>
      <c r="L111" s="151"/>
      <c r="M111" s="151"/>
      <c r="N111" s="1662"/>
    </row>
    <row r="112" spans="1:14">
      <c r="A112" s="2585"/>
      <c r="B112" s="151"/>
      <c r="C112" s="151"/>
      <c r="D112" s="151"/>
      <c r="E112" s="151"/>
      <c r="F112" s="1662"/>
      <c r="G112" s="2585"/>
      <c r="H112" s="151"/>
      <c r="I112" s="151"/>
      <c r="J112" s="151"/>
      <c r="K112" s="151"/>
      <c r="L112" s="151"/>
      <c r="M112" s="151"/>
      <c r="N112" s="1662"/>
    </row>
    <row r="113" spans="1:14">
      <c r="A113" s="2585"/>
      <c r="B113" s="151"/>
      <c r="C113" s="151"/>
      <c r="D113" s="151"/>
      <c r="E113" s="151"/>
      <c r="F113" s="1662"/>
      <c r="G113" s="2585"/>
      <c r="H113" s="151"/>
      <c r="I113" s="151"/>
      <c r="J113" s="151"/>
      <c r="K113" s="151"/>
      <c r="L113" s="151"/>
      <c r="M113" s="151"/>
      <c r="N113" s="1662"/>
    </row>
    <row r="114" spans="1:14">
      <c r="A114" s="2585"/>
      <c r="B114" s="151"/>
      <c r="C114" s="151"/>
      <c r="D114" s="151"/>
      <c r="E114" s="151"/>
      <c r="F114" s="1662"/>
      <c r="G114" s="2585"/>
      <c r="H114" s="151"/>
      <c r="I114" s="151"/>
      <c r="J114" s="151"/>
      <c r="K114" s="151"/>
      <c r="L114" s="151"/>
      <c r="M114" s="151"/>
      <c r="N114" s="1662"/>
    </row>
    <row r="115" spans="1:14">
      <c r="A115" s="2585"/>
      <c r="B115" s="151"/>
      <c r="C115" s="151"/>
      <c r="D115" s="151"/>
      <c r="E115" s="151"/>
      <c r="F115" s="1662"/>
      <c r="G115" s="2585"/>
      <c r="H115" s="151"/>
      <c r="I115" s="151"/>
      <c r="J115" s="151"/>
      <c r="K115" s="151"/>
      <c r="L115" s="151"/>
      <c r="M115" s="151"/>
      <c r="N115" s="1662"/>
    </row>
    <row r="116" spans="1:14">
      <c r="A116" s="2585"/>
      <c r="B116" s="151"/>
      <c r="C116" s="151"/>
      <c r="D116" s="151"/>
      <c r="E116" s="151"/>
      <c r="F116" s="1662"/>
      <c r="G116" s="2585"/>
      <c r="H116" s="151"/>
      <c r="I116" s="151"/>
      <c r="J116" s="151"/>
      <c r="K116" s="151"/>
      <c r="L116" s="151"/>
      <c r="M116" s="151"/>
      <c r="N116" s="1662"/>
    </row>
    <row r="117" spans="1:14">
      <c r="A117" s="2585"/>
      <c r="B117" s="151"/>
      <c r="C117" s="151"/>
      <c r="D117" s="151"/>
      <c r="E117" s="151"/>
      <c r="F117" s="1662"/>
      <c r="G117" s="2585"/>
      <c r="H117" s="151"/>
      <c r="I117" s="151"/>
      <c r="J117" s="151"/>
      <c r="K117" s="151"/>
      <c r="L117" s="151"/>
      <c r="M117" s="151"/>
      <c r="N117" s="1662"/>
    </row>
    <row r="118" spans="1:14">
      <c r="A118" s="2585"/>
      <c r="B118" s="151"/>
      <c r="C118" s="151"/>
      <c r="D118" s="151"/>
      <c r="E118" s="151"/>
      <c r="F118" s="1662"/>
      <c r="G118" s="2585"/>
      <c r="H118" s="151"/>
      <c r="I118" s="151"/>
      <c r="J118" s="151"/>
      <c r="K118" s="151"/>
      <c r="L118" s="151"/>
      <c r="M118" s="151"/>
      <c r="N118" s="1662"/>
    </row>
    <row r="119" spans="1:14">
      <c r="A119" s="2585"/>
      <c r="B119" s="151"/>
      <c r="C119" s="151"/>
      <c r="D119" s="151"/>
      <c r="E119" s="151"/>
      <c r="F119" s="1662"/>
      <c r="G119" s="2585"/>
      <c r="H119" s="151"/>
      <c r="I119" s="151"/>
      <c r="J119" s="151"/>
      <c r="K119" s="151"/>
      <c r="L119" s="151"/>
      <c r="M119" s="151"/>
      <c r="N119" s="1662"/>
    </row>
    <row r="120" spans="1:14">
      <c r="A120" s="2585"/>
      <c r="B120" s="151"/>
      <c r="C120" s="151"/>
      <c r="D120" s="151"/>
      <c r="E120" s="151"/>
      <c r="F120" s="1662"/>
      <c r="G120" s="2585"/>
      <c r="H120" s="151"/>
      <c r="I120" s="151"/>
      <c r="J120" s="151"/>
      <c r="K120" s="151"/>
      <c r="L120" s="151"/>
      <c r="M120" s="151"/>
      <c r="N120" s="1662"/>
    </row>
    <row r="121" spans="1:14">
      <c r="A121" s="2585"/>
      <c r="B121" s="151"/>
      <c r="C121" s="151"/>
      <c r="D121" s="151"/>
      <c r="E121" s="151"/>
      <c r="F121" s="1662"/>
      <c r="G121" s="2585"/>
      <c r="H121" s="151"/>
      <c r="I121" s="151"/>
      <c r="J121" s="151"/>
      <c r="K121" s="151"/>
      <c r="L121" s="151"/>
      <c r="M121" s="151"/>
      <c r="N121" s="1662"/>
    </row>
    <row r="122" spans="1:14" ht="16" thickBot="1">
      <c r="A122" s="3003"/>
      <c r="B122" s="3004"/>
      <c r="C122" s="3004"/>
      <c r="D122" s="3004"/>
      <c r="E122" s="3004"/>
      <c r="F122" s="2601"/>
      <c r="G122" s="3003"/>
      <c r="H122" s="3004"/>
      <c r="I122" s="3004"/>
      <c r="J122" s="3004"/>
      <c r="K122" s="3004"/>
      <c r="L122" s="3004"/>
      <c r="M122" s="3004"/>
      <c r="N122" s="2601"/>
    </row>
    <row r="123" spans="1:14">
      <c r="A123" s="12"/>
      <c r="B123" s="12"/>
      <c r="C123" s="12"/>
      <c r="D123" s="194"/>
      <c r="E123" s="194"/>
      <c r="F123" s="194"/>
      <c r="G123" s="181"/>
      <c r="H123" s="194"/>
      <c r="I123" s="12"/>
      <c r="J123" s="12"/>
      <c r="K123" s="12"/>
      <c r="L123" s="12"/>
      <c r="M123" s="194"/>
    </row>
    <row r="124" spans="1:14">
      <c r="A124" s="13" t="s">
        <v>3356</v>
      </c>
      <c r="B124" s="12"/>
      <c r="C124" s="12"/>
      <c r="E124" s="193"/>
      <c r="F124" s="193"/>
      <c r="G124" s="13" t="s">
        <v>3356</v>
      </c>
      <c r="H124" s="194"/>
      <c r="I124" s="12"/>
      <c r="K124" s="194"/>
      <c r="L124" s="181"/>
      <c r="M124" s="181"/>
    </row>
    <row r="125" spans="1:14" ht="16" thickBot="1">
      <c r="A125" s="194" t="s">
        <v>3359</v>
      </c>
      <c r="B125" s="12"/>
      <c r="C125" s="12"/>
      <c r="D125" s="194"/>
      <c r="E125" s="194"/>
      <c r="F125" s="194"/>
      <c r="G125" s="12" t="s">
        <v>3360</v>
      </c>
      <c r="H125" s="194"/>
      <c r="I125" s="194"/>
      <c r="J125" s="194"/>
      <c r="K125" s="194"/>
      <c r="L125" s="194"/>
      <c r="M125" s="194"/>
      <c r="N125" s="12"/>
    </row>
    <row r="126" spans="1:14">
      <c r="A126" s="1182"/>
      <c r="B126" s="1328"/>
      <c r="C126" s="1328"/>
      <c r="D126" s="1328"/>
      <c r="E126" s="1183"/>
    </row>
    <row r="127" spans="1:14">
      <c r="A127" s="1499"/>
      <c r="E127" s="1586"/>
    </row>
    <row r="128" spans="1:14">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
    <mergeCell ref="A60:F60"/>
  </mergeCells>
  <printOptions horizontalCentered="1" verticalCentered="1"/>
  <pageMargins left="0.5" right="0.75" top="0.5" bottom="0.5" header="0.5" footer="0.5"/>
  <pageSetup scale="61" pageOrder="overThenDown" orientation="portrait" r:id="rId1"/>
  <headerFooter alignWithMargins="0"/>
  <rowBreaks count="1" manualBreakCount="1">
    <brk id="61" max="16383" man="1"/>
  </rowBreaks>
  <colBreaks count="1" manualBreakCount="1">
    <brk id="6" max="1048575" man="1"/>
  </colBreaks>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tabColor rgb="FF92D050"/>
  </sheetPr>
  <dimension ref="A1:V200"/>
  <sheetViews>
    <sheetView view="pageBreakPreview" zoomScale="60" zoomScaleNormal="60" workbookViewId="0">
      <selection activeCell="F39" sqref="F39"/>
    </sheetView>
  </sheetViews>
  <sheetFormatPr defaultColWidth="9.69140625" defaultRowHeight="15.5"/>
  <cols>
    <col min="1" max="1" width="4.69140625" style="9" customWidth="1"/>
    <col min="2" max="2" width="9.4609375" style="9" customWidth="1"/>
    <col min="3" max="3" width="46.69140625" style="9" customWidth="1"/>
    <col min="4" max="4" width="21.23046875" style="9" customWidth="1"/>
    <col min="5" max="5" width="16.69140625" style="9" customWidth="1"/>
    <col min="6" max="6" width="18.84375" style="9" customWidth="1"/>
    <col min="7" max="7" width="9.07421875" style="9" customWidth="1"/>
    <col min="8" max="8" width="16.69140625" style="9" customWidth="1"/>
    <col min="9" max="9" width="7.69140625" style="9" customWidth="1"/>
    <col min="10" max="10" width="16.69140625" style="9" customWidth="1"/>
    <col min="11" max="11" width="8.53515625" style="9" customWidth="1"/>
    <col min="12" max="13" width="16.69140625" style="9" customWidth="1"/>
    <col min="14" max="14" width="4.69140625" style="9" customWidth="1"/>
    <col min="15" max="15" width="14.69140625" style="9" customWidth="1"/>
    <col min="16" max="16384" width="9.69140625" style="9"/>
  </cols>
  <sheetData>
    <row r="1" spans="1:14">
      <c r="A1" s="2426" t="s">
        <v>156</v>
      </c>
      <c r="B1" s="1326"/>
      <c r="C1" s="1326"/>
      <c r="D1" s="2470" t="s">
        <v>353</v>
      </c>
      <c r="E1" s="2470" t="s">
        <v>158</v>
      </c>
      <c r="F1" s="2579" t="s">
        <v>159</v>
      </c>
      <c r="G1" s="2426" t="s">
        <v>156</v>
      </c>
      <c r="H1" s="2427"/>
      <c r="I1" s="1326" t="s">
        <v>353</v>
      </c>
      <c r="J1" s="2427"/>
      <c r="K1" s="1326" t="s">
        <v>158</v>
      </c>
      <c r="L1" s="2427"/>
      <c r="M1" s="1326" t="s">
        <v>159</v>
      </c>
      <c r="N1" s="2529"/>
    </row>
    <row r="2" spans="1:14">
      <c r="A2" s="2429" t="str">
        <f>'Data Sheet'!$C$25</f>
        <v xml:space="preserve">Niagara Mohawk Power Corporation </v>
      </c>
      <c r="D2" s="47" t="s">
        <v>160</v>
      </c>
      <c r="E2" s="47" t="s">
        <v>161</v>
      </c>
      <c r="F2" s="41"/>
      <c r="G2" s="2429" t="str">
        <f>'Data Sheet'!$C$25</f>
        <v xml:space="preserve">Niagara Mohawk Power Corporation </v>
      </c>
      <c r="H2" s="40"/>
      <c r="I2" s="47" t="s">
        <v>160</v>
      </c>
      <c r="J2" s="40"/>
      <c r="K2" s="9" t="s">
        <v>161</v>
      </c>
      <c r="L2" s="40"/>
      <c r="N2" s="1579"/>
    </row>
    <row r="3" spans="1:14" ht="15" customHeight="1">
      <c r="A3" s="2429" t="s">
        <v>85</v>
      </c>
      <c r="D3" s="47" t="s">
        <v>1666</v>
      </c>
      <c r="E3" s="323" t="str">
        <f>'Data Sheet'!$C$40</f>
        <v>April 20, 2026</v>
      </c>
      <c r="F3" s="489" t="str">
        <f>'Data Sheet'!$C$38</f>
        <v>December 31, 2025</v>
      </c>
      <c r="G3" s="2429"/>
      <c r="H3" s="40"/>
      <c r="I3" s="9" t="s">
        <v>1666</v>
      </c>
      <c r="J3" s="40"/>
      <c r="K3" s="494" t="str">
        <f>'Data Sheet'!$C$40</f>
        <v>April 20, 2026</v>
      </c>
      <c r="L3" s="324"/>
      <c r="M3" s="491" t="str">
        <f>'Data Sheet'!$C$38</f>
        <v>December 31, 2025</v>
      </c>
      <c r="N3" s="36"/>
    </row>
    <row r="4" spans="1:14" ht="15" customHeight="1">
      <c r="A4" s="112" t="s">
        <v>3361</v>
      </c>
      <c r="B4" s="2179"/>
      <c r="C4" s="2179"/>
      <c r="D4" s="2179"/>
      <c r="E4" s="2179"/>
      <c r="F4" s="113"/>
      <c r="G4" s="112" t="s">
        <v>3362</v>
      </c>
      <c r="H4" s="2179"/>
      <c r="I4" s="2179"/>
      <c r="J4" s="2179"/>
      <c r="K4" s="2179"/>
      <c r="L4" s="2179"/>
      <c r="M4" s="2179"/>
      <c r="N4" s="36"/>
    </row>
    <row r="5" spans="1:14">
      <c r="A5" s="2429"/>
      <c r="F5" s="1579"/>
      <c r="G5" s="2429"/>
      <c r="N5" s="1579"/>
    </row>
    <row r="6" spans="1:14">
      <c r="A6" s="2429" t="s">
        <v>3363</v>
      </c>
      <c r="F6" s="1579"/>
      <c r="G6" s="2429" t="s">
        <v>3364</v>
      </c>
      <c r="N6" s="1579"/>
    </row>
    <row r="7" spans="1:14">
      <c r="A7" s="2429"/>
      <c r="B7" s="9" t="s">
        <v>3365</v>
      </c>
      <c r="F7" s="1579"/>
      <c r="G7" s="2429" t="s">
        <v>3366</v>
      </c>
      <c r="N7" s="1579"/>
    </row>
    <row r="8" spans="1:14">
      <c r="A8" s="2429" t="s">
        <v>3304</v>
      </c>
      <c r="F8" s="1579"/>
      <c r="G8" s="2429" t="s">
        <v>3367</v>
      </c>
      <c r="N8" s="1579"/>
    </row>
    <row r="9" spans="1:14">
      <c r="A9" s="2430"/>
      <c r="B9" s="37"/>
      <c r="C9" s="37"/>
      <c r="D9" s="37"/>
      <c r="E9" s="37"/>
      <c r="F9" s="36"/>
      <c r="G9" s="2430"/>
      <c r="H9" s="37"/>
      <c r="I9" s="37"/>
      <c r="J9" s="37"/>
      <c r="K9" s="37"/>
      <c r="L9" s="37"/>
      <c r="M9" s="37"/>
      <c r="N9" s="36"/>
    </row>
    <row r="10" spans="1:14">
      <c r="A10" s="2055"/>
      <c r="B10" s="47"/>
      <c r="D10" s="47"/>
      <c r="E10" s="154" t="s">
        <v>3305</v>
      </c>
      <c r="F10" s="217"/>
      <c r="G10" s="2431" t="s">
        <v>3305</v>
      </c>
      <c r="H10" s="35"/>
      <c r="I10" s="154" t="s">
        <v>3306</v>
      </c>
      <c r="J10" s="35"/>
      <c r="K10" s="35"/>
      <c r="L10" s="35"/>
      <c r="M10" s="38"/>
      <c r="N10" s="116"/>
    </row>
    <row r="11" spans="1:14">
      <c r="A11" s="2055" t="s">
        <v>399</v>
      </c>
      <c r="B11" s="47"/>
      <c r="D11" s="142" t="s">
        <v>705</v>
      </c>
      <c r="E11" s="142" t="s">
        <v>1113</v>
      </c>
      <c r="F11" s="116" t="s">
        <v>1113</v>
      </c>
      <c r="G11" s="2055" t="s">
        <v>1113</v>
      </c>
      <c r="H11" s="142" t="s">
        <v>1113</v>
      </c>
      <c r="I11" s="154" t="s">
        <v>2645</v>
      </c>
      <c r="J11" s="35"/>
      <c r="K11" s="154" t="s">
        <v>2640</v>
      </c>
      <c r="L11" s="35"/>
      <c r="M11" s="291" t="s">
        <v>705</v>
      </c>
      <c r="N11" s="116" t="s">
        <v>399</v>
      </c>
    </row>
    <row r="12" spans="1:14">
      <c r="A12" s="2055" t="s">
        <v>402</v>
      </c>
      <c r="B12" s="47"/>
      <c r="C12" s="143" t="s">
        <v>2806</v>
      </c>
      <c r="D12" s="142" t="s">
        <v>3269</v>
      </c>
      <c r="E12" s="142" t="s">
        <v>3309</v>
      </c>
      <c r="F12" s="116" t="s">
        <v>3310</v>
      </c>
      <c r="G12" s="2055" t="s">
        <v>3309</v>
      </c>
      <c r="H12" s="142" t="s">
        <v>3310</v>
      </c>
      <c r="I12" s="142" t="s">
        <v>3311</v>
      </c>
      <c r="J12" s="142" t="s">
        <v>1068</v>
      </c>
      <c r="K12" s="142" t="s">
        <v>3311</v>
      </c>
      <c r="L12" s="142" t="s">
        <v>1068</v>
      </c>
      <c r="M12" s="291" t="s">
        <v>708</v>
      </c>
      <c r="N12" s="116" t="s">
        <v>402</v>
      </c>
    </row>
    <row r="13" spans="1:14">
      <c r="A13" s="2055"/>
      <c r="B13" s="47"/>
      <c r="D13" s="142" t="s">
        <v>2785</v>
      </c>
      <c r="E13" s="142" t="s">
        <v>3348</v>
      </c>
      <c r="F13" s="116" t="s">
        <v>3349</v>
      </c>
      <c r="G13" s="2055" t="s">
        <v>3350</v>
      </c>
      <c r="H13" s="142" t="s">
        <v>3315</v>
      </c>
      <c r="I13" s="142" t="s">
        <v>3316</v>
      </c>
      <c r="J13" s="47"/>
      <c r="K13" s="142" t="s">
        <v>3317</v>
      </c>
      <c r="L13" s="47"/>
      <c r="M13" s="38"/>
      <c r="N13" s="116"/>
    </row>
    <row r="14" spans="1:14">
      <c r="A14" s="2583"/>
      <c r="B14" s="49"/>
      <c r="C14" s="297" t="s">
        <v>172</v>
      </c>
      <c r="D14" s="162" t="s">
        <v>173</v>
      </c>
      <c r="E14" s="162" t="s">
        <v>174</v>
      </c>
      <c r="F14" s="117" t="s">
        <v>175</v>
      </c>
      <c r="G14" s="2583" t="s">
        <v>513</v>
      </c>
      <c r="H14" s="162" t="s">
        <v>514</v>
      </c>
      <c r="I14" s="162" t="s">
        <v>515</v>
      </c>
      <c r="J14" s="162" t="s">
        <v>516</v>
      </c>
      <c r="K14" s="162" t="s">
        <v>517</v>
      </c>
      <c r="L14" s="162" t="s">
        <v>518</v>
      </c>
      <c r="M14" s="296" t="s">
        <v>519</v>
      </c>
      <c r="N14" s="117"/>
    </row>
    <row r="15" spans="1:14">
      <c r="A15" s="2583">
        <v>1</v>
      </c>
      <c r="B15" s="49"/>
      <c r="C15" s="37" t="s">
        <v>3368</v>
      </c>
      <c r="D15" s="2663"/>
      <c r="E15" s="2664"/>
      <c r="F15" s="215"/>
      <c r="G15" s="2664"/>
      <c r="H15" s="2657"/>
      <c r="I15" s="2664"/>
      <c r="J15" s="2657"/>
      <c r="K15" s="2657"/>
      <c r="L15" s="2665"/>
      <c r="M15" s="2665"/>
      <c r="N15" s="1026">
        <v>1</v>
      </c>
    </row>
    <row r="16" spans="1:14">
      <c r="A16" s="2583">
        <v>2</v>
      </c>
      <c r="B16" s="49"/>
      <c r="C16" s="37" t="s">
        <v>3319</v>
      </c>
      <c r="D16" s="202"/>
      <c r="E16" s="200"/>
      <c r="F16" s="484"/>
      <c r="G16" s="200"/>
      <c r="H16" s="200"/>
      <c r="I16" s="200"/>
      <c r="J16" s="200"/>
      <c r="K16" s="200"/>
      <c r="L16" s="200"/>
      <c r="M16" s="485"/>
      <c r="N16" s="1026">
        <v>2</v>
      </c>
    </row>
    <row r="17" spans="1:15">
      <c r="A17" s="2583">
        <v>3</v>
      </c>
      <c r="B17" s="49"/>
      <c r="C17" s="37" t="s">
        <v>3369</v>
      </c>
      <c r="D17" s="159">
        <v>0</v>
      </c>
      <c r="E17" s="159">
        <v>0</v>
      </c>
      <c r="F17" s="188"/>
      <c r="G17" s="2666"/>
      <c r="H17" s="159"/>
      <c r="I17" s="49"/>
      <c r="J17" s="159"/>
      <c r="K17" s="49"/>
      <c r="L17" s="159"/>
      <c r="M17" s="221">
        <f>D17+E17+L17</f>
        <v>0</v>
      </c>
      <c r="N17" s="1026">
        <v>3</v>
      </c>
    </row>
    <row r="18" spans="1:15">
      <c r="A18" s="2583">
        <v>4</v>
      </c>
      <c r="B18" s="49"/>
      <c r="C18" s="37" t="s">
        <v>3370</v>
      </c>
      <c r="D18" s="3377">
        <v>0</v>
      </c>
      <c r="E18" s="3377">
        <v>0</v>
      </c>
      <c r="F18" s="3378"/>
      <c r="G18" s="3379"/>
      <c r="H18" s="3377"/>
      <c r="I18" s="3377"/>
      <c r="J18" s="3377"/>
      <c r="K18" s="3377"/>
      <c r="L18" s="3377"/>
      <c r="M18" s="3380">
        <f>D18+E18+L18</f>
        <v>0</v>
      </c>
      <c r="N18" s="1026">
        <v>4</v>
      </c>
    </row>
    <row r="19" spans="1:15">
      <c r="A19" s="2583">
        <v>5</v>
      </c>
      <c r="B19" s="49"/>
      <c r="C19" s="37" t="s">
        <v>3371</v>
      </c>
      <c r="D19" s="150">
        <v>304876557</v>
      </c>
      <c r="E19" s="150"/>
      <c r="F19" s="141">
        <v>31150218</v>
      </c>
      <c r="G19" s="2667"/>
      <c r="H19" s="150"/>
      <c r="I19" s="49"/>
      <c r="J19" s="150"/>
      <c r="K19" s="49"/>
      <c r="L19" s="150"/>
      <c r="M19" s="992">
        <f>D19+E19+L19-F19</f>
        <v>273726339</v>
      </c>
      <c r="N19" s="1026">
        <v>5</v>
      </c>
    </row>
    <row r="20" spans="1:15">
      <c r="A20" s="2583">
        <v>6</v>
      </c>
      <c r="B20" s="49"/>
      <c r="C20" s="37" t="s">
        <v>3372</v>
      </c>
      <c r="D20" s="150">
        <v>6291120</v>
      </c>
      <c r="E20" s="150"/>
      <c r="F20" s="141">
        <f>-27970435</f>
        <v>-27970435</v>
      </c>
      <c r="G20" s="2667"/>
      <c r="H20" s="150"/>
      <c r="I20" s="49">
        <v>254</v>
      </c>
      <c r="J20" s="150"/>
      <c r="K20" s="49"/>
      <c r="L20" s="150"/>
      <c r="M20" s="992">
        <f t="shared" ref="M20:M21" si="0">D20+E20+L20-F20</f>
        <v>34261555</v>
      </c>
      <c r="N20" s="1026">
        <v>6</v>
      </c>
    </row>
    <row r="21" spans="1:15">
      <c r="A21" s="2583">
        <v>7</v>
      </c>
      <c r="B21" s="49"/>
      <c r="C21" s="37" t="s">
        <v>3373</v>
      </c>
      <c r="D21" s="150">
        <v>163938319</v>
      </c>
      <c r="E21" s="150"/>
      <c r="F21" s="141">
        <v>-30262579</v>
      </c>
      <c r="G21" s="2667"/>
      <c r="H21" s="150"/>
      <c r="I21" s="49"/>
      <c r="J21" s="150"/>
      <c r="K21" s="49"/>
      <c r="L21" s="150"/>
      <c r="M21" s="992">
        <f t="shared" si="0"/>
        <v>194200898</v>
      </c>
      <c r="N21" s="1026">
        <v>7</v>
      </c>
    </row>
    <row r="22" spans="1:15">
      <c r="A22" s="2583">
        <v>8</v>
      </c>
      <c r="B22" s="49"/>
      <c r="C22" s="37"/>
      <c r="D22" s="150"/>
      <c r="E22" s="150"/>
      <c r="F22" s="141"/>
      <c r="G22" s="2667"/>
      <c r="H22" s="150"/>
      <c r="I22" s="49"/>
      <c r="J22" s="150"/>
      <c r="K22" s="49"/>
      <c r="L22" s="150"/>
      <c r="M22" s="158"/>
      <c r="N22" s="1026">
        <v>8</v>
      </c>
    </row>
    <row r="23" spans="1:15">
      <c r="A23" s="2583">
        <v>9</v>
      </c>
      <c r="B23" s="49"/>
      <c r="C23" s="37" t="s">
        <v>3374</v>
      </c>
      <c r="D23" s="2086">
        <f>SUM(D16:D22)</f>
        <v>475105996</v>
      </c>
      <c r="E23" s="2086">
        <f>SUM(E16:E22)</f>
        <v>0</v>
      </c>
      <c r="F23" s="127">
        <f>SUM(F16:F22)</f>
        <v>-27082796</v>
      </c>
      <c r="G23" s="206">
        <f>SUM(G16:G22)</f>
        <v>0</v>
      </c>
      <c r="H23" s="2086">
        <f>SUM(H16:H22)</f>
        <v>0</v>
      </c>
      <c r="I23" s="2167"/>
      <c r="J23" s="2086">
        <f>SUM(J17:J22)</f>
        <v>0</v>
      </c>
      <c r="K23" s="2167"/>
      <c r="L23" s="2086">
        <f>SUM(L16:L22)</f>
        <v>0</v>
      </c>
      <c r="M23" s="2086">
        <f>SUM(M16:M22)</f>
        <v>502188792</v>
      </c>
      <c r="N23" s="1026">
        <v>9</v>
      </c>
      <c r="O23" s="193"/>
    </row>
    <row r="24" spans="1:15">
      <c r="A24" s="2583">
        <v>10</v>
      </c>
      <c r="B24" s="49"/>
      <c r="C24" s="37" t="s">
        <v>3375</v>
      </c>
      <c r="D24" s="2649"/>
      <c r="E24" s="2650"/>
      <c r="F24" s="213"/>
      <c r="G24" s="214"/>
      <c r="H24" s="2650"/>
      <c r="I24" s="2653"/>
      <c r="J24" s="2650"/>
      <c r="K24" s="2653"/>
      <c r="L24" s="2650"/>
      <c r="M24" s="2668"/>
      <c r="N24" s="1026">
        <v>10</v>
      </c>
    </row>
    <row r="25" spans="1:15">
      <c r="A25" s="2583">
        <v>11</v>
      </c>
      <c r="B25" s="49"/>
      <c r="C25" s="37" t="s">
        <v>3369</v>
      </c>
      <c r="D25" s="159">
        <v>0</v>
      </c>
      <c r="E25" s="159">
        <v>0</v>
      </c>
      <c r="F25" s="188"/>
      <c r="G25" s="2666"/>
      <c r="H25" s="159"/>
      <c r="I25" s="49"/>
      <c r="J25" s="159"/>
      <c r="K25" s="49"/>
      <c r="L25" s="159"/>
      <c r="M25" s="221">
        <f>D25+E25+L25</f>
        <v>0</v>
      </c>
      <c r="N25" s="1026">
        <v>11</v>
      </c>
    </row>
    <row r="26" spans="1:15">
      <c r="A26" s="2583">
        <v>12</v>
      </c>
      <c r="B26" s="49"/>
      <c r="C26" s="37" t="s">
        <v>3370</v>
      </c>
      <c r="D26" s="150">
        <v>0</v>
      </c>
      <c r="E26" s="150">
        <v>0</v>
      </c>
      <c r="F26" s="141"/>
      <c r="G26" s="2667"/>
      <c r="H26" s="150"/>
      <c r="I26" s="49"/>
      <c r="J26" s="150"/>
      <c r="K26" s="49"/>
      <c r="L26" s="150"/>
      <c r="M26" s="150"/>
      <c r="N26" s="1026">
        <v>12</v>
      </c>
    </row>
    <row r="27" spans="1:15">
      <c r="A27" s="2583">
        <v>13</v>
      </c>
      <c r="B27" s="49"/>
      <c r="C27" s="37" t="s">
        <v>3371</v>
      </c>
      <c r="D27" s="150">
        <v>62444596</v>
      </c>
      <c r="E27" s="150"/>
      <c r="F27" s="141">
        <v>6380165</v>
      </c>
      <c r="G27" s="2667"/>
      <c r="H27" s="150"/>
      <c r="I27" s="49"/>
      <c r="J27" s="150"/>
      <c r="K27" s="49"/>
      <c r="L27" s="150"/>
      <c r="M27" s="992">
        <f>D27+E27+L27-F27</f>
        <v>56064431</v>
      </c>
      <c r="N27" s="1026">
        <v>13</v>
      </c>
    </row>
    <row r="28" spans="1:15">
      <c r="A28" s="2583">
        <v>14</v>
      </c>
      <c r="B28" s="49"/>
      <c r="C28" s="37" t="s">
        <v>3372</v>
      </c>
      <c r="D28" s="150">
        <v>1288544</v>
      </c>
      <c r="E28" s="150"/>
      <c r="F28" s="141">
        <f>-5728877</f>
        <v>-5728877</v>
      </c>
      <c r="G28" s="2667"/>
      <c r="H28" s="150"/>
      <c r="I28" s="49">
        <v>254</v>
      </c>
      <c r="J28" s="150"/>
      <c r="K28" s="49"/>
      <c r="L28" s="150"/>
      <c r="M28" s="992">
        <f t="shared" ref="M28:M29" si="1">D28+E28+L28-F28</f>
        <v>7017421</v>
      </c>
      <c r="N28" s="1026">
        <v>14</v>
      </c>
    </row>
    <row r="29" spans="1:15">
      <c r="A29" s="2583">
        <v>15</v>
      </c>
      <c r="B29" s="49"/>
      <c r="C29" s="37" t="s">
        <v>3373</v>
      </c>
      <c r="D29" s="150">
        <v>33577728</v>
      </c>
      <c r="E29" s="150"/>
      <c r="F29" s="141">
        <v>-6198359</v>
      </c>
      <c r="G29" s="2667"/>
      <c r="H29" s="150"/>
      <c r="I29" s="49"/>
      <c r="J29" s="150"/>
      <c r="K29" s="49"/>
      <c r="L29" s="150"/>
      <c r="M29" s="992">
        <f t="shared" si="1"/>
        <v>39776087</v>
      </c>
      <c r="N29" s="1026">
        <v>15</v>
      </c>
    </row>
    <row r="30" spans="1:15">
      <c r="A30" s="2583">
        <v>16</v>
      </c>
      <c r="B30" s="49"/>
      <c r="C30" s="37"/>
      <c r="D30" s="150"/>
      <c r="E30" s="150"/>
      <c r="F30" s="141"/>
      <c r="G30" s="2667"/>
      <c r="H30" s="150"/>
      <c r="I30" s="49"/>
      <c r="J30" s="150"/>
      <c r="K30" s="49"/>
      <c r="L30" s="150"/>
      <c r="M30" s="158"/>
      <c r="N30" s="1026">
        <v>16</v>
      </c>
    </row>
    <row r="31" spans="1:15">
      <c r="A31" s="2583">
        <v>17</v>
      </c>
      <c r="B31" s="49"/>
      <c r="C31" s="37" t="s">
        <v>3376</v>
      </c>
      <c r="D31" s="2086">
        <f>SUM(D24:D30)</f>
        <v>97310868</v>
      </c>
      <c r="E31" s="2086">
        <f>SUM(E24:E30)</f>
        <v>0</v>
      </c>
      <c r="F31" s="127">
        <f>SUM(F24:F30)</f>
        <v>-5547071</v>
      </c>
      <c r="G31" s="206">
        <f>SUM(G24:G30)</f>
        <v>0</v>
      </c>
      <c r="H31" s="2086">
        <f>SUM(H24:H30)</f>
        <v>0</v>
      </c>
      <c r="I31" s="2167"/>
      <c r="J31" s="2086">
        <f>SUM(J24:J30)</f>
        <v>0</v>
      </c>
      <c r="K31" s="2167"/>
      <c r="L31" s="2086"/>
      <c r="M31" s="221">
        <f>D31+E31+L31-F31</f>
        <v>102857939</v>
      </c>
      <c r="N31" s="1026">
        <v>17</v>
      </c>
      <c r="O31" s="193"/>
    </row>
    <row r="32" spans="1:15">
      <c r="A32" s="2583">
        <v>18</v>
      </c>
      <c r="B32" s="49"/>
      <c r="C32" s="37" t="s">
        <v>1297</v>
      </c>
      <c r="D32" s="150"/>
      <c r="E32" s="150"/>
      <c r="F32" s="141"/>
      <c r="G32" s="2667"/>
      <c r="H32" s="150"/>
      <c r="I32" s="49"/>
      <c r="J32" s="150"/>
      <c r="K32" s="49"/>
      <c r="L32" s="150"/>
      <c r="M32" s="158"/>
      <c r="N32" s="1026">
        <v>18</v>
      </c>
    </row>
    <row r="33" spans="1:15">
      <c r="A33" s="2583">
        <v>19</v>
      </c>
      <c r="B33" s="49"/>
      <c r="C33" s="37" t="s">
        <v>3377</v>
      </c>
      <c r="D33" s="159">
        <f>D23+D31+D32</f>
        <v>572416864</v>
      </c>
      <c r="E33" s="159">
        <f>E23+E31+E32</f>
        <v>0</v>
      </c>
      <c r="F33" s="188">
        <f>F23+F31+F32</f>
        <v>-32629867</v>
      </c>
      <c r="G33" s="2666">
        <f>G23+G31+G32</f>
        <v>0</v>
      </c>
      <c r="H33" s="159">
        <f>H23+H31+H32</f>
        <v>0</v>
      </c>
      <c r="I33" s="49"/>
      <c r="J33" s="159">
        <f>J23+J31+J32</f>
        <v>0</v>
      </c>
      <c r="K33" s="49"/>
      <c r="L33" s="159">
        <f>L23+L31+L32</f>
        <v>0</v>
      </c>
      <c r="M33" s="159">
        <f>M23+M31+M32</f>
        <v>605046731</v>
      </c>
      <c r="N33" s="1026">
        <v>19</v>
      </c>
      <c r="O33" s="193"/>
    </row>
    <row r="34" spans="1:15">
      <c r="A34" s="2055">
        <v>20</v>
      </c>
      <c r="B34" s="47"/>
      <c r="C34" s="9" t="s">
        <v>3329</v>
      </c>
      <c r="D34" s="2663"/>
      <c r="E34" s="2664"/>
      <c r="F34" s="215"/>
      <c r="G34" s="216"/>
      <c r="H34" s="2664"/>
      <c r="I34" s="2664"/>
      <c r="J34" s="2657"/>
      <c r="K34" s="2657"/>
      <c r="L34" s="2657"/>
      <c r="M34" s="2657"/>
      <c r="N34" s="1027">
        <v>20</v>
      </c>
    </row>
    <row r="35" spans="1:15">
      <c r="A35" s="2583"/>
      <c r="B35" s="49"/>
      <c r="C35" s="37"/>
      <c r="D35" s="211"/>
      <c r="E35" s="199"/>
      <c r="F35" s="201"/>
      <c r="G35" s="2624"/>
      <c r="H35" s="199"/>
      <c r="I35" s="199"/>
      <c r="J35" s="200"/>
      <c r="K35" s="200"/>
      <c r="L35" s="200"/>
      <c r="M35" s="200"/>
      <c r="N35" s="1026"/>
    </row>
    <row r="36" spans="1:15">
      <c r="A36" s="2583">
        <v>21</v>
      </c>
      <c r="B36" s="49"/>
      <c r="C36" s="37" t="s">
        <v>3330</v>
      </c>
      <c r="D36" s="159">
        <v>430051850</v>
      </c>
      <c r="E36" s="159"/>
      <c r="F36" s="188">
        <v>-24514543</v>
      </c>
      <c r="G36" s="2666"/>
      <c r="H36" s="159"/>
      <c r="I36" s="150">
        <v>254</v>
      </c>
      <c r="J36" s="159"/>
      <c r="K36" s="150"/>
      <c r="L36" s="159"/>
      <c r="M36" s="3384">
        <f>D36+E36+L36-F36</f>
        <v>454566393</v>
      </c>
      <c r="N36" s="1026">
        <v>21</v>
      </c>
    </row>
    <row r="37" spans="1:15">
      <c r="A37" s="2583">
        <v>22</v>
      </c>
      <c r="B37" s="49"/>
      <c r="C37" s="37" t="s">
        <v>3331</v>
      </c>
      <c r="D37" s="3385">
        <v>142365014</v>
      </c>
      <c r="E37" s="3385"/>
      <c r="F37" s="3386">
        <f>-8115330+6</f>
        <v>-8115324</v>
      </c>
      <c r="G37" s="2667"/>
      <c r="H37" s="150"/>
      <c r="I37" s="150">
        <v>254</v>
      </c>
      <c r="J37" s="150"/>
      <c r="K37" s="150"/>
      <c r="L37" s="150"/>
      <c r="M37" s="3384">
        <f>D37+E37+L37-F37</f>
        <v>150480338</v>
      </c>
      <c r="N37" s="1026">
        <v>22</v>
      </c>
    </row>
    <row r="38" spans="1:15">
      <c r="A38" s="2583">
        <v>23</v>
      </c>
      <c r="B38" s="49"/>
      <c r="C38" s="37" t="s">
        <v>3332</v>
      </c>
      <c r="D38" s="159"/>
      <c r="E38" s="159"/>
      <c r="F38" s="188"/>
      <c r="G38" s="2666"/>
      <c r="H38" s="159"/>
      <c r="I38" s="150"/>
      <c r="J38" s="159"/>
      <c r="K38" s="150"/>
      <c r="L38" s="159"/>
      <c r="M38" s="221"/>
      <c r="N38" s="1026">
        <v>23</v>
      </c>
    </row>
    <row r="39" spans="1:15">
      <c r="A39" s="2439" t="s">
        <v>3333</v>
      </c>
      <c r="B39" s="12"/>
      <c r="C39" s="12"/>
      <c r="D39" s="12"/>
      <c r="E39" s="12"/>
      <c r="F39" s="2473"/>
      <c r="G39" s="2439" t="s">
        <v>3334</v>
      </c>
      <c r="H39" s="12"/>
      <c r="I39" s="12"/>
      <c r="J39" s="12"/>
      <c r="K39" s="12"/>
      <c r="L39" s="12"/>
      <c r="M39" s="12"/>
      <c r="N39" s="2473"/>
    </row>
    <row r="40" spans="1:15">
      <c r="A40" s="2429"/>
      <c r="C40" s="12"/>
      <c r="D40" s="12"/>
      <c r="E40" s="181"/>
      <c r="F40" s="2473"/>
      <c r="G40" s="2439"/>
      <c r="H40" s="12"/>
      <c r="I40" s="12"/>
      <c r="J40" s="12"/>
      <c r="K40" s="12"/>
      <c r="L40" s="12"/>
      <c r="M40" s="12"/>
      <c r="N40" s="2473"/>
    </row>
    <row r="41" spans="1:15">
      <c r="A41" s="2429"/>
      <c r="C41" s="12"/>
      <c r="D41" s="12"/>
      <c r="E41" s="1174"/>
      <c r="F41" s="2433"/>
      <c r="G41" s="2432"/>
      <c r="H41" s="13"/>
      <c r="I41" s="13"/>
      <c r="J41" s="13"/>
      <c r="K41" s="13"/>
      <c r="L41" s="1174">
        <f>SUM(L36:L37)</f>
        <v>0</v>
      </c>
      <c r="M41" s="12"/>
      <c r="N41" s="2473"/>
    </row>
    <row r="42" spans="1:15">
      <c r="A42" s="2429"/>
      <c r="D42" s="1047"/>
      <c r="E42" s="1175"/>
      <c r="F42" s="2433"/>
      <c r="G42" s="2432"/>
      <c r="H42" s="13"/>
      <c r="I42" s="13"/>
      <c r="J42" s="13"/>
      <c r="K42" s="1047"/>
      <c r="L42" s="1175"/>
      <c r="N42" s="1579"/>
    </row>
    <row r="43" spans="1:15">
      <c r="A43" s="2429"/>
      <c r="D43" s="193"/>
      <c r="E43" s="193"/>
      <c r="F43" s="1579"/>
      <c r="G43" s="2429"/>
      <c r="N43" s="1579"/>
    </row>
    <row r="44" spans="1:15">
      <c r="A44" s="2429"/>
      <c r="D44" s="193"/>
      <c r="E44" s="193"/>
      <c r="F44" s="1579"/>
      <c r="G44" s="2429"/>
      <c r="N44" s="1579"/>
    </row>
    <row r="45" spans="1:15">
      <c r="A45" s="2429"/>
      <c r="D45" s="193"/>
      <c r="E45" s="193"/>
      <c r="F45" s="1579"/>
      <c r="G45" s="2429"/>
      <c r="N45" s="1579"/>
    </row>
    <row r="46" spans="1:15">
      <c r="A46" s="2429"/>
      <c r="F46" s="1579"/>
      <c r="G46" s="2429"/>
      <c r="N46" s="1579"/>
    </row>
    <row r="47" spans="1:15">
      <c r="A47" s="2429"/>
      <c r="F47" s="1579"/>
      <c r="G47" s="2429"/>
      <c r="N47" s="1579"/>
    </row>
    <row r="48" spans="1:15">
      <c r="A48" s="2429"/>
      <c r="F48" s="1579"/>
      <c r="G48" s="2429"/>
      <c r="N48" s="1579"/>
    </row>
    <row r="49" spans="1:22">
      <c r="A49" s="2429"/>
      <c r="F49" s="1579"/>
      <c r="G49" s="2429"/>
      <c r="N49" s="1579"/>
    </row>
    <row r="50" spans="1:22">
      <c r="A50" s="2429"/>
      <c r="D50" s="193"/>
      <c r="E50" s="193"/>
      <c r="F50" s="1579"/>
      <c r="G50" s="2429"/>
      <c r="N50" s="1579"/>
    </row>
    <row r="51" spans="1:22">
      <c r="A51" s="2429"/>
      <c r="D51" s="193"/>
      <c r="E51" s="193"/>
      <c r="F51" s="1579"/>
      <c r="G51" s="2429"/>
      <c r="N51" s="1579"/>
    </row>
    <row r="52" spans="1:22">
      <c r="A52" s="2429"/>
      <c r="D52" s="193"/>
      <c r="E52" s="193"/>
      <c r="F52" s="1579"/>
      <c r="G52" s="2429"/>
      <c r="N52" s="1579"/>
    </row>
    <row r="53" spans="1:22">
      <c r="A53" s="2429"/>
      <c r="D53" s="193"/>
      <c r="E53" s="193"/>
      <c r="F53" s="1579"/>
      <c r="G53" s="2429"/>
      <c r="N53" s="1579"/>
    </row>
    <row r="54" spans="1:22">
      <c r="A54" s="2429"/>
      <c r="F54" s="1579"/>
      <c r="G54" s="2429"/>
      <c r="N54" s="1579"/>
    </row>
    <row r="55" spans="1:22">
      <c r="A55" s="2429"/>
      <c r="F55" s="1579"/>
      <c r="G55" s="2429"/>
      <c r="N55" s="1579"/>
    </row>
    <row r="56" spans="1:22">
      <c r="A56" s="2429"/>
      <c r="F56" s="1579"/>
      <c r="G56" s="2429"/>
      <c r="N56" s="1579"/>
    </row>
    <row r="57" spans="1:22">
      <c r="A57" s="2429"/>
      <c r="F57" s="1579"/>
      <c r="G57" s="2429"/>
      <c r="N57" s="1579"/>
    </row>
    <row r="58" spans="1:22">
      <c r="A58" s="2669"/>
      <c r="B58" s="224"/>
      <c r="C58" s="224"/>
      <c r="D58" s="224"/>
      <c r="E58" s="224"/>
      <c r="F58" s="2670"/>
      <c r="G58" s="2669"/>
      <c r="H58" s="224"/>
      <c r="I58" s="224"/>
      <c r="J58" s="224"/>
      <c r="K58" s="224"/>
      <c r="L58" s="224"/>
      <c r="M58" s="224"/>
      <c r="N58" s="2670"/>
      <c r="O58" s="224"/>
      <c r="P58" s="224"/>
      <c r="Q58" s="224"/>
      <c r="R58" s="224"/>
      <c r="S58" s="224"/>
      <c r="T58" s="224"/>
      <c r="U58" s="224"/>
      <c r="V58" s="224"/>
    </row>
    <row r="59" spans="1:22" ht="16" thickBot="1">
      <c r="A59" s="3005"/>
      <c r="B59" s="3006"/>
      <c r="C59" s="3006"/>
      <c r="D59" s="3006"/>
      <c r="E59" s="3006"/>
      <c r="F59" s="2671"/>
      <c r="G59" s="3005"/>
      <c r="H59" s="3006"/>
      <c r="I59" s="3006"/>
      <c r="J59" s="3006"/>
      <c r="K59" s="3006"/>
      <c r="L59" s="3006"/>
      <c r="M59" s="3006"/>
      <c r="N59" s="2671"/>
      <c r="O59" s="224"/>
      <c r="P59" s="224"/>
      <c r="Q59" s="224"/>
      <c r="R59" s="224"/>
      <c r="S59" s="224"/>
      <c r="T59" s="224"/>
      <c r="U59" s="224"/>
      <c r="V59" s="224"/>
    </row>
    <row r="60" spans="1:22">
      <c r="A60" s="224"/>
      <c r="B60" s="224"/>
      <c r="C60" s="224"/>
      <c r="D60" s="224"/>
      <c r="E60" s="224"/>
      <c r="F60" s="224"/>
      <c r="G60" s="224"/>
      <c r="H60" s="224"/>
      <c r="I60" s="224"/>
      <c r="J60" s="224"/>
      <c r="K60" s="224"/>
      <c r="L60" s="224"/>
      <c r="M60" s="224"/>
      <c r="N60" s="224"/>
      <c r="O60" s="224"/>
      <c r="P60" s="224"/>
      <c r="Q60" s="224"/>
      <c r="R60" s="224"/>
      <c r="S60" s="224"/>
      <c r="T60" s="224"/>
      <c r="U60" s="224"/>
      <c r="V60" s="224"/>
    </row>
    <row r="61" spans="1:22">
      <c r="A61" s="9" t="s">
        <v>699</v>
      </c>
      <c r="E61" s="486"/>
      <c r="F61" s="486"/>
      <c r="G61" s="12" t="s">
        <v>699</v>
      </c>
      <c r="H61" s="486"/>
      <c r="I61" s="486"/>
      <c r="K61" s="486"/>
      <c r="L61" s="486"/>
      <c r="M61" s="486"/>
      <c r="N61" s="224"/>
      <c r="O61" s="224"/>
      <c r="P61" s="224"/>
      <c r="Q61" s="224"/>
      <c r="R61" s="224"/>
      <c r="S61" s="224"/>
      <c r="T61" s="224"/>
      <c r="U61" s="224"/>
      <c r="V61" s="224"/>
    </row>
    <row r="62" spans="1:22">
      <c r="A62" s="12" t="s">
        <v>3378</v>
      </c>
      <c r="B62" s="12"/>
      <c r="C62" s="12"/>
      <c r="D62" s="12"/>
      <c r="E62" s="486"/>
      <c r="F62" s="486"/>
      <c r="G62" s="12" t="s">
        <v>3379</v>
      </c>
      <c r="H62" s="486"/>
      <c r="I62" s="486"/>
      <c r="J62" s="486"/>
      <c r="K62" s="486"/>
      <c r="L62" s="486"/>
      <c r="M62" s="486"/>
      <c r="N62" s="486"/>
      <c r="O62" s="224"/>
      <c r="P62" s="224"/>
      <c r="Q62" s="224"/>
      <c r="R62" s="224"/>
      <c r="S62" s="224"/>
      <c r="T62" s="224"/>
      <c r="U62" s="224"/>
      <c r="V62" s="224"/>
    </row>
    <row r="63" spans="1:22">
      <c r="D63" s="1036"/>
      <c r="M63" s="1035"/>
    </row>
    <row r="64" spans="1:22">
      <c r="A64" s="34" t="s">
        <v>2798</v>
      </c>
      <c r="B64" s="34"/>
      <c r="C64" s="12"/>
      <c r="D64" s="1020"/>
      <c r="E64" s="1020"/>
      <c r="F64" s="12"/>
      <c r="L64" s="1020"/>
      <c r="M64" s="1020"/>
    </row>
    <row r="66" spans="1:14" ht="16" thickBot="1">
      <c r="A66" s="9" t="str">
        <f>'Data Sheet'!$C$25</f>
        <v xml:space="preserve">Niagara Mohawk Power Corporation </v>
      </c>
      <c r="E66" s="9" t="str">
        <f>'Data Sheet'!$C$40</f>
        <v>April 20, 2026</v>
      </c>
      <c r="F66" s="9" t="str">
        <f>'Data Sheet'!$C$38</f>
        <v>December 31, 2025</v>
      </c>
      <c r="G66" s="9" t="str">
        <f>'Data Sheet'!$C$25</f>
        <v xml:space="preserve">Niagara Mohawk Power Corporation </v>
      </c>
      <c r="K66" s="494" t="str">
        <f>'Data Sheet'!$C$40</f>
        <v>April 20, 2026</v>
      </c>
      <c r="M66" s="502" t="str">
        <f>'Data Sheet'!$C$38</f>
        <v>December 31, 2025</v>
      </c>
    </row>
    <row r="67" spans="1:14">
      <c r="A67" s="2630" t="s">
        <v>3361</v>
      </c>
      <c r="B67" s="2615"/>
      <c r="C67" s="2615"/>
      <c r="D67" s="2615"/>
      <c r="E67" s="2615"/>
      <c r="F67" s="2616"/>
      <c r="G67" s="2630" t="s">
        <v>3362</v>
      </c>
      <c r="H67" s="2615"/>
      <c r="I67" s="2615"/>
      <c r="J67" s="2615"/>
      <c r="K67" s="2615"/>
      <c r="L67" s="2615"/>
      <c r="M67" s="2615"/>
      <c r="N67" s="2529"/>
    </row>
    <row r="68" spans="1:14">
      <c r="A68" s="2429"/>
      <c r="F68" s="1579"/>
      <c r="G68" s="2429"/>
      <c r="N68" s="1579"/>
    </row>
    <row r="69" spans="1:14">
      <c r="A69" s="115"/>
      <c r="B69" s="2085"/>
      <c r="C69" s="2182"/>
      <c r="D69" s="2085"/>
      <c r="E69" s="2590" t="s">
        <v>3305</v>
      </c>
      <c r="F69" s="113"/>
      <c r="G69" s="112" t="s">
        <v>3305</v>
      </c>
      <c r="H69" s="2179"/>
      <c r="I69" s="2590" t="s">
        <v>3306</v>
      </c>
      <c r="J69" s="2179"/>
      <c r="K69" s="2179"/>
      <c r="L69" s="2179"/>
      <c r="M69" s="42"/>
      <c r="N69" s="163"/>
    </row>
    <row r="70" spans="1:14">
      <c r="A70" s="2055" t="s">
        <v>399</v>
      </c>
      <c r="B70" s="47"/>
      <c r="D70" s="142" t="s">
        <v>705</v>
      </c>
      <c r="E70" s="142" t="s">
        <v>1113</v>
      </c>
      <c r="F70" s="116" t="s">
        <v>1113</v>
      </c>
      <c r="G70" s="2055" t="s">
        <v>1113</v>
      </c>
      <c r="H70" s="142" t="s">
        <v>1113</v>
      </c>
      <c r="I70" s="154" t="s">
        <v>2645</v>
      </c>
      <c r="J70" s="35"/>
      <c r="K70" s="154" t="s">
        <v>2640</v>
      </c>
      <c r="L70" s="35"/>
      <c r="M70" s="291" t="s">
        <v>705</v>
      </c>
      <c r="N70" s="116" t="s">
        <v>399</v>
      </c>
    </row>
    <row r="71" spans="1:14" ht="31.5" customHeight="1">
      <c r="A71" s="2055" t="s">
        <v>402</v>
      </c>
      <c r="B71" s="47"/>
      <c r="C71" s="143" t="s">
        <v>2806</v>
      </c>
      <c r="D71" s="2055"/>
      <c r="E71" s="142" t="s">
        <v>3309</v>
      </c>
      <c r="F71" s="116" t="s">
        <v>3310</v>
      </c>
      <c r="G71" s="2055" t="s">
        <v>3309</v>
      </c>
      <c r="H71" s="142" t="s">
        <v>3310</v>
      </c>
      <c r="I71" s="142" t="s">
        <v>3311</v>
      </c>
      <c r="J71" s="142" t="s">
        <v>1068</v>
      </c>
      <c r="K71" s="142" t="s">
        <v>3311</v>
      </c>
      <c r="L71" s="142" t="s">
        <v>1068</v>
      </c>
      <c r="M71" s="291" t="s">
        <v>708</v>
      </c>
      <c r="N71" s="116" t="s">
        <v>402</v>
      </c>
    </row>
    <row r="72" spans="1:14">
      <c r="B72" s="47"/>
      <c r="E72" s="142" t="s">
        <v>3348</v>
      </c>
      <c r="F72" s="116" t="s">
        <v>3349</v>
      </c>
      <c r="G72" s="2055" t="s">
        <v>3350</v>
      </c>
      <c r="H72" s="142" t="s">
        <v>3315</v>
      </c>
      <c r="I72" s="142" t="s">
        <v>3316</v>
      </c>
      <c r="J72" s="47"/>
      <c r="K72" s="142" t="s">
        <v>3317</v>
      </c>
      <c r="L72" s="47"/>
      <c r="M72" s="38"/>
      <c r="N72" s="116"/>
    </row>
    <row r="73" spans="1:14">
      <c r="A73" s="2583"/>
      <c r="B73" s="49"/>
      <c r="C73" s="297" t="s">
        <v>172</v>
      </c>
      <c r="D73" s="162" t="s">
        <v>173</v>
      </c>
      <c r="E73" s="162" t="s">
        <v>174</v>
      </c>
      <c r="F73" s="117" t="s">
        <v>175</v>
      </c>
      <c r="G73" s="2583" t="s">
        <v>513</v>
      </c>
      <c r="H73" s="162" t="s">
        <v>514</v>
      </c>
      <c r="I73" s="162" t="s">
        <v>515</v>
      </c>
      <c r="J73" s="162" t="s">
        <v>516</v>
      </c>
      <c r="K73" s="162" t="s">
        <v>517</v>
      </c>
      <c r="L73" s="162" t="s">
        <v>518</v>
      </c>
      <c r="M73" s="296" t="s">
        <v>519</v>
      </c>
      <c r="N73" s="117"/>
    </row>
    <row r="74" spans="1:14">
      <c r="A74" s="2583">
        <v>1</v>
      </c>
      <c r="B74" s="47"/>
      <c r="C74" s="37" t="s">
        <v>3368</v>
      </c>
      <c r="D74" s="2663"/>
      <c r="E74" s="2664"/>
      <c r="F74" s="215"/>
      <c r="G74" s="216" t="s">
        <v>85</v>
      </c>
      <c r="H74" s="2664" t="s">
        <v>85</v>
      </c>
      <c r="I74" s="2657"/>
      <c r="J74" s="2657"/>
      <c r="K74" s="2657"/>
      <c r="L74" s="2657"/>
      <c r="M74" s="2665"/>
      <c r="N74" s="117">
        <v>1</v>
      </c>
    </row>
    <row r="75" spans="1:14">
      <c r="A75" s="2583">
        <v>2</v>
      </c>
      <c r="B75" s="2085"/>
      <c r="C75" s="37" t="s">
        <v>3319</v>
      </c>
      <c r="D75" s="202"/>
      <c r="E75" s="200"/>
      <c r="F75" s="484"/>
      <c r="G75" s="2624" t="s">
        <v>85</v>
      </c>
      <c r="H75" s="199" t="s">
        <v>85</v>
      </c>
      <c r="I75" s="200"/>
      <c r="J75" s="200"/>
      <c r="K75" s="200"/>
      <c r="L75" s="200"/>
      <c r="M75" s="485"/>
      <c r="N75" s="117">
        <v>2</v>
      </c>
    </row>
    <row r="76" spans="1:14">
      <c r="A76" s="2583">
        <v>3</v>
      </c>
      <c r="B76" s="2085"/>
      <c r="C76" s="37"/>
      <c r="D76" s="159"/>
      <c r="E76" s="159"/>
      <c r="F76" s="188"/>
      <c r="G76" s="2666"/>
      <c r="H76" s="159"/>
      <c r="I76" s="49"/>
      <c r="J76" s="159"/>
      <c r="K76" s="49"/>
      <c r="L76" s="159"/>
      <c r="M76" s="221">
        <f t="shared" ref="M76:M96" si="2">D76+E76-F76+G76-H76-J76+L76</f>
        <v>0</v>
      </c>
      <c r="N76" s="117">
        <v>3</v>
      </c>
    </row>
    <row r="77" spans="1:14">
      <c r="A77" s="2583">
        <v>4</v>
      </c>
      <c r="B77" s="2085"/>
      <c r="C77" s="37"/>
      <c r="D77" s="150"/>
      <c r="E77" s="150"/>
      <c r="F77" s="141"/>
      <c r="G77" s="2667"/>
      <c r="H77" s="150"/>
      <c r="I77" s="49"/>
      <c r="J77" s="150"/>
      <c r="K77" s="49"/>
      <c r="L77" s="150"/>
      <c r="M77" s="158">
        <f t="shared" si="2"/>
        <v>0</v>
      </c>
      <c r="N77" s="117">
        <v>4</v>
      </c>
    </row>
    <row r="78" spans="1:14">
      <c r="A78" s="2583">
        <v>5</v>
      </c>
      <c r="B78" s="2085"/>
      <c r="C78" s="37"/>
      <c r="D78" s="150"/>
      <c r="E78" s="150"/>
      <c r="F78" s="141"/>
      <c r="G78" s="2667"/>
      <c r="H78" s="150"/>
      <c r="I78" s="49"/>
      <c r="J78" s="150"/>
      <c r="K78" s="49"/>
      <c r="L78" s="150"/>
      <c r="M78" s="158">
        <f t="shared" si="2"/>
        <v>0</v>
      </c>
      <c r="N78" s="117">
        <v>5</v>
      </c>
    </row>
    <row r="79" spans="1:14">
      <c r="A79" s="2583">
        <v>6</v>
      </c>
      <c r="B79" s="2085"/>
      <c r="C79" s="37"/>
      <c r="D79" s="150"/>
      <c r="E79" s="150"/>
      <c r="F79" s="141"/>
      <c r="G79" s="2667"/>
      <c r="H79" s="150"/>
      <c r="I79" s="49"/>
      <c r="J79" s="150"/>
      <c r="K79" s="49"/>
      <c r="L79" s="150"/>
      <c r="M79" s="158">
        <f t="shared" si="2"/>
        <v>0</v>
      </c>
      <c r="N79" s="117">
        <v>6</v>
      </c>
    </row>
    <row r="80" spans="1:14">
      <c r="A80" s="2583">
        <v>7</v>
      </c>
      <c r="B80" s="2085"/>
      <c r="C80" s="37"/>
      <c r="D80" s="150"/>
      <c r="E80" s="150"/>
      <c r="F80" s="141"/>
      <c r="G80" s="2667"/>
      <c r="H80" s="150"/>
      <c r="I80" s="49"/>
      <c r="J80" s="150"/>
      <c r="K80" s="49"/>
      <c r="L80" s="150"/>
      <c r="M80" s="158">
        <f t="shared" si="2"/>
        <v>0</v>
      </c>
      <c r="N80" s="117">
        <v>7</v>
      </c>
    </row>
    <row r="81" spans="1:14">
      <c r="A81" s="2583">
        <v>8</v>
      </c>
      <c r="B81" s="2085"/>
      <c r="C81" s="37"/>
      <c r="D81" s="150"/>
      <c r="E81" s="150"/>
      <c r="F81" s="141"/>
      <c r="G81" s="2667"/>
      <c r="H81" s="150"/>
      <c r="I81" s="49"/>
      <c r="J81" s="150"/>
      <c r="K81" s="49"/>
      <c r="L81" s="150"/>
      <c r="M81" s="158">
        <f t="shared" si="2"/>
        <v>0</v>
      </c>
      <c r="N81" s="117">
        <v>8</v>
      </c>
    </row>
    <row r="82" spans="1:14">
      <c r="A82" s="2583">
        <v>9</v>
      </c>
      <c r="B82" s="2085"/>
      <c r="C82" s="37"/>
      <c r="D82" s="2090"/>
      <c r="E82" s="2090"/>
      <c r="F82" s="129"/>
      <c r="G82" s="175"/>
      <c r="H82" s="2090"/>
      <c r="I82" s="2086"/>
      <c r="J82" s="2090"/>
      <c r="K82" s="2086"/>
      <c r="L82" s="2090"/>
      <c r="M82" s="158">
        <f t="shared" si="2"/>
        <v>0</v>
      </c>
      <c r="N82" s="117">
        <v>9</v>
      </c>
    </row>
    <row r="83" spans="1:14">
      <c r="A83" s="2583">
        <v>10</v>
      </c>
      <c r="B83" s="2085"/>
      <c r="C83" s="37"/>
      <c r="D83" s="150"/>
      <c r="E83" s="150"/>
      <c r="F83" s="141"/>
      <c r="G83" s="2667"/>
      <c r="H83" s="150"/>
      <c r="I83" s="49"/>
      <c r="J83" s="150"/>
      <c r="K83" s="49"/>
      <c r="L83" s="150"/>
      <c r="M83" s="158">
        <f t="shared" si="2"/>
        <v>0</v>
      </c>
      <c r="N83" s="117">
        <v>10</v>
      </c>
    </row>
    <row r="84" spans="1:14">
      <c r="A84" s="2583">
        <v>11</v>
      </c>
      <c r="B84" s="2085"/>
      <c r="C84" s="37"/>
      <c r="D84" s="150"/>
      <c r="E84" s="150"/>
      <c r="F84" s="141"/>
      <c r="G84" s="2667"/>
      <c r="H84" s="150"/>
      <c r="I84" s="49"/>
      <c r="J84" s="150"/>
      <c r="K84" s="49"/>
      <c r="L84" s="150"/>
      <c r="M84" s="158">
        <f t="shared" si="2"/>
        <v>0</v>
      </c>
      <c r="N84" s="117">
        <v>11</v>
      </c>
    </row>
    <row r="85" spans="1:14">
      <c r="A85" s="2583">
        <v>12</v>
      </c>
      <c r="B85" s="2085"/>
      <c r="C85" s="37"/>
      <c r="D85" s="150"/>
      <c r="E85" s="150"/>
      <c r="F85" s="141"/>
      <c r="G85" s="2667"/>
      <c r="H85" s="150"/>
      <c r="I85" s="49"/>
      <c r="J85" s="150"/>
      <c r="K85" s="49"/>
      <c r="L85" s="150"/>
      <c r="M85" s="158">
        <f t="shared" si="2"/>
        <v>0</v>
      </c>
      <c r="N85" s="117">
        <v>12</v>
      </c>
    </row>
    <row r="86" spans="1:14">
      <c r="A86" s="2583">
        <v>13</v>
      </c>
      <c r="B86" s="2085"/>
      <c r="C86" s="37"/>
      <c r="D86" s="150"/>
      <c r="E86" s="150"/>
      <c r="F86" s="141"/>
      <c r="G86" s="2667"/>
      <c r="H86" s="150"/>
      <c r="I86" s="49"/>
      <c r="J86" s="150"/>
      <c r="K86" s="49"/>
      <c r="L86" s="150"/>
      <c r="M86" s="158">
        <f t="shared" si="2"/>
        <v>0</v>
      </c>
      <c r="N86" s="117">
        <v>13</v>
      </c>
    </row>
    <row r="87" spans="1:14">
      <c r="A87" s="2583">
        <v>14</v>
      </c>
      <c r="B87" s="2085"/>
      <c r="C87" s="37"/>
      <c r="D87" s="150"/>
      <c r="E87" s="150"/>
      <c r="F87" s="141"/>
      <c r="G87" s="2667"/>
      <c r="H87" s="150"/>
      <c r="I87" s="49"/>
      <c r="J87" s="150"/>
      <c r="K87" s="49"/>
      <c r="L87" s="150"/>
      <c r="M87" s="158">
        <f t="shared" si="2"/>
        <v>0</v>
      </c>
      <c r="N87" s="117">
        <v>14</v>
      </c>
    </row>
    <row r="88" spans="1:14">
      <c r="A88" s="2583">
        <v>15</v>
      </c>
      <c r="B88" s="2085"/>
      <c r="C88" s="37"/>
      <c r="D88" s="2090"/>
      <c r="E88" s="2090"/>
      <c r="F88" s="129"/>
      <c r="G88" s="175"/>
      <c r="H88" s="2090"/>
      <c r="I88" s="2086"/>
      <c r="J88" s="2090"/>
      <c r="K88" s="2086"/>
      <c r="L88" s="2090"/>
      <c r="M88" s="158">
        <f t="shared" si="2"/>
        <v>0</v>
      </c>
      <c r="N88" s="117">
        <v>15</v>
      </c>
    </row>
    <row r="89" spans="1:14">
      <c r="A89" s="2583">
        <v>16</v>
      </c>
      <c r="B89" s="2085"/>
      <c r="C89" s="37"/>
      <c r="D89" s="150"/>
      <c r="E89" s="150"/>
      <c r="F89" s="141"/>
      <c r="G89" s="2667"/>
      <c r="H89" s="150"/>
      <c r="I89" s="49"/>
      <c r="J89" s="150"/>
      <c r="K89" s="49"/>
      <c r="L89" s="150"/>
      <c r="M89" s="158">
        <f t="shared" si="2"/>
        <v>0</v>
      </c>
      <c r="N89" s="117">
        <v>16</v>
      </c>
    </row>
    <row r="90" spans="1:14">
      <c r="A90" s="2583">
        <v>17</v>
      </c>
      <c r="B90" s="2085"/>
      <c r="C90" s="37"/>
      <c r="D90" s="150"/>
      <c r="E90" s="150"/>
      <c r="F90" s="141"/>
      <c r="G90" s="2667"/>
      <c r="H90" s="150"/>
      <c r="I90" s="49"/>
      <c r="J90" s="150"/>
      <c r="K90" s="49"/>
      <c r="L90" s="150"/>
      <c r="M90" s="158">
        <f t="shared" si="2"/>
        <v>0</v>
      </c>
      <c r="N90" s="117">
        <v>17</v>
      </c>
    </row>
    <row r="91" spans="1:14">
      <c r="A91" s="2583">
        <v>18</v>
      </c>
      <c r="B91" s="2085"/>
      <c r="C91" s="37"/>
      <c r="D91" s="2090"/>
      <c r="E91" s="2090"/>
      <c r="F91" s="129"/>
      <c r="G91" s="175"/>
      <c r="H91" s="2090"/>
      <c r="I91" s="2086"/>
      <c r="J91" s="2090"/>
      <c r="K91" s="2086"/>
      <c r="L91" s="2090"/>
      <c r="M91" s="158">
        <f t="shared" si="2"/>
        <v>0</v>
      </c>
      <c r="N91" s="117">
        <v>18</v>
      </c>
    </row>
    <row r="92" spans="1:14">
      <c r="A92" s="2583">
        <v>19</v>
      </c>
      <c r="B92" s="2085"/>
      <c r="C92" s="37"/>
      <c r="D92" s="150"/>
      <c r="E92" s="150"/>
      <c r="F92" s="141"/>
      <c r="G92" s="2667"/>
      <c r="H92" s="150"/>
      <c r="I92" s="49"/>
      <c r="J92" s="150"/>
      <c r="K92" s="49"/>
      <c r="L92" s="150"/>
      <c r="M92" s="158">
        <f t="shared" si="2"/>
        <v>0</v>
      </c>
      <c r="N92" s="117">
        <v>19</v>
      </c>
    </row>
    <row r="93" spans="1:14">
      <c r="A93" s="2055">
        <v>20</v>
      </c>
      <c r="B93" s="2085"/>
      <c r="C93" s="37"/>
      <c r="D93" s="150"/>
      <c r="E93" s="150"/>
      <c r="F93" s="141"/>
      <c r="G93" s="2667"/>
      <c r="H93" s="150"/>
      <c r="I93" s="49"/>
      <c r="J93" s="150"/>
      <c r="K93" s="49"/>
      <c r="L93" s="150"/>
      <c r="M93" s="158">
        <f t="shared" si="2"/>
        <v>0</v>
      </c>
      <c r="N93" s="117">
        <v>20</v>
      </c>
    </row>
    <row r="94" spans="1:14">
      <c r="A94" s="2583">
        <v>21</v>
      </c>
      <c r="B94" s="2085"/>
      <c r="C94" s="37"/>
      <c r="D94" s="150"/>
      <c r="E94" s="150"/>
      <c r="F94" s="141"/>
      <c r="G94" s="2667"/>
      <c r="H94" s="150"/>
      <c r="I94" s="49"/>
      <c r="J94" s="150"/>
      <c r="K94" s="49"/>
      <c r="L94" s="150"/>
      <c r="M94" s="158">
        <f t="shared" si="2"/>
        <v>0</v>
      </c>
      <c r="N94" s="117">
        <v>21</v>
      </c>
    </row>
    <row r="95" spans="1:14">
      <c r="A95" s="2583">
        <v>22</v>
      </c>
      <c r="B95" s="2085"/>
      <c r="C95" s="37"/>
      <c r="D95" s="150"/>
      <c r="E95" s="150"/>
      <c r="F95" s="141"/>
      <c r="G95" s="2667"/>
      <c r="H95" s="150"/>
      <c r="I95" s="49"/>
      <c r="J95" s="150"/>
      <c r="K95" s="49"/>
      <c r="L95" s="150"/>
      <c r="M95" s="158">
        <f t="shared" si="2"/>
        <v>0</v>
      </c>
      <c r="N95" s="117">
        <v>22</v>
      </c>
    </row>
    <row r="96" spans="1:14">
      <c r="A96" s="2583">
        <v>23</v>
      </c>
      <c r="B96" s="2085"/>
      <c r="C96" s="37"/>
      <c r="D96" s="150"/>
      <c r="E96" s="150"/>
      <c r="F96" s="141"/>
      <c r="G96" s="2667"/>
      <c r="H96" s="150"/>
      <c r="I96" s="49"/>
      <c r="J96" s="150"/>
      <c r="K96" s="49"/>
      <c r="L96" s="150"/>
      <c r="M96" s="158">
        <f t="shared" si="2"/>
        <v>0</v>
      </c>
      <c r="N96" s="117">
        <v>23</v>
      </c>
    </row>
    <row r="97" spans="1:14">
      <c r="A97" s="2583">
        <v>24</v>
      </c>
      <c r="B97" s="2085"/>
      <c r="C97" s="37" t="s">
        <v>3380</v>
      </c>
      <c r="D97" s="2086">
        <f>SUM(D76:D96)</f>
        <v>0</v>
      </c>
      <c r="E97" s="2086">
        <f>SUM(E76:E96)</f>
        <v>0</v>
      </c>
      <c r="F97" s="127">
        <f>SUM(F76:F96)</f>
        <v>0</v>
      </c>
      <c r="G97" s="206">
        <f>SUM(G76:G96)</f>
        <v>0</v>
      </c>
      <c r="H97" s="2086">
        <f>SUM(H76:H96)</f>
        <v>0</v>
      </c>
      <c r="I97" s="2167"/>
      <c r="J97" s="2086">
        <f>SUM(J76:J96)</f>
        <v>0</v>
      </c>
      <c r="K97" s="2167"/>
      <c r="L97" s="2086">
        <f>SUM(L76:L96)</f>
        <v>0</v>
      </c>
      <c r="M97" s="2086">
        <f>SUM(M76:M96)</f>
        <v>0</v>
      </c>
      <c r="N97" s="117">
        <v>24</v>
      </c>
    </row>
    <row r="98" spans="1:14">
      <c r="A98" s="2583">
        <v>25</v>
      </c>
      <c r="B98" s="2085"/>
      <c r="C98" s="37" t="s">
        <v>3375</v>
      </c>
      <c r="D98" s="2649"/>
      <c r="E98" s="2650"/>
      <c r="F98" s="213"/>
      <c r="G98" s="214"/>
      <c r="H98" s="2650"/>
      <c r="I98" s="2653"/>
      <c r="J98" s="2650"/>
      <c r="K98" s="2653"/>
      <c r="L98" s="2650"/>
      <c r="M98" s="2668"/>
      <c r="N98" s="117">
        <v>25</v>
      </c>
    </row>
    <row r="99" spans="1:14">
      <c r="A99" s="2583">
        <v>26</v>
      </c>
      <c r="B99" s="2085"/>
      <c r="C99" s="37"/>
      <c r="D99" s="159"/>
      <c r="E99" s="159"/>
      <c r="F99" s="188"/>
      <c r="G99" s="2666"/>
      <c r="H99" s="159"/>
      <c r="I99" s="49"/>
      <c r="J99" s="159"/>
      <c r="K99" s="49"/>
      <c r="L99" s="159"/>
      <c r="M99" s="221">
        <f t="shared" ref="M99:M115" si="3">D99+E99-F99+G99-H99-J99+L99</f>
        <v>0</v>
      </c>
      <c r="N99" s="117">
        <v>26</v>
      </c>
    </row>
    <row r="100" spans="1:14">
      <c r="A100" s="2583">
        <v>27</v>
      </c>
      <c r="B100" s="2085"/>
      <c r="C100" s="37"/>
      <c r="D100" s="150"/>
      <c r="E100" s="150"/>
      <c r="F100" s="141"/>
      <c r="G100" s="2667"/>
      <c r="H100" s="150"/>
      <c r="I100" s="49"/>
      <c r="J100" s="150"/>
      <c r="K100" s="49"/>
      <c r="L100" s="150"/>
      <c r="M100" s="158">
        <f t="shared" si="3"/>
        <v>0</v>
      </c>
      <c r="N100" s="117">
        <v>27</v>
      </c>
    </row>
    <row r="101" spans="1:14">
      <c r="A101" s="2583">
        <v>28</v>
      </c>
      <c r="B101" s="2085"/>
      <c r="C101" s="37"/>
      <c r="D101" s="150"/>
      <c r="E101" s="150"/>
      <c r="F101" s="141"/>
      <c r="G101" s="2667"/>
      <c r="H101" s="150"/>
      <c r="I101" s="49"/>
      <c r="J101" s="150"/>
      <c r="K101" s="49"/>
      <c r="L101" s="150"/>
      <c r="M101" s="158">
        <f t="shared" si="3"/>
        <v>0</v>
      </c>
      <c r="N101" s="117">
        <v>28</v>
      </c>
    </row>
    <row r="102" spans="1:14">
      <c r="A102" s="2583">
        <v>29</v>
      </c>
      <c r="B102" s="2085"/>
      <c r="C102" s="37"/>
      <c r="D102" s="150"/>
      <c r="E102" s="150"/>
      <c r="F102" s="141"/>
      <c r="G102" s="2667"/>
      <c r="H102" s="150"/>
      <c r="I102" s="49"/>
      <c r="J102" s="150"/>
      <c r="K102" s="49"/>
      <c r="L102" s="150"/>
      <c r="M102" s="158">
        <f t="shared" si="3"/>
        <v>0</v>
      </c>
      <c r="N102" s="117">
        <v>29</v>
      </c>
    </row>
    <row r="103" spans="1:14">
      <c r="A103" s="2583">
        <v>30</v>
      </c>
      <c r="B103" s="2085"/>
      <c r="C103" s="37"/>
      <c r="D103" s="150"/>
      <c r="E103" s="150"/>
      <c r="F103" s="141"/>
      <c r="G103" s="2667"/>
      <c r="H103" s="150"/>
      <c r="I103" s="49"/>
      <c r="J103" s="150"/>
      <c r="K103" s="49"/>
      <c r="L103" s="150"/>
      <c r="M103" s="158">
        <f t="shared" si="3"/>
        <v>0</v>
      </c>
      <c r="N103" s="117">
        <v>30</v>
      </c>
    </row>
    <row r="104" spans="1:14">
      <c r="A104" s="2583">
        <v>31</v>
      </c>
      <c r="B104" s="2085"/>
      <c r="C104" s="37"/>
      <c r="D104" s="150"/>
      <c r="E104" s="150"/>
      <c r="F104" s="141"/>
      <c r="G104" s="2667"/>
      <c r="H104" s="150"/>
      <c r="I104" s="49"/>
      <c r="J104" s="150"/>
      <c r="K104" s="49"/>
      <c r="L104" s="150"/>
      <c r="M104" s="158">
        <f t="shared" si="3"/>
        <v>0</v>
      </c>
      <c r="N104" s="117">
        <v>31</v>
      </c>
    </row>
    <row r="105" spans="1:14">
      <c r="A105" s="2583">
        <v>32</v>
      </c>
      <c r="B105" s="2085"/>
      <c r="C105" s="37"/>
      <c r="D105" s="2090"/>
      <c r="E105" s="2090"/>
      <c r="F105" s="129"/>
      <c r="G105" s="175"/>
      <c r="H105" s="2090"/>
      <c r="I105" s="2086"/>
      <c r="J105" s="2090"/>
      <c r="K105" s="2086"/>
      <c r="L105" s="2090"/>
      <c r="M105" s="158">
        <f t="shared" si="3"/>
        <v>0</v>
      </c>
      <c r="N105" s="117">
        <v>32</v>
      </c>
    </row>
    <row r="106" spans="1:14">
      <c r="A106" s="2583">
        <v>33</v>
      </c>
      <c r="B106" s="2085"/>
      <c r="C106" s="37"/>
      <c r="D106" s="150"/>
      <c r="E106" s="150"/>
      <c r="F106" s="141"/>
      <c r="G106" s="2667"/>
      <c r="H106" s="150"/>
      <c r="I106" s="49"/>
      <c r="J106" s="150"/>
      <c r="K106" s="49"/>
      <c r="L106" s="150"/>
      <c r="M106" s="158">
        <f t="shared" si="3"/>
        <v>0</v>
      </c>
      <c r="N106" s="117">
        <v>33</v>
      </c>
    </row>
    <row r="107" spans="1:14">
      <c r="A107" s="2583">
        <v>34</v>
      </c>
      <c r="B107" s="2085"/>
      <c r="C107" s="37"/>
      <c r="D107" s="150"/>
      <c r="E107" s="150"/>
      <c r="F107" s="141"/>
      <c r="G107" s="2667"/>
      <c r="H107" s="150"/>
      <c r="I107" s="49"/>
      <c r="J107" s="150"/>
      <c r="K107" s="49"/>
      <c r="L107" s="150"/>
      <c r="M107" s="158">
        <f t="shared" si="3"/>
        <v>0</v>
      </c>
      <c r="N107" s="117">
        <v>34</v>
      </c>
    </row>
    <row r="108" spans="1:14">
      <c r="A108" s="2583">
        <v>35</v>
      </c>
      <c r="B108" s="2085"/>
      <c r="C108" s="37"/>
      <c r="D108" s="150"/>
      <c r="E108" s="150"/>
      <c r="F108" s="141"/>
      <c r="G108" s="2667"/>
      <c r="H108" s="150"/>
      <c r="I108" s="49"/>
      <c r="J108" s="150"/>
      <c r="K108" s="49"/>
      <c r="L108" s="150"/>
      <c r="M108" s="158">
        <f t="shared" si="3"/>
        <v>0</v>
      </c>
      <c r="N108" s="117">
        <v>35</v>
      </c>
    </row>
    <row r="109" spans="1:14">
      <c r="A109" s="2583">
        <v>36</v>
      </c>
      <c r="B109" s="2085"/>
      <c r="C109" s="37"/>
      <c r="D109" s="150"/>
      <c r="E109" s="150"/>
      <c r="F109" s="141"/>
      <c r="G109" s="2667"/>
      <c r="H109" s="150"/>
      <c r="I109" s="49"/>
      <c r="J109" s="150"/>
      <c r="K109" s="49"/>
      <c r="L109" s="150"/>
      <c r="M109" s="158">
        <f t="shared" si="3"/>
        <v>0</v>
      </c>
      <c r="N109" s="117">
        <v>36</v>
      </c>
    </row>
    <row r="110" spans="1:14">
      <c r="A110" s="2583">
        <v>37</v>
      </c>
      <c r="B110" s="2085"/>
      <c r="C110" s="37"/>
      <c r="D110" s="150"/>
      <c r="E110" s="150"/>
      <c r="F110" s="141"/>
      <c r="G110" s="2667"/>
      <c r="H110" s="150"/>
      <c r="I110" s="49"/>
      <c r="J110" s="150"/>
      <c r="K110" s="49"/>
      <c r="L110" s="150"/>
      <c r="M110" s="158">
        <f t="shared" si="3"/>
        <v>0</v>
      </c>
      <c r="N110" s="117">
        <v>37</v>
      </c>
    </row>
    <row r="111" spans="1:14">
      <c r="A111" s="2583">
        <v>38</v>
      </c>
      <c r="B111" s="2085"/>
      <c r="C111" s="37"/>
      <c r="D111" s="150"/>
      <c r="E111" s="150"/>
      <c r="F111" s="141"/>
      <c r="G111" s="2667"/>
      <c r="H111" s="150"/>
      <c r="I111" s="49"/>
      <c r="J111" s="150"/>
      <c r="K111" s="49"/>
      <c r="L111" s="150"/>
      <c r="M111" s="158">
        <f t="shared" si="3"/>
        <v>0</v>
      </c>
      <c r="N111" s="117">
        <v>38</v>
      </c>
    </row>
    <row r="112" spans="1:14">
      <c r="A112" s="2583">
        <v>39</v>
      </c>
      <c r="B112" s="2085"/>
      <c r="C112" s="37"/>
      <c r="D112" s="2090"/>
      <c r="E112" s="2090"/>
      <c r="F112" s="129"/>
      <c r="G112" s="175"/>
      <c r="H112" s="2090"/>
      <c r="I112" s="2086"/>
      <c r="J112" s="2090"/>
      <c r="K112" s="2086"/>
      <c r="L112" s="2090"/>
      <c r="M112" s="158">
        <f t="shared" si="3"/>
        <v>0</v>
      </c>
      <c r="N112" s="117">
        <v>39</v>
      </c>
    </row>
    <row r="113" spans="1:14">
      <c r="A113" s="2055">
        <v>40</v>
      </c>
      <c r="B113" s="2085"/>
      <c r="C113" s="37"/>
      <c r="D113" s="150"/>
      <c r="E113" s="150"/>
      <c r="F113" s="141"/>
      <c r="G113" s="2667"/>
      <c r="H113" s="150"/>
      <c r="I113" s="49"/>
      <c r="J113" s="150"/>
      <c r="K113" s="49"/>
      <c r="L113" s="150"/>
      <c r="M113" s="158">
        <f t="shared" si="3"/>
        <v>0</v>
      </c>
      <c r="N113" s="116">
        <v>40</v>
      </c>
    </row>
    <row r="114" spans="1:14">
      <c r="A114" s="2583">
        <v>41</v>
      </c>
      <c r="B114" s="2085"/>
      <c r="C114" s="37"/>
      <c r="D114" s="150"/>
      <c r="E114" s="150"/>
      <c r="F114" s="141"/>
      <c r="G114" s="2667"/>
      <c r="H114" s="150"/>
      <c r="I114" s="49"/>
      <c r="J114" s="150"/>
      <c r="K114" s="49"/>
      <c r="L114" s="150"/>
      <c r="M114" s="158">
        <f t="shared" si="3"/>
        <v>0</v>
      </c>
      <c r="N114" s="117">
        <v>41</v>
      </c>
    </row>
    <row r="115" spans="1:14">
      <c r="A115" s="2583">
        <v>42</v>
      </c>
      <c r="B115" s="2085"/>
      <c r="C115" s="37"/>
      <c r="D115" s="150"/>
      <c r="E115" s="150"/>
      <c r="F115" s="141"/>
      <c r="G115" s="2667"/>
      <c r="H115" s="150"/>
      <c r="I115" s="49"/>
      <c r="J115" s="150"/>
      <c r="K115" s="49"/>
      <c r="L115" s="150"/>
      <c r="M115" s="158">
        <f t="shared" si="3"/>
        <v>0</v>
      </c>
      <c r="N115" s="117">
        <v>42</v>
      </c>
    </row>
    <row r="116" spans="1:14">
      <c r="A116" s="2583">
        <v>43</v>
      </c>
      <c r="B116" s="2085"/>
      <c r="C116" s="37" t="s">
        <v>3381</v>
      </c>
      <c r="D116" s="2086">
        <f>SUM(D99:D115)</f>
        <v>0</v>
      </c>
      <c r="E116" s="2086">
        <f>SUM(E99:E115)</f>
        <v>0</v>
      </c>
      <c r="F116" s="127">
        <f>SUM(F99:F115)</f>
        <v>0</v>
      </c>
      <c r="G116" s="206">
        <f>SUM(G99:G115)</f>
        <v>0</v>
      </c>
      <c r="H116" s="2086">
        <f>SUM(H99:H115)</f>
        <v>0</v>
      </c>
      <c r="I116" s="2167"/>
      <c r="J116" s="2086">
        <f>SUM(J99:J115)</f>
        <v>0</v>
      </c>
      <c r="K116" s="2167"/>
      <c r="L116" s="2086">
        <f>SUM(L99:L115)</f>
        <v>0</v>
      </c>
      <c r="M116" s="2086">
        <f>SUM(M99:M115)</f>
        <v>0</v>
      </c>
      <c r="N116" s="117">
        <v>43</v>
      </c>
    </row>
    <row r="117" spans="1:14">
      <c r="A117" s="2583">
        <v>44</v>
      </c>
      <c r="B117" s="2085"/>
      <c r="C117" s="37" t="s">
        <v>3382</v>
      </c>
      <c r="D117" s="2649"/>
      <c r="E117" s="2650"/>
      <c r="F117" s="213"/>
      <c r="G117" s="214"/>
      <c r="H117" s="2650"/>
      <c r="I117" s="2653"/>
      <c r="J117" s="2650"/>
      <c r="K117" s="2653"/>
      <c r="L117" s="2650"/>
      <c r="M117" s="2668"/>
      <c r="N117" s="117">
        <v>44</v>
      </c>
    </row>
    <row r="118" spans="1:14">
      <c r="A118" s="2583">
        <v>45</v>
      </c>
      <c r="B118" s="2085"/>
      <c r="C118" s="37"/>
      <c r="D118" s="159"/>
      <c r="E118" s="159"/>
      <c r="F118" s="188"/>
      <c r="G118" s="2666"/>
      <c r="H118" s="159"/>
      <c r="I118" s="49"/>
      <c r="J118" s="159"/>
      <c r="K118" s="49"/>
      <c r="L118" s="159"/>
      <c r="M118" s="221">
        <f t="shared" ref="M118:M124" si="4">D118+E118-F118+G118-H118-J118+L118</f>
        <v>0</v>
      </c>
      <c r="N118" s="117">
        <v>45</v>
      </c>
    </row>
    <row r="119" spans="1:14">
      <c r="A119" s="2583">
        <v>46</v>
      </c>
      <c r="B119" s="2085"/>
      <c r="C119" s="37"/>
      <c r="D119" s="150"/>
      <c r="E119" s="150"/>
      <c r="F119" s="141"/>
      <c r="G119" s="2667"/>
      <c r="H119" s="150"/>
      <c r="I119" s="49"/>
      <c r="J119" s="150"/>
      <c r="K119" s="49"/>
      <c r="L119" s="150"/>
      <c r="M119" s="158">
        <f t="shared" si="4"/>
        <v>0</v>
      </c>
      <c r="N119" s="117">
        <v>46</v>
      </c>
    </row>
    <row r="120" spans="1:14">
      <c r="A120" s="2583">
        <v>47</v>
      </c>
      <c r="B120" s="2085"/>
      <c r="C120" s="37"/>
      <c r="D120" s="2090"/>
      <c r="E120" s="2090"/>
      <c r="F120" s="129"/>
      <c r="G120" s="175"/>
      <c r="H120" s="2090"/>
      <c r="I120" s="2086"/>
      <c r="J120" s="2090"/>
      <c r="K120" s="2086"/>
      <c r="L120" s="2090"/>
      <c r="M120" s="158">
        <f t="shared" si="4"/>
        <v>0</v>
      </c>
      <c r="N120" s="117">
        <v>47</v>
      </c>
    </row>
    <row r="121" spans="1:14">
      <c r="A121" s="2583">
        <v>48</v>
      </c>
      <c r="B121" s="2085"/>
      <c r="C121" s="37"/>
      <c r="D121" s="150"/>
      <c r="E121" s="150"/>
      <c r="F121" s="141"/>
      <c r="G121" s="2667"/>
      <c r="H121" s="150"/>
      <c r="I121" s="49"/>
      <c r="J121" s="150"/>
      <c r="K121" s="49"/>
      <c r="L121" s="150"/>
      <c r="M121" s="158">
        <f t="shared" si="4"/>
        <v>0</v>
      </c>
      <c r="N121" s="117">
        <v>48</v>
      </c>
    </row>
    <row r="122" spans="1:14">
      <c r="A122" s="2583">
        <v>49</v>
      </c>
      <c r="B122" s="2085"/>
      <c r="C122" s="37"/>
      <c r="D122" s="150"/>
      <c r="E122" s="150"/>
      <c r="F122" s="141"/>
      <c r="G122" s="2667"/>
      <c r="H122" s="150"/>
      <c r="I122" s="49"/>
      <c r="J122" s="150"/>
      <c r="K122" s="49"/>
      <c r="L122" s="150"/>
      <c r="M122" s="158">
        <f t="shared" si="4"/>
        <v>0</v>
      </c>
      <c r="N122" s="117">
        <v>49</v>
      </c>
    </row>
    <row r="123" spans="1:14">
      <c r="A123" s="2583">
        <v>50</v>
      </c>
      <c r="B123" s="2085"/>
      <c r="C123" s="37"/>
      <c r="D123" s="150"/>
      <c r="E123" s="150"/>
      <c r="F123" s="141"/>
      <c r="G123" s="2667"/>
      <c r="H123" s="150"/>
      <c r="I123" s="49"/>
      <c r="J123" s="150"/>
      <c r="K123" s="49"/>
      <c r="L123" s="150"/>
      <c r="M123" s="158">
        <f t="shared" si="4"/>
        <v>0</v>
      </c>
      <c r="N123" s="117">
        <v>50</v>
      </c>
    </row>
    <row r="124" spans="1:14">
      <c r="A124" s="2583">
        <v>51</v>
      </c>
      <c r="B124" s="2085"/>
      <c r="C124" s="37"/>
      <c r="D124" s="2090"/>
      <c r="E124" s="2090"/>
      <c r="F124" s="129"/>
      <c r="G124" s="175"/>
      <c r="H124" s="2090"/>
      <c r="I124" s="2086"/>
      <c r="J124" s="2090"/>
      <c r="K124" s="2086"/>
      <c r="L124" s="2090"/>
      <c r="M124" s="158">
        <f t="shared" si="4"/>
        <v>0</v>
      </c>
      <c r="N124" s="117">
        <v>51</v>
      </c>
    </row>
    <row r="125" spans="1:14" ht="16" thickBot="1">
      <c r="A125" s="2943">
        <v>52</v>
      </c>
      <c r="B125" s="122"/>
      <c r="C125" s="2921" t="s">
        <v>3383</v>
      </c>
      <c r="D125" s="133">
        <f>SUM(D118:D124)</f>
        <v>0</v>
      </c>
      <c r="E125" s="133">
        <f>SUM(E118:E124)</f>
        <v>0</v>
      </c>
      <c r="F125" s="131">
        <f>SUM(F118:F124)</f>
        <v>0</v>
      </c>
      <c r="G125" s="210">
        <f>SUM(G118:G124)</f>
        <v>0</v>
      </c>
      <c r="H125" s="133">
        <f>SUM(H118:H124)</f>
        <v>0</v>
      </c>
      <c r="I125" s="122"/>
      <c r="J125" s="133">
        <f>SUM(J118:J124)</f>
        <v>0</v>
      </c>
      <c r="K125" s="122"/>
      <c r="L125" s="133">
        <f>SUM(L118:L124)</f>
        <v>0</v>
      </c>
      <c r="M125" s="124">
        <f>SUM(M118:M124)</f>
        <v>0</v>
      </c>
      <c r="N125" s="2612">
        <v>52</v>
      </c>
    </row>
    <row r="126" spans="1:14">
      <c r="A126" s="1182"/>
      <c r="B126" s="1328"/>
      <c r="C126" s="1328"/>
      <c r="D126" s="1328"/>
      <c r="E126" s="1183"/>
    </row>
    <row r="127" spans="1:14">
      <c r="A127" s="1531" t="s">
        <v>3384</v>
      </c>
      <c r="B127" s="12"/>
      <c r="C127" s="12"/>
      <c r="D127" s="12"/>
      <c r="E127" s="1587"/>
      <c r="F127" s="12"/>
      <c r="G127" s="12" t="s">
        <v>3385</v>
      </c>
      <c r="H127" s="12"/>
      <c r="I127" s="12"/>
      <c r="J127" s="12"/>
      <c r="K127" s="12"/>
      <c r="L127" s="12"/>
      <c r="M127" s="12"/>
      <c r="N127" s="12"/>
    </row>
    <row r="128" spans="1:14" ht="16" thickBot="1">
      <c r="A128" s="1499" t="str">
        <f>'Data Sheet'!$C$25</f>
        <v xml:space="preserve">Niagara Mohawk Power Corporation </v>
      </c>
      <c r="E128" s="1586" t="str">
        <f>'Data Sheet'!$C$40</f>
        <v>April 20, 2026</v>
      </c>
      <c r="F128" s="9" t="str">
        <f>'Data Sheet'!$C$38</f>
        <v>December 31, 2025</v>
      </c>
      <c r="G128" s="9" t="str">
        <f>'Data Sheet'!$C$25</f>
        <v xml:space="preserve">Niagara Mohawk Power Corporation </v>
      </c>
      <c r="K128" s="494" t="str">
        <f>'Data Sheet'!$C$40</f>
        <v>April 20, 2026</v>
      </c>
      <c r="M128" s="502" t="str">
        <f>'Data Sheet'!$C$38</f>
        <v>December 31, 2025</v>
      </c>
    </row>
    <row r="129" spans="1:14">
      <c r="A129" s="1658" t="s">
        <v>3361</v>
      </c>
      <c r="B129" s="2615"/>
      <c r="C129" s="2615"/>
      <c r="D129" s="2615"/>
      <c r="E129" s="1451"/>
      <c r="F129" s="2616"/>
      <c r="G129" s="2630" t="s">
        <v>3362</v>
      </c>
      <c r="H129" s="2615"/>
      <c r="I129" s="2615"/>
      <c r="J129" s="2615"/>
      <c r="K129" s="2615"/>
      <c r="L129" s="2615"/>
      <c r="M129" s="2615"/>
      <c r="N129" s="2529"/>
    </row>
    <row r="130" spans="1:14">
      <c r="A130" s="1499"/>
      <c r="E130" s="1586"/>
      <c r="F130" s="1579"/>
      <c r="G130" s="2429"/>
      <c r="N130" s="1579"/>
    </row>
    <row r="131" spans="1:14">
      <c r="A131" s="1186"/>
      <c r="B131" s="2085"/>
      <c r="C131" s="2182"/>
      <c r="D131" s="2085"/>
      <c r="E131" s="2672" t="s">
        <v>3305</v>
      </c>
      <c r="F131" s="113"/>
      <c r="G131" s="112" t="s">
        <v>3305</v>
      </c>
      <c r="H131" s="2179"/>
      <c r="I131" s="2590" t="s">
        <v>3306</v>
      </c>
      <c r="J131" s="2179"/>
      <c r="K131" s="2179"/>
      <c r="L131" s="2179"/>
      <c r="M131" s="42"/>
      <c r="N131" s="163"/>
    </row>
    <row r="132" spans="1:14">
      <c r="A132" s="1503" t="s">
        <v>399</v>
      </c>
      <c r="B132" s="47"/>
      <c r="C132" s="1729"/>
      <c r="D132" s="633" t="s">
        <v>705</v>
      </c>
      <c r="E132" s="1330" t="s">
        <v>1113</v>
      </c>
      <c r="F132" s="116" t="s">
        <v>1113</v>
      </c>
      <c r="G132" s="2055" t="s">
        <v>1113</v>
      </c>
      <c r="H132" s="142" t="s">
        <v>1113</v>
      </c>
      <c r="I132" s="154" t="s">
        <v>2645</v>
      </c>
      <c r="J132" s="35"/>
      <c r="K132" s="154" t="s">
        <v>2640</v>
      </c>
      <c r="L132" s="35"/>
      <c r="M132" s="291" t="s">
        <v>705</v>
      </c>
      <c r="N132" s="116" t="s">
        <v>399</v>
      </c>
    </row>
    <row r="133" spans="1:14">
      <c r="A133" s="1503" t="s">
        <v>402</v>
      </c>
      <c r="B133" s="47"/>
      <c r="C133" s="534" t="s">
        <v>2806</v>
      </c>
      <c r="D133" s="534" t="s">
        <v>3269</v>
      </c>
      <c r="E133" s="1330" t="s">
        <v>3309</v>
      </c>
      <c r="F133" s="116" t="s">
        <v>3310</v>
      </c>
      <c r="G133" s="2055" t="s">
        <v>3309</v>
      </c>
      <c r="H133" s="142" t="s">
        <v>3310</v>
      </c>
      <c r="I133" s="142" t="s">
        <v>3311</v>
      </c>
      <c r="J133" s="142" t="s">
        <v>1068</v>
      </c>
      <c r="K133" s="142" t="s">
        <v>3311</v>
      </c>
      <c r="L133" s="142" t="s">
        <v>1068</v>
      </c>
      <c r="M133" s="291" t="s">
        <v>708</v>
      </c>
      <c r="N133" s="116" t="s">
        <v>402</v>
      </c>
    </row>
    <row r="134" spans="1:14">
      <c r="A134" s="1503"/>
      <c r="B134" s="47"/>
      <c r="C134" s="617"/>
      <c r="D134" s="534" t="s">
        <v>2785</v>
      </c>
      <c r="E134" s="1330" t="s">
        <v>3348</v>
      </c>
      <c r="F134" s="116" t="s">
        <v>3349</v>
      </c>
      <c r="G134" s="2055" t="s">
        <v>3350</v>
      </c>
      <c r="H134" s="142" t="s">
        <v>3315</v>
      </c>
      <c r="I134" s="142" t="s">
        <v>3316</v>
      </c>
      <c r="J134" s="47"/>
      <c r="K134" s="142" t="s">
        <v>3317</v>
      </c>
      <c r="L134" s="47"/>
      <c r="M134" s="38"/>
      <c r="N134" s="116"/>
    </row>
    <row r="135" spans="1:14">
      <c r="A135" s="1503"/>
      <c r="C135" s="534" t="s">
        <v>172</v>
      </c>
      <c r="D135" s="534" t="s">
        <v>173</v>
      </c>
      <c r="E135" s="1651" t="s">
        <v>174</v>
      </c>
      <c r="F135" s="143" t="s">
        <v>175</v>
      </c>
      <c r="G135" s="2583" t="s">
        <v>513</v>
      </c>
      <c r="H135" s="162" t="s">
        <v>514</v>
      </c>
      <c r="I135" s="162" t="s">
        <v>515</v>
      </c>
      <c r="J135" s="162" t="s">
        <v>516</v>
      </c>
      <c r="K135" s="162" t="s">
        <v>517</v>
      </c>
      <c r="L135" s="162" t="s">
        <v>518</v>
      </c>
      <c r="M135" s="296" t="s">
        <v>519</v>
      </c>
      <c r="N135" s="117"/>
    </row>
    <row r="136" spans="1:14">
      <c r="A136" s="1585">
        <v>1</v>
      </c>
      <c r="B136" s="47"/>
      <c r="C136" s="1739"/>
      <c r="D136" s="1774"/>
      <c r="E136" s="1423"/>
      <c r="F136" s="1423"/>
      <c r="G136" s="216" t="s">
        <v>85</v>
      </c>
      <c r="H136" s="2664" t="s">
        <v>85</v>
      </c>
      <c r="I136" s="2657"/>
      <c r="J136" s="2657"/>
      <c r="K136" s="2657"/>
      <c r="L136" s="2657"/>
      <c r="M136" s="2665"/>
      <c r="N136" s="117">
        <v>1</v>
      </c>
    </row>
    <row r="137" spans="1:14">
      <c r="A137" s="1585">
        <v>2</v>
      </c>
      <c r="B137" s="2085"/>
      <c r="C137" s="1739"/>
      <c r="D137" s="1775"/>
      <c r="E137" s="1425"/>
      <c r="F137" s="1425"/>
      <c r="G137" s="2624" t="s">
        <v>85</v>
      </c>
      <c r="H137" s="199" t="s">
        <v>85</v>
      </c>
      <c r="I137" s="200"/>
      <c r="J137" s="200"/>
      <c r="K137" s="200"/>
      <c r="L137" s="200"/>
      <c r="M137" s="485"/>
      <c r="N137" s="117">
        <v>2</v>
      </c>
    </row>
    <row r="138" spans="1:14">
      <c r="A138" s="1585">
        <v>3</v>
      </c>
      <c r="B138" s="2085"/>
      <c r="C138" s="1739"/>
      <c r="D138" s="1776"/>
      <c r="E138" s="1428"/>
      <c r="F138" s="1428"/>
      <c r="G138" s="2666"/>
      <c r="H138" s="159"/>
      <c r="I138" s="49"/>
      <c r="J138" s="159"/>
      <c r="K138" s="49"/>
      <c r="L138" s="159"/>
      <c r="M138" s="221">
        <f t="shared" ref="M138:M186" si="5">D138+E138-F138+G138-H138-J138+L138</f>
        <v>0</v>
      </c>
      <c r="N138" s="117">
        <v>3</v>
      </c>
    </row>
    <row r="139" spans="1:14">
      <c r="A139" s="1585">
        <v>4</v>
      </c>
      <c r="B139" s="2085"/>
      <c r="C139" s="1739"/>
      <c r="D139" s="537"/>
      <c r="E139" s="1319"/>
      <c r="F139" s="1319"/>
      <c r="G139" s="2667"/>
      <c r="H139" s="150"/>
      <c r="I139" s="49"/>
      <c r="J139" s="150"/>
      <c r="K139" s="49"/>
      <c r="L139" s="150"/>
      <c r="M139" s="158">
        <f t="shared" si="5"/>
        <v>0</v>
      </c>
      <c r="N139" s="117">
        <v>4</v>
      </c>
    </row>
    <row r="140" spans="1:14">
      <c r="A140" s="1585">
        <v>5</v>
      </c>
      <c r="B140" s="2085"/>
      <c r="C140" s="1739"/>
      <c r="D140" s="537"/>
      <c r="E140" s="1319"/>
      <c r="F140" s="1319"/>
      <c r="G140" s="2667"/>
      <c r="H140" s="150"/>
      <c r="I140" s="49"/>
      <c r="J140" s="150"/>
      <c r="K140" s="49"/>
      <c r="L140" s="150"/>
      <c r="M140" s="158">
        <f t="shared" si="5"/>
        <v>0</v>
      </c>
      <c r="N140" s="117">
        <v>5</v>
      </c>
    </row>
    <row r="141" spans="1:14">
      <c r="A141" s="1585">
        <v>6</v>
      </c>
      <c r="B141" s="2085"/>
      <c r="C141" s="1739"/>
      <c r="D141" s="537"/>
      <c r="E141" s="1319"/>
      <c r="F141" s="1319"/>
      <c r="G141" s="2667"/>
      <c r="H141" s="150"/>
      <c r="I141" s="49"/>
      <c r="J141" s="150"/>
      <c r="K141" s="49"/>
      <c r="L141" s="150"/>
      <c r="M141" s="158">
        <f t="shared" si="5"/>
        <v>0</v>
      </c>
      <c r="N141" s="117">
        <v>6</v>
      </c>
    </row>
    <row r="142" spans="1:14">
      <c r="A142" s="1585">
        <v>7</v>
      </c>
      <c r="B142" s="2085"/>
      <c r="C142" s="1739"/>
      <c r="D142" s="537"/>
      <c r="E142" s="1319"/>
      <c r="F142" s="1319"/>
      <c r="G142" s="2667"/>
      <c r="H142" s="150"/>
      <c r="I142" s="49"/>
      <c r="J142" s="150"/>
      <c r="K142" s="49"/>
      <c r="L142" s="150"/>
      <c r="M142" s="158">
        <f t="shared" si="5"/>
        <v>0</v>
      </c>
      <c r="N142" s="117">
        <v>7</v>
      </c>
    </row>
    <row r="143" spans="1:14">
      <c r="A143" s="1585">
        <v>8</v>
      </c>
      <c r="B143" s="2085"/>
      <c r="C143" s="1739"/>
      <c r="D143" s="537"/>
      <c r="E143" s="1319"/>
      <c r="F143" s="1319"/>
      <c r="G143" s="2667"/>
      <c r="H143" s="150"/>
      <c r="I143" s="49"/>
      <c r="J143" s="150"/>
      <c r="K143" s="49"/>
      <c r="L143" s="150"/>
      <c r="M143" s="158">
        <f t="shared" si="5"/>
        <v>0</v>
      </c>
      <c r="N143" s="117">
        <v>8</v>
      </c>
    </row>
    <row r="144" spans="1:14">
      <c r="A144" s="1585">
        <v>9</v>
      </c>
      <c r="B144" s="2085"/>
      <c r="C144" s="1739"/>
      <c r="D144" s="532"/>
      <c r="E144" s="2134"/>
      <c r="F144" s="2134"/>
      <c r="G144" s="175"/>
      <c r="H144" s="2090"/>
      <c r="I144" s="2086"/>
      <c r="J144" s="2090"/>
      <c r="K144" s="2086"/>
      <c r="L144" s="2090"/>
      <c r="M144" s="158">
        <f t="shared" si="5"/>
        <v>0</v>
      </c>
      <c r="N144" s="117">
        <v>9</v>
      </c>
    </row>
    <row r="145" spans="1:14">
      <c r="A145" s="1585">
        <v>10</v>
      </c>
      <c r="B145" s="2085"/>
      <c r="C145" s="1739"/>
      <c r="D145" s="537"/>
      <c r="E145" s="1319"/>
      <c r="F145" s="1319"/>
      <c r="G145" s="2667"/>
      <c r="H145" s="150"/>
      <c r="I145" s="49"/>
      <c r="J145" s="150"/>
      <c r="K145" s="49"/>
      <c r="L145" s="150"/>
      <c r="M145" s="158">
        <f t="shared" si="5"/>
        <v>0</v>
      </c>
      <c r="N145" s="117">
        <v>10</v>
      </c>
    </row>
    <row r="146" spans="1:14">
      <c r="A146" s="1585">
        <v>11</v>
      </c>
      <c r="B146" s="2085"/>
      <c r="C146" s="1739"/>
      <c r="D146" s="537"/>
      <c r="E146" s="1319"/>
      <c r="F146" s="1319"/>
      <c r="G146" s="2667"/>
      <c r="H146" s="150"/>
      <c r="I146" s="49"/>
      <c r="J146" s="150"/>
      <c r="K146" s="49"/>
      <c r="L146" s="150"/>
      <c r="M146" s="158">
        <f t="shared" si="5"/>
        <v>0</v>
      </c>
      <c r="N146" s="117">
        <v>11</v>
      </c>
    </row>
    <row r="147" spans="1:14">
      <c r="A147" s="1585">
        <v>12</v>
      </c>
      <c r="B147" s="2085"/>
      <c r="C147" s="1739"/>
      <c r="D147" s="537"/>
      <c r="E147" s="1319"/>
      <c r="F147" s="1319"/>
      <c r="G147" s="2667"/>
      <c r="H147" s="150"/>
      <c r="I147" s="49"/>
      <c r="J147" s="150"/>
      <c r="K147" s="49"/>
      <c r="L147" s="150"/>
      <c r="M147" s="158">
        <f t="shared" si="5"/>
        <v>0</v>
      </c>
      <c r="N147" s="117">
        <v>12</v>
      </c>
    </row>
    <row r="148" spans="1:14">
      <c r="A148" s="1585">
        <v>13</v>
      </c>
      <c r="B148" s="2085"/>
      <c r="C148" s="1739"/>
      <c r="D148" s="537"/>
      <c r="E148" s="1319"/>
      <c r="F148" s="1319"/>
      <c r="G148" s="2667"/>
      <c r="H148" s="150"/>
      <c r="I148" s="49"/>
      <c r="J148" s="150"/>
      <c r="K148" s="49"/>
      <c r="L148" s="150"/>
      <c r="M148" s="158">
        <f t="shared" si="5"/>
        <v>0</v>
      </c>
      <c r="N148" s="117">
        <v>13</v>
      </c>
    </row>
    <row r="149" spans="1:14">
      <c r="A149" s="1585">
        <v>14</v>
      </c>
      <c r="B149" s="2085"/>
      <c r="C149" s="1739"/>
      <c r="D149" s="537"/>
      <c r="E149" s="1319"/>
      <c r="F149" s="1319"/>
      <c r="G149" s="2667"/>
      <c r="H149" s="150"/>
      <c r="I149" s="49"/>
      <c r="J149" s="150"/>
      <c r="K149" s="49"/>
      <c r="L149" s="150"/>
      <c r="M149" s="158">
        <f t="shared" si="5"/>
        <v>0</v>
      </c>
      <c r="N149" s="117">
        <v>14</v>
      </c>
    </row>
    <row r="150" spans="1:14">
      <c r="A150" s="1585">
        <v>15</v>
      </c>
      <c r="B150" s="2085"/>
      <c r="C150" s="1739"/>
      <c r="D150" s="532"/>
      <c r="E150" s="2134"/>
      <c r="F150" s="2134"/>
      <c r="G150" s="175"/>
      <c r="H150" s="2090"/>
      <c r="I150" s="2086"/>
      <c r="J150" s="2090"/>
      <c r="K150" s="2086"/>
      <c r="L150" s="2090"/>
      <c r="M150" s="158">
        <f t="shared" si="5"/>
        <v>0</v>
      </c>
      <c r="N150" s="117">
        <v>15</v>
      </c>
    </row>
    <row r="151" spans="1:14">
      <c r="A151" s="1585">
        <v>16</v>
      </c>
      <c r="B151" s="2085"/>
      <c r="C151" s="1739"/>
      <c r="D151" s="537"/>
      <c r="E151" s="1319"/>
      <c r="F151" s="1319"/>
      <c r="G151" s="2667"/>
      <c r="H151" s="150"/>
      <c r="I151" s="49"/>
      <c r="J151" s="150"/>
      <c r="K151" s="49"/>
      <c r="L151" s="150"/>
      <c r="M151" s="158">
        <f t="shared" si="5"/>
        <v>0</v>
      </c>
      <c r="N151" s="117">
        <v>16</v>
      </c>
    </row>
    <row r="152" spans="1:14">
      <c r="A152" s="1585">
        <v>17</v>
      </c>
      <c r="B152" s="2085"/>
      <c r="C152" s="1739"/>
      <c r="D152" s="537"/>
      <c r="E152" s="1319"/>
      <c r="F152" s="1319"/>
      <c r="G152" s="2667"/>
      <c r="H152" s="150"/>
      <c r="I152" s="49"/>
      <c r="J152" s="150"/>
      <c r="K152" s="49"/>
      <c r="L152" s="150"/>
      <c r="M152" s="158">
        <f t="shared" si="5"/>
        <v>0</v>
      </c>
      <c r="N152" s="117">
        <v>17</v>
      </c>
    </row>
    <row r="153" spans="1:14">
      <c r="A153" s="1585">
        <v>18</v>
      </c>
      <c r="B153" s="2085"/>
      <c r="C153" s="1739"/>
      <c r="D153" s="532"/>
      <c r="E153" s="2134"/>
      <c r="F153" s="2134"/>
      <c r="G153" s="175"/>
      <c r="H153" s="2090"/>
      <c r="I153" s="2086"/>
      <c r="J153" s="2090"/>
      <c r="K153" s="2086"/>
      <c r="L153" s="2090"/>
      <c r="M153" s="158">
        <f t="shared" si="5"/>
        <v>0</v>
      </c>
      <c r="N153" s="117">
        <v>18</v>
      </c>
    </row>
    <row r="154" spans="1:14">
      <c r="A154" s="1585">
        <v>19</v>
      </c>
      <c r="B154" s="2085"/>
      <c r="C154" s="1739"/>
      <c r="D154" s="537"/>
      <c r="E154" s="1319"/>
      <c r="F154" s="1319"/>
      <c r="G154" s="2667"/>
      <c r="H154" s="150"/>
      <c r="I154" s="49"/>
      <c r="J154" s="150"/>
      <c r="K154" s="49"/>
      <c r="L154" s="150"/>
      <c r="M154" s="158">
        <f t="shared" si="5"/>
        <v>0</v>
      </c>
      <c r="N154" s="117">
        <v>19</v>
      </c>
    </row>
    <row r="155" spans="1:14">
      <c r="A155" s="1503">
        <v>20</v>
      </c>
      <c r="B155" s="2085"/>
      <c r="C155" s="1739"/>
      <c r="D155" s="537"/>
      <c r="E155" s="1319"/>
      <c r="F155" s="1319"/>
      <c r="G155" s="2667"/>
      <c r="H155" s="150"/>
      <c r="I155" s="49"/>
      <c r="J155" s="150"/>
      <c r="K155" s="49"/>
      <c r="L155" s="150"/>
      <c r="M155" s="158">
        <f t="shared" si="5"/>
        <v>0</v>
      </c>
      <c r="N155" s="117">
        <v>20</v>
      </c>
    </row>
    <row r="156" spans="1:14">
      <c r="A156" s="1585">
        <v>21</v>
      </c>
      <c r="B156" s="2085"/>
      <c r="C156" s="1739"/>
      <c r="D156" s="537"/>
      <c r="E156" s="1319"/>
      <c r="F156" s="1319"/>
      <c r="G156" s="2667"/>
      <c r="H156" s="150"/>
      <c r="I156" s="49"/>
      <c r="J156" s="150"/>
      <c r="K156" s="49"/>
      <c r="L156" s="150"/>
      <c r="M156" s="158">
        <f t="shared" si="5"/>
        <v>0</v>
      </c>
      <c r="N156" s="117">
        <v>21</v>
      </c>
    </row>
    <row r="157" spans="1:14">
      <c r="A157" s="1585">
        <v>22</v>
      </c>
      <c r="B157" s="2085"/>
      <c r="C157" s="1739"/>
      <c r="D157" s="537"/>
      <c r="E157" s="1319"/>
      <c r="F157" s="1319"/>
      <c r="G157" s="2667"/>
      <c r="H157" s="150"/>
      <c r="I157" s="49"/>
      <c r="J157" s="150"/>
      <c r="K157" s="49"/>
      <c r="L157" s="150"/>
      <c r="M157" s="158">
        <f t="shared" si="5"/>
        <v>0</v>
      </c>
      <c r="N157" s="117">
        <v>22</v>
      </c>
    </row>
    <row r="158" spans="1:14">
      <c r="A158" s="1585">
        <v>23</v>
      </c>
      <c r="B158" s="2085"/>
      <c r="C158" s="1739"/>
      <c r="D158" s="537"/>
      <c r="E158" s="1319"/>
      <c r="F158" s="1319"/>
      <c r="G158" s="2667"/>
      <c r="H158" s="150"/>
      <c r="I158" s="49"/>
      <c r="J158" s="150"/>
      <c r="K158" s="49"/>
      <c r="L158" s="150"/>
      <c r="M158" s="158">
        <f t="shared" si="5"/>
        <v>0</v>
      </c>
      <c r="N158" s="117">
        <v>23</v>
      </c>
    </row>
    <row r="159" spans="1:14">
      <c r="A159" s="1585">
        <v>24</v>
      </c>
      <c r="B159" s="2085"/>
      <c r="C159" s="1739"/>
      <c r="D159" s="537"/>
      <c r="E159" s="1319"/>
      <c r="F159" s="1319"/>
      <c r="G159" s="2667"/>
      <c r="H159" s="150"/>
      <c r="I159" s="49"/>
      <c r="J159" s="150"/>
      <c r="K159" s="49"/>
      <c r="L159" s="150"/>
      <c r="M159" s="158">
        <f t="shared" si="5"/>
        <v>0</v>
      </c>
      <c r="N159" s="117">
        <v>24</v>
      </c>
    </row>
    <row r="160" spans="1:14">
      <c r="A160" s="1585">
        <v>25</v>
      </c>
      <c r="B160" s="2085"/>
      <c r="C160" s="1739"/>
      <c r="D160" s="537"/>
      <c r="E160" s="1319"/>
      <c r="F160" s="1319"/>
      <c r="G160" s="2667"/>
      <c r="H160" s="150"/>
      <c r="I160" s="49"/>
      <c r="J160" s="150"/>
      <c r="K160" s="49"/>
      <c r="L160" s="150"/>
      <c r="M160" s="158">
        <f t="shared" si="5"/>
        <v>0</v>
      </c>
      <c r="N160" s="117">
        <v>25</v>
      </c>
    </row>
    <row r="161" spans="1:14">
      <c r="A161" s="1585">
        <v>26</v>
      </c>
      <c r="B161" s="2085"/>
      <c r="C161" s="1739"/>
      <c r="D161" s="537"/>
      <c r="E161" s="1319"/>
      <c r="F161" s="1319"/>
      <c r="G161" s="2667"/>
      <c r="H161" s="150"/>
      <c r="I161" s="49"/>
      <c r="J161" s="150"/>
      <c r="K161" s="49"/>
      <c r="L161" s="150"/>
      <c r="M161" s="158">
        <f t="shared" si="5"/>
        <v>0</v>
      </c>
      <c r="N161" s="117">
        <v>26</v>
      </c>
    </row>
    <row r="162" spans="1:14">
      <c r="A162" s="1585">
        <v>27</v>
      </c>
      <c r="B162" s="2085"/>
      <c r="C162" s="1739"/>
      <c r="D162" s="537"/>
      <c r="E162" s="1319"/>
      <c r="F162" s="1319"/>
      <c r="G162" s="2667"/>
      <c r="H162" s="150"/>
      <c r="I162" s="49"/>
      <c r="J162" s="150"/>
      <c r="K162" s="49"/>
      <c r="L162" s="150"/>
      <c r="M162" s="158">
        <f t="shared" si="5"/>
        <v>0</v>
      </c>
      <c r="N162" s="117">
        <v>27</v>
      </c>
    </row>
    <row r="163" spans="1:14">
      <c r="A163" s="1585">
        <v>28</v>
      </c>
      <c r="B163" s="2085"/>
      <c r="C163" s="1739"/>
      <c r="D163" s="537"/>
      <c r="E163" s="1319"/>
      <c r="F163" s="1319"/>
      <c r="G163" s="2667"/>
      <c r="H163" s="150"/>
      <c r="I163" s="49"/>
      <c r="J163" s="150"/>
      <c r="K163" s="49"/>
      <c r="L163" s="150"/>
      <c r="M163" s="158">
        <f t="shared" si="5"/>
        <v>0</v>
      </c>
      <c r="N163" s="117">
        <v>28</v>
      </c>
    </row>
    <row r="164" spans="1:14">
      <c r="A164" s="1585">
        <v>29</v>
      </c>
      <c r="B164" s="2085"/>
      <c r="C164" s="1739"/>
      <c r="D164" s="537"/>
      <c r="E164" s="1319"/>
      <c r="F164" s="1319"/>
      <c r="G164" s="2667"/>
      <c r="H164" s="150"/>
      <c r="I164" s="49"/>
      <c r="J164" s="150"/>
      <c r="K164" s="49"/>
      <c r="L164" s="150"/>
      <c r="M164" s="158">
        <f t="shared" si="5"/>
        <v>0</v>
      </c>
      <c r="N164" s="117">
        <v>29</v>
      </c>
    </row>
    <row r="165" spans="1:14">
      <c r="A165" s="1585">
        <v>30</v>
      </c>
      <c r="B165" s="2085"/>
      <c r="C165" s="1739"/>
      <c r="D165" s="537"/>
      <c r="E165" s="1319"/>
      <c r="F165" s="1319"/>
      <c r="G165" s="2667"/>
      <c r="H165" s="150"/>
      <c r="I165" s="49"/>
      <c r="J165" s="150"/>
      <c r="K165" s="49"/>
      <c r="L165" s="150"/>
      <c r="M165" s="158">
        <f t="shared" si="5"/>
        <v>0</v>
      </c>
      <c r="N165" s="117">
        <v>30</v>
      </c>
    </row>
    <row r="166" spans="1:14">
      <c r="A166" s="1585">
        <v>31</v>
      </c>
      <c r="B166" s="2085"/>
      <c r="C166" s="1739"/>
      <c r="D166" s="537"/>
      <c r="E166" s="1319"/>
      <c r="F166" s="1319"/>
      <c r="G166" s="2667"/>
      <c r="H166" s="150"/>
      <c r="I166" s="49"/>
      <c r="J166" s="150"/>
      <c r="K166" s="49"/>
      <c r="L166" s="150"/>
      <c r="M166" s="158">
        <f t="shared" si="5"/>
        <v>0</v>
      </c>
      <c r="N166" s="117">
        <v>31</v>
      </c>
    </row>
    <row r="167" spans="1:14">
      <c r="A167" s="1585">
        <v>32</v>
      </c>
      <c r="B167" s="2085"/>
      <c r="C167" s="1739"/>
      <c r="D167" s="532"/>
      <c r="E167" s="2134"/>
      <c r="F167" s="2134"/>
      <c r="G167" s="175"/>
      <c r="H167" s="2090"/>
      <c r="I167" s="2086"/>
      <c r="J167" s="2090"/>
      <c r="K167" s="2086"/>
      <c r="L167" s="2090"/>
      <c r="M167" s="158">
        <f t="shared" si="5"/>
        <v>0</v>
      </c>
      <c r="N167" s="117">
        <v>32</v>
      </c>
    </row>
    <row r="168" spans="1:14">
      <c r="A168" s="1585">
        <v>33</v>
      </c>
      <c r="B168" s="2085"/>
      <c r="C168" s="1739"/>
      <c r="D168" s="537"/>
      <c r="E168" s="1319"/>
      <c r="F168" s="1319"/>
      <c r="G168" s="2667"/>
      <c r="H168" s="150"/>
      <c r="I168" s="49"/>
      <c r="J168" s="150"/>
      <c r="K168" s="49"/>
      <c r="L168" s="150"/>
      <c r="M168" s="158">
        <f t="shared" si="5"/>
        <v>0</v>
      </c>
      <c r="N168" s="117">
        <v>33</v>
      </c>
    </row>
    <row r="169" spans="1:14">
      <c r="A169" s="1585">
        <v>34</v>
      </c>
      <c r="B169" s="2085"/>
      <c r="C169" s="1739"/>
      <c r="D169" s="537"/>
      <c r="E169" s="1319"/>
      <c r="F169" s="1319"/>
      <c r="G169" s="2667"/>
      <c r="H169" s="150"/>
      <c r="I169" s="49"/>
      <c r="J169" s="150"/>
      <c r="K169" s="49"/>
      <c r="L169" s="150"/>
      <c r="M169" s="158">
        <f t="shared" si="5"/>
        <v>0</v>
      </c>
      <c r="N169" s="117">
        <v>34</v>
      </c>
    </row>
    <row r="170" spans="1:14">
      <c r="A170" s="1585">
        <v>35</v>
      </c>
      <c r="B170" s="2085"/>
      <c r="C170" s="1739"/>
      <c r="D170" s="537"/>
      <c r="E170" s="1319"/>
      <c r="F170" s="1319"/>
      <c r="G170" s="2667"/>
      <c r="H170" s="150"/>
      <c r="I170" s="49"/>
      <c r="J170" s="150"/>
      <c r="K170" s="49"/>
      <c r="L170" s="150"/>
      <c r="M170" s="158">
        <f t="shared" si="5"/>
        <v>0</v>
      </c>
      <c r="N170" s="117">
        <v>35</v>
      </c>
    </row>
    <row r="171" spans="1:14">
      <c r="A171" s="1585">
        <v>36</v>
      </c>
      <c r="B171" s="2085"/>
      <c r="C171" s="1739"/>
      <c r="D171" s="537"/>
      <c r="E171" s="1319"/>
      <c r="F171" s="1319"/>
      <c r="G171" s="2667"/>
      <c r="H171" s="150"/>
      <c r="I171" s="49"/>
      <c r="J171" s="150"/>
      <c r="K171" s="49"/>
      <c r="L171" s="150"/>
      <c r="M171" s="158">
        <f t="shared" si="5"/>
        <v>0</v>
      </c>
      <c r="N171" s="117">
        <v>36</v>
      </c>
    </row>
    <row r="172" spans="1:14">
      <c r="A172" s="1585">
        <v>37</v>
      </c>
      <c r="B172" s="2085"/>
      <c r="C172" s="1739"/>
      <c r="D172" s="537"/>
      <c r="E172" s="1319"/>
      <c r="F172" s="1319"/>
      <c r="G172" s="2667"/>
      <c r="H172" s="150"/>
      <c r="I172" s="49"/>
      <c r="J172" s="150"/>
      <c r="K172" s="49"/>
      <c r="L172" s="150"/>
      <c r="M172" s="158">
        <f t="shared" si="5"/>
        <v>0</v>
      </c>
      <c r="N172" s="117">
        <v>37</v>
      </c>
    </row>
    <row r="173" spans="1:14">
      <c r="A173" s="1585">
        <v>38</v>
      </c>
      <c r="B173" s="2085"/>
      <c r="C173" s="1739"/>
      <c r="D173" s="537"/>
      <c r="E173" s="1319"/>
      <c r="F173" s="1319"/>
      <c r="G173" s="2667"/>
      <c r="H173" s="150"/>
      <c r="I173" s="49"/>
      <c r="J173" s="150"/>
      <c r="K173" s="49"/>
      <c r="L173" s="150"/>
      <c r="M173" s="158">
        <f t="shared" si="5"/>
        <v>0</v>
      </c>
      <c r="N173" s="117">
        <v>38</v>
      </c>
    </row>
    <row r="174" spans="1:14">
      <c r="A174" s="1585">
        <v>39</v>
      </c>
      <c r="B174" s="2085"/>
      <c r="C174" s="1739"/>
      <c r="D174" s="532"/>
      <c r="E174" s="2134"/>
      <c r="F174" s="2134"/>
      <c r="G174" s="175"/>
      <c r="H174" s="2090"/>
      <c r="I174" s="2086"/>
      <c r="J174" s="2090"/>
      <c r="K174" s="2086"/>
      <c r="L174" s="2090"/>
      <c r="M174" s="158">
        <f t="shared" si="5"/>
        <v>0</v>
      </c>
      <c r="N174" s="117">
        <v>39</v>
      </c>
    </row>
    <row r="175" spans="1:14">
      <c r="A175" s="1503">
        <v>40</v>
      </c>
      <c r="B175" s="2085"/>
      <c r="C175" s="1739"/>
      <c r="D175" s="537"/>
      <c r="E175" s="1319"/>
      <c r="F175" s="1319"/>
      <c r="G175" s="2667"/>
      <c r="H175" s="150"/>
      <c r="I175" s="49"/>
      <c r="J175" s="150"/>
      <c r="K175" s="49"/>
      <c r="L175" s="150"/>
      <c r="M175" s="158">
        <f t="shared" si="5"/>
        <v>0</v>
      </c>
      <c r="N175" s="116">
        <v>40</v>
      </c>
    </row>
    <row r="176" spans="1:14">
      <c r="A176" s="1585">
        <v>41</v>
      </c>
      <c r="B176" s="2085"/>
      <c r="C176" s="1739"/>
      <c r="D176" s="537"/>
      <c r="E176" s="1319"/>
      <c r="F176" s="1319"/>
      <c r="G176" s="2667"/>
      <c r="H176" s="150"/>
      <c r="I176" s="49"/>
      <c r="J176" s="150"/>
      <c r="K176" s="49"/>
      <c r="L176" s="150"/>
      <c r="M176" s="158">
        <f t="shared" si="5"/>
        <v>0</v>
      </c>
      <c r="N176" s="117">
        <v>41</v>
      </c>
    </row>
    <row r="177" spans="1:14">
      <c r="A177" s="1585">
        <v>42</v>
      </c>
      <c r="B177" s="2085"/>
      <c r="C177" s="1739"/>
      <c r="D177" s="537"/>
      <c r="E177" s="1319"/>
      <c r="F177" s="1319"/>
      <c r="G177" s="2667"/>
      <c r="H177" s="150"/>
      <c r="I177" s="49"/>
      <c r="J177" s="150"/>
      <c r="K177" s="49"/>
      <c r="L177" s="150"/>
      <c r="M177" s="158">
        <f t="shared" si="5"/>
        <v>0</v>
      </c>
      <c r="N177" s="117">
        <v>42</v>
      </c>
    </row>
    <row r="178" spans="1:14">
      <c r="A178" s="1585">
        <v>43</v>
      </c>
      <c r="B178" s="2085"/>
      <c r="C178" s="1739"/>
      <c r="D178" s="537"/>
      <c r="E178" s="1319"/>
      <c r="F178" s="1319"/>
      <c r="G178" s="2667"/>
      <c r="H178" s="150"/>
      <c r="I178" s="49"/>
      <c r="J178" s="150"/>
      <c r="K178" s="49"/>
      <c r="L178" s="150"/>
      <c r="M178" s="158">
        <f t="shared" si="5"/>
        <v>0</v>
      </c>
      <c r="N178" s="117">
        <v>43</v>
      </c>
    </row>
    <row r="179" spans="1:14">
      <c r="A179" s="1585">
        <v>44</v>
      </c>
      <c r="B179" s="2085"/>
      <c r="C179" s="1128"/>
      <c r="D179" s="582"/>
      <c r="E179" s="1319"/>
      <c r="F179" s="1319"/>
      <c r="G179" s="2667"/>
      <c r="H179" s="150"/>
      <c r="I179" s="49"/>
      <c r="J179" s="150"/>
      <c r="K179" s="49"/>
      <c r="L179" s="150"/>
      <c r="M179" s="158">
        <f t="shared" si="5"/>
        <v>0</v>
      </c>
      <c r="N179" s="117">
        <v>44</v>
      </c>
    </row>
    <row r="180" spans="1:14">
      <c r="A180" s="1585">
        <v>45</v>
      </c>
      <c r="B180" s="2085"/>
      <c r="C180" s="37"/>
      <c r="D180" s="150"/>
      <c r="E180" s="1319"/>
      <c r="F180" s="1319"/>
      <c r="G180" s="2667"/>
      <c r="H180" s="150"/>
      <c r="I180" s="49"/>
      <c r="J180" s="150"/>
      <c r="K180" s="49"/>
      <c r="L180" s="150"/>
      <c r="M180" s="158">
        <f t="shared" si="5"/>
        <v>0</v>
      </c>
      <c r="N180" s="117">
        <v>45</v>
      </c>
    </row>
    <row r="181" spans="1:14" ht="16" thickBot="1">
      <c r="A181" s="1226">
        <v>46</v>
      </c>
      <c r="B181" s="2206"/>
      <c r="C181" s="1620"/>
      <c r="D181" s="1823"/>
      <c r="E181" s="1255"/>
      <c r="F181" s="1319"/>
      <c r="G181" s="2667"/>
      <c r="H181" s="150"/>
      <c r="I181" s="49"/>
      <c r="J181" s="150"/>
      <c r="K181" s="49"/>
      <c r="L181" s="150"/>
      <c r="M181" s="158">
        <f t="shared" si="5"/>
        <v>0</v>
      </c>
      <c r="N181" s="117">
        <v>46</v>
      </c>
    </row>
    <row r="182" spans="1:14">
      <c r="A182" s="1585">
        <v>47</v>
      </c>
      <c r="B182" s="2085"/>
      <c r="C182" s="37"/>
      <c r="D182" s="2090"/>
      <c r="E182" s="2090"/>
      <c r="F182" s="2134"/>
      <c r="G182" s="175"/>
      <c r="H182" s="2090"/>
      <c r="I182" s="2086"/>
      <c r="J182" s="2090"/>
      <c r="K182" s="2086"/>
      <c r="L182" s="2090"/>
      <c r="M182" s="158">
        <f t="shared" si="5"/>
        <v>0</v>
      </c>
      <c r="N182" s="117">
        <v>47</v>
      </c>
    </row>
    <row r="183" spans="1:14">
      <c r="A183" s="1585">
        <v>48</v>
      </c>
      <c r="B183" s="2085"/>
      <c r="C183" s="37"/>
      <c r="D183" s="150"/>
      <c r="E183" s="150"/>
      <c r="F183" s="1319"/>
      <c r="G183" s="2667"/>
      <c r="H183" s="150"/>
      <c r="I183" s="49"/>
      <c r="J183" s="150"/>
      <c r="K183" s="49"/>
      <c r="L183" s="150"/>
      <c r="M183" s="158">
        <f t="shared" si="5"/>
        <v>0</v>
      </c>
      <c r="N183" s="117">
        <v>48</v>
      </c>
    </row>
    <row r="184" spans="1:14">
      <c r="A184" s="1585">
        <v>49</v>
      </c>
      <c r="B184" s="2085"/>
      <c r="C184" s="37"/>
      <c r="D184" s="150"/>
      <c r="E184" s="150"/>
      <c r="F184" s="1319"/>
      <c r="G184" s="2667"/>
      <c r="H184" s="150"/>
      <c r="I184" s="49"/>
      <c r="J184" s="150"/>
      <c r="K184" s="49"/>
      <c r="L184" s="150"/>
      <c r="M184" s="158">
        <f t="shared" si="5"/>
        <v>0</v>
      </c>
      <c r="N184" s="117">
        <v>49</v>
      </c>
    </row>
    <row r="185" spans="1:14">
      <c r="A185" s="1585">
        <v>50</v>
      </c>
      <c r="B185" s="2085"/>
      <c r="C185" s="37"/>
      <c r="D185" s="150"/>
      <c r="E185" s="150"/>
      <c r="F185" s="1319"/>
      <c r="G185" s="2667"/>
      <c r="H185" s="150"/>
      <c r="I185" s="49"/>
      <c r="J185" s="150"/>
      <c r="K185" s="49"/>
      <c r="L185" s="150"/>
      <c r="M185" s="158">
        <f t="shared" si="5"/>
        <v>0</v>
      </c>
      <c r="N185" s="117">
        <v>50</v>
      </c>
    </row>
    <row r="186" spans="1:14">
      <c r="A186" s="1585">
        <v>51</v>
      </c>
      <c r="B186" s="2085"/>
      <c r="C186" s="37"/>
      <c r="D186" s="2090"/>
      <c r="E186" s="2090"/>
      <c r="F186" s="2134"/>
      <c r="G186" s="175"/>
      <c r="H186" s="2090"/>
      <c r="I186" s="2086"/>
      <c r="J186" s="2090"/>
      <c r="K186" s="2086"/>
      <c r="L186" s="2090"/>
      <c r="M186" s="158">
        <f t="shared" si="5"/>
        <v>0</v>
      </c>
      <c r="N186" s="117">
        <v>51</v>
      </c>
    </row>
    <row r="187" spans="1:14" ht="16" thickBot="1">
      <c r="A187" s="3007">
        <v>52</v>
      </c>
      <c r="B187" s="122"/>
      <c r="C187" s="2921"/>
      <c r="D187" s="225"/>
      <c r="E187" s="225"/>
      <c r="F187" s="1656"/>
      <c r="G187" s="226"/>
      <c r="H187" s="225"/>
      <c r="I187" s="122"/>
      <c r="J187" s="225"/>
      <c r="K187" s="122"/>
      <c r="L187" s="225"/>
      <c r="M187" s="227">
        <f>SUM(M180:M186)</f>
        <v>0</v>
      </c>
      <c r="N187" s="2612">
        <v>52</v>
      </c>
    </row>
    <row r="188" spans="1:14">
      <c r="A188" s="1499"/>
      <c r="F188" s="1586"/>
    </row>
    <row r="189" spans="1:14">
      <c r="A189" s="1531" t="s">
        <v>3386</v>
      </c>
      <c r="B189" s="12"/>
      <c r="C189" s="12"/>
      <c r="D189" s="12"/>
      <c r="E189" s="12"/>
      <c r="F189" s="1587"/>
      <c r="G189" s="12" t="s">
        <v>3387</v>
      </c>
      <c r="H189" s="12"/>
      <c r="I189" s="12"/>
      <c r="J189" s="12"/>
      <c r="K189" s="12"/>
      <c r="L189" s="12"/>
      <c r="M189" s="12"/>
      <c r="N189" s="12"/>
    </row>
    <row r="190" spans="1:14">
      <c r="A190" s="1499"/>
      <c r="F190" s="1586"/>
    </row>
    <row r="191" spans="1:14">
      <c r="A191" s="1499"/>
      <c r="F191" s="1586"/>
    </row>
    <row r="192" spans="1:14">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printOptions horizontalCentered="1" verticalCentered="1"/>
  <pageMargins left="0.5" right="0.75" top="0.5" bottom="0.5" header="0.5" footer="0.5"/>
  <pageSetup scale="61" pageOrder="overThenDown" orientation="portrait" r:id="rId1"/>
  <headerFooter alignWithMargins="0"/>
  <rowBreaks count="2" manualBreakCount="2">
    <brk id="62" max="16383" man="1"/>
    <brk id="127" max="16383" man="1"/>
  </rowBreaks>
  <colBreaks count="1" manualBreakCount="1">
    <brk id="6" max="1048575" man="1"/>
  </colBreaks>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abColor rgb="FF92D050"/>
  </sheetPr>
  <dimension ref="A1:H235"/>
  <sheetViews>
    <sheetView view="pageBreakPreview" topLeftCell="A89" zoomScale="70" zoomScaleNormal="50" zoomScaleSheetLayoutView="70" workbookViewId="0">
      <selection activeCell="B84" sqref="B84"/>
    </sheetView>
  </sheetViews>
  <sheetFormatPr defaultColWidth="9.69140625" defaultRowHeight="15.5"/>
  <cols>
    <col min="1" max="1" width="3.69140625" style="9" customWidth="1"/>
    <col min="2" max="2" width="53.07421875" style="9" customWidth="1"/>
    <col min="3" max="3" width="18.3046875" style="9" customWidth="1"/>
    <col min="4" max="4" width="9.3046875" style="9" customWidth="1"/>
    <col min="5" max="5" width="13.53515625" style="9" customWidth="1"/>
    <col min="6" max="6" width="14.53515625" style="9" customWidth="1"/>
    <col min="7" max="7" width="14.69140625" style="9" customWidth="1"/>
    <col min="8" max="8" width="18.4609375" style="9" customWidth="1"/>
    <col min="9" max="16384" width="9.69140625" style="9"/>
  </cols>
  <sheetData>
    <row r="1" spans="1:8">
      <c r="A1" s="2426" t="s">
        <v>156</v>
      </c>
      <c r="B1" s="1326"/>
      <c r="C1" s="1326"/>
      <c r="D1" s="2470" t="s">
        <v>353</v>
      </c>
      <c r="E1" s="1326"/>
      <c r="F1" s="2470" t="s">
        <v>158</v>
      </c>
      <c r="G1" s="2579" t="s">
        <v>159</v>
      </c>
    </row>
    <row r="2" spans="1:8">
      <c r="A2" s="2429" t="str">
        <f>'Data Sheet'!$C$25</f>
        <v xml:space="preserve">Niagara Mohawk Power Corporation </v>
      </c>
      <c r="D2" s="47" t="s">
        <v>160</v>
      </c>
      <c r="F2" s="47" t="s">
        <v>161</v>
      </c>
      <c r="G2" s="41"/>
    </row>
    <row r="3" spans="1:8" ht="15" customHeight="1">
      <c r="A3" s="2429"/>
      <c r="D3" s="47" t="s">
        <v>1666</v>
      </c>
      <c r="F3" s="323" t="str">
        <f>'Data Sheet'!$C$40</f>
        <v>April 20, 2026</v>
      </c>
      <c r="G3" s="489" t="str">
        <f>'Data Sheet'!$C$38</f>
        <v>December 31, 2025</v>
      </c>
    </row>
    <row r="4" spans="1:8" ht="15" customHeight="1">
      <c r="A4" s="718" t="s">
        <v>3388</v>
      </c>
      <c r="B4" s="2600"/>
      <c r="C4" s="2600"/>
      <c r="D4" s="2600"/>
      <c r="E4" s="2600"/>
      <c r="F4" s="2600"/>
      <c r="G4" s="719"/>
    </row>
    <row r="5" spans="1:8">
      <c r="A5" s="45"/>
      <c r="B5" s="2182"/>
      <c r="C5" s="2182"/>
      <c r="D5" s="2182"/>
      <c r="E5" s="2182"/>
      <c r="F5" s="2182"/>
      <c r="G5" s="43"/>
    </row>
    <row r="6" spans="1:8">
      <c r="A6" s="2429"/>
      <c r="B6" s="9" t="s">
        <v>3389</v>
      </c>
      <c r="G6" s="1579"/>
    </row>
    <row r="7" spans="1:8">
      <c r="A7" s="2429"/>
      <c r="B7" s="9" t="s">
        <v>3390</v>
      </c>
      <c r="G7" s="1579"/>
    </row>
    <row r="8" spans="1:8">
      <c r="A8" s="2429"/>
      <c r="B8" s="9" t="s">
        <v>3391</v>
      </c>
      <c r="G8" s="1579"/>
    </row>
    <row r="9" spans="1:8">
      <c r="A9" s="2429"/>
      <c r="B9" s="9" t="s">
        <v>3392</v>
      </c>
      <c r="G9" s="1579"/>
    </row>
    <row r="10" spans="1:8">
      <c r="A10" s="2429"/>
      <c r="B10" s="9" t="s">
        <v>3393</v>
      </c>
      <c r="G10" s="1579" t="s">
        <v>85</v>
      </c>
      <c r="H10" s="9" t="s">
        <v>85</v>
      </c>
    </row>
    <row r="11" spans="1:8">
      <c r="A11" s="2429"/>
      <c r="B11" s="9" t="s">
        <v>2635</v>
      </c>
      <c r="G11" s="1579"/>
    </row>
    <row r="12" spans="1:8">
      <c r="A12" s="2429"/>
      <c r="B12" s="9" t="s">
        <v>2636</v>
      </c>
      <c r="G12" s="1579"/>
    </row>
    <row r="13" spans="1:8">
      <c r="A13" s="2429"/>
      <c r="B13" s="9" t="s">
        <v>2637</v>
      </c>
      <c r="G13" s="1579"/>
    </row>
    <row r="14" spans="1:8">
      <c r="A14" s="2429"/>
      <c r="B14" s="9" t="s">
        <v>2638</v>
      </c>
      <c r="G14" s="1579"/>
    </row>
    <row r="15" spans="1:8">
      <c r="A15" s="2429"/>
      <c r="G15" s="1579"/>
    </row>
    <row r="16" spans="1:8">
      <c r="A16" s="115"/>
      <c r="B16" s="2085"/>
      <c r="C16" s="2582" t="s">
        <v>2639</v>
      </c>
      <c r="D16" s="2590" t="s">
        <v>3394</v>
      </c>
      <c r="E16" s="2179"/>
      <c r="F16" s="2085"/>
      <c r="G16" s="46"/>
    </row>
    <row r="17" spans="1:8">
      <c r="A17" s="2055"/>
      <c r="B17" s="142" t="s">
        <v>3395</v>
      </c>
      <c r="C17" s="142" t="s">
        <v>2642</v>
      </c>
      <c r="D17" s="142" t="s">
        <v>977</v>
      </c>
      <c r="E17" s="142" t="s">
        <v>1068</v>
      </c>
      <c r="F17" s="142" t="s">
        <v>2640</v>
      </c>
      <c r="G17" s="116" t="s">
        <v>1349</v>
      </c>
    </row>
    <row r="18" spans="1:8">
      <c r="A18" s="2055" t="s">
        <v>2805</v>
      </c>
      <c r="B18" s="142" t="s">
        <v>265</v>
      </c>
      <c r="C18" s="142" t="s">
        <v>2644</v>
      </c>
      <c r="D18" s="142" t="s">
        <v>3316</v>
      </c>
      <c r="E18" s="47"/>
      <c r="F18" s="47"/>
      <c r="G18" s="116" t="s">
        <v>708</v>
      </c>
    </row>
    <row r="19" spans="1:8">
      <c r="A19" s="2583" t="s">
        <v>3396</v>
      </c>
      <c r="B19" s="162" t="s">
        <v>678</v>
      </c>
      <c r="C19" s="154" t="s">
        <v>173</v>
      </c>
      <c r="D19" s="162" t="s">
        <v>174</v>
      </c>
      <c r="E19" s="162" t="s">
        <v>175</v>
      </c>
      <c r="F19" s="162" t="s">
        <v>2647</v>
      </c>
      <c r="G19" s="117" t="s">
        <v>2787</v>
      </c>
    </row>
    <row r="20" spans="1:8">
      <c r="A20" s="2055">
        <v>1</v>
      </c>
      <c r="B20" s="42" t="s">
        <v>3397</v>
      </c>
      <c r="C20" s="3387">
        <v>6118059</v>
      </c>
      <c r="D20" s="3388" t="s">
        <v>205</v>
      </c>
      <c r="E20" s="3389">
        <v>0</v>
      </c>
      <c r="F20" s="3336">
        <v>0</v>
      </c>
      <c r="G20" s="3390">
        <v>6118059</v>
      </c>
      <c r="H20" s="1018"/>
    </row>
    <row r="21" spans="1:8">
      <c r="A21" s="2055">
        <v>2</v>
      </c>
      <c r="B21" s="38" t="s">
        <v>3398</v>
      </c>
      <c r="C21" s="1230">
        <v>403469</v>
      </c>
      <c r="D21" s="1061" t="s">
        <v>205</v>
      </c>
      <c r="E21" s="874">
        <v>0</v>
      </c>
      <c r="F21" s="873">
        <v>0</v>
      </c>
      <c r="G21" s="968">
        <v>403469</v>
      </c>
      <c r="H21" s="1018"/>
    </row>
    <row r="22" spans="1:8">
      <c r="A22" s="2055">
        <v>3</v>
      </c>
      <c r="B22" s="38" t="s">
        <v>3149</v>
      </c>
      <c r="C22" s="1232">
        <v>0</v>
      </c>
      <c r="D22" s="1061"/>
      <c r="E22" s="874">
        <v>0</v>
      </c>
      <c r="F22" s="873">
        <v>0</v>
      </c>
      <c r="G22" s="968">
        <v>0</v>
      </c>
      <c r="H22" s="1018"/>
    </row>
    <row r="23" spans="1:8">
      <c r="A23" s="2055">
        <v>4</v>
      </c>
      <c r="B23" s="38" t="s">
        <v>3399</v>
      </c>
      <c r="C23" s="1230">
        <v>9575900</v>
      </c>
      <c r="D23" s="1061" t="s">
        <v>3400</v>
      </c>
      <c r="E23" s="874">
        <v>5844423</v>
      </c>
      <c r="F23" s="873">
        <v>7264536</v>
      </c>
      <c r="G23" s="968">
        <v>10996013</v>
      </c>
      <c r="H23" s="1018"/>
    </row>
    <row r="24" spans="1:8">
      <c r="A24" s="2055">
        <v>5</v>
      </c>
      <c r="B24" s="38" t="s">
        <v>3401</v>
      </c>
      <c r="C24" s="1233">
        <v>1194556</v>
      </c>
      <c r="D24" s="1061" t="s">
        <v>3402</v>
      </c>
      <c r="E24" s="874">
        <v>3899996</v>
      </c>
      <c r="F24" s="873">
        <v>2705440</v>
      </c>
      <c r="G24" s="968">
        <v>0</v>
      </c>
      <c r="H24" s="1018"/>
    </row>
    <row r="25" spans="1:8">
      <c r="A25" s="2055">
        <v>6</v>
      </c>
      <c r="B25" s="38" t="s">
        <v>3403</v>
      </c>
      <c r="C25" s="1233">
        <v>3743975</v>
      </c>
      <c r="D25" s="1061" t="s">
        <v>205</v>
      </c>
      <c r="E25" s="874">
        <v>0</v>
      </c>
      <c r="F25" s="873">
        <v>817179</v>
      </c>
      <c r="G25" s="968">
        <v>4561154</v>
      </c>
      <c r="H25" s="1018"/>
    </row>
    <row r="26" spans="1:8">
      <c r="A26" s="2055">
        <v>7</v>
      </c>
      <c r="B26" s="38" t="s">
        <v>3404</v>
      </c>
      <c r="C26" s="1233">
        <v>2122</v>
      </c>
      <c r="D26" s="1061"/>
      <c r="E26" s="874">
        <v>0</v>
      </c>
      <c r="F26" s="873">
        <v>31</v>
      </c>
      <c r="G26" s="968">
        <v>2153</v>
      </c>
      <c r="H26" s="1018"/>
    </row>
    <row r="27" spans="1:8">
      <c r="A27" s="2055">
        <v>8</v>
      </c>
      <c r="B27" s="38" t="s">
        <v>3405</v>
      </c>
      <c r="C27" s="1233">
        <v>0</v>
      </c>
      <c r="D27" s="1061" t="s">
        <v>3406</v>
      </c>
      <c r="E27" s="874">
        <v>15051342</v>
      </c>
      <c r="F27" s="873">
        <v>15051342</v>
      </c>
      <c r="G27" s="968">
        <v>0</v>
      </c>
      <c r="H27" s="1018"/>
    </row>
    <row r="28" spans="1:8">
      <c r="A28" s="2055">
        <v>9</v>
      </c>
      <c r="B28" s="38" t="s">
        <v>3407</v>
      </c>
      <c r="C28" s="1230">
        <v>17623450</v>
      </c>
      <c r="D28" s="1061" t="s">
        <v>205</v>
      </c>
      <c r="E28" s="874">
        <v>0</v>
      </c>
      <c r="F28" s="873">
        <v>0</v>
      </c>
      <c r="G28" s="968">
        <v>17623450</v>
      </c>
      <c r="H28" s="1018"/>
    </row>
    <row r="29" spans="1:8">
      <c r="A29" s="2055">
        <v>10</v>
      </c>
      <c r="B29" s="38" t="s">
        <v>3408</v>
      </c>
      <c r="C29" s="1230">
        <v>387554</v>
      </c>
      <c r="D29" s="1061" t="s">
        <v>205</v>
      </c>
      <c r="E29" s="874">
        <v>0</v>
      </c>
      <c r="F29" s="873">
        <v>97677</v>
      </c>
      <c r="G29" s="968">
        <v>485231</v>
      </c>
      <c r="H29" s="1018"/>
    </row>
    <row r="30" spans="1:8">
      <c r="A30" s="2055">
        <v>11</v>
      </c>
      <c r="B30" s="38" t="s">
        <v>3409</v>
      </c>
      <c r="C30" s="1230">
        <v>25477750</v>
      </c>
      <c r="D30" s="1061" t="s">
        <v>205</v>
      </c>
      <c r="E30" s="874">
        <v>0</v>
      </c>
      <c r="F30" s="873">
        <v>0</v>
      </c>
      <c r="G30" s="968">
        <v>25477750</v>
      </c>
      <c r="H30" s="1018"/>
    </row>
    <row r="31" spans="1:8">
      <c r="A31" s="2055">
        <v>12</v>
      </c>
      <c r="B31" s="38" t="s">
        <v>3410</v>
      </c>
      <c r="C31" s="1231">
        <v>5934500</v>
      </c>
      <c r="D31" s="3167" t="s">
        <v>205</v>
      </c>
      <c r="E31" s="1266">
        <v>0</v>
      </c>
      <c r="F31" s="1012">
        <v>0</v>
      </c>
      <c r="G31" s="968">
        <v>5934500</v>
      </c>
      <c r="H31" s="1018"/>
    </row>
    <row r="32" spans="1:8">
      <c r="A32" s="2055">
        <v>13</v>
      </c>
      <c r="B32" s="38" t="s">
        <v>3411</v>
      </c>
      <c r="C32" s="1230">
        <v>7184388</v>
      </c>
      <c r="D32" s="1061" t="s">
        <v>205</v>
      </c>
      <c r="E32" s="874">
        <v>0</v>
      </c>
      <c r="F32" s="873">
        <v>254077</v>
      </c>
      <c r="G32" s="968">
        <v>7438465</v>
      </c>
      <c r="H32" s="1018"/>
    </row>
    <row r="33" spans="1:8">
      <c r="A33" s="2055">
        <v>14</v>
      </c>
      <c r="B33" s="38" t="s">
        <v>3412</v>
      </c>
      <c r="C33" s="1233">
        <v>32098328</v>
      </c>
      <c r="D33" s="1061" t="s">
        <v>205</v>
      </c>
      <c r="E33" s="874">
        <v>0</v>
      </c>
      <c r="F33" s="873">
        <v>1135159</v>
      </c>
      <c r="G33" s="968">
        <v>33233487</v>
      </c>
      <c r="H33" s="1018"/>
    </row>
    <row r="34" spans="1:8">
      <c r="A34" s="2055">
        <v>15</v>
      </c>
      <c r="B34" s="38" t="s">
        <v>3413</v>
      </c>
      <c r="C34" s="1233">
        <v>837415</v>
      </c>
      <c r="D34" s="1061">
        <v>908</v>
      </c>
      <c r="E34" s="874">
        <v>1807275</v>
      </c>
      <c r="F34" s="873">
        <v>1663541</v>
      </c>
      <c r="G34" s="968">
        <v>693681</v>
      </c>
      <c r="H34" s="1018"/>
    </row>
    <row r="35" spans="1:8">
      <c r="A35" s="2055">
        <v>16</v>
      </c>
      <c r="B35" s="38" t="s">
        <v>3414</v>
      </c>
      <c r="C35" s="1233">
        <v>24442820</v>
      </c>
      <c r="D35" s="1061">
        <v>456</v>
      </c>
      <c r="E35" s="874">
        <v>102405146</v>
      </c>
      <c r="F35" s="873">
        <v>77962326</v>
      </c>
      <c r="G35" s="968">
        <v>0</v>
      </c>
      <c r="H35" s="1018"/>
    </row>
    <row r="36" spans="1:8">
      <c r="A36" s="2055">
        <v>17</v>
      </c>
      <c r="B36" s="38" t="s">
        <v>3415</v>
      </c>
      <c r="C36" s="1230">
        <v>9441026</v>
      </c>
      <c r="D36" s="1061">
        <v>925</v>
      </c>
      <c r="E36" s="874">
        <v>6733523</v>
      </c>
      <c r="F36" s="873">
        <v>2092600</v>
      </c>
      <c r="G36" s="968">
        <v>4800103</v>
      </c>
      <c r="H36" s="1018"/>
    </row>
    <row r="37" spans="1:8">
      <c r="A37" s="2055">
        <v>18</v>
      </c>
      <c r="B37" s="38" t="s">
        <v>3416</v>
      </c>
      <c r="C37" s="1230">
        <v>2286456</v>
      </c>
      <c r="D37" s="1061" t="s">
        <v>205</v>
      </c>
      <c r="E37" s="874">
        <v>0</v>
      </c>
      <c r="F37" s="873">
        <v>297226</v>
      </c>
      <c r="G37" s="968">
        <v>2583682</v>
      </c>
      <c r="H37" s="1018"/>
    </row>
    <row r="38" spans="1:8">
      <c r="A38" s="2055">
        <v>19</v>
      </c>
      <c r="B38" s="38" t="s">
        <v>3417</v>
      </c>
      <c r="C38" s="1230">
        <v>1483966</v>
      </c>
      <c r="D38" s="1061">
        <v>254</v>
      </c>
      <c r="E38" s="874">
        <v>12980843</v>
      </c>
      <c r="F38" s="873">
        <v>15880756</v>
      </c>
      <c r="G38" s="968">
        <v>4383879</v>
      </c>
      <c r="H38" s="1018"/>
    </row>
    <row r="39" spans="1:8">
      <c r="A39" s="2055">
        <v>20</v>
      </c>
      <c r="B39" s="38" t="s">
        <v>3418</v>
      </c>
      <c r="C39" s="1233">
        <v>25984</v>
      </c>
      <c r="D39" s="1061" t="s">
        <v>205</v>
      </c>
      <c r="E39" s="874">
        <v>0</v>
      </c>
      <c r="F39" s="873">
        <v>0</v>
      </c>
      <c r="G39" s="968">
        <v>25984</v>
      </c>
      <c r="H39" s="1018"/>
    </row>
    <row r="40" spans="1:8">
      <c r="A40" s="2055">
        <v>21</v>
      </c>
      <c r="B40" s="38" t="s">
        <v>3419</v>
      </c>
      <c r="C40" s="1233">
        <v>1848148</v>
      </c>
      <c r="D40" s="1061">
        <v>419</v>
      </c>
      <c r="E40" s="874">
        <v>1919767</v>
      </c>
      <c r="F40" s="873">
        <v>450408</v>
      </c>
      <c r="G40" s="968">
        <v>378789</v>
      </c>
      <c r="H40" s="1018"/>
    </row>
    <row r="41" spans="1:8">
      <c r="A41" s="2055">
        <v>22</v>
      </c>
      <c r="B41" s="38" t="s">
        <v>3420</v>
      </c>
      <c r="C41" s="1233">
        <v>675372</v>
      </c>
      <c r="D41" s="1061" t="s">
        <v>205</v>
      </c>
      <c r="E41" s="874">
        <v>0</v>
      </c>
      <c r="F41" s="873">
        <v>0</v>
      </c>
      <c r="G41" s="968">
        <v>675372</v>
      </c>
      <c r="H41" s="1018"/>
    </row>
    <row r="42" spans="1:8">
      <c r="A42" s="2055">
        <v>23</v>
      </c>
      <c r="B42" s="38" t="s">
        <v>3421</v>
      </c>
      <c r="C42" s="1233">
        <v>74661</v>
      </c>
      <c r="D42" s="1061" t="s">
        <v>205</v>
      </c>
      <c r="E42" s="874">
        <v>0</v>
      </c>
      <c r="F42" s="873">
        <v>28228</v>
      </c>
      <c r="G42" s="968">
        <v>102889</v>
      </c>
      <c r="H42" s="1018"/>
    </row>
    <row r="43" spans="1:8">
      <c r="A43" s="2055">
        <v>24</v>
      </c>
      <c r="B43" s="38" t="s">
        <v>3422</v>
      </c>
      <c r="C43" s="1230">
        <v>334450</v>
      </c>
      <c r="D43" s="1061" t="s">
        <v>205</v>
      </c>
      <c r="E43" s="874">
        <v>0</v>
      </c>
      <c r="F43" s="873">
        <v>11829</v>
      </c>
      <c r="G43" s="968">
        <v>346279</v>
      </c>
      <c r="H43" s="1018"/>
    </row>
    <row r="44" spans="1:8">
      <c r="A44" s="2055">
        <v>25</v>
      </c>
      <c r="B44" s="38" t="s">
        <v>3423</v>
      </c>
      <c r="C44" s="1233">
        <v>2923164</v>
      </c>
      <c r="D44" s="1061" t="s">
        <v>205</v>
      </c>
      <c r="E44" s="874">
        <v>0</v>
      </c>
      <c r="F44" s="873">
        <v>103378</v>
      </c>
      <c r="G44" s="968">
        <v>3026542</v>
      </c>
      <c r="H44" s="1018"/>
    </row>
    <row r="45" spans="1:8">
      <c r="A45" s="2055">
        <v>26</v>
      </c>
      <c r="B45" s="38" t="s">
        <v>3424</v>
      </c>
      <c r="C45" s="1233">
        <v>43174374</v>
      </c>
      <c r="D45" s="1061" t="s">
        <v>3425</v>
      </c>
      <c r="E45" s="874">
        <v>342966562</v>
      </c>
      <c r="F45" s="873">
        <v>299792190</v>
      </c>
      <c r="G45" s="968">
        <v>2</v>
      </c>
      <c r="H45" s="1018"/>
    </row>
    <row r="46" spans="1:8">
      <c r="A46" s="2055">
        <v>27</v>
      </c>
      <c r="B46" s="38" t="s">
        <v>3426</v>
      </c>
      <c r="C46" s="1233">
        <v>19204862</v>
      </c>
      <c r="D46" s="1061" t="s">
        <v>2700</v>
      </c>
      <c r="E46" s="874">
        <v>20711305</v>
      </c>
      <c r="F46" s="873">
        <v>15987459</v>
      </c>
      <c r="G46" s="968">
        <v>14481016</v>
      </c>
      <c r="H46" s="1018"/>
    </row>
    <row r="47" spans="1:8">
      <c r="A47" s="2055">
        <v>28</v>
      </c>
      <c r="B47" s="38" t="s">
        <v>3427</v>
      </c>
      <c r="C47" s="1233">
        <v>27039847</v>
      </c>
      <c r="D47" s="1061">
        <v>495</v>
      </c>
      <c r="E47" s="874">
        <v>222573763</v>
      </c>
      <c r="F47" s="873">
        <v>227654329</v>
      </c>
      <c r="G47" s="968">
        <v>32120413</v>
      </c>
      <c r="H47" s="1018"/>
    </row>
    <row r="48" spans="1:8">
      <c r="A48" s="2055">
        <v>29</v>
      </c>
      <c r="B48" s="38" t="s">
        <v>3428</v>
      </c>
      <c r="C48" s="1233">
        <v>6841294</v>
      </c>
      <c r="D48" s="1061" t="s">
        <v>2676</v>
      </c>
      <c r="E48" s="874">
        <v>4420976</v>
      </c>
      <c r="F48" s="873">
        <v>19280225</v>
      </c>
      <c r="G48" s="968">
        <v>21700543</v>
      </c>
      <c r="H48" s="1018"/>
    </row>
    <row r="49" spans="1:8">
      <c r="A49" s="2055">
        <v>30</v>
      </c>
      <c r="B49" s="38" t="s">
        <v>3429</v>
      </c>
      <c r="C49" s="1233">
        <v>4563170</v>
      </c>
      <c r="D49" s="1061"/>
      <c r="E49" s="874">
        <v>0</v>
      </c>
      <c r="F49" s="876">
        <v>1360279</v>
      </c>
      <c r="G49" s="968">
        <v>5923449</v>
      </c>
      <c r="H49" s="1018"/>
    </row>
    <row r="50" spans="1:8">
      <c r="A50" s="2055">
        <v>31</v>
      </c>
      <c r="B50" s="38" t="s">
        <v>3430</v>
      </c>
      <c r="C50" s="1233">
        <v>269</v>
      </c>
      <c r="D50" s="1061" t="s">
        <v>205</v>
      </c>
      <c r="E50" s="874">
        <v>0</v>
      </c>
      <c r="F50" s="876">
        <v>0</v>
      </c>
      <c r="G50" s="968">
        <v>269</v>
      </c>
      <c r="H50" s="1018"/>
    </row>
    <row r="51" spans="1:8">
      <c r="A51" s="2055">
        <v>32</v>
      </c>
      <c r="B51" s="38" t="s">
        <v>3431</v>
      </c>
      <c r="C51" s="1233">
        <v>13573321</v>
      </c>
      <c r="D51" s="1061" t="s">
        <v>205</v>
      </c>
      <c r="E51" s="874">
        <v>0</v>
      </c>
      <c r="F51" s="876">
        <v>0</v>
      </c>
      <c r="G51" s="968">
        <v>13573321</v>
      </c>
      <c r="H51" s="1018"/>
    </row>
    <row r="52" spans="1:8">
      <c r="A52" s="2055">
        <v>33</v>
      </c>
      <c r="B52" s="38" t="s">
        <v>3432</v>
      </c>
      <c r="C52" s="1233">
        <v>12318690</v>
      </c>
      <c r="D52" s="1061">
        <v>930</v>
      </c>
      <c r="E52" s="874">
        <v>2716443</v>
      </c>
      <c r="F52" s="876">
        <v>1433770</v>
      </c>
      <c r="G52" s="968">
        <v>11036017</v>
      </c>
      <c r="H52" s="1018"/>
    </row>
    <row r="53" spans="1:8">
      <c r="A53" s="2970">
        <v>34</v>
      </c>
      <c r="B53" s="38" t="s">
        <v>3433</v>
      </c>
      <c r="C53" s="1233">
        <v>291711347</v>
      </c>
      <c r="D53" s="1061" t="s">
        <v>3434</v>
      </c>
      <c r="E53" s="874">
        <v>273123953</v>
      </c>
      <c r="F53" s="876">
        <v>30258977</v>
      </c>
      <c r="G53" s="968">
        <v>48846371</v>
      </c>
      <c r="H53" s="1018"/>
    </row>
    <row r="54" spans="1:8">
      <c r="A54" s="2970">
        <v>35</v>
      </c>
      <c r="B54" s="38" t="s">
        <v>3435</v>
      </c>
      <c r="C54" s="1233">
        <v>23884150</v>
      </c>
      <c r="D54" s="1061" t="s">
        <v>2716</v>
      </c>
      <c r="E54" s="874">
        <v>222000</v>
      </c>
      <c r="F54" s="876">
        <v>865138</v>
      </c>
      <c r="G54" s="968">
        <v>24527288</v>
      </c>
      <c r="H54" s="1018"/>
    </row>
    <row r="55" spans="1:8">
      <c r="A55" s="2970">
        <v>36</v>
      </c>
      <c r="B55" s="38" t="s">
        <v>3436</v>
      </c>
      <c r="C55" s="1233">
        <v>1024946</v>
      </c>
      <c r="D55" s="1061" t="s">
        <v>3437</v>
      </c>
      <c r="E55" s="874">
        <v>1383361</v>
      </c>
      <c r="F55" s="876">
        <v>838296</v>
      </c>
      <c r="G55" s="968">
        <v>479881</v>
      </c>
      <c r="H55" s="1018"/>
    </row>
    <row r="56" spans="1:8">
      <c r="A56" s="2970">
        <v>37</v>
      </c>
      <c r="B56" s="38" t="s">
        <v>2657</v>
      </c>
      <c r="C56" s="1230">
        <v>25675806</v>
      </c>
      <c r="D56" s="1061" t="s">
        <v>3438</v>
      </c>
      <c r="E56" s="874">
        <v>368398695</v>
      </c>
      <c r="F56" s="876">
        <v>500666199</v>
      </c>
      <c r="G56" s="968">
        <v>157943310</v>
      </c>
      <c r="H56" s="1018"/>
    </row>
    <row r="57" spans="1:8">
      <c r="A57" s="2970">
        <v>38</v>
      </c>
      <c r="B57" s="38" t="s">
        <v>3439</v>
      </c>
      <c r="C57" s="1230">
        <v>0</v>
      </c>
      <c r="D57" s="3168"/>
      <c r="E57" s="874">
        <v>0</v>
      </c>
      <c r="F57" s="874">
        <v>0</v>
      </c>
      <c r="G57" s="968">
        <v>0</v>
      </c>
      <c r="H57" s="1018"/>
    </row>
    <row r="58" spans="1:8">
      <c r="A58" s="2970">
        <v>39</v>
      </c>
      <c r="B58" s="38" t="s">
        <v>3440</v>
      </c>
      <c r="C58" s="1231">
        <v>0</v>
      </c>
      <c r="D58" s="1061"/>
      <c r="E58" s="874">
        <v>0</v>
      </c>
      <c r="F58" s="874">
        <v>12002815</v>
      </c>
      <c r="G58" s="968">
        <v>12002815</v>
      </c>
      <c r="H58" s="1018"/>
    </row>
    <row r="59" spans="1:8">
      <c r="A59" s="2970">
        <v>40</v>
      </c>
      <c r="B59" s="38" t="s">
        <v>3441</v>
      </c>
      <c r="C59" s="1230">
        <v>816137439</v>
      </c>
      <c r="D59" s="1061" t="s">
        <v>3442</v>
      </c>
      <c r="E59" s="874">
        <v>45164535</v>
      </c>
      <c r="F59" s="874">
        <v>169096108</v>
      </c>
      <c r="G59" s="968">
        <v>940069012</v>
      </c>
      <c r="H59" s="1018"/>
    </row>
    <row r="60" spans="1:8">
      <c r="A60" s="2970">
        <v>41</v>
      </c>
      <c r="B60" s="951" t="s">
        <v>3443</v>
      </c>
      <c r="C60" s="874">
        <f>C122</f>
        <v>650756170</v>
      </c>
      <c r="D60" s="3169"/>
      <c r="E60" s="874">
        <f>E122</f>
        <v>331455966</v>
      </c>
      <c r="F60" s="875">
        <f>F122</f>
        <v>215480481</v>
      </c>
      <c r="G60" s="968">
        <f t="shared" ref="G60" si="0">C60-E60+F60</f>
        <v>534780685</v>
      </c>
      <c r="H60" s="1018"/>
    </row>
    <row r="61" spans="1:8">
      <c r="A61" s="2970">
        <v>42</v>
      </c>
      <c r="B61" s="951" t="s">
        <v>3444</v>
      </c>
      <c r="C61" s="875">
        <f>C177</f>
        <v>871857632</v>
      </c>
      <c r="D61" s="1565"/>
      <c r="E61" s="875">
        <f>E177</f>
        <v>272808194</v>
      </c>
      <c r="F61" s="875">
        <f>F177</f>
        <v>129517940</v>
      </c>
      <c r="G61" s="968">
        <f t="shared" ref="G61:G62" si="1">C61-E61+F61</f>
        <v>728567378</v>
      </c>
      <c r="H61" s="1018"/>
    </row>
    <row r="62" spans="1:8">
      <c r="A62" s="2970">
        <v>43</v>
      </c>
      <c r="B62" s="951" t="s">
        <v>3445</v>
      </c>
      <c r="C62" s="875">
        <f>C232</f>
        <v>0</v>
      </c>
      <c r="D62" s="1565"/>
      <c r="E62" s="875">
        <f>E232</f>
        <v>11074346</v>
      </c>
      <c r="F62" s="875">
        <f>F232</f>
        <v>26057558</v>
      </c>
      <c r="G62" s="968">
        <f t="shared" si="1"/>
        <v>14983212</v>
      </c>
      <c r="H62" s="1018"/>
    </row>
    <row r="63" spans="1:8" ht="16" thickBot="1">
      <c r="A63" s="715">
        <v>44</v>
      </c>
      <c r="B63" s="720" t="s">
        <v>3446</v>
      </c>
      <c r="C63" s="3393">
        <f>SUM(C20:C62)</f>
        <v>2961880830</v>
      </c>
      <c r="D63" s="3392"/>
      <c r="E63" s="3393">
        <f>SUM(E20:E62)</f>
        <v>2047662414</v>
      </c>
      <c r="F63" s="3393">
        <f>SUM(F20:F62)</f>
        <v>1776107497</v>
      </c>
      <c r="G63" s="3365">
        <f>C63-E63+F63</f>
        <v>2690325913</v>
      </c>
      <c r="H63" s="1019"/>
    </row>
    <row r="64" spans="1:8">
      <c r="A64" s="9" t="s">
        <v>85</v>
      </c>
      <c r="C64" s="9" t="s">
        <v>3447</v>
      </c>
    </row>
    <row r="65" spans="1:8">
      <c r="A65" s="9" t="s">
        <v>828</v>
      </c>
      <c r="F65" s="12"/>
      <c r="G65" s="12"/>
    </row>
    <row r="66" spans="1:8">
      <c r="A66" s="12" t="s">
        <v>3448</v>
      </c>
      <c r="B66" s="12"/>
      <c r="C66" s="12"/>
      <c r="E66" s="12"/>
      <c r="F66" s="12"/>
      <c r="G66" s="12"/>
    </row>
    <row r="67" spans="1:8">
      <c r="A67" s="13"/>
      <c r="C67" s="145"/>
    </row>
    <row r="69" spans="1:8">
      <c r="A69" s="34" t="s">
        <v>2798</v>
      </c>
      <c r="B69" s="12"/>
      <c r="C69" s="12"/>
      <c r="E69" s="12"/>
      <c r="F69" s="12"/>
      <c r="G69" s="12"/>
    </row>
    <row r="71" spans="1:8" ht="31.5" customHeight="1" thickBot="1">
      <c r="A71" s="9" t="str">
        <f>'Data Sheet'!$C$25</f>
        <v xml:space="preserve">Niagara Mohawk Power Corporation </v>
      </c>
      <c r="F71" s="143" t="str">
        <f>'Data Sheet'!$C$40</f>
        <v>April 20, 2026</v>
      </c>
      <c r="G71" s="9" t="str">
        <f>'Data Sheet'!$C$38</f>
        <v>December 31, 2025</v>
      </c>
    </row>
    <row r="72" spans="1:8">
      <c r="B72" s="1326"/>
      <c r="C72" s="1326"/>
      <c r="D72" s="1326"/>
      <c r="E72" s="1326"/>
      <c r="F72" s="1326"/>
      <c r="G72" s="2529"/>
    </row>
    <row r="73" spans="1:8">
      <c r="A73" s="2439" t="s">
        <v>3388</v>
      </c>
      <c r="B73" s="12"/>
      <c r="C73" s="12"/>
      <c r="E73" s="12"/>
      <c r="F73" s="12"/>
      <c r="G73" s="2473"/>
    </row>
    <row r="74" spans="1:8">
      <c r="A74" s="2430"/>
      <c r="B74" s="37"/>
      <c r="C74" s="37"/>
      <c r="D74" s="37"/>
      <c r="E74" s="37"/>
      <c r="F74" s="37"/>
      <c r="G74" s="36"/>
    </row>
    <row r="75" spans="1:8">
      <c r="A75" s="115"/>
      <c r="B75" s="2085"/>
      <c r="C75" s="2582" t="s">
        <v>2639</v>
      </c>
      <c r="D75" s="2167" t="s">
        <v>3394</v>
      </c>
      <c r="E75" s="2179"/>
      <c r="F75" s="2085"/>
      <c r="G75" s="46"/>
    </row>
    <row r="76" spans="1:8">
      <c r="A76" s="2055"/>
      <c r="B76" s="142" t="s">
        <v>3395</v>
      </c>
      <c r="C76" s="142" t="s">
        <v>2642</v>
      </c>
      <c r="D76" s="142" t="s">
        <v>977</v>
      </c>
      <c r="E76" s="142" t="s">
        <v>1068</v>
      </c>
      <c r="F76" s="142" t="s">
        <v>2640</v>
      </c>
      <c r="G76" s="116" t="s">
        <v>1349</v>
      </c>
    </row>
    <row r="77" spans="1:8">
      <c r="A77" s="2055" t="s">
        <v>2805</v>
      </c>
      <c r="B77" s="142" t="s">
        <v>265</v>
      </c>
      <c r="C77" s="142" t="s">
        <v>2644</v>
      </c>
      <c r="D77" s="142" t="s">
        <v>3316</v>
      </c>
      <c r="E77" s="47"/>
      <c r="F77" s="47"/>
      <c r="G77" s="116" t="s">
        <v>708</v>
      </c>
    </row>
    <row r="78" spans="1:8">
      <c r="A78" s="2583" t="s">
        <v>3396</v>
      </c>
      <c r="B78" s="162" t="s">
        <v>678</v>
      </c>
      <c r="C78" s="154" t="s">
        <v>173</v>
      </c>
      <c r="D78" s="162" t="s">
        <v>174</v>
      </c>
      <c r="E78" s="162" t="s">
        <v>175</v>
      </c>
      <c r="F78" s="296" t="s">
        <v>2647</v>
      </c>
      <c r="G78" s="236" t="s">
        <v>2787</v>
      </c>
    </row>
    <row r="79" spans="1:8" ht="31" customHeight="1">
      <c r="A79" s="3531">
        <v>1</v>
      </c>
      <c r="B79" s="3532" t="s">
        <v>3449</v>
      </c>
      <c r="C79" s="3533">
        <v>0</v>
      </c>
      <c r="D79" s="3534" t="s">
        <v>3450</v>
      </c>
      <c r="E79" s="3535">
        <v>182311</v>
      </c>
      <c r="F79" s="3536">
        <v>2517399</v>
      </c>
      <c r="G79" s="3537">
        <v>2335088</v>
      </c>
      <c r="H79" s="1018"/>
    </row>
    <row r="80" spans="1:8">
      <c r="A80" s="2055">
        <v>2</v>
      </c>
      <c r="B80" s="38" t="s">
        <v>3451</v>
      </c>
      <c r="C80" s="1058">
        <v>74013226</v>
      </c>
      <c r="D80" s="1061">
        <v>930</v>
      </c>
      <c r="E80" s="874">
        <v>88859747</v>
      </c>
      <c r="F80" s="874">
        <v>8232142</v>
      </c>
      <c r="G80" s="968">
        <v>-6614379</v>
      </c>
      <c r="H80" s="1018"/>
    </row>
    <row r="81" spans="1:8">
      <c r="A81" s="2055">
        <v>3</v>
      </c>
      <c r="B81" s="38" t="s">
        <v>2681</v>
      </c>
      <c r="C81" s="1059">
        <v>3021111</v>
      </c>
      <c r="D81" s="1061" t="s">
        <v>2663</v>
      </c>
      <c r="E81" s="874">
        <v>17817599</v>
      </c>
      <c r="F81" s="874">
        <v>16598028</v>
      </c>
      <c r="G81" s="968">
        <v>1801540</v>
      </c>
      <c r="H81" s="1018"/>
    </row>
    <row r="82" spans="1:8">
      <c r="A82" s="2055">
        <v>4</v>
      </c>
      <c r="B82" s="38" t="s">
        <v>3452</v>
      </c>
      <c r="C82" s="1058">
        <v>1496712</v>
      </c>
      <c r="D82" s="1061" t="s">
        <v>205</v>
      </c>
      <c r="E82" s="874">
        <v>0</v>
      </c>
      <c r="F82" s="874">
        <v>44901</v>
      </c>
      <c r="G82" s="968">
        <v>1541613</v>
      </c>
      <c r="H82" s="1018"/>
    </row>
    <row r="83" spans="1:8">
      <c r="A83" s="2055">
        <v>5</v>
      </c>
      <c r="B83" s="38" t="s">
        <v>3453</v>
      </c>
      <c r="C83" s="1058">
        <v>658740</v>
      </c>
      <c r="D83" s="1061" t="s">
        <v>205</v>
      </c>
      <c r="E83" s="874">
        <v>0</v>
      </c>
      <c r="F83" s="874">
        <v>0</v>
      </c>
      <c r="G83" s="968">
        <v>658740</v>
      </c>
      <c r="H83" s="1018"/>
    </row>
    <row r="84" spans="1:8">
      <c r="A84" s="2055">
        <v>6</v>
      </c>
      <c r="B84" s="38" t="s">
        <v>3454</v>
      </c>
      <c r="C84" s="1058">
        <v>1002339</v>
      </c>
      <c r="D84" s="1061" t="s">
        <v>2760</v>
      </c>
      <c r="E84" s="874">
        <v>1002339</v>
      </c>
      <c r="F84" s="874">
        <v>0</v>
      </c>
      <c r="G84" s="968">
        <v>0</v>
      </c>
      <c r="H84" s="1018"/>
    </row>
    <row r="85" spans="1:8">
      <c r="A85" s="2055">
        <v>7</v>
      </c>
      <c r="B85" s="38" t="s">
        <v>3455</v>
      </c>
      <c r="C85" s="874">
        <v>240414</v>
      </c>
      <c r="D85" s="1061" t="s">
        <v>205</v>
      </c>
      <c r="E85" s="874">
        <v>0</v>
      </c>
      <c r="F85" s="874">
        <v>10144</v>
      </c>
      <c r="G85" s="968">
        <v>250558</v>
      </c>
      <c r="H85" s="1018"/>
    </row>
    <row r="86" spans="1:8">
      <c r="A86" s="2055">
        <v>8</v>
      </c>
      <c r="B86" s="38" t="s">
        <v>3456</v>
      </c>
      <c r="C86" s="1058">
        <v>26280000</v>
      </c>
      <c r="D86" s="1061" t="s">
        <v>3402</v>
      </c>
      <c r="E86" s="874">
        <v>26280000</v>
      </c>
      <c r="F86" s="874">
        <v>0</v>
      </c>
      <c r="G86" s="968">
        <v>0</v>
      </c>
      <c r="H86" s="1018"/>
    </row>
    <row r="87" spans="1:8">
      <c r="A87" s="2055">
        <v>9</v>
      </c>
      <c r="B87" s="38" t="s">
        <v>3457</v>
      </c>
      <c r="C87" s="1058">
        <v>19134044</v>
      </c>
      <c r="D87" s="1061" t="s">
        <v>205</v>
      </c>
      <c r="E87" s="874">
        <v>0</v>
      </c>
      <c r="F87" s="874">
        <v>0</v>
      </c>
      <c r="G87" s="968">
        <v>19134044</v>
      </c>
      <c r="H87" s="1018"/>
    </row>
    <row r="88" spans="1:8">
      <c r="A88" s="2055">
        <v>10</v>
      </c>
      <c r="B88" s="38" t="s">
        <v>3458</v>
      </c>
      <c r="C88" s="1058">
        <v>1334109</v>
      </c>
      <c r="D88" s="1061">
        <v>903</v>
      </c>
      <c r="E88" s="874">
        <v>1334109</v>
      </c>
      <c r="F88" s="874">
        <v>0</v>
      </c>
      <c r="G88" s="968">
        <v>0</v>
      </c>
      <c r="H88" s="1018"/>
    </row>
    <row r="89" spans="1:8">
      <c r="A89" s="2055">
        <v>11</v>
      </c>
      <c r="B89" s="38" t="s">
        <v>3459</v>
      </c>
      <c r="C89" s="1058">
        <v>17324</v>
      </c>
      <c r="D89" s="1061" t="s">
        <v>205</v>
      </c>
      <c r="E89" s="874">
        <v>0</v>
      </c>
      <c r="F89" s="874">
        <v>0</v>
      </c>
      <c r="G89" s="968">
        <v>17324</v>
      </c>
      <c r="H89" s="1018"/>
    </row>
    <row r="90" spans="1:8">
      <c r="A90" s="2055">
        <v>12</v>
      </c>
      <c r="B90" s="38" t="s">
        <v>3460</v>
      </c>
      <c r="C90" s="1058">
        <v>16129831</v>
      </c>
      <c r="D90" s="1061" t="s">
        <v>3461</v>
      </c>
      <c r="E90" s="874">
        <v>34570223</v>
      </c>
      <c r="F90" s="874">
        <v>21824740</v>
      </c>
      <c r="G90" s="968">
        <v>3384348</v>
      </c>
      <c r="H90" s="1018"/>
    </row>
    <row r="91" spans="1:8">
      <c r="A91" s="2055">
        <v>13</v>
      </c>
      <c r="B91" s="38" t="s">
        <v>3462</v>
      </c>
      <c r="C91" s="874">
        <v>7088537</v>
      </c>
      <c r="D91" s="1061" t="s">
        <v>205</v>
      </c>
      <c r="E91" s="874">
        <v>0</v>
      </c>
      <c r="F91" s="874">
        <v>0</v>
      </c>
      <c r="G91" s="968">
        <v>7088537</v>
      </c>
      <c r="H91" s="1018"/>
    </row>
    <row r="92" spans="1:8">
      <c r="A92" s="2055">
        <v>14</v>
      </c>
      <c r="B92" s="38" t="s">
        <v>3463</v>
      </c>
      <c r="C92" s="1060">
        <v>4076450</v>
      </c>
      <c r="D92" s="1061">
        <v>456</v>
      </c>
      <c r="E92" s="874">
        <v>4076450</v>
      </c>
      <c r="F92" s="874">
        <v>0</v>
      </c>
      <c r="G92" s="968">
        <v>0</v>
      </c>
      <c r="H92" s="1018"/>
    </row>
    <row r="93" spans="1:8">
      <c r="A93" s="2055">
        <v>15</v>
      </c>
      <c r="B93" s="38" t="s">
        <v>3464</v>
      </c>
      <c r="C93" s="1058">
        <v>970529</v>
      </c>
      <c r="D93" s="1061" t="s">
        <v>2672</v>
      </c>
      <c r="E93" s="874">
        <v>956291</v>
      </c>
      <c r="F93" s="874">
        <v>245895</v>
      </c>
      <c r="G93" s="968">
        <v>260133</v>
      </c>
      <c r="H93" s="1018"/>
    </row>
    <row r="94" spans="1:8">
      <c r="A94" s="2055">
        <v>16</v>
      </c>
      <c r="B94" s="38" t="s">
        <v>3465</v>
      </c>
      <c r="C94" s="1058">
        <v>0</v>
      </c>
      <c r="D94" s="1061" t="s">
        <v>3466</v>
      </c>
      <c r="E94" s="874">
        <v>32060748</v>
      </c>
      <c r="F94" s="874">
        <v>71647474</v>
      </c>
      <c r="G94" s="968">
        <v>39586726</v>
      </c>
      <c r="H94" s="1018"/>
    </row>
    <row r="95" spans="1:8">
      <c r="A95" s="2055">
        <v>17</v>
      </c>
      <c r="B95" s="38" t="s">
        <v>3467</v>
      </c>
      <c r="C95" s="1058">
        <v>31808720</v>
      </c>
      <c r="D95" s="1061" t="s">
        <v>3468</v>
      </c>
      <c r="E95" s="874">
        <v>25309101</v>
      </c>
      <c r="F95" s="874">
        <v>27611105</v>
      </c>
      <c r="G95" s="968">
        <v>34110724</v>
      </c>
      <c r="H95" s="1018"/>
    </row>
    <row r="96" spans="1:8">
      <c r="A96" s="2055">
        <v>18</v>
      </c>
      <c r="B96" s="38" t="s">
        <v>3469</v>
      </c>
      <c r="C96" s="1058">
        <v>1314996</v>
      </c>
      <c r="D96" s="1061" t="s">
        <v>3470</v>
      </c>
      <c r="E96" s="874">
        <v>1314996</v>
      </c>
      <c r="F96" s="874">
        <v>0</v>
      </c>
      <c r="G96" s="968">
        <v>0</v>
      </c>
      <c r="H96" s="1018"/>
    </row>
    <row r="97" spans="1:8">
      <c r="A97" s="2055">
        <v>19</v>
      </c>
      <c r="B97" s="38" t="s">
        <v>3471</v>
      </c>
      <c r="C97" s="1058">
        <v>1447023</v>
      </c>
      <c r="D97" s="1061" t="s">
        <v>205</v>
      </c>
      <c r="E97" s="874">
        <v>0</v>
      </c>
      <c r="F97" s="874">
        <v>0</v>
      </c>
      <c r="G97" s="968">
        <v>1447023</v>
      </c>
      <c r="H97" s="1018"/>
    </row>
    <row r="98" spans="1:8">
      <c r="A98" s="2055">
        <v>20</v>
      </c>
      <c r="B98" s="38" t="s">
        <v>3472</v>
      </c>
      <c r="C98" s="1059">
        <v>10601787</v>
      </c>
      <c r="D98" s="1061">
        <v>495</v>
      </c>
      <c r="E98" s="874">
        <v>5575078</v>
      </c>
      <c r="F98" s="874">
        <v>1449368</v>
      </c>
      <c r="G98" s="968">
        <v>6476077</v>
      </c>
      <c r="H98" s="1018"/>
    </row>
    <row r="99" spans="1:8">
      <c r="A99" s="2055">
        <v>21</v>
      </c>
      <c r="B99" s="38" t="s">
        <v>3473</v>
      </c>
      <c r="C99" s="874">
        <v>769211</v>
      </c>
      <c r="D99" s="1061" t="s">
        <v>205</v>
      </c>
      <c r="E99" s="874">
        <v>0</v>
      </c>
      <c r="F99" s="874">
        <v>414362</v>
      </c>
      <c r="G99" s="968">
        <v>1183573</v>
      </c>
      <c r="H99" s="1018"/>
    </row>
    <row r="100" spans="1:8" ht="31">
      <c r="A100" s="3531">
        <v>22</v>
      </c>
      <c r="B100" s="3530" t="s">
        <v>3474</v>
      </c>
      <c r="C100" s="874">
        <v>7127726</v>
      </c>
      <c r="D100" s="1061">
        <v>182.3</v>
      </c>
      <c r="E100" s="874">
        <v>750000</v>
      </c>
      <c r="F100" s="874">
        <v>809598</v>
      </c>
      <c r="G100" s="968">
        <v>7187324</v>
      </c>
      <c r="H100" s="1018"/>
    </row>
    <row r="101" spans="1:8">
      <c r="A101" s="2055">
        <v>23</v>
      </c>
      <c r="B101" s="38" t="s">
        <v>3475</v>
      </c>
      <c r="C101" s="1058">
        <v>3891073</v>
      </c>
      <c r="D101" s="1061" t="s">
        <v>2716</v>
      </c>
      <c r="E101" s="874">
        <v>2083522</v>
      </c>
      <c r="F101" s="874">
        <v>2699629</v>
      </c>
      <c r="G101" s="968">
        <v>4507180</v>
      </c>
      <c r="H101" s="1018"/>
    </row>
    <row r="102" spans="1:8">
      <c r="A102" s="2055">
        <v>24</v>
      </c>
      <c r="B102" s="38" t="s">
        <v>3476</v>
      </c>
      <c r="C102" s="1058">
        <v>768167</v>
      </c>
      <c r="D102" s="1061" t="s">
        <v>205</v>
      </c>
      <c r="E102" s="874">
        <v>0</v>
      </c>
      <c r="F102" s="874">
        <v>0</v>
      </c>
      <c r="G102" s="968">
        <v>768167</v>
      </c>
      <c r="H102" s="1018"/>
    </row>
    <row r="103" spans="1:8">
      <c r="A103" s="2055">
        <v>25</v>
      </c>
      <c r="B103" s="38" t="s">
        <v>3477</v>
      </c>
      <c r="C103" s="874">
        <v>604569</v>
      </c>
      <c r="D103" s="1061" t="s">
        <v>205</v>
      </c>
      <c r="E103" s="874">
        <v>0</v>
      </c>
      <c r="F103" s="874">
        <v>0</v>
      </c>
      <c r="G103" s="968">
        <v>604569</v>
      </c>
      <c r="H103" s="1018"/>
    </row>
    <row r="104" spans="1:8">
      <c r="A104" s="2055">
        <v>26</v>
      </c>
      <c r="B104" s="38" t="s">
        <v>3478</v>
      </c>
      <c r="C104" s="1058">
        <v>2436318</v>
      </c>
      <c r="D104" s="1061">
        <v>456</v>
      </c>
      <c r="E104" s="874">
        <v>2436318</v>
      </c>
      <c r="F104" s="874">
        <v>0</v>
      </c>
      <c r="G104" s="968">
        <v>0</v>
      </c>
      <c r="H104" s="1018"/>
    </row>
    <row r="105" spans="1:8">
      <c r="A105" s="2055">
        <v>27</v>
      </c>
      <c r="B105" s="38" t="s">
        <v>3479</v>
      </c>
      <c r="C105" s="1058">
        <v>3679630</v>
      </c>
      <c r="D105" s="1061"/>
      <c r="E105" s="874">
        <v>0</v>
      </c>
      <c r="F105" s="874">
        <v>0</v>
      </c>
      <c r="G105" s="968">
        <v>3679630</v>
      </c>
      <c r="H105" s="1018"/>
    </row>
    <row r="106" spans="1:8">
      <c r="A106" s="2055">
        <v>28</v>
      </c>
      <c r="B106" s="38" t="s">
        <v>3480</v>
      </c>
      <c r="C106" s="874">
        <v>7129471</v>
      </c>
      <c r="D106" s="1061" t="s">
        <v>3481</v>
      </c>
      <c r="E106" s="874">
        <v>5957478</v>
      </c>
      <c r="F106" s="874">
        <v>0</v>
      </c>
      <c r="G106" s="968">
        <v>1171993</v>
      </c>
      <c r="H106" s="1018"/>
    </row>
    <row r="107" spans="1:8">
      <c r="A107" s="2055">
        <v>29</v>
      </c>
      <c r="B107" s="38" t="s">
        <v>3482</v>
      </c>
      <c r="C107" s="874">
        <v>44045404</v>
      </c>
      <c r="D107" s="1061" t="s">
        <v>3483</v>
      </c>
      <c r="E107" s="874">
        <v>8840559</v>
      </c>
      <c r="F107" s="874">
        <v>12333049</v>
      </c>
      <c r="G107" s="968">
        <v>47537894</v>
      </c>
      <c r="H107" s="1018"/>
    </row>
    <row r="108" spans="1:8">
      <c r="A108" s="2055">
        <v>30</v>
      </c>
      <c r="B108" s="38" t="s">
        <v>3484</v>
      </c>
      <c r="C108" s="1058">
        <v>5884913</v>
      </c>
      <c r="D108" s="1061" t="s">
        <v>205</v>
      </c>
      <c r="E108" s="874">
        <v>0</v>
      </c>
      <c r="F108" s="874">
        <v>0</v>
      </c>
      <c r="G108" s="968">
        <v>5884913</v>
      </c>
      <c r="H108" s="1018"/>
    </row>
    <row r="109" spans="1:8">
      <c r="A109" s="2055">
        <v>31</v>
      </c>
      <c r="B109" s="38" t="s">
        <v>3485</v>
      </c>
      <c r="C109" s="1058">
        <v>238373142</v>
      </c>
      <c r="D109" s="1061" t="s">
        <v>2716</v>
      </c>
      <c r="E109" s="874">
        <v>71394246</v>
      </c>
      <c r="F109" s="874">
        <v>33820337</v>
      </c>
      <c r="G109" s="968">
        <v>200799233</v>
      </c>
      <c r="H109" s="1018"/>
    </row>
    <row r="110" spans="1:8">
      <c r="A110" s="2055">
        <v>32</v>
      </c>
      <c r="B110" s="436" t="s">
        <v>3486</v>
      </c>
      <c r="C110" s="1058">
        <v>972158</v>
      </c>
      <c r="D110" s="1061" t="s">
        <v>3487</v>
      </c>
      <c r="E110" s="874">
        <v>16524</v>
      </c>
      <c r="F110" s="874">
        <v>0</v>
      </c>
      <c r="G110" s="968">
        <v>955634</v>
      </c>
      <c r="H110" s="1018"/>
    </row>
    <row r="111" spans="1:8">
      <c r="A111" s="2055">
        <v>33</v>
      </c>
      <c r="B111" s="38" t="s">
        <v>3488</v>
      </c>
      <c r="C111" s="1058">
        <v>1149322</v>
      </c>
      <c r="D111" s="1061" t="s">
        <v>205</v>
      </c>
      <c r="E111" s="874">
        <v>0</v>
      </c>
      <c r="F111" s="874">
        <v>248767</v>
      </c>
      <c r="G111" s="968">
        <v>1398089</v>
      </c>
      <c r="H111" s="1018"/>
    </row>
    <row r="112" spans="1:8">
      <c r="A112" s="2970">
        <v>34</v>
      </c>
      <c r="B112" s="38" t="s">
        <v>3489</v>
      </c>
      <c r="C112" s="1058">
        <v>55503488</v>
      </c>
      <c r="D112" s="1061"/>
      <c r="E112" s="874">
        <v>0</v>
      </c>
      <c r="F112" s="874">
        <v>10580115</v>
      </c>
      <c r="G112" s="968">
        <v>66083603</v>
      </c>
      <c r="H112" s="1018"/>
    </row>
    <row r="113" spans="1:8">
      <c r="A113" s="2970">
        <v>35</v>
      </c>
      <c r="B113" s="38" t="s">
        <v>3490</v>
      </c>
      <c r="C113" s="1058">
        <v>3519252</v>
      </c>
      <c r="D113" s="1061">
        <v>431</v>
      </c>
      <c r="E113" s="874">
        <v>324683</v>
      </c>
      <c r="F113" s="874">
        <v>0</v>
      </c>
      <c r="G113" s="968">
        <v>3194569</v>
      </c>
      <c r="H113" s="1018"/>
    </row>
    <row r="114" spans="1:8">
      <c r="A114" s="2970">
        <v>36</v>
      </c>
      <c r="B114" s="38" t="s">
        <v>3491</v>
      </c>
      <c r="C114" s="1058">
        <v>3921026</v>
      </c>
      <c r="D114" s="1061" t="s">
        <v>205</v>
      </c>
      <c r="E114" s="874">
        <v>0</v>
      </c>
      <c r="F114" s="874">
        <v>618688</v>
      </c>
      <c r="G114" s="968">
        <v>4539714</v>
      </c>
      <c r="H114" s="1018"/>
    </row>
    <row r="115" spans="1:8">
      <c r="A115" s="2970">
        <v>37</v>
      </c>
      <c r="B115" s="38" t="s">
        <v>3492</v>
      </c>
      <c r="C115" s="1058">
        <v>0</v>
      </c>
      <c r="D115" s="1061"/>
      <c r="E115" s="874">
        <v>0</v>
      </c>
      <c r="F115" s="874">
        <v>0</v>
      </c>
      <c r="G115" s="968">
        <v>0</v>
      </c>
      <c r="H115" s="1018"/>
    </row>
    <row r="116" spans="1:8">
      <c r="A116" s="2970">
        <v>38</v>
      </c>
      <c r="B116" s="38" t="s">
        <v>3493</v>
      </c>
      <c r="C116" s="1058">
        <v>9412683</v>
      </c>
      <c r="D116" s="1061"/>
      <c r="E116" s="874">
        <v>0</v>
      </c>
      <c r="F116" s="874">
        <v>0</v>
      </c>
      <c r="G116" s="968">
        <v>9412683</v>
      </c>
      <c r="H116" s="1018"/>
    </row>
    <row r="117" spans="1:8">
      <c r="A117" s="2970">
        <v>39</v>
      </c>
      <c r="B117" s="38" t="s">
        <v>3494</v>
      </c>
      <c r="C117" s="1060">
        <v>37079226</v>
      </c>
      <c r="D117" s="1061" t="s">
        <v>3495</v>
      </c>
      <c r="E117" s="874">
        <v>313644</v>
      </c>
      <c r="F117" s="874">
        <v>2293167</v>
      </c>
      <c r="G117" s="968">
        <v>39058749</v>
      </c>
      <c r="H117" s="1018"/>
    </row>
    <row r="118" spans="1:8">
      <c r="A118" s="2970">
        <v>40</v>
      </c>
      <c r="B118" s="38" t="s">
        <v>3496</v>
      </c>
      <c r="C118" s="874">
        <v>23853499</v>
      </c>
      <c r="D118" s="1062" t="s">
        <v>205</v>
      </c>
      <c r="E118" s="874">
        <v>0</v>
      </c>
      <c r="F118" s="874">
        <v>1481573</v>
      </c>
      <c r="G118" s="968">
        <v>25335072</v>
      </c>
      <c r="H118" s="1018"/>
    </row>
    <row r="119" spans="1:8">
      <c r="A119" s="2970">
        <v>41</v>
      </c>
      <c r="B119" s="38"/>
      <c r="C119" s="874"/>
      <c r="D119" s="1062"/>
      <c r="E119" s="874"/>
      <c r="F119" s="874"/>
      <c r="G119" s="968"/>
      <c r="H119" s="1018"/>
    </row>
    <row r="120" spans="1:8">
      <c r="A120" s="2970">
        <v>42</v>
      </c>
      <c r="B120" s="38"/>
      <c r="C120" s="1058"/>
      <c r="D120" s="1061"/>
      <c r="E120" s="874"/>
      <c r="F120" s="874"/>
      <c r="G120" s="968"/>
      <c r="H120" s="1018"/>
    </row>
    <row r="121" spans="1:8">
      <c r="A121" s="2970">
        <v>43</v>
      </c>
      <c r="B121" s="38"/>
      <c r="C121" s="969"/>
      <c r="D121" s="1061"/>
      <c r="E121" s="874"/>
      <c r="F121" s="873"/>
      <c r="G121" s="968">
        <f t="shared" ref="G121" si="2">C121-E121+F121</f>
        <v>0</v>
      </c>
      <c r="H121" s="1018"/>
    </row>
    <row r="122" spans="1:8" ht="16" thickBot="1">
      <c r="A122" s="715">
        <v>44</v>
      </c>
      <c r="B122" s="720" t="s">
        <v>3446</v>
      </c>
      <c r="C122" s="3391">
        <f>SUM(C79:C121)</f>
        <v>650756170</v>
      </c>
      <c r="D122" s="3392"/>
      <c r="E122" s="3393">
        <f>SUM(E79:E121)</f>
        <v>331455966</v>
      </c>
      <c r="F122" s="3393">
        <f>SUM(F79:F121)</f>
        <v>215480481</v>
      </c>
      <c r="G122" s="3365">
        <f>SUM(G79:G121)</f>
        <v>534780685</v>
      </c>
    </row>
    <row r="123" spans="1:8">
      <c r="A123" s="9" t="s">
        <v>85</v>
      </c>
    </row>
    <row r="124" spans="1:8">
      <c r="A124" s="9" t="s">
        <v>828</v>
      </c>
      <c r="C124" s="12"/>
      <c r="F124" s="12" t="s">
        <v>85</v>
      </c>
      <c r="G124" s="12"/>
    </row>
    <row r="125" spans="1:8">
      <c r="A125" s="12" t="s">
        <v>3497</v>
      </c>
      <c r="B125" s="12"/>
      <c r="C125" s="12"/>
      <c r="E125" s="12"/>
      <c r="F125" s="12"/>
      <c r="G125" s="12"/>
    </row>
    <row r="126" spans="1:8" ht="16" thickBot="1">
      <c r="A126" s="9" t="str">
        <f>'Data Sheet'!$C$25</f>
        <v xml:space="preserve">Niagara Mohawk Power Corporation </v>
      </c>
      <c r="F126" s="143" t="str">
        <f>'Data Sheet'!$C$40</f>
        <v>April 20, 2026</v>
      </c>
      <c r="G126" s="9" t="str">
        <f>'Data Sheet'!$C$38</f>
        <v>December 31, 2025</v>
      </c>
    </row>
    <row r="127" spans="1:8">
      <c r="A127" s="1182"/>
      <c r="B127" s="1328"/>
      <c r="C127" s="1328"/>
      <c r="D127" s="1328"/>
      <c r="E127" s="1328"/>
      <c r="F127" s="1328"/>
      <c r="G127" s="1183"/>
    </row>
    <row r="128" spans="1:8">
      <c r="A128" s="1643" t="s">
        <v>3388</v>
      </c>
      <c r="B128" s="12"/>
      <c r="C128" s="12"/>
      <c r="E128" s="12"/>
      <c r="F128" s="12"/>
      <c r="G128" s="1587"/>
    </row>
    <row r="129" spans="1:8">
      <c r="A129" s="1256"/>
      <c r="B129" s="550"/>
      <c r="C129" s="550"/>
      <c r="D129" s="550"/>
      <c r="E129" s="550"/>
      <c r="F129" s="550"/>
      <c r="G129" s="1678"/>
    </row>
    <row r="130" spans="1:8">
      <c r="A130" s="1654"/>
      <c r="B130" s="47"/>
      <c r="C130" s="142" t="s">
        <v>2639</v>
      </c>
      <c r="D130" s="49" t="s">
        <v>3394</v>
      </c>
      <c r="E130" s="1374"/>
      <c r="F130" s="47"/>
      <c r="G130" s="1341"/>
    </row>
    <row r="131" spans="1:8">
      <c r="A131" s="1654"/>
      <c r="B131" s="142" t="s">
        <v>3395</v>
      </c>
      <c r="C131" s="142" t="s">
        <v>2642</v>
      </c>
      <c r="D131" s="47" t="s">
        <v>977</v>
      </c>
      <c r="E131" s="1330" t="s">
        <v>1068</v>
      </c>
      <c r="F131" s="142" t="s">
        <v>2640</v>
      </c>
      <c r="G131" s="1330" t="s">
        <v>1349</v>
      </c>
    </row>
    <row r="132" spans="1:8">
      <c r="A132" s="1654" t="s">
        <v>2805</v>
      </c>
      <c r="B132" s="142" t="s">
        <v>265</v>
      </c>
      <c r="C132" s="633" t="s">
        <v>2644</v>
      </c>
      <c r="D132" s="1729" t="s">
        <v>3316</v>
      </c>
      <c r="E132" s="1341"/>
      <c r="F132" s="47"/>
      <c r="G132" s="1330" t="s">
        <v>708</v>
      </c>
    </row>
    <row r="133" spans="1:8">
      <c r="A133" s="1585" t="s">
        <v>3396</v>
      </c>
      <c r="B133" s="142" t="s">
        <v>678</v>
      </c>
      <c r="C133" s="1743" t="s">
        <v>173</v>
      </c>
      <c r="D133" s="1739" t="s">
        <v>174</v>
      </c>
      <c r="E133" s="1331" t="s">
        <v>175</v>
      </c>
      <c r="F133" s="296" t="s">
        <v>2647</v>
      </c>
      <c r="G133" s="1338" t="s">
        <v>2787</v>
      </c>
    </row>
    <row r="134" spans="1:8">
      <c r="A134" s="1654">
        <v>1</v>
      </c>
      <c r="B134" s="1729" t="s">
        <v>3498</v>
      </c>
      <c r="C134" s="1744">
        <v>2128580</v>
      </c>
      <c r="D134" s="1772" t="s">
        <v>205</v>
      </c>
      <c r="E134" s="1819">
        <v>0</v>
      </c>
      <c r="F134" s="873">
        <v>771151</v>
      </c>
      <c r="G134" s="1821">
        <v>2899731</v>
      </c>
      <c r="H134" s="1018"/>
    </row>
    <row r="135" spans="1:8">
      <c r="A135" s="1654">
        <v>2</v>
      </c>
      <c r="B135" s="617" t="s">
        <v>3499</v>
      </c>
      <c r="C135" s="1745">
        <v>44722346</v>
      </c>
      <c r="D135" s="1773">
        <v>253</v>
      </c>
      <c r="E135" s="1820">
        <v>378292</v>
      </c>
      <c r="F135" s="886">
        <v>2765856</v>
      </c>
      <c r="G135" s="1821">
        <v>47109910</v>
      </c>
      <c r="H135" s="1018"/>
    </row>
    <row r="136" spans="1:8">
      <c r="A136" s="1654">
        <v>3</v>
      </c>
      <c r="B136" s="617" t="s">
        <v>3500</v>
      </c>
      <c r="C136" s="1746">
        <v>122761257</v>
      </c>
      <c r="D136" s="1773" t="s">
        <v>3501</v>
      </c>
      <c r="E136" s="1821">
        <v>135649137</v>
      </c>
      <c r="F136" s="1370">
        <v>34255627</v>
      </c>
      <c r="G136" s="1821">
        <v>21367747</v>
      </c>
      <c r="H136" s="1018"/>
    </row>
    <row r="137" spans="1:8">
      <c r="A137" s="1654">
        <v>4</v>
      </c>
      <c r="B137" s="617" t="s">
        <v>3502</v>
      </c>
      <c r="C137" s="1745">
        <v>7252833</v>
      </c>
      <c r="D137" s="1773" t="s">
        <v>205</v>
      </c>
      <c r="E137" s="1821">
        <v>0</v>
      </c>
      <c r="F137" s="1370">
        <v>450484</v>
      </c>
      <c r="G137" s="1821">
        <v>7703317</v>
      </c>
      <c r="H137" s="1018"/>
    </row>
    <row r="138" spans="1:8">
      <c r="A138" s="1654">
        <v>5</v>
      </c>
      <c r="B138" s="617" t="s">
        <v>3503</v>
      </c>
      <c r="C138" s="1746">
        <v>434631</v>
      </c>
      <c r="D138" s="1773" t="s">
        <v>205</v>
      </c>
      <c r="E138" s="1821">
        <v>0</v>
      </c>
      <c r="F138" s="1370">
        <v>163915</v>
      </c>
      <c r="G138" s="1821">
        <v>598546</v>
      </c>
      <c r="H138" s="1018"/>
    </row>
    <row r="139" spans="1:8">
      <c r="A139" s="1654">
        <v>6</v>
      </c>
      <c r="B139" s="617" t="s">
        <v>3504</v>
      </c>
      <c r="C139" s="1746">
        <v>2398866</v>
      </c>
      <c r="D139" s="1773">
        <v>182.3</v>
      </c>
      <c r="E139" s="1821">
        <v>1476235</v>
      </c>
      <c r="F139" s="1370">
        <v>1975281</v>
      </c>
      <c r="G139" s="1821">
        <v>2897912</v>
      </c>
      <c r="H139" s="1018"/>
    </row>
    <row r="140" spans="1:8">
      <c r="A140" s="1654">
        <v>7</v>
      </c>
      <c r="B140" s="617" t="s">
        <v>3505</v>
      </c>
      <c r="C140" s="1745">
        <v>233368273</v>
      </c>
      <c r="D140" s="1773" t="s">
        <v>205</v>
      </c>
      <c r="E140" s="1821">
        <v>0</v>
      </c>
      <c r="F140" s="1370">
        <v>1752157</v>
      </c>
      <c r="G140" s="1821">
        <v>235120430</v>
      </c>
      <c r="H140" s="1018"/>
    </row>
    <row r="141" spans="1:8">
      <c r="A141" s="1654">
        <v>8</v>
      </c>
      <c r="B141" s="617" t="s">
        <v>3506</v>
      </c>
      <c r="C141" s="1745">
        <v>299966281</v>
      </c>
      <c r="D141" s="1773">
        <v>411.1</v>
      </c>
      <c r="E141" s="1821">
        <v>24473165</v>
      </c>
      <c r="F141" s="1370">
        <v>0</v>
      </c>
      <c r="G141" s="1821">
        <v>275493116</v>
      </c>
      <c r="H141" s="1018"/>
    </row>
    <row r="142" spans="1:8">
      <c r="A142" s="1654">
        <v>9</v>
      </c>
      <c r="B142" s="617" t="s">
        <v>3507</v>
      </c>
      <c r="C142" s="1745">
        <v>180026592</v>
      </c>
      <c r="D142" s="534">
        <v>411.1</v>
      </c>
      <c r="E142" s="1821">
        <v>10948826</v>
      </c>
      <c r="F142" s="1370">
        <v>0</v>
      </c>
      <c r="G142" s="1821">
        <v>169077766</v>
      </c>
      <c r="H142" s="1018"/>
    </row>
    <row r="143" spans="1:8">
      <c r="A143" s="1654">
        <v>10</v>
      </c>
      <c r="B143" s="617" t="s">
        <v>3508</v>
      </c>
      <c r="C143" s="1745">
        <v>-94364635</v>
      </c>
      <c r="D143" s="534" t="s">
        <v>3509</v>
      </c>
      <c r="E143" s="1821">
        <v>12932280</v>
      </c>
      <c r="F143" s="1370">
        <v>0</v>
      </c>
      <c r="G143" s="1821">
        <v>-107296915</v>
      </c>
      <c r="H143" s="1018"/>
    </row>
    <row r="144" spans="1:8">
      <c r="A144" s="1654">
        <v>11</v>
      </c>
      <c r="B144" s="617" t="s">
        <v>3510</v>
      </c>
      <c r="C144" s="1745">
        <v>-93585521</v>
      </c>
      <c r="D144" s="534" t="s">
        <v>3509</v>
      </c>
      <c r="E144" s="1821">
        <v>2648779</v>
      </c>
      <c r="F144" s="1370">
        <v>0</v>
      </c>
      <c r="G144" s="1821">
        <v>-96234300</v>
      </c>
      <c r="H144" s="1018"/>
    </row>
    <row r="145" spans="1:8">
      <c r="A145" s="1654">
        <v>12</v>
      </c>
      <c r="B145" s="617" t="s">
        <v>3511</v>
      </c>
      <c r="C145" s="1745">
        <v>590259</v>
      </c>
      <c r="D145" s="534" t="s">
        <v>205</v>
      </c>
      <c r="E145" s="1821">
        <v>0</v>
      </c>
      <c r="F145" s="1370">
        <v>42925</v>
      </c>
      <c r="G145" s="1821">
        <v>633184</v>
      </c>
      <c r="H145" s="1018"/>
    </row>
    <row r="146" spans="1:8">
      <c r="A146" s="1654">
        <v>13</v>
      </c>
      <c r="B146" s="617" t="s">
        <v>3512</v>
      </c>
      <c r="C146" s="1745">
        <v>1647296</v>
      </c>
      <c r="D146" s="534">
        <v>431</v>
      </c>
      <c r="E146" s="1821">
        <v>1168116</v>
      </c>
      <c r="F146" s="1370">
        <v>119795</v>
      </c>
      <c r="G146" s="1821">
        <v>598975</v>
      </c>
      <c r="H146" s="1018"/>
    </row>
    <row r="147" spans="1:8">
      <c r="A147" s="1654">
        <v>14</v>
      </c>
      <c r="B147" s="617" t="s">
        <v>2761</v>
      </c>
      <c r="C147" s="1747">
        <v>3442068</v>
      </c>
      <c r="D147" s="534" t="s">
        <v>3513</v>
      </c>
      <c r="E147" s="1821">
        <v>6409968</v>
      </c>
      <c r="F147" s="1370">
        <v>3415327</v>
      </c>
      <c r="G147" s="1821">
        <v>447427</v>
      </c>
      <c r="H147" s="1018"/>
    </row>
    <row r="148" spans="1:8">
      <c r="A148" s="1654">
        <v>15</v>
      </c>
      <c r="B148" s="617" t="s">
        <v>3514</v>
      </c>
      <c r="C148" s="1747">
        <v>9744368</v>
      </c>
      <c r="D148" s="534" t="s">
        <v>3513</v>
      </c>
      <c r="E148" s="1821">
        <v>5942248</v>
      </c>
      <c r="F148" s="1370">
        <v>9990840</v>
      </c>
      <c r="G148" s="1821">
        <v>13792960</v>
      </c>
      <c r="H148" s="1018"/>
    </row>
    <row r="149" spans="1:8">
      <c r="A149" s="1654">
        <v>16</v>
      </c>
      <c r="B149" s="617" t="s">
        <v>2750</v>
      </c>
      <c r="C149" s="1745">
        <v>44823</v>
      </c>
      <c r="D149" s="534" t="s">
        <v>3513</v>
      </c>
      <c r="E149" s="1821">
        <v>1332181</v>
      </c>
      <c r="F149" s="1370">
        <v>2526912</v>
      </c>
      <c r="G149" s="1821">
        <v>1239554</v>
      </c>
      <c r="H149" s="1018"/>
    </row>
    <row r="150" spans="1:8">
      <c r="A150" s="1654">
        <v>17</v>
      </c>
      <c r="B150" s="617" t="s">
        <v>3515</v>
      </c>
      <c r="C150" s="1745">
        <v>1662194</v>
      </c>
      <c r="D150" s="534" t="s">
        <v>2700</v>
      </c>
      <c r="E150" s="1821">
        <v>20430</v>
      </c>
      <c r="F150" s="1370">
        <v>926770</v>
      </c>
      <c r="G150" s="1821">
        <v>2568534</v>
      </c>
      <c r="H150" s="1018"/>
    </row>
    <row r="151" spans="1:8">
      <c r="A151" s="1654">
        <v>18</v>
      </c>
      <c r="B151" s="617" t="s">
        <v>3516</v>
      </c>
      <c r="C151" s="1745">
        <v>572750</v>
      </c>
      <c r="D151" s="534" t="s">
        <v>3513</v>
      </c>
      <c r="E151" s="1822">
        <v>907432</v>
      </c>
      <c r="F151" s="1370">
        <v>1094253</v>
      </c>
      <c r="G151" s="1821">
        <v>759571</v>
      </c>
      <c r="H151" s="1018"/>
    </row>
    <row r="152" spans="1:8">
      <c r="A152" s="1654">
        <v>19</v>
      </c>
      <c r="B152" s="617" t="s">
        <v>3517</v>
      </c>
      <c r="C152" s="1745">
        <v>101737484</v>
      </c>
      <c r="D152" s="534" t="s">
        <v>3513</v>
      </c>
      <c r="E152" s="1821">
        <v>28603749</v>
      </c>
      <c r="F152" s="1370">
        <v>39618130</v>
      </c>
      <c r="G152" s="1821">
        <v>112751865</v>
      </c>
      <c r="H152" s="1018"/>
    </row>
    <row r="153" spans="1:8">
      <c r="A153" s="1654">
        <v>20</v>
      </c>
      <c r="B153" s="617" t="s">
        <v>3518</v>
      </c>
      <c r="C153" s="1745">
        <v>7470926</v>
      </c>
      <c r="D153" s="534">
        <v>456</v>
      </c>
      <c r="E153" s="1821">
        <v>1813371</v>
      </c>
      <c r="F153" s="1370">
        <v>0</v>
      </c>
      <c r="G153" s="1821">
        <v>5657555</v>
      </c>
      <c r="H153" s="1018"/>
    </row>
    <row r="154" spans="1:8">
      <c r="A154" s="1654">
        <v>21</v>
      </c>
      <c r="B154" s="617" t="s">
        <v>2674</v>
      </c>
      <c r="C154" s="1745">
        <v>0</v>
      </c>
      <c r="D154" s="534" t="s">
        <v>3519</v>
      </c>
      <c r="E154" s="1821">
        <v>1171478</v>
      </c>
      <c r="F154" s="1370">
        <v>1171478</v>
      </c>
      <c r="G154" s="1821">
        <v>0</v>
      </c>
      <c r="H154" s="1018"/>
    </row>
    <row r="155" spans="1:8">
      <c r="A155" s="1654">
        <v>22</v>
      </c>
      <c r="B155" s="617" t="s">
        <v>3520</v>
      </c>
      <c r="C155" s="1745">
        <v>0</v>
      </c>
      <c r="D155" s="534"/>
      <c r="E155" s="1821">
        <v>0</v>
      </c>
      <c r="F155" s="1370">
        <v>0</v>
      </c>
      <c r="G155" s="1821">
        <v>0</v>
      </c>
      <c r="H155" s="1018"/>
    </row>
    <row r="156" spans="1:8">
      <c r="A156" s="1654">
        <v>23</v>
      </c>
      <c r="B156" s="617" t="s">
        <v>3521</v>
      </c>
      <c r="C156" s="1745">
        <v>1551190</v>
      </c>
      <c r="D156" s="534" t="s">
        <v>3522</v>
      </c>
      <c r="E156" s="1821">
        <v>1986618</v>
      </c>
      <c r="F156" s="1370">
        <v>435428</v>
      </c>
      <c r="G156" s="1821">
        <v>0</v>
      </c>
      <c r="H156" s="1018"/>
    </row>
    <row r="157" spans="1:8">
      <c r="A157" s="1654">
        <v>24</v>
      </c>
      <c r="B157" s="617" t="s">
        <v>3523</v>
      </c>
      <c r="C157" s="1745">
        <v>1929390</v>
      </c>
      <c r="D157" s="534" t="s">
        <v>2672</v>
      </c>
      <c r="E157" s="1821">
        <v>2315269</v>
      </c>
      <c r="F157" s="1370">
        <v>1350573</v>
      </c>
      <c r="G157" s="1821">
        <v>964694</v>
      </c>
      <c r="H157" s="1018"/>
    </row>
    <row r="158" spans="1:8">
      <c r="A158" s="1654">
        <v>25</v>
      </c>
      <c r="B158" s="617" t="s">
        <v>3524</v>
      </c>
      <c r="C158" s="1745">
        <v>0</v>
      </c>
      <c r="D158" s="534" t="s">
        <v>205</v>
      </c>
      <c r="E158" s="1821">
        <v>0</v>
      </c>
      <c r="F158" s="1370">
        <v>0</v>
      </c>
      <c r="G158" s="1821">
        <v>0</v>
      </c>
      <c r="H158" s="1018"/>
    </row>
    <row r="159" spans="1:8">
      <c r="A159" s="1654">
        <v>26</v>
      </c>
      <c r="B159" s="617" t="s">
        <v>3525</v>
      </c>
      <c r="C159" s="1745">
        <v>0</v>
      </c>
      <c r="D159" s="534"/>
      <c r="E159" s="1822">
        <v>0</v>
      </c>
      <c r="F159" s="1370">
        <v>308120</v>
      </c>
      <c r="G159" s="1821">
        <v>308120</v>
      </c>
      <c r="H159" s="1018"/>
    </row>
    <row r="160" spans="1:8">
      <c r="A160" s="1654">
        <v>27</v>
      </c>
      <c r="B160" s="617" t="s">
        <v>3526</v>
      </c>
      <c r="C160" s="1745">
        <v>31025229</v>
      </c>
      <c r="D160" s="534" t="s">
        <v>3527</v>
      </c>
      <c r="E160" s="1822">
        <v>19594348</v>
      </c>
      <c r="F160" s="1370">
        <v>9885543</v>
      </c>
      <c r="G160" s="1821">
        <v>21316424</v>
      </c>
      <c r="H160" s="1018"/>
    </row>
    <row r="161" spans="1:8">
      <c r="A161" s="1654">
        <v>28</v>
      </c>
      <c r="B161" s="617" t="s">
        <v>3528</v>
      </c>
      <c r="C161" s="1745">
        <v>53773</v>
      </c>
      <c r="D161" s="534" t="s">
        <v>2725</v>
      </c>
      <c r="E161" s="1821">
        <v>53769</v>
      </c>
      <c r="F161" s="1370">
        <v>48128</v>
      </c>
      <c r="G161" s="1821">
        <v>48132</v>
      </c>
      <c r="H161" s="1018"/>
    </row>
    <row r="162" spans="1:8">
      <c r="A162" s="1654">
        <v>29</v>
      </c>
      <c r="B162" s="617" t="s">
        <v>3529</v>
      </c>
      <c r="C162" s="1745">
        <v>570473</v>
      </c>
      <c r="D162" s="534" t="s">
        <v>3530</v>
      </c>
      <c r="E162" s="1821">
        <v>125448</v>
      </c>
      <c r="F162" s="1370">
        <v>250896</v>
      </c>
      <c r="G162" s="1821">
        <v>695921</v>
      </c>
      <c r="H162" s="1018"/>
    </row>
    <row r="163" spans="1:8">
      <c r="A163" s="1654">
        <v>30</v>
      </c>
      <c r="B163" s="617" t="s">
        <v>3531</v>
      </c>
      <c r="C163" s="1745">
        <v>645234</v>
      </c>
      <c r="D163" s="534"/>
      <c r="E163" s="1821">
        <v>0</v>
      </c>
      <c r="F163" s="1370">
        <v>148279</v>
      </c>
      <c r="G163" s="1821">
        <v>793513</v>
      </c>
      <c r="H163" s="1018"/>
    </row>
    <row r="164" spans="1:8">
      <c r="A164" s="1654">
        <v>31</v>
      </c>
      <c r="B164" s="617" t="s">
        <v>3532</v>
      </c>
      <c r="C164" s="1745">
        <v>400334</v>
      </c>
      <c r="D164" s="534">
        <v>280</v>
      </c>
      <c r="E164" s="1821">
        <v>396888</v>
      </c>
      <c r="F164" s="1370">
        <v>1238152</v>
      </c>
      <c r="G164" s="1821">
        <v>1241598</v>
      </c>
      <c r="H164" s="1018"/>
    </row>
    <row r="165" spans="1:8">
      <c r="A165" s="1654">
        <v>32</v>
      </c>
      <c r="B165" s="617" t="s">
        <v>2743</v>
      </c>
      <c r="C165" s="1745">
        <v>0</v>
      </c>
      <c r="D165" s="534"/>
      <c r="E165" s="1821">
        <v>0</v>
      </c>
      <c r="F165" s="1370">
        <v>0</v>
      </c>
      <c r="G165" s="1821">
        <v>0</v>
      </c>
      <c r="H165" s="1018"/>
    </row>
    <row r="166" spans="1:8">
      <c r="A166" s="1654">
        <v>33</v>
      </c>
      <c r="B166" s="617" t="s">
        <v>3533</v>
      </c>
      <c r="C166" s="1745">
        <v>45389</v>
      </c>
      <c r="D166" s="534">
        <v>555</v>
      </c>
      <c r="E166" s="1821">
        <v>4222</v>
      </c>
      <c r="F166" s="1370">
        <v>0</v>
      </c>
      <c r="G166" s="1821">
        <v>41167</v>
      </c>
      <c r="H166" s="1018"/>
    </row>
    <row r="167" spans="1:8">
      <c r="A167" s="1654">
        <v>34</v>
      </c>
      <c r="B167" s="617" t="s">
        <v>3534</v>
      </c>
      <c r="C167" s="1745">
        <v>0</v>
      </c>
      <c r="D167" s="534"/>
      <c r="E167" s="1821">
        <v>0</v>
      </c>
      <c r="F167" s="1655">
        <v>0</v>
      </c>
      <c r="G167" s="1821">
        <v>0</v>
      </c>
      <c r="H167" s="1018"/>
    </row>
    <row r="168" spans="1:8">
      <c r="A168" s="1654">
        <v>35</v>
      </c>
      <c r="B168" s="617" t="s">
        <v>3535</v>
      </c>
      <c r="C168" s="1745">
        <v>3014359</v>
      </c>
      <c r="D168" s="534">
        <v>182.3</v>
      </c>
      <c r="E168" s="1821">
        <v>2519229</v>
      </c>
      <c r="F168" s="1655">
        <v>70387</v>
      </c>
      <c r="G168" s="1821">
        <v>565517</v>
      </c>
      <c r="H168" s="1018"/>
    </row>
    <row r="169" spans="1:8">
      <c r="A169" s="1654">
        <v>36</v>
      </c>
      <c r="B169" s="617" t="s">
        <v>3536</v>
      </c>
      <c r="C169" s="1745">
        <v>582740</v>
      </c>
      <c r="D169" s="534" t="s">
        <v>2698</v>
      </c>
      <c r="E169" s="1821">
        <v>530608</v>
      </c>
      <c r="F169" s="1655">
        <v>9002</v>
      </c>
      <c r="G169" s="1821">
        <v>61134</v>
      </c>
      <c r="H169" s="1018"/>
    </row>
    <row r="170" spans="1:8">
      <c r="A170" s="1654">
        <v>37</v>
      </c>
      <c r="B170" s="617" t="s">
        <v>3537</v>
      </c>
      <c r="C170" s="1745">
        <v>17850</v>
      </c>
      <c r="D170" s="534" t="s">
        <v>3538</v>
      </c>
      <c r="E170" s="1821">
        <v>17850</v>
      </c>
      <c r="F170" s="1655">
        <v>0</v>
      </c>
      <c r="G170" s="1821">
        <v>0</v>
      </c>
      <c r="H170" s="1018"/>
    </row>
    <row r="171" spans="1:8">
      <c r="A171" s="1654">
        <v>38</v>
      </c>
      <c r="B171" s="617" t="s">
        <v>3539</v>
      </c>
      <c r="C171" s="1745">
        <v>0</v>
      </c>
      <c r="D171" s="534" t="s">
        <v>3540</v>
      </c>
      <c r="E171" s="1821">
        <v>16291</v>
      </c>
      <c r="F171" s="1655">
        <v>4295969</v>
      </c>
      <c r="G171" s="1821">
        <v>4279678</v>
      </c>
      <c r="H171" s="1018"/>
    </row>
    <row r="172" spans="1:8">
      <c r="A172" s="1654">
        <v>39</v>
      </c>
      <c r="B172" s="617" t="s">
        <v>3541</v>
      </c>
      <c r="C172" s="1745">
        <v>0</v>
      </c>
      <c r="D172" s="534"/>
      <c r="E172" s="1821">
        <v>0</v>
      </c>
      <c r="F172" s="1655">
        <v>1064595</v>
      </c>
      <c r="G172" s="1821">
        <v>1064595</v>
      </c>
      <c r="H172" s="1018"/>
    </row>
    <row r="173" spans="1:8">
      <c r="A173" s="1654">
        <v>40</v>
      </c>
      <c r="B173" s="617" t="s">
        <v>2655</v>
      </c>
      <c r="C173" s="1745">
        <v>0</v>
      </c>
      <c r="D173" s="534" t="s">
        <v>3542</v>
      </c>
      <c r="E173" s="1821">
        <v>9371967</v>
      </c>
      <c r="F173" s="1655">
        <v>9371967</v>
      </c>
      <c r="G173" s="1821">
        <v>0</v>
      </c>
      <c r="H173" s="1018"/>
    </row>
    <row r="174" spans="1:8">
      <c r="A174" s="1654">
        <v>41</v>
      </c>
      <c r="B174" s="617"/>
      <c r="C174" s="1747"/>
      <c r="D174" s="534"/>
      <c r="E174" s="1370"/>
      <c r="F174" s="1655"/>
      <c r="G174" s="1821"/>
      <c r="H174" s="1018"/>
    </row>
    <row r="175" spans="1:8">
      <c r="A175" s="1654">
        <v>42</v>
      </c>
      <c r="B175" s="617"/>
      <c r="C175" s="1746"/>
      <c r="D175" s="3170"/>
      <c r="E175" s="1370"/>
      <c r="F175" s="1370"/>
      <c r="G175" s="1821"/>
      <c r="H175" s="1018"/>
    </row>
    <row r="176" spans="1:8">
      <c r="A176" s="1654">
        <v>43</v>
      </c>
      <c r="B176" s="1128"/>
      <c r="C176" s="1746"/>
      <c r="D176" s="3170"/>
      <c r="E176" s="1370"/>
      <c r="F176" s="1370"/>
      <c r="G176" s="1821">
        <f t="shared" ref="G176" si="3">C176-E176+F176</f>
        <v>0</v>
      </c>
      <c r="H176" s="1018"/>
    </row>
    <row r="177" spans="1:7" ht="16" thickBot="1">
      <c r="A177" s="1372">
        <v>44</v>
      </c>
      <c r="B177" s="2116" t="s">
        <v>3446</v>
      </c>
      <c r="C177" s="3394">
        <f>SUM(C134:C176)</f>
        <v>871857632</v>
      </c>
      <c r="D177" s="3395"/>
      <c r="E177" s="3396">
        <f>SUM(E134:E176)</f>
        <v>272808194</v>
      </c>
      <c r="F177" s="3396">
        <f>SUM(F134:F176)</f>
        <v>129517940</v>
      </c>
      <c r="G177" s="3396">
        <f>SUM(G134:G176)</f>
        <v>728567378</v>
      </c>
    </row>
    <row r="178" spans="1:7">
      <c r="A178" s="9" t="s">
        <v>85</v>
      </c>
    </row>
    <row r="179" spans="1:7">
      <c r="A179" s="9" t="s">
        <v>828</v>
      </c>
      <c r="C179" s="12"/>
      <c r="F179" s="12" t="s">
        <v>85</v>
      </c>
      <c r="G179" s="12"/>
    </row>
    <row r="180" spans="1:7">
      <c r="A180" s="12" t="s">
        <v>3543</v>
      </c>
      <c r="B180" s="12"/>
      <c r="C180" s="12"/>
      <c r="E180" s="12"/>
      <c r="F180" s="12"/>
      <c r="G180" s="12"/>
    </row>
    <row r="181" spans="1:7" ht="16" thickBot="1">
      <c r="A181" s="9" t="str">
        <f>'Data Sheet'!$C$25</f>
        <v xml:space="preserve">Niagara Mohawk Power Corporation </v>
      </c>
      <c r="F181" s="143" t="str">
        <f>'Data Sheet'!$C$40</f>
        <v>April 20, 2026</v>
      </c>
      <c r="G181" s="9" t="str">
        <f>'Data Sheet'!$C$38</f>
        <v>December 31, 2025</v>
      </c>
    </row>
    <row r="182" spans="1:7">
      <c r="A182" s="1182"/>
      <c r="B182" s="1328"/>
      <c r="C182" s="1328"/>
      <c r="D182" s="1328"/>
      <c r="E182" s="1328"/>
      <c r="F182" s="1328"/>
      <c r="G182" s="1183"/>
    </row>
    <row r="183" spans="1:7">
      <c r="A183" s="1643" t="s">
        <v>3388</v>
      </c>
      <c r="B183" s="12"/>
      <c r="C183" s="12"/>
      <c r="E183" s="12"/>
      <c r="F183" s="12"/>
      <c r="G183" s="1587"/>
    </row>
    <row r="184" spans="1:7">
      <c r="A184" s="1256"/>
      <c r="B184" s="550"/>
      <c r="C184" s="550"/>
      <c r="D184" s="550"/>
      <c r="E184" s="550"/>
      <c r="F184" s="550"/>
      <c r="G184" s="1678"/>
    </row>
    <row r="185" spans="1:7">
      <c r="A185" s="1654"/>
      <c r="B185" s="47"/>
      <c r="C185" s="142" t="s">
        <v>2639</v>
      </c>
      <c r="D185" s="49" t="s">
        <v>3394</v>
      </c>
      <c r="E185" s="35"/>
      <c r="F185" s="47"/>
      <c r="G185" s="1870"/>
    </row>
    <row r="186" spans="1:7">
      <c r="A186" s="1654"/>
      <c r="B186" s="142" t="s">
        <v>3395</v>
      </c>
      <c r="C186" s="142" t="s">
        <v>2642</v>
      </c>
      <c r="D186" s="47" t="s">
        <v>977</v>
      </c>
      <c r="E186" s="142" t="s">
        <v>1068</v>
      </c>
      <c r="F186" s="142" t="s">
        <v>2640</v>
      </c>
      <c r="G186" s="1518" t="s">
        <v>1349</v>
      </c>
    </row>
    <row r="187" spans="1:7">
      <c r="A187" s="1654" t="s">
        <v>2805</v>
      </c>
      <c r="B187" s="142" t="s">
        <v>265</v>
      </c>
      <c r="C187" s="142" t="s">
        <v>2644</v>
      </c>
      <c r="D187" s="47" t="s">
        <v>3316</v>
      </c>
      <c r="E187" s="47"/>
      <c r="F187" s="47"/>
      <c r="G187" s="1518" t="s">
        <v>708</v>
      </c>
    </row>
    <row r="188" spans="1:7">
      <c r="A188" s="1585" t="s">
        <v>3396</v>
      </c>
      <c r="B188" s="142" t="s">
        <v>678</v>
      </c>
      <c r="C188" s="39" t="s">
        <v>173</v>
      </c>
      <c r="D188" s="47" t="s">
        <v>174</v>
      </c>
      <c r="E188" s="142" t="s">
        <v>175</v>
      </c>
      <c r="F188" s="142" t="s">
        <v>2647</v>
      </c>
      <c r="G188" s="1882" t="s">
        <v>2787</v>
      </c>
    </row>
    <row r="189" spans="1:7">
      <c r="A189" s="1654">
        <v>1</v>
      </c>
      <c r="B189" s="1861" t="s">
        <v>3544</v>
      </c>
      <c r="C189" s="2126">
        <v>0</v>
      </c>
      <c r="D189" s="2130" t="s">
        <v>3545</v>
      </c>
      <c r="E189" s="2128">
        <v>2910289</v>
      </c>
      <c r="F189" s="2124">
        <v>4496287</v>
      </c>
      <c r="G189" s="1881">
        <v>1585998</v>
      </c>
    </row>
    <row r="190" spans="1:7">
      <c r="A190" s="1654">
        <v>2</v>
      </c>
      <c r="B190" s="1480" t="s">
        <v>3546</v>
      </c>
      <c r="C190" s="2121">
        <v>0</v>
      </c>
      <c r="D190" s="1773">
        <v>456</v>
      </c>
      <c r="E190" s="2129">
        <v>14546</v>
      </c>
      <c r="F190" s="2119">
        <v>1404976</v>
      </c>
      <c r="G190" s="1881">
        <v>1390430</v>
      </c>
    </row>
    <row r="191" spans="1:7">
      <c r="A191" s="1654">
        <v>3</v>
      </c>
      <c r="B191" s="1480" t="s">
        <v>3547</v>
      </c>
      <c r="C191" s="2122">
        <v>0</v>
      </c>
      <c r="D191" s="1773">
        <v>407.3</v>
      </c>
      <c r="E191" s="2011">
        <v>3282517</v>
      </c>
      <c r="F191" s="2119">
        <v>13884143</v>
      </c>
      <c r="G191" s="1881">
        <v>10601626</v>
      </c>
    </row>
    <row r="192" spans="1:7">
      <c r="A192" s="1654">
        <v>4</v>
      </c>
      <c r="B192" s="1480" t="s">
        <v>3548</v>
      </c>
      <c r="C192" s="2121">
        <v>0</v>
      </c>
      <c r="D192" s="1773" t="s">
        <v>3549</v>
      </c>
      <c r="E192" s="2011">
        <v>4866994</v>
      </c>
      <c r="F192" s="2119">
        <v>6140940</v>
      </c>
      <c r="G192" s="1881">
        <v>1273946</v>
      </c>
    </row>
    <row r="193" spans="1:7">
      <c r="A193" s="1654">
        <v>5</v>
      </c>
      <c r="B193" s="1480" t="s">
        <v>3550</v>
      </c>
      <c r="C193" s="2122">
        <v>0</v>
      </c>
      <c r="D193" s="1773" t="s">
        <v>3551</v>
      </c>
      <c r="E193" s="2011">
        <v>0</v>
      </c>
      <c r="F193" s="2119">
        <v>131212</v>
      </c>
      <c r="G193" s="1881">
        <v>131212</v>
      </c>
    </row>
    <row r="194" spans="1:7">
      <c r="A194" s="1654">
        <v>6</v>
      </c>
      <c r="B194" s="1480"/>
      <c r="C194" s="2122"/>
      <c r="D194" s="1773"/>
      <c r="E194" s="2011"/>
      <c r="F194" s="2119"/>
      <c r="G194" s="1881">
        <f t="shared" ref="G194:G224" si="4">C194-E194+F194</f>
        <v>0</v>
      </c>
    </row>
    <row r="195" spans="1:7">
      <c r="A195" s="1654">
        <v>7</v>
      </c>
      <c r="B195" s="1480"/>
      <c r="C195" s="2121"/>
      <c r="D195" s="1773"/>
      <c r="E195" s="2011"/>
      <c r="F195" s="2119"/>
      <c r="G195" s="1881">
        <f t="shared" si="4"/>
        <v>0</v>
      </c>
    </row>
    <row r="196" spans="1:7">
      <c r="A196" s="1654">
        <v>8</v>
      </c>
      <c r="B196" s="1480"/>
      <c r="C196" s="2121"/>
      <c r="D196" s="1773"/>
      <c r="E196" s="2011"/>
      <c r="F196" s="2119"/>
      <c r="G196" s="1881">
        <f t="shared" si="4"/>
        <v>0</v>
      </c>
    </row>
    <row r="197" spans="1:7">
      <c r="A197" s="1654">
        <v>9</v>
      </c>
      <c r="B197" s="1480"/>
      <c r="C197" s="2121"/>
      <c r="D197" s="534"/>
      <c r="E197" s="2011"/>
      <c r="F197" s="2119"/>
      <c r="G197" s="1881">
        <f t="shared" si="4"/>
        <v>0</v>
      </c>
    </row>
    <row r="198" spans="1:7">
      <c r="A198" s="1654">
        <v>10</v>
      </c>
      <c r="B198" s="1480"/>
      <c r="C198" s="2121"/>
      <c r="D198" s="534"/>
      <c r="E198" s="2011"/>
      <c r="F198" s="2119"/>
      <c r="G198" s="1881">
        <f t="shared" si="4"/>
        <v>0</v>
      </c>
    </row>
    <row r="199" spans="1:7">
      <c r="A199" s="1654">
        <v>11</v>
      </c>
      <c r="B199" s="1480"/>
      <c r="C199" s="2121"/>
      <c r="D199" s="534"/>
      <c r="E199" s="2011"/>
      <c r="F199" s="2119"/>
      <c r="G199" s="1881">
        <f t="shared" si="4"/>
        <v>0</v>
      </c>
    </row>
    <row r="200" spans="1:7">
      <c r="A200" s="1654">
        <v>12</v>
      </c>
      <c r="B200" s="1480"/>
      <c r="C200" s="2121"/>
      <c r="D200" s="534"/>
      <c r="E200" s="2011"/>
      <c r="F200" s="2119"/>
      <c r="G200" s="1881">
        <f t="shared" si="4"/>
        <v>0</v>
      </c>
    </row>
    <row r="201" spans="1:7">
      <c r="A201" s="1654">
        <v>13</v>
      </c>
      <c r="B201" s="1480"/>
      <c r="C201" s="2121"/>
      <c r="D201" s="534"/>
      <c r="E201" s="2011"/>
      <c r="F201" s="2119"/>
      <c r="G201" s="1881">
        <f t="shared" si="4"/>
        <v>0</v>
      </c>
    </row>
    <row r="202" spans="1:7">
      <c r="A202" s="1654">
        <v>14</v>
      </c>
      <c r="B202" s="1480"/>
      <c r="C202" s="2127"/>
      <c r="D202" s="534"/>
      <c r="E202" s="2011"/>
      <c r="F202" s="2119"/>
      <c r="G202" s="1881">
        <f t="shared" si="4"/>
        <v>0</v>
      </c>
    </row>
    <row r="203" spans="1:7">
      <c r="A203" s="1654">
        <v>15</v>
      </c>
      <c r="B203" s="1480"/>
      <c r="C203" s="2127"/>
      <c r="D203" s="534"/>
      <c r="E203" s="2011"/>
      <c r="F203" s="2119"/>
      <c r="G203" s="1881">
        <f t="shared" si="4"/>
        <v>0</v>
      </c>
    </row>
    <row r="204" spans="1:7">
      <c r="A204" s="1654">
        <v>16</v>
      </c>
      <c r="B204" s="1480"/>
      <c r="C204" s="2121"/>
      <c r="D204" s="534"/>
      <c r="E204" s="2011"/>
      <c r="F204" s="2119"/>
      <c r="G204" s="1881">
        <f t="shared" si="4"/>
        <v>0</v>
      </c>
    </row>
    <row r="205" spans="1:7">
      <c r="A205" s="1654">
        <v>17</v>
      </c>
      <c r="B205" s="1480"/>
      <c r="C205" s="2121"/>
      <c r="D205" s="534"/>
      <c r="E205" s="2011"/>
      <c r="F205" s="2119"/>
      <c r="G205" s="1881">
        <f t="shared" si="4"/>
        <v>0</v>
      </c>
    </row>
    <row r="206" spans="1:7">
      <c r="A206" s="1654">
        <v>18</v>
      </c>
      <c r="B206" s="1480"/>
      <c r="C206" s="2121"/>
      <c r="D206" s="534"/>
      <c r="E206" s="2129"/>
      <c r="F206" s="2119"/>
      <c r="G206" s="1881">
        <f t="shared" si="4"/>
        <v>0</v>
      </c>
    </row>
    <row r="207" spans="1:7">
      <c r="A207" s="1654">
        <v>19</v>
      </c>
      <c r="B207" s="1480"/>
      <c r="C207" s="2121"/>
      <c r="D207" s="534"/>
      <c r="E207" s="2011"/>
      <c r="F207" s="2119"/>
      <c r="G207" s="1881">
        <f t="shared" si="4"/>
        <v>0</v>
      </c>
    </row>
    <row r="208" spans="1:7">
      <c r="A208" s="1654">
        <v>20</v>
      </c>
      <c r="B208" s="1480"/>
      <c r="C208" s="2121"/>
      <c r="D208" s="534"/>
      <c r="E208" s="2011"/>
      <c r="F208" s="2119"/>
      <c r="G208" s="1881">
        <f t="shared" si="4"/>
        <v>0</v>
      </c>
    </row>
    <row r="209" spans="1:7">
      <c r="A209" s="1654">
        <v>21</v>
      </c>
      <c r="B209" s="1480"/>
      <c r="C209" s="2121"/>
      <c r="D209" s="534"/>
      <c r="E209" s="2011"/>
      <c r="F209" s="2119"/>
      <c r="G209" s="1881">
        <f t="shared" si="4"/>
        <v>0</v>
      </c>
    </row>
    <row r="210" spans="1:7">
      <c r="A210" s="1654">
        <v>22</v>
      </c>
      <c r="B210" s="1480"/>
      <c r="C210" s="2121"/>
      <c r="D210" s="534"/>
      <c r="E210" s="2011"/>
      <c r="F210" s="2119"/>
      <c r="G210" s="1881">
        <f t="shared" si="4"/>
        <v>0</v>
      </c>
    </row>
    <row r="211" spans="1:7">
      <c r="A211" s="1654">
        <v>23</v>
      </c>
      <c r="B211" s="1480"/>
      <c r="C211" s="2121"/>
      <c r="D211" s="534"/>
      <c r="E211" s="2011"/>
      <c r="F211" s="2119"/>
      <c r="G211" s="1881">
        <f t="shared" si="4"/>
        <v>0</v>
      </c>
    </row>
    <row r="212" spans="1:7">
      <c r="A212" s="1654">
        <v>24</v>
      </c>
      <c r="B212" s="1480"/>
      <c r="C212" s="2121"/>
      <c r="D212" s="534"/>
      <c r="E212" s="2011"/>
      <c r="F212" s="2119"/>
      <c r="G212" s="1881">
        <f t="shared" si="4"/>
        <v>0</v>
      </c>
    </row>
    <row r="213" spans="1:7">
      <c r="A213" s="1654">
        <v>25</v>
      </c>
      <c r="B213" s="1480"/>
      <c r="C213" s="2121"/>
      <c r="D213" s="534"/>
      <c r="E213" s="2011"/>
      <c r="F213" s="2119"/>
      <c r="G213" s="1881">
        <f t="shared" si="4"/>
        <v>0</v>
      </c>
    </row>
    <row r="214" spans="1:7">
      <c r="A214" s="1654">
        <v>26</v>
      </c>
      <c r="B214" s="1480"/>
      <c r="C214" s="2121"/>
      <c r="D214" s="534"/>
      <c r="E214" s="2129"/>
      <c r="F214" s="2119"/>
      <c r="G214" s="1881">
        <f t="shared" si="4"/>
        <v>0</v>
      </c>
    </row>
    <row r="215" spans="1:7">
      <c r="A215" s="1654">
        <v>27</v>
      </c>
      <c r="B215" s="1480"/>
      <c r="C215" s="2121"/>
      <c r="D215" s="534"/>
      <c r="E215" s="2129"/>
      <c r="F215" s="2119"/>
      <c r="G215" s="1881">
        <f t="shared" si="4"/>
        <v>0</v>
      </c>
    </row>
    <row r="216" spans="1:7">
      <c r="A216" s="1654">
        <v>28</v>
      </c>
      <c r="B216" s="1480"/>
      <c r="C216" s="2121"/>
      <c r="D216" s="534"/>
      <c r="E216" s="2011"/>
      <c r="F216" s="2119"/>
      <c r="G216" s="1881">
        <f t="shared" si="4"/>
        <v>0</v>
      </c>
    </row>
    <row r="217" spans="1:7">
      <c r="A217" s="1654">
        <v>29</v>
      </c>
      <c r="B217" s="1480"/>
      <c r="C217" s="2121"/>
      <c r="D217" s="534"/>
      <c r="E217" s="2011"/>
      <c r="F217" s="2119"/>
      <c r="G217" s="1881">
        <f t="shared" si="4"/>
        <v>0</v>
      </c>
    </row>
    <row r="218" spans="1:7">
      <c r="A218" s="1654">
        <v>30</v>
      </c>
      <c r="B218" s="1480"/>
      <c r="C218" s="2121"/>
      <c r="D218" s="534"/>
      <c r="E218" s="2011"/>
      <c r="F218" s="2119"/>
      <c r="G218" s="1881">
        <f t="shared" si="4"/>
        <v>0</v>
      </c>
    </row>
    <row r="219" spans="1:7">
      <c r="A219" s="1654">
        <v>31</v>
      </c>
      <c r="B219" s="1480"/>
      <c r="C219" s="2121"/>
      <c r="D219" s="534"/>
      <c r="E219" s="2011"/>
      <c r="F219" s="2119"/>
      <c r="G219" s="1881">
        <f t="shared" si="4"/>
        <v>0</v>
      </c>
    </row>
    <row r="220" spans="1:7">
      <c r="A220" s="1654">
        <v>32</v>
      </c>
      <c r="B220" s="1480"/>
      <c r="C220" s="2121"/>
      <c r="D220" s="534"/>
      <c r="E220" s="2011"/>
      <c r="F220" s="2119"/>
      <c r="G220" s="1881">
        <f t="shared" si="4"/>
        <v>0</v>
      </c>
    </row>
    <row r="221" spans="1:7">
      <c r="A221" s="1654">
        <v>33</v>
      </c>
      <c r="B221" s="1480"/>
      <c r="C221" s="2121"/>
      <c r="D221" s="534"/>
      <c r="E221" s="2011"/>
      <c r="F221" s="2119"/>
      <c r="G221" s="1881">
        <f t="shared" si="4"/>
        <v>0</v>
      </c>
    </row>
    <row r="222" spans="1:7">
      <c r="A222" s="1654">
        <v>34</v>
      </c>
      <c r="B222" s="1480"/>
      <c r="C222" s="2121"/>
      <c r="D222" s="534"/>
      <c r="E222" s="2011"/>
      <c r="F222" s="2119"/>
      <c r="G222" s="1881">
        <f t="shared" si="4"/>
        <v>0</v>
      </c>
    </row>
    <row r="223" spans="1:7">
      <c r="A223" s="1654">
        <v>35</v>
      </c>
      <c r="B223" s="1480"/>
      <c r="C223" s="2121"/>
      <c r="D223" s="534"/>
      <c r="E223" s="2011"/>
      <c r="F223" s="2119"/>
      <c r="G223" s="1881">
        <f t="shared" si="4"/>
        <v>0</v>
      </c>
    </row>
    <row r="224" spans="1:7">
      <c r="A224" s="1654">
        <v>36</v>
      </c>
      <c r="B224" s="1480"/>
      <c r="C224" s="2121"/>
      <c r="D224" s="534"/>
      <c r="E224" s="2011"/>
      <c r="F224" s="2119"/>
      <c r="G224" s="1881">
        <f t="shared" si="4"/>
        <v>0</v>
      </c>
    </row>
    <row r="225" spans="1:7">
      <c r="A225" s="1654">
        <v>37</v>
      </c>
      <c r="B225" s="1480"/>
      <c r="C225" s="2121"/>
      <c r="D225" s="534"/>
      <c r="E225" s="2011"/>
      <c r="F225" s="2119"/>
      <c r="G225" s="1881"/>
    </row>
    <row r="226" spans="1:7">
      <c r="A226" s="1654">
        <v>38</v>
      </c>
      <c r="B226" s="1480"/>
      <c r="C226" s="2121"/>
      <c r="D226" s="534"/>
      <c r="E226" s="2011"/>
      <c r="F226" s="2119"/>
      <c r="G226" s="1881"/>
    </row>
    <row r="227" spans="1:7">
      <c r="A227" s="1654">
        <v>39</v>
      </c>
      <c r="B227" s="1480"/>
      <c r="C227" s="2121"/>
      <c r="D227" s="534"/>
      <c r="E227" s="2011"/>
      <c r="F227" s="2119"/>
      <c r="G227" s="1881"/>
    </row>
    <row r="228" spans="1:7">
      <c r="A228" s="1654">
        <v>40</v>
      </c>
      <c r="B228" s="1480"/>
      <c r="C228" s="2121"/>
      <c r="D228" s="534"/>
      <c r="E228" s="2011"/>
      <c r="F228" s="2119"/>
      <c r="G228" s="1881"/>
    </row>
    <row r="229" spans="1:7">
      <c r="A229" s="1654">
        <v>41</v>
      </c>
      <c r="B229" s="1480"/>
      <c r="C229" s="2127"/>
      <c r="D229" s="617"/>
      <c r="E229" s="2119"/>
      <c r="F229" s="2119"/>
      <c r="G229" s="1881"/>
    </row>
    <row r="230" spans="1:7">
      <c r="A230" s="1654">
        <v>42</v>
      </c>
      <c r="B230" s="1480"/>
      <c r="C230" s="2122"/>
      <c r="D230" s="1746"/>
      <c r="E230" s="2119"/>
      <c r="F230" s="2119"/>
      <c r="G230" s="1881"/>
    </row>
    <row r="231" spans="1:7">
      <c r="A231" s="1654">
        <v>43</v>
      </c>
      <c r="B231" s="2120"/>
      <c r="C231" s="2123"/>
      <c r="D231" s="2131"/>
      <c r="E231" s="2125"/>
      <c r="F231" s="2125"/>
      <c r="G231" s="1881"/>
    </row>
    <row r="232" spans="1:7" ht="16" thickBot="1">
      <c r="A232" s="1372">
        <v>44</v>
      </c>
      <c r="B232" s="2116" t="s">
        <v>3446</v>
      </c>
      <c r="C232" s="2117">
        <f>SUM(C189:C231)</f>
        <v>0</v>
      </c>
      <c r="D232" s="2118"/>
      <c r="E232" s="3397">
        <f>SUM(E189:E231)</f>
        <v>11074346</v>
      </c>
      <c r="F232" s="3397">
        <f>SUM(F189:F231)</f>
        <v>26057558</v>
      </c>
      <c r="G232" s="3398">
        <f>SUM(G189:G231)</f>
        <v>14983212</v>
      </c>
    </row>
    <row r="233" spans="1:7">
      <c r="A233" s="9" t="s">
        <v>85</v>
      </c>
    </row>
    <row r="234" spans="1:7">
      <c r="A234" s="9" t="s">
        <v>828</v>
      </c>
      <c r="C234" s="12"/>
      <c r="D234" s="12"/>
      <c r="F234" s="12" t="s">
        <v>3552</v>
      </c>
      <c r="G234" s="12"/>
    </row>
    <row r="235" spans="1:7">
      <c r="A235" s="12" t="s">
        <v>3553</v>
      </c>
      <c r="B235" s="12"/>
      <c r="C235" s="12"/>
      <c r="D235" s="12"/>
      <c r="E235" s="12"/>
      <c r="F235" s="12"/>
      <c r="G235" s="12"/>
    </row>
  </sheetData>
  <printOptions horizontalCentered="1" verticalCentered="1"/>
  <pageMargins left="0.5" right="0.75" top="0.5" bottom="0.5" header="0.5" footer="0.5"/>
  <pageSetup scale="61" fitToHeight="3" pageOrder="overThenDown" orientation="portrait" r:id="rId1"/>
  <headerFooter alignWithMargins="0"/>
  <rowBreaks count="3" manualBreakCount="3">
    <brk id="69" max="6" man="1"/>
    <brk id="125" max="6" man="1"/>
    <brk id="180" max="6" man="1"/>
  </row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F200"/>
  <sheetViews>
    <sheetView view="pageBreakPreview" topLeftCell="A33" zoomScale="60" zoomScaleNormal="100" workbookViewId="0">
      <selection activeCell="G23" sqref="G23"/>
    </sheetView>
  </sheetViews>
  <sheetFormatPr defaultColWidth="9.69140625" defaultRowHeight="15.5"/>
  <cols>
    <col min="1" max="1" width="4.69140625" style="9" customWidth="1"/>
    <col min="2" max="2" width="42.3046875" style="9" customWidth="1"/>
    <col min="3" max="3" width="14.69140625" style="9" customWidth="1"/>
    <col min="4" max="4" width="15.69140625" style="9" customWidth="1"/>
    <col min="5" max="5" width="9.69140625" style="9"/>
    <col min="6" max="6" width="5.69140625" style="9" customWidth="1"/>
    <col min="7" max="7" width="9.07421875" style="9" customWidth="1"/>
    <col min="8" max="16384" width="9.69140625" style="9"/>
  </cols>
  <sheetData>
    <row r="1" spans="1:4" ht="22.5" customHeight="1" thickBot="1">
      <c r="A1" s="2928" t="str">
        <f>'Data Sheet'!A66</f>
        <v xml:space="preserve">Annual Report of Niagara Mohawk Power Corporation </v>
      </c>
      <c r="B1" s="2928"/>
      <c r="C1" s="2928"/>
      <c r="D1" s="2929" t="str">
        <f>'Data Sheet'!A6</f>
        <v>Year ended December 31, 2025</v>
      </c>
    </row>
    <row r="2" spans="1:4">
      <c r="A2" s="2461"/>
      <c r="B2" s="2462"/>
      <c r="C2" s="2462"/>
      <c r="D2" s="2463"/>
    </row>
    <row r="3" spans="1:4" ht="15" customHeight="1">
      <c r="A3" s="2464" t="s">
        <v>85</v>
      </c>
      <c r="B3" s="16" t="s">
        <v>85</v>
      </c>
      <c r="C3" s="16" t="s">
        <v>85</v>
      </c>
      <c r="D3" s="2465"/>
    </row>
    <row r="4" spans="1:4" ht="15" customHeight="1">
      <c r="A4" s="2466" t="s">
        <v>110</v>
      </c>
      <c r="B4" s="15"/>
      <c r="C4" s="15"/>
      <c r="D4" s="2467"/>
    </row>
    <row r="5" spans="1:4">
      <c r="A5" s="2464"/>
      <c r="B5" s="16"/>
      <c r="C5" s="16"/>
      <c r="D5" s="2465"/>
    </row>
    <row r="6" spans="1:4">
      <c r="A6" s="2464"/>
      <c r="B6" s="16"/>
      <c r="C6" s="16"/>
      <c r="D6" s="2465"/>
    </row>
    <row r="7" spans="1:4">
      <c r="A7" s="2464"/>
      <c r="B7" s="16"/>
      <c r="C7" s="16"/>
      <c r="D7" s="2465"/>
    </row>
    <row r="8" spans="1:4">
      <c r="A8" s="2468" t="s">
        <v>111</v>
      </c>
      <c r="B8" s="3687" t="s">
        <v>112</v>
      </c>
      <c r="C8" s="3687"/>
      <c r="D8" s="3688"/>
    </row>
    <row r="9" spans="1:4">
      <c r="A9" s="2464"/>
      <c r="B9" s="3685" t="s">
        <v>113</v>
      </c>
      <c r="C9" s="3685"/>
      <c r="D9" s="3686"/>
    </row>
    <row r="10" spans="1:4">
      <c r="A10" s="2464"/>
      <c r="B10" s="3685" t="s">
        <v>114</v>
      </c>
      <c r="C10" s="3685"/>
      <c r="D10" s="3686"/>
    </row>
    <row r="11" spans="1:4">
      <c r="A11" s="2464"/>
      <c r="B11"/>
      <c r="C11"/>
      <c r="D11" s="1554"/>
    </row>
    <row r="12" spans="1:4">
      <c r="A12" s="2468" t="s">
        <v>115</v>
      </c>
      <c r="B12" s="358" t="s">
        <v>116</v>
      </c>
      <c r="C12" s="15"/>
      <c r="D12" s="2465"/>
    </row>
    <row r="13" spans="1:4">
      <c r="A13" s="2464"/>
      <c r="B13" s="3685" t="s">
        <v>117</v>
      </c>
      <c r="C13" s="3685"/>
      <c r="D13" s="3686"/>
    </row>
    <row r="14" spans="1:4">
      <c r="A14" s="2464"/>
      <c r="B14" s="3685" t="s">
        <v>118</v>
      </c>
      <c r="C14" s="3685"/>
      <c r="D14" s="3686"/>
    </row>
    <row r="15" spans="1:4">
      <c r="A15" s="2464"/>
      <c r="B15" s="3685" t="s">
        <v>119</v>
      </c>
      <c r="C15" s="3685"/>
      <c r="D15" s="3686"/>
    </row>
    <row r="16" spans="1:4">
      <c r="A16" s="2464"/>
      <c r="B16" s="15"/>
      <c r="C16" s="15"/>
      <c r="D16" s="2465"/>
    </row>
    <row r="17" spans="1:4">
      <c r="A17" s="2468" t="s">
        <v>120</v>
      </c>
      <c r="B17" s="3685" t="s">
        <v>121</v>
      </c>
      <c r="C17" s="3685"/>
      <c r="D17" s="3686"/>
    </row>
    <row r="18" spans="1:4">
      <c r="A18" s="2464"/>
      <c r="B18" s="3685" t="s">
        <v>122</v>
      </c>
      <c r="C18" s="3685"/>
      <c r="D18" s="3686"/>
    </row>
    <row r="19" spans="1:4">
      <c r="A19" s="2464"/>
      <c r="B19" s="3685" t="s">
        <v>123</v>
      </c>
      <c r="C19" s="3685"/>
      <c r="D19" s="3686"/>
    </row>
    <row r="20" spans="1:4">
      <c r="A20" s="2464"/>
      <c r="B20" s="15"/>
      <c r="C20" s="15"/>
      <c r="D20" s="2465"/>
    </row>
    <row r="21" spans="1:4">
      <c r="A21" s="2468" t="s">
        <v>124</v>
      </c>
      <c r="B21" s="3685" t="s">
        <v>125</v>
      </c>
      <c r="C21" s="3685"/>
      <c r="D21" s="3686"/>
    </row>
    <row r="22" spans="1:4">
      <c r="A22" s="2464"/>
      <c r="B22" s="3685" t="s">
        <v>126</v>
      </c>
      <c r="C22" s="3685"/>
      <c r="D22" s="3686"/>
    </row>
    <row r="23" spans="1:4">
      <c r="A23" s="2464"/>
      <c r="B23" s="3685" t="s">
        <v>127</v>
      </c>
      <c r="C23" s="3685"/>
      <c r="D23" s="3686"/>
    </row>
    <row r="24" spans="1:4">
      <c r="A24" s="2464"/>
      <c r="B24" s="3685" t="s">
        <v>128</v>
      </c>
      <c r="C24" s="3685"/>
      <c r="D24" s="3686"/>
    </row>
    <row r="25" spans="1:4">
      <c r="A25" s="2464"/>
      <c r="B25" s="3685" t="s">
        <v>129</v>
      </c>
      <c r="C25" s="3685"/>
      <c r="D25" s="3686"/>
    </row>
    <row r="26" spans="1:4">
      <c r="A26" s="2464"/>
      <c r="B26" s="3685" t="s">
        <v>130</v>
      </c>
      <c r="C26" s="3685"/>
      <c r="D26" s="3686"/>
    </row>
    <row r="27" spans="1:4">
      <c r="A27" s="2464"/>
      <c r="B27" s="15"/>
      <c r="C27" s="15"/>
      <c r="D27" s="2465"/>
    </row>
    <row r="28" spans="1:4">
      <c r="A28" s="2468" t="s">
        <v>131</v>
      </c>
      <c r="B28" s="3685" t="s">
        <v>132</v>
      </c>
      <c r="C28" s="3685"/>
      <c r="D28" s="3686"/>
    </row>
    <row r="29" spans="1:4">
      <c r="A29" s="2464"/>
      <c r="B29" s="3685" t="s">
        <v>133</v>
      </c>
      <c r="C29" s="3685"/>
      <c r="D29" s="3686"/>
    </row>
    <row r="30" spans="1:4">
      <c r="A30" s="2464"/>
      <c r="B30" s="3685" t="s">
        <v>134</v>
      </c>
      <c r="C30" s="3685"/>
      <c r="D30" s="3686"/>
    </row>
    <row r="31" spans="1:4">
      <c r="A31" s="2464"/>
      <c r="B31" s="15"/>
      <c r="C31" s="15"/>
      <c r="D31" s="2465"/>
    </row>
    <row r="32" spans="1:4">
      <c r="A32" s="2468" t="s">
        <v>135</v>
      </c>
      <c r="B32" s="358" t="s">
        <v>136</v>
      </c>
      <c r="C32" s="15"/>
      <c r="D32" s="2465"/>
    </row>
    <row r="33" spans="1:4">
      <c r="A33" s="2464"/>
      <c r="B33" s="3685" t="s">
        <v>137</v>
      </c>
      <c r="C33" s="3685"/>
      <c r="D33" s="3686"/>
    </row>
    <row r="34" spans="1:4">
      <c r="A34" s="2464"/>
      <c r="B34" s="3685" t="s">
        <v>138</v>
      </c>
      <c r="C34" s="3685"/>
      <c r="D34" s="3686"/>
    </row>
    <row r="35" spans="1:4">
      <c r="A35" s="2464"/>
      <c r="B35" s="15"/>
      <c r="C35" s="15"/>
      <c r="D35" s="2465"/>
    </row>
    <row r="36" spans="1:4">
      <c r="A36" s="2468" t="s">
        <v>139</v>
      </c>
      <c r="B36" s="3685" t="s">
        <v>140</v>
      </c>
      <c r="C36" s="3685"/>
      <c r="D36" s="3686"/>
    </row>
    <row r="37" spans="1:4">
      <c r="A37" s="2464"/>
      <c r="B37" s="3685" t="s">
        <v>141</v>
      </c>
      <c r="C37" s="3685"/>
      <c r="D37" s="3686"/>
    </row>
    <row r="38" spans="1:4">
      <c r="A38" s="2464"/>
      <c r="B38" s="3685" t="s">
        <v>142</v>
      </c>
      <c r="C38" s="3685"/>
      <c r="D38" s="3686"/>
    </row>
    <row r="39" spans="1:4">
      <c r="A39" s="2464"/>
      <c r="B39" s="3685" t="s">
        <v>143</v>
      </c>
      <c r="C39" s="3685"/>
      <c r="D39" s="3686"/>
    </row>
    <row r="40" spans="1:4">
      <c r="A40" s="2464"/>
      <c r="B40" s="15"/>
      <c r="C40" s="15"/>
      <c r="D40" s="2465"/>
    </row>
    <row r="41" spans="1:4">
      <c r="A41" s="2468" t="s">
        <v>144</v>
      </c>
      <c r="B41" s="3685" t="s">
        <v>145</v>
      </c>
      <c r="C41" s="3685"/>
      <c r="D41" s="3686"/>
    </row>
    <row r="42" spans="1:4">
      <c r="A42" s="2464"/>
      <c r="B42" s="3685" t="s">
        <v>146</v>
      </c>
      <c r="C42" s="3685"/>
      <c r="D42" s="3686"/>
    </row>
    <row r="43" spans="1:4">
      <c r="A43" s="2464"/>
      <c r="B43" s="3685" t="s">
        <v>147</v>
      </c>
      <c r="C43" s="3685"/>
      <c r="D43" s="3686"/>
    </row>
    <row r="44" spans="1:4">
      <c r="A44" s="2464"/>
      <c r="B44" s="15"/>
      <c r="C44" s="15"/>
      <c r="D44" s="2465"/>
    </row>
    <row r="45" spans="1:4">
      <c r="A45" s="2468" t="s">
        <v>148</v>
      </c>
      <c r="B45" s="3685" t="s">
        <v>149</v>
      </c>
      <c r="C45" s="3685"/>
      <c r="D45" s="3686"/>
    </row>
    <row r="46" spans="1:4">
      <c r="A46" s="2464"/>
      <c r="B46" s="3685" t="s">
        <v>150</v>
      </c>
      <c r="C46" s="3685"/>
      <c r="D46" s="3686"/>
    </row>
    <row r="47" spans="1:4">
      <c r="A47" s="2464"/>
      <c r="B47" s="15"/>
      <c r="C47" s="15"/>
      <c r="D47" s="2465"/>
    </row>
    <row r="48" spans="1:4">
      <c r="A48" s="2468" t="s">
        <v>151</v>
      </c>
      <c r="B48" s="3685" t="s">
        <v>152</v>
      </c>
      <c r="C48" s="3685"/>
      <c r="D48" s="3686"/>
    </row>
    <row r="49" spans="1:4">
      <c r="A49" s="2464"/>
      <c r="B49" s="3685" t="s">
        <v>153</v>
      </c>
      <c r="C49" s="3685"/>
      <c r="D49" s="3686"/>
    </row>
    <row r="50" spans="1:4">
      <c r="A50" s="2464"/>
      <c r="B50" s="3685" t="s">
        <v>154</v>
      </c>
      <c r="C50" s="3685"/>
      <c r="D50" s="3686"/>
    </row>
    <row r="51" spans="1:4">
      <c r="A51" s="2464"/>
      <c r="B51" s="15"/>
      <c r="C51" s="15"/>
      <c r="D51" s="2465"/>
    </row>
    <row r="52" spans="1:4">
      <c r="A52" s="2464"/>
      <c r="B52" s="16"/>
      <c r="C52" s="16"/>
      <c r="D52" s="2465"/>
    </row>
    <row r="53" spans="1:4" ht="16" thickBot="1">
      <c r="A53" s="2930"/>
      <c r="B53" s="2931"/>
      <c r="C53" s="2931"/>
      <c r="D53" s="2469"/>
    </row>
    <row r="54" spans="1:4">
      <c r="A54" s="16"/>
      <c r="B54" s="16"/>
      <c r="D54" s="289" t="s">
        <v>155</v>
      </c>
    </row>
    <row r="55" spans="1:4">
      <c r="A55" s="16"/>
      <c r="B55" s="16"/>
      <c r="C55" s="16"/>
      <c r="D55" s="16"/>
    </row>
    <row r="60" spans="1:4">
      <c r="C60"/>
    </row>
    <row r="61" spans="1:4">
      <c r="C61"/>
    </row>
    <row r="62" spans="1:4">
      <c r="C62"/>
    </row>
    <row r="63" spans="1:4">
      <c r="C63"/>
    </row>
    <row r="64" spans="1:4">
      <c r="C64"/>
    </row>
    <row r="65" spans="3:3">
      <c r="C65"/>
    </row>
    <row r="66" spans="3:3">
      <c r="C66"/>
    </row>
    <row r="67" spans="3:3">
      <c r="C67"/>
    </row>
    <row r="68" spans="3:3">
      <c r="C68"/>
    </row>
    <row r="71" spans="3:3" ht="31.5" customHeight="1"/>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32">
    <mergeCell ref="B46:D46"/>
    <mergeCell ref="B25:D25"/>
    <mergeCell ref="B33:D33"/>
    <mergeCell ref="B36:D36"/>
    <mergeCell ref="B37:D37"/>
    <mergeCell ref="B45:D45"/>
    <mergeCell ref="B26:D26"/>
    <mergeCell ref="B17:D17"/>
    <mergeCell ref="B18:D18"/>
    <mergeCell ref="B19:D19"/>
    <mergeCell ref="B8:D8"/>
    <mergeCell ref="B13:D13"/>
    <mergeCell ref="B9:D9"/>
    <mergeCell ref="B10:D10"/>
    <mergeCell ref="B14:D14"/>
    <mergeCell ref="B15:D15"/>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abColor rgb="FF92D050"/>
  </sheetPr>
  <dimension ref="A1:K199"/>
  <sheetViews>
    <sheetView view="pageBreakPreview" topLeftCell="A115" zoomScale="55" zoomScaleNormal="70" zoomScaleSheetLayoutView="55" workbookViewId="0">
      <selection activeCell="E14" sqref="E14"/>
    </sheetView>
  </sheetViews>
  <sheetFormatPr defaultColWidth="9.69140625" defaultRowHeight="15.5" outlineLevelCol="1"/>
  <cols>
    <col min="1" max="1" width="4.69140625" style="9" customWidth="1"/>
    <col min="2" max="2" width="42.3046875" style="9" customWidth="1"/>
    <col min="3" max="3" width="21.53515625" style="9" customWidth="1"/>
    <col min="4" max="4" width="24.53515625" style="9" customWidth="1"/>
    <col min="5" max="5" width="29.69140625" style="9" customWidth="1"/>
    <col min="6" max="6" width="30" style="9" customWidth="1" outlineLevel="1"/>
    <col min="7" max="7" width="23.53515625" style="9" customWidth="1" outlineLevel="1"/>
    <col min="8" max="8" width="24.69140625" style="9" customWidth="1" outlineLevel="1"/>
    <col min="9" max="9" width="25.07421875" style="9" customWidth="1" outlineLevel="1"/>
    <col min="10" max="10" width="6.07421875" style="9" customWidth="1"/>
    <col min="11" max="11" width="13" style="9" customWidth="1"/>
    <col min="12" max="241" width="9.69140625" style="9"/>
    <col min="242" max="242" width="4.69140625" style="9" customWidth="1"/>
    <col min="243" max="243" width="45.69140625" style="9" customWidth="1"/>
    <col min="244" max="244" width="18.4609375" style="9" customWidth="1"/>
    <col min="245" max="245" width="25.69140625" style="9" customWidth="1"/>
    <col min="246" max="246" width="32" style="9" customWidth="1"/>
    <col min="247" max="248" width="36.69140625" style="9" customWidth="1"/>
    <col min="249" max="250" width="25.69140625" style="9" customWidth="1"/>
    <col min="251" max="251" width="4.69140625" style="9" customWidth="1"/>
    <col min="252" max="497" width="9.69140625" style="9"/>
    <col min="498" max="498" width="4.69140625" style="9" customWidth="1"/>
    <col min="499" max="499" width="45.69140625" style="9" customWidth="1"/>
    <col min="500" max="500" width="18.4609375" style="9" customWidth="1"/>
    <col min="501" max="501" width="25.69140625" style="9" customWidth="1"/>
    <col min="502" max="502" width="32" style="9" customWidth="1"/>
    <col min="503" max="504" width="36.69140625" style="9" customWidth="1"/>
    <col min="505" max="506" width="25.69140625" style="9" customWidth="1"/>
    <col min="507" max="507" width="4.69140625" style="9" customWidth="1"/>
    <col min="508" max="753" width="9.69140625" style="9"/>
    <col min="754" max="754" width="4.69140625" style="9" customWidth="1"/>
    <col min="755" max="755" width="45.69140625" style="9" customWidth="1"/>
    <col min="756" max="756" width="18.4609375" style="9" customWidth="1"/>
    <col min="757" max="757" width="25.69140625" style="9" customWidth="1"/>
    <col min="758" max="758" width="32" style="9" customWidth="1"/>
    <col min="759" max="760" width="36.69140625" style="9" customWidth="1"/>
    <col min="761" max="762" width="25.69140625" style="9" customWidth="1"/>
    <col min="763" max="763" width="4.69140625" style="9" customWidth="1"/>
    <col min="764" max="1009" width="9.69140625" style="9"/>
    <col min="1010" max="1010" width="4.69140625" style="9" customWidth="1"/>
    <col min="1011" max="1011" width="45.69140625" style="9" customWidth="1"/>
    <col min="1012" max="1012" width="18.4609375" style="9" customWidth="1"/>
    <col min="1013" max="1013" width="25.69140625" style="9" customWidth="1"/>
    <col min="1014" max="1014" width="32" style="9" customWidth="1"/>
    <col min="1015" max="1016" width="36.69140625" style="9" customWidth="1"/>
    <col min="1017" max="1018" width="25.69140625" style="9" customWidth="1"/>
    <col min="1019" max="1019" width="4.69140625" style="9" customWidth="1"/>
    <col min="1020" max="1265" width="9.69140625" style="9"/>
    <col min="1266" max="1266" width="4.69140625" style="9" customWidth="1"/>
    <col min="1267" max="1267" width="45.69140625" style="9" customWidth="1"/>
    <col min="1268" max="1268" width="18.4609375" style="9" customWidth="1"/>
    <col min="1269" max="1269" width="25.69140625" style="9" customWidth="1"/>
    <col min="1270" max="1270" width="32" style="9" customWidth="1"/>
    <col min="1271" max="1272" width="36.69140625" style="9" customWidth="1"/>
    <col min="1273" max="1274" width="25.69140625" style="9" customWidth="1"/>
    <col min="1275" max="1275" width="4.69140625" style="9" customWidth="1"/>
    <col min="1276" max="1521" width="9.69140625" style="9"/>
    <col min="1522" max="1522" width="4.69140625" style="9" customWidth="1"/>
    <col min="1523" max="1523" width="45.69140625" style="9" customWidth="1"/>
    <col min="1524" max="1524" width="18.4609375" style="9" customWidth="1"/>
    <col min="1525" max="1525" width="25.69140625" style="9" customWidth="1"/>
    <col min="1526" max="1526" width="32" style="9" customWidth="1"/>
    <col min="1527" max="1528" width="36.69140625" style="9" customWidth="1"/>
    <col min="1529" max="1530" width="25.69140625" style="9" customWidth="1"/>
    <col min="1531" max="1531" width="4.69140625" style="9" customWidth="1"/>
    <col min="1532" max="1777" width="9.69140625" style="9"/>
    <col min="1778" max="1778" width="4.69140625" style="9" customWidth="1"/>
    <col min="1779" max="1779" width="45.69140625" style="9" customWidth="1"/>
    <col min="1780" max="1780" width="18.4609375" style="9" customWidth="1"/>
    <col min="1781" max="1781" width="25.69140625" style="9" customWidth="1"/>
    <col min="1782" max="1782" width="32" style="9" customWidth="1"/>
    <col min="1783" max="1784" width="36.69140625" style="9" customWidth="1"/>
    <col min="1785" max="1786" width="25.69140625" style="9" customWidth="1"/>
    <col min="1787" max="1787" width="4.69140625" style="9" customWidth="1"/>
    <col min="1788" max="2033" width="9.69140625" style="9"/>
    <col min="2034" max="2034" width="4.69140625" style="9" customWidth="1"/>
    <col min="2035" max="2035" width="45.69140625" style="9" customWidth="1"/>
    <col min="2036" max="2036" width="18.4609375" style="9" customWidth="1"/>
    <col min="2037" max="2037" width="25.69140625" style="9" customWidth="1"/>
    <col min="2038" max="2038" width="32" style="9" customWidth="1"/>
    <col min="2039" max="2040" width="36.69140625" style="9" customWidth="1"/>
    <col min="2041" max="2042" width="25.69140625" style="9" customWidth="1"/>
    <col min="2043" max="2043" width="4.69140625" style="9" customWidth="1"/>
    <col min="2044" max="2289" width="9.69140625" style="9"/>
    <col min="2290" max="2290" width="4.69140625" style="9" customWidth="1"/>
    <col min="2291" max="2291" width="45.69140625" style="9" customWidth="1"/>
    <col min="2292" max="2292" width="18.4609375" style="9" customWidth="1"/>
    <col min="2293" max="2293" width="25.69140625" style="9" customWidth="1"/>
    <col min="2294" max="2294" width="32" style="9" customWidth="1"/>
    <col min="2295" max="2296" width="36.69140625" style="9" customWidth="1"/>
    <col min="2297" max="2298" width="25.69140625" style="9" customWidth="1"/>
    <col min="2299" max="2299" width="4.69140625" style="9" customWidth="1"/>
    <col min="2300" max="2545" width="9.69140625" style="9"/>
    <col min="2546" max="2546" width="4.69140625" style="9" customWidth="1"/>
    <col min="2547" max="2547" width="45.69140625" style="9" customWidth="1"/>
    <col min="2548" max="2548" width="18.4609375" style="9" customWidth="1"/>
    <col min="2549" max="2549" width="25.69140625" style="9" customWidth="1"/>
    <col min="2550" max="2550" width="32" style="9" customWidth="1"/>
    <col min="2551" max="2552" width="36.69140625" style="9" customWidth="1"/>
    <col min="2553" max="2554" width="25.69140625" style="9" customWidth="1"/>
    <col min="2555" max="2555" width="4.69140625" style="9" customWidth="1"/>
    <col min="2556" max="2801" width="9.69140625" style="9"/>
    <col min="2802" max="2802" width="4.69140625" style="9" customWidth="1"/>
    <col min="2803" max="2803" width="45.69140625" style="9" customWidth="1"/>
    <col min="2804" max="2804" width="18.4609375" style="9" customWidth="1"/>
    <col min="2805" max="2805" width="25.69140625" style="9" customWidth="1"/>
    <col min="2806" max="2806" width="32" style="9" customWidth="1"/>
    <col min="2807" max="2808" width="36.69140625" style="9" customWidth="1"/>
    <col min="2809" max="2810" width="25.69140625" style="9" customWidth="1"/>
    <col min="2811" max="2811" width="4.69140625" style="9" customWidth="1"/>
    <col min="2812" max="3057" width="9.69140625" style="9"/>
    <col min="3058" max="3058" width="4.69140625" style="9" customWidth="1"/>
    <col min="3059" max="3059" width="45.69140625" style="9" customWidth="1"/>
    <col min="3060" max="3060" width="18.4609375" style="9" customWidth="1"/>
    <col min="3061" max="3061" width="25.69140625" style="9" customWidth="1"/>
    <col min="3062" max="3062" width="32" style="9" customWidth="1"/>
    <col min="3063" max="3064" width="36.69140625" style="9" customWidth="1"/>
    <col min="3065" max="3066" width="25.69140625" style="9" customWidth="1"/>
    <col min="3067" max="3067" width="4.69140625" style="9" customWidth="1"/>
    <col min="3068" max="3313" width="9.69140625" style="9"/>
    <col min="3314" max="3314" width="4.69140625" style="9" customWidth="1"/>
    <col min="3315" max="3315" width="45.69140625" style="9" customWidth="1"/>
    <col min="3316" max="3316" width="18.4609375" style="9" customWidth="1"/>
    <col min="3317" max="3317" width="25.69140625" style="9" customWidth="1"/>
    <col min="3318" max="3318" width="32" style="9" customWidth="1"/>
    <col min="3319" max="3320" width="36.69140625" style="9" customWidth="1"/>
    <col min="3321" max="3322" width="25.69140625" style="9" customWidth="1"/>
    <col min="3323" max="3323" width="4.69140625" style="9" customWidth="1"/>
    <col min="3324" max="3569" width="9.69140625" style="9"/>
    <col min="3570" max="3570" width="4.69140625" style="9" customWidth="1"/>
    <col min="3571" max="3571" width="45.69140625" style="9" customWidth="1"/>
    <col min="3572" max="3572" width="18.4609375" style="9" customWidth="1"/>
    <col min="3573" max="3573" width="25.69140625" style="9" customWidth="1"/>
    <col min="3574" max="3574" width="32" style="9" customWidth="1"/>
    <col min="3575" max="3576" width="36.69140625" style="9" customWidth="1"/>
    <col min="3577" max="3578" width="25.69140625" style="9" customWidth="1"/>
    <col min="3579" max="3579" width="4.69140625" style="9" customWidth="1"/>
    <col min="3580" max="3825" width="9.69140625" style="9"/>
    <col min="3826" max="3826" width="4.69140625" style="9" customWidth="1"/>
    <col min="3827" max="3827" width="45.69140625" style="9" customWidth="1"/>
    <col min="3828" max="3828" width="18.4609375" style="9" customWidth="1"/>
    <col min="3829" max="3829" width="25.69140625" style="9" customWidth="1"/>
    <col min="3830" max="3830" width="32" style="9" customWidth="1"/>
    <col min="3831" max="3832" width="36.69140625" style="9" customWidth="1"/>
    <col min="3833" max="3834" width="25.69140625" style="9" customWidth="1"/>
    <col min="3835" max="3835" width="4.69140625" style="9" customWidth="1"/>
    <col min="3836" max="4081" width="9.69140625" style="9"/>
    <col min="4082" max="4082" width="4.69140625" style="9" customWidth="1"/>
    <col min="4083" max="4083" width="45.69140625" style="9" customWidth="1"/>
    <col min="4084" max="4084" width="18.4609375" style="9" customWidth="1"/>
    <col min="4085" max="4085" width="25.69140625" style="9" customWidth="1"/>
    <col min="4086" max="4086" width="32" style="9" customWidth="1"/>
    <col min="4087" max="4088" width="36.69140625" style="9" customWidth="1"/>
    <col min="4089" max="4090" width="25.69140625" style="9" customWidth="1"/>
    <col min="4091" max="4091" width="4.69140625" style="9" customWidth="1"/>
    <col min="4092" max="4337" width="9.69140625" style="9"/>
    <col min="4338" max="4338" width="4.69140625" style="9" customWidth="1"/>
    <col min="4339" max="4339" width="45.69140625" style="9" customWidth="1"/>
    <col min="4340" max="4340" width="18.4609375" style="9" customWidth="1"/>
    <col min="4341" max="4341" width="25.69140625" style="9" customWidth="1"/>
    <col min="4342" max="4342" width="32" style="9" customWidth="1"/>
    <col min="4343" max="4344" width="36.69140625" style="9" customWidth="1"/>
    <col min="4345" max="4346" width="25.69140625" style="9" customWidth="1"/>
    <col min="4347" max="4347" width="4.69140625" style="9" customWidth="1"/>
    <col min="4348" max="4593" width="9.69140625" style="9"/>
    <col min="4594" max="4594" width="4.69140625" style="9" customWidth="1"/>
    <col min="4595" max="4595" width="45.69140625" style="9" customWidth="1"/>
    <col min="4596" max="4596" width="18.4609375" style="9" customWidth="1"/>
    <col min="4597" max="4597" width="25.69140625" style="9" customWidth="1"/>
    <col min="4598" max="4598" width="32" style="9" customWidth="1"/>
    <col min="4599" max="4600" width="36.69140625" style="9" customWidth="1"/>
    <col min="4601" max="4602" width="25.69140625" style="9" customWidth="1"/>
    <col min="4603" max="4603" width="4.69140625" style="9" customWidth="1"/>
    <col min="4604" max="4849" width="9.69140625" style="9"/>
    <col min="4850" max="4850" width="4.69140625" style="9" customWidth="1"/>
    <col min="4851" max="4851" width="45.69140625" style="9" customWidth="1"/>
    <col min="4852" max="4852" width="18.4609375" style="9" customWidth="1"/>
    <col min="4853" max="4853" width="25.69140625" style="9" customWidth="1"/>
    <col min="4854" max="4854" width="32" style="9" customWidth="1"/>
    <col min="4855" max="4856" width="36.69140625" style="9" customWidth="1"/>
    <col min="4857" max="4858" width="25.69140625" style="9" customWidth="1"/>
    <col min="4859" max="4859" width="4.69140625" style="9" customWidth="1"/>
    <col min="4860" max="5105" width="9.69140625" style="9"/>
    <col min="5106" max="5106" width="4.69140625" style="9" customWidth="1"/>
    <col min="5107" max="5107" width="45.69140625" style="9" customWidth="1"/>
    <col min="5108" max="5108" width="18.4609375" style="9" customWidth="1"/>
    <col min="5109" max="5109" width="25.69140625" style="9" customWidth="1"/>
    <col min="5110" max="5110" width="32" style="9" customWidth="1"/>
    <col min="5111" max="5112" width="36.69140625" style="9" customWidth="1"/>
    <col min="5113" max="5114" width="25.69140625" style="9" customWidth="1"/>
    <col min="5115" max="5115" width="4.69140625" style="9" customWidth="1"/>
    <col min="5116" max="5361" width="9.69140625" style="9"/>
    <col min="5362" max="5362" width="4.69140625" style="9" customWidth="1"/>
    <col min="5363" max="5363" width="45.69140625" style="9" customWidth="1"/>
    <col min="5364" max="5364" width="18.4609375" style="9" customWidth="1"/>
    <col min="5365" max="5365" width="25.69140625" style="9" customWidth="1"/>
    <col min="5366" max="5366" width="32" style="9" customWidth="1"/>
    <col min="5367" max="5368" width="36.69140625" style="9" customWidth="1"/>
    <col min="5369" max="5370" width="25.69140625" style="9" customWidth="1"/>
    <col min="5371" max="5371" width="4.69140625" style="9" customWidth="1"/>
    <col min="5372" max="5617" width="9.69140625" style="9"/>
    <col min="5618" max="5618" width="4.69140625" style="9" customWidth="1"/>
    <col min="5619" max="5619" width="45.69140625" style="9" customWidth="1"/>
    <col min="5620" max="5620" width="18.4609375" style="9" customWidth="1"/>
    <col min="5621" max="5621" width="25.69140625" style="9" customWidth="1"/>
    <col min="5622" max="5622" width="32" style="9" customWidth="1"/>
    <col min="5623" max="5624" width="36.69140625" style="9" customWidth="1"/>
    <col min="5625" max="5626" width="25.69140625" style="9" customWidth="1"/>
    <col min="5627" max="5627" width="4.69140625" style="9" customWidth="1"/>
    <col min="5628" max="5873" width="9.69140625" style="9"/>
    <col min="5874" max="5874" width="4.69140625" style="9" customWidth="1"/>
    <col min="5875" max="5875" width="45.69140625" style="9" customWidth="1"/>
    <col min="5876" max="5876" width="18.4609375" style="9" customWidth="1"/>
    <col min="5877" max="5877" width="25.69140625" style="9" customWidth="1"/>
    <col min="5878" max="5878" width="32" style="9" customWidth="1"/>
    <col min="5879" max="5880" width="36.69140625" style="9" customWidth="1"/>
    <col min="5881" max="5882" width="25.69140625" style="9" customWidth="1"/>
    <col min="5883" max="5883" width="4.69140625" style="9" customWidth="1"/>
    <col min="5884" max="6129" width="9.69140625" style="9"/>
    <col min="6130" max="6130" width="4.69140625" style="9" customWidth="1"/>
    <col min="6131" max="6131" width="45.69140625" style="9" customWidth="1"/>
    <col min="6132" max="6132" width="18.4609375" style="9" customWidth="1"/>
    <col min="6133" max="6133" width="25.69140625" style="9" customWidth="1"/>
    <col min="6134" max="6134" width="32" style="9" customWidth="1"/>
    <col min="6135" max="6136" width="36.69140625" style="9" customWidth="1"/>
    <col min="6137" max="6138" width="25.69140625" style="9" customWidth="1"/>
    <col min="6139" max="6139" width="4.69140625" style="9" customWidth="1"/>
    <col min="6140" max="6385" width="9.69140625" style="9"/>
    <col min="6386" max="6386" width="4.69140625" style="9" customWidth="1"/>
    <col min="6387" max="6387" width="45.69140625" style="9" customWidth="1"/>
    <col min="6388" max="6388" width="18.4609375" style="9" customWidth="1"/>
    <col min="6389" max="6389" width="25.69140625" style="9" customWidth="1"/>
    <col min="6390" max="6390" width="32" style="9" customWidth="1"/>
    <col min="6391" max="6392" width="36.69140625" style="9" customWidth="1"/>
    <col min="6393" max="6394" width="25.69140625" style="9" customWidth="1"/>
    <col min="6395" max="6395" width="4.69140625" style="9" customWidth="1"/>
    <col min="6396" max="6641" width="9.69140625" style="9"/>
    <col min="6642" max="6642" width="4.69140625" style="9" customWidth="1"/>
    <col min="6643" max="6643" width="45.69140625" style="9" customWidth="1"/>
    <col min="6644" max="6644" width="18.4609375" style="9" customWidth="1"/>
    <col min="6645" max="6645" width="25.69140625" style="9" customWidth="1"/>
    <col min="6646" max="6646" width="32" style="9" customWidth="1"/>
    <col min="6647" max="6648" width="36.69140625" style="9" customWidth="1"/>
    <col min="6649" max="6650" width="25.69140625" style="9" customWidth="1"/>
    <col min="6651" max="6651" width="4.69140625" style="9" customWidth="1"/>
    <col min="6652" max="6897" width="9.69140625" style="9"/>
    <col min="6898" max="6898" width="4.69140625" style="9" customWidth="1"/>
    <col min="6899" max="6899" width="45.69140625" style="9" customWidth="1"/>
    <col min="6900" max="6900" width="18.4609375" style="9" customWidth="1"/>
    <col min="6901" max="6901" width="25.69140625" style="9" customWidth="1"/>
    <col min="6902" max="6902" width="32" style="9" customWidth="1"/>
    <col min="6903" max="6904" width="36.69140625" style="9" customWidth="1"/>
    <col min="6905" max="6906" width="25.69140625" style="9" customWidth="1"/>
    <col min="6907" max="6907" width="4.69140625" style="9" customWidth="1"/>
    <col min="6908" max="7153" width="9.69140625" style="9"/>
    <col min="7154" max="7154" width="4.69140625" style="9" customWidth="1"/>
    <col min="7155" max="7155" width="45.69140625" style="9" customWidth="1"/>
    <col min="7156" max="7156" width="18.4609375" style="9" customWidth="1"/>
    <col min="7157" max="7157" width="25.69140625" style="9" customWidth="1"/>
    <col min="7158" max="7158" width="32" style="9" customWidth="1"/>
    <col min="7159" max="7160" width="36.69140625" style="9" customWidth="1"/>
    <col min="7161" max="7162" width="25.69140625" style="9" customWidth="1"/>
    <col min="7163" max="7163" width="4.69140625" style="9" customWidth="1"/>
    <col min="7164" max="7409" width="9.69140625" style="9"/>
    <col min="7410" max="7410" width="4.69140625" style="9" customWidth="1"/>
    <col min="7411" max="7411" width="45.69140625" style="9" customWidth="1"/>
    <col min="7412" max="7412" width="18.4609375" style="9" customWidth="1"/>
    <col min="7413" max="7413" width="25.69140625" style="9" customWidth="1"/>
    <col min="7414" max="7414" width="32" style="9" customWidth="1"/>
    <col min="7415" max="7416" width="36.69140625" style="9" customWidth="1"/>
    <col min="7417" max="7418" width="25.69140625" style="9" customWidth="1"/>
    <col min="7419" max="7419" width="4.69140625" style="9" customWidth="1"/>
    <col min="7420" max="7665" width="9.69140625" style="9"/>
    <col min="7666" max="7666" width="4.69140625" style="9" customWidth="1"/>
    <col min="7667" max="7667" width="45.69140625" style="9" customWidth="1"/>
    <col min="7668" max="7668" width="18.4609375" style="9" customWidth="1"/>
    <col min="7669" max="7669" width="25.69140625" style="9" customWidth="1"/>
    <col min="7670" max="7670" width="32" style="9" customWidth="1"/>
    <col min="7671" max="7672" width="36.69140625" style="9" customWidth="1"/>
    <col min="7673" max="7674" width="25.69140625" style="9" customWidth="1"/>
    <col min="7675" max="7675" width="4.69140625" style="9" customWidth="1"/>
    <col min="7676" max="7921" width="9.69140625" style="9"/>
    <col min="7922" max="7922" width="4.69140625" style="9" customWidth="1"/>
    <col min="7923" max="7923" width="45.69140625" style="9" customWidth="1"/>
    <col min="7924" max="7924" width="18.4609375" style="9" customWidth="1"/>
    <col min="7925" max="7925" width="25.69140625" style="9" customWidth="1"/>
    <col min="7926" max="7926" width="32" style="9" customWidth="1"/>
    <col min="7927" max="7928" width="36.69140625" style="9" customWidth="1"/>
    <col min="7929" max="7930" width="25.69140625" style="9" customWidth="1"/>
    <col min="7931" max="7931" width="4.69140625" style="9" customWidth="1"/>
    <col min="7932" max="8177" width="9.69140625" style="9"/>
    <col min="8178" max="8178" width="4.69140625" style="9" customWidth="1"/>
    <col min="8179" max="8179" width="45.69140625" style="9" customWidth="1"/>
    <col min="8180" max="8180" width="18.4609375" style="9" customWidth="1"/>
    <col min="8181" max="8181" width="25.69140625" style="9" customWidth="1"/>
    <col min="8182" max="8182" width="32" style="9" customWidth="1"/>
    <col min="8183" max="8184" width="36.69140625" style="9" customWidth="1"/>
    <col min="8185" max="8186" width="25.69140625" style="9" customWidth="1"/>
    <col min="8187" max="8187" width="4.69140625" style="9" customWidth="1"/>
    <col min="8188" max="8433" width="9.69140625" style="9"/>
    <col min="8434" max="8434" width="4.69140625" style="9" customWidth="1"/>
    <col min="8435" max="8435" width="45.69140625" style="9" customWidth="1"/>
    <col min="8436" max="8436" width="18.4609375" style="9" customWidth="1"/>
    <col min="8437" max="8437" width="25.69140625" style="9" customWidth="1"/>
    <col min="8438" max="8438" width="32" style="9" customWidth="1"/>
    <col min="8439" max="8440" width="36.69140625" style="9" customWidth="1"/>
    <col min="8441" max="8442" width="25.69140625" style="9" customWidth="1"/>
    <col min="8443" max="8443" width="4.69140625" style="9" customWidth="1"/>
    <col min="8444" max="8689" width="9.69140625" style="9"/>
    <col min="8690" max="8690" width="4.69140625" style="9" customWidth="1"/>
    <col min="8691" max="8691" width="45.69140625" style="9" customWidth="1"/>
    <col min="8692" max="8692" width="18.4609375" style="9" customWidth="1"/>
    <col min="8693" max="8693" width="25.69140625" style="9" customWidth="1"/>
    <col min="8694" max="8694" width="32" style="9" customWidth="1"/>
    <col min="8695" max="8696" width="36.69140625" style="9" customWidth="1"/>
    <col min="8697" max="8698" width="25.69140625" style="9" customWidth="1"/>
    <col min="8699" max="8699" width="4.69140625" style="9" customWidth="1"/>
    <col min="8700" max="8945" width="9.69140625" style="9"/>
    <col min="8946" max="8946" width="4.69140625" style="9" customWidth="1"/>
    <col min="8947" max="8947" width="45.69140625" style="9" customWidth="1"/>
    <col min="8948" max="8948" width="18.4609375" style="9" customWidth="1"/>
    <col min="8949" max="8949" width="25.69140625" style="9" customWidth="1"/>
    <col min="8950" max="8950" width="32" style="9" customWidth="1"/>
    <col min="8951" max="8952" width="36.69140625" style="9" customWidth="1"/>
    <col min="8953" max="8954" width="25.69140625" style="9" customWidth="1"/>
    <col min="8955" max="8955" width="4.69140625" style="9" customWidth="1"/>
    <col min="8956" max="9201" width="9.69140625" style="9"/>
    <col min="9202" max="9202" width="4.69140625" style="9" customWidth="1"/>
    <col min="9203" max="9203" width="45.69140625" style="9" customWidth="1"/>
    <col min="9204" max="9204" width="18.4609375" style="9" customWidth="1"/>
    <col min="9205" max="9205" width="25.69140625" style="9" customWidth="1"/>
    <col min="9206" max="9206" width="32" style="9" customWidth="1"/>
    <col min="9207" max="9208" width="36.69140625" style="9" customWidth="1"/>
    <col min="9209" max="9210" width="25.69140625" style="9" customWidth="1"/>
    <col min="9211" max="9211" width="4.69140625" style="9" customWidth="1"/>
    <col min="9212" max="9457" width="9.69140625" style="9"/>
    <col min="9458" max="9458" width="4.69140625" style="9" customWidth="1"/>
    <col min="9459" max="9459" width="45.69140625" style="9" customWidth="1"/>
    <col min="9460" max="9460" width="18.4609375" style="9" customWidth="1"/>
    <col min="9461" max="9461" width="25.69140625" style="9" customWidth="1"/>
    <col min="9462" max="9462" width="32" style="9" customWidth="1"/>
    <col min="9463" max="9464" width="36.69140625" style="9" customWidth="1"/>
    <col min="9465" max="9466" width="25.69140625" style="9" customWidth="1"/>
    <col min="9467" max="9467" width="4.69140625" style="9" customWidth="1"/>
    <col min="9468" max="9713" width="9.69140625" style="9"/>
    <col min="9714" max="9714" width="4.69140625" style="9" customWidth="1"/>
    <col min="9715" max="9715" width="45.69140625" style="9" customWidth="1"/>
    <col min="9716" max="9716" width="18.4609375" style="9" customWidth="1"/>
    <col min="9717" max="9717" width="25.69140625" style="9" customWidth="1"/>
    <col min="9718" max="9718" width="32" style="9" customWidth="1"/>
    <col min="9719" max="9720" width="36.69140625" style="9" customWidth="1"/>
    <col min="9721" max="9722" width="25.69140625" style="9" customWidth="1"/>
    <col min="9723" max="9723" width="4.69140625" style="9" customWidth="1"/>
    <col min="9724" max="9969" width="9.69140625" style="9"/>
    <col min="9970" max="9970" width="4.69140625" style="9" customWidth="1"/>
    <col min="9971" max="9971" width="45.69140625" style="9" customWidth="1"/>
    <col min="9972" max="9972" width="18.4609375" style="9" customWidth="1"/>
    <col min="9973" max="9973" width="25.69140625" style="9" customWidth="1"/>
    <col min="9974" max="9974" width="32" style="9" customWidth="1"/>
    <col min="9975" max="9976" width="36.69140625" style="9" customWidth="1"/>
    <col min="9977" max="9978" width="25.69140625" style="9" customWidth="1"/>
    <col min="9979" max="9979" width="4.69140625" style="9" customWidth="1"/>
    <col min="9980" max="10225" width="9.69140625" style="9"/>
    <col min="10226" max="10226" width="4.69140625" style="9" customWidth="1"/>
    <col min="10227" max="10227" width="45.69140625" style="9" customWidth="1"/>
    <col min="10228" max="10228" width="18.4609375" style="9" customWidth="1"/>
    <col min="10229" max="10229" width="25.69140625" style="9" customWidth="1"/>
    <col min="10230" max="10230" width="32" style="9" customWidth="1"/>
    <col min="10231" max="10232" width="36.69140625" style="9" customWidth="1"/>
    <col min="10233" max="10234" width="25.69140625" style="9" customWidth="1"/>
    <col min="10235" max="10235" width="4.69140625" style="9" customWidth="1"/>
    <col min="10236" max="10481" width="9.69140625" style="9"/>
    <col min="10482" max="10482" width="4.69140625" style="9" customWidth="1"/>
    <col min="10483" max="10483" width="45.69140625" style="9" customWidth="1"/>
    <col min="10484" max="10484" width="18.4609375" style="9" customWidth="1"/>
    <col min="10485" max="10485" width="25.69140625" style="9" customWidth="1"/>
    <col min="10486" max="10486" width="32" style="9" customWidth="1"/>
    <col min="10487" max="10488" width="36.69140625" style="9" customWidth="1"/>
    <col min="10489" max="10490" width="25.69140625" style="9" customWidth="1"/>
    <col min="10491" max="10491" width="4.69140625" style="9" customWidth="1"/>
    <col min="10492" max="10737" width="9.69140625" style="9"/>
    <col min="10738" max="10738" width="4.69140625" style="9" customWidth="1"/>
    <col min="10739" max="10739" width="45.69140625" style="9" customWidth="1"/>
    <col min="10740" max="10740" width="18.4609375" style="9" customWidth="1"/>
    <col min="10741" max="10741" width="25.69140625" style="9" customWidth="1"/>
    <col min="10742" max="10742" width="32" style="9" customWidth="1"/>
    <col min="10743" max="10744" width="36.69140625" style="9" customWidth="1"/>
    <col min="10745" max="10746" width="25.69140625" style="9" customWidth="1"/>
    <col min="10747" max="10747" width="4.69140625" style="9" customWidth="1"/>
    <col min="10748" max="10993" width="9.69140625" style="9"/>
    <col min="10994" max="10994" width="4.69140625" style="9" customWidth="1"/>
    <col min="10995" max="10995" width="45.69140625" style="9" customWidth="1"/>
    <col min="10996" max="10996" width="18.4609375" style="9" customWidth="1"/>
    <col min="10997" max="10997" width="25.69140625" style="9" customWidth="1"/>
    <col min="10998" max="10998" width="32" style="9" customWidth="1"/>
    <col min="10999" max="11000" width="36.69140625" style="9" customWidth="1"/>
    <col min="11001" max="11002" width="25.69140625" style="9" customWidth="1"/>
    <col min="11003" max="11003" width="4.69140625" style="9" customWidth="1"/>
    <col min="11004" max="11249" width="9.69140625" style="9"/>
    <col min="11250" max="11250" width="4.69140625" style="9" customWidth="1"/>
    <col min="11251" max="11251" width="45.69140625" style="9" customWidth="1"/>
    <col min="11252" max="11252" width="18.4609375" style="9" customWidth="1"/>
    <col min="11253" max="11253" width="25.69140625" style="9" customWidth="1"/>
    <col min="11254" max="11254" width="32" style="9" customWidth="1"/>
    <col min="11255" max="11256" width="36.69140625" style="9" customWidth="1"/>
    <col min="11257" max="11258" width="25.69140625" style="9" customWidth="1"/>
    <col min="11259" max="11259" width="4.69140625" style="9" customWidth="1"/>
    <col min="11260" max="11505" width="9.69140625" style="9"/>
    <col min="11506" max="11506" width="4.69140625" style="9" customWidth="1"/>
    <col min="11507" max="11507" width="45.69140625" style="9" customWidth="1"/>
    <col min="11508" max="11508" width="18.4609375" style="9" customWidth="1"/>
    <col min="11509" max="11509" width="25.69140625" style="9" customWidth="1"/>
    <col min="11510" max="11510" width="32" style="9" customWidth="1"/>
    <col min="11511" max="11512" width="36.69140625" style="9" customWidth="1"/>
    <col min="11513" max="11514" width="25.69140625" style="9" customWidth="1"/>
    <col min="11515" max="11515" width="4.69140625" style="9" customWidth="1"/>
    <col min="11516" max="11761" width="9.69140625" style="9"/>
    <col min="11762" max="11762" width="4.69140625" style="9" customWidth="1"/>
    <col min="11763" max="11763" width="45.69140625" style="9" customWidth="1"/>
    <col min="11764" max="11764" width="18.4609375" style="9" customWidth="1"/>
    <col min="11765" max="11765" width="25.69140625" style="9" customWidth="1"/>
    <col min="11766" max="11766" width="32" style="9" customWidth="1"/>
    <col min="11767" max="11768" width="36.69140625" style="9" customWidth="1"/>
    <col min="11769" max="11770" width="25.69140625" style="9" customWidth="1"/>
    <col min="11771" max="11771" width="4.69140625" style="9" customWidth="1"/>
    <col min="11772" max="12017" width="9.69140625" style="9"/>
    <col min="12018" max="12018" width="4.69140625" style="9" customWidth="1"/>
    <col min="12019" max="12019" width="45.69140625" style="9" customWidth="1"/>
    <col min="12020" max="12020" width="18.4609375" style="9" customWidth="1"/>
    <col min="12021" max="12021" width="25.69140625" style="9" customWidth="1"/>
    <col min="12022" max="12022" width="32" style="9" customWidth="1"/>
    <col min="12023" max="12024" width="36.69140625" style="9" customWidth="1"/>
    <col min="12025" max="12026" width="25.69140625" style="9" customWidth="1"/>
    <col min="12027" max="12027" width="4.69140625" style="9" customWidth="1"/>
    <col min="12028" max="12273" width="9.69140625" style="9"/>
    <col min="12274" max="12274" width="4.69140625" style="9" customWidth="1"/>
    <col min="12275" max="12275" width="45.69140625" style="9" customWidth="1"/>
    <col min="12276" max="12276" width="18.4609375" style="9" customWidth="1"/>
    <col min="12277" max="12277" width="25.69140625" style="9" customWidth="1"/>
    <col min="12278" max="12278" width="32" style="9" customWidth="1"/>
    <col min="12279" max="12280" width="36.69140625" style="9" customWidth="1"/>
    <col min="12281" max="12282" width="25.69140625" style="9" customWidth="1"/>
    <col min="12283" max="12283" width="4.69140625" style="9" customWidth="1"/>
    <col min="12284" max="12529" width="9.69140625" style="9"/>
    <col min="12530" max="12530" width="4.69140625" style="9" customWidth="1"/>
    <col min="12531" max="12531" width="45.69140625" style="9" customWidth="1"/>
    <col min="12532" max="12532" width="18.4609375" style="9" customWidth="1"/>
    <col min="12533" max="12533" width="25.69140625" style="9" customWidth="1"/>
    <col min="12534" max="12534" width="32" style="9" customWidth="1"/>
    <col min="12535" max="12536" width="36.69140625" style="9" customWidth="1"/>
    <col min="12537" max="12538" width="25.69140625" style="9" customWidth="1"/>
    <col min="12539" max="12539" width="4.69140625" style="9" customWidth="1"/>
    <col min="12540" max="12785" width="9.69140625" style="9"/>
    <col min="12786" max="12786" width="4.69140625" style="9" customWidth="1"/>
    <col min="12787" max="12787" width="45.69140625" style="9" customWidth="1"/>
    <col min="12788" max="12788" width="18.4609375" style="9" customWidth="1"/>
    <col min="12789" max="12789" width="25.69140625" style="9" customWidth="1"/>
    <col min="12790" max="12790" width="32" style="9" customWidth="1"/>
    <col min="12791" max="12792" width="36.69140625" style="9" customWidth="1"/>
    <col min="12793" max="12794" width="25.69140625" style="9" customWidth="1"/>
    <col min="12795" max="12795" width="4.69140625" style="9" customWidth="1"/>
    <col min="12796" max="13041" width="9.69140625" style="9"/>
    <col min="13042" max="13042" width="4.69140625" style="9" customWidth="1"/>
    <col min="13043" max="13043" width="45.69140625" style="9" customWidth="1"/>
    <col min="13044" max="13044" width="18.4609375" style="9" customWidth="1"/>
    <col min="13045" max="13045" width="25.69140625" style="9" customWidth="1"/>
    <col min="13046" max="13046" width="32" style="9" customWidth="1"/>
    <col min="13047" max="13048" width="36.69140625" style="9" customWidth="1"/>
    <col min="13049" max="13050" width="25.69140625" style="9" customWidth="1"/>
    <col min="13051" max="13051" width="4.69140625" style="9" customWidth="1"/>
    <col min="13052" max="13297" width="9.69140625" style="9"/>
    <col min="13298" max="13298" width="4.69140625" style="9" customWidth="1"/>
    <col min="13299" max="13299" width="45.69140625" style="9" customWidth="1"/>
    <col min="13300" max="13300" width="18.4609375" style="9" customWidth="1"/>
    <col min="13301" max="13301" width="25.69140625" style="9" customWidth="1"/>
    <col min="13302" max="13302" width="32" style="9" customWidth="1"/>
    <col min="13303" max="13304" width="36.69140625" style="9" customWidth="1"/>
    <col min="13305" max="13306" width="25.69140625" style="9" customWidth="1"/>
    <col min="13307" max="13307" width="4.69140625" style="9" customWidth="1"/>
    <col min="13308" max="13553" width="9.69140625" style="9"/>
    <col min="13554" max="13554" width="4.69140625" style="9" customWidth="1"/>
    <col min="13555" max="13555" width="45.69140625" style="9" customWidth="1"/>
    <col min="13556" max="13556" width="18.4609375" style="9" customWidth="1"/>
    <col min="13557" max="13557" width="25.69140625" style="9" customWidth="1"/>
    <col min="13558" max="13558" width="32" style="9" customWidth="1"/>
    <col min="13559" max="13560" width="36.69140625" style="9" customWidth="1"/>
    <col min="13561" max="13562" width="25.69140625" style="9" customWidth="1"/>
    <col min="13563" max="13563" width="4.69140625" style="9" customWidth="1"/>
    <col min="13564" max="13809" width="9.69140625" style="9"/>
    <col min="13810" max="13810" width="4.69140625" style="9" customWidth="1"/>
    <col min="13811" max="13811" width="45.69140625" style="9" customWidth="1"/>
    <col min="13812" max="13812" width="18.4609375" style="9" customWidth="1"/>
    <col min="13813" max="13813" width="25.69140625" style="9" customWidth="1"/>
    <col min="13814" max="13814" width="32" style="9" customWidth="1"/>
    <col min="13815" max="13816" width="36.69140625" style="9" customWidth="1"/>
    <col min="13817" max="13818" width="25.69140625" style="9" customWidth="1"/>
    <col min="13819" max="13819" width="4.69140625" style="9" customWidth="1"/>
    <col min="13820" max="14065" width="9.69140625" style="9"/>
    <col min="14066" max="14066" width="4.69140625" style="9" customWidth="1"/>
    <col min="14067" max="14067" width="45.69140625" style="9" customWidth="1"/>
    <col min="14068" max="14068" width="18.4609375" style="9" customWidth="1"/>
    <col min="14069" max="14069" width="25.69140625" style="9" customWidth="1"/>
    <col min="14070" max="14070" width="32" style="9" customWidth="1"/>
    <col min="14071" max="14072" width="36.69140625" style="9" customWidth="1"/>
    <col min="14073" max="14074" width="25.69140625" style="9" customWidth="1"/>
    <col min="14075" max="14075" width="4.69140625" style="9" customWidth="1"/>
    <col min="14076" max="14321" width="9.69140625" style="9"/>
    <col min="14322" max="14322" width="4.69140625" style="9" customWidth="1"/>
    <col min="14323" max="14323" width="45.69140625" style="9" customWidth="1"/>
    <col min="14324" max="14324" width="18.4609375" style="9" customWidth="1"/>
    <col min="14325" max="14325" width="25.69140625" style="9" customWidth="1"/>
    <col min="14326" max="14326" width="32" style="9" customWidth="1"/>
    <col min="14327" max="14328" width="36.69140625" style="9" customWidth="1"/>
    <col min="14329" max="14330" width="25.69140625" style="9" customWidth="1"/>
    <col min="14331" max="14331" width="4.69140625" style="9" customWidth="1"/>
    <col min="14332" max="14577" width="9.69140625" style="9"/>
    <col min="14578" max="14578" width="4.69140625" style="9" customWidth="1"/>
    <col min="14579" max="14579" width="45.69140625" style="9" customWidth="1"/>
    <col min="14580" max="14580" width="18.4609375" style="9" customWidth="1"/>
    <col min="14581" max="14581" width="25.69140625" style="9" customWidth="1"/>
    <col min="14582" max="14582" width="32" style="9" customWidth="1"/>
    <col min="14583" max="14584" width="36.69140625" style="9" customWidth="1"/>
    <col min="14585" max="14586" width="25.69140625" style="9" customWidth="1"/>
    <col min="14587" max="14587" width="4.69140625" style="9" customWidth="1"/>
    <col min="14588" max="14833" width="9.69140625" style="9"/>
    <col min="14834" max="14834" width="4.69140625" style="9" customWidth="1"/>
    <col min="14835" max="14835" width="45.69140625" style="9" customWidth="1"/>
    <col min="14836" max="14836" width="18.4609375" style="9" customWidth="1"/>
    <col min="14837" max="14837" width="25.69140625" style="9" customWidth="1"/>
    <col min="14838" max="14838" width="32" style="9" customWidth="1"/>
    <col min="14839" max="14840" width="36.69140625" style="9" customWidth="1"/>
    <col min="14841" max="14842" width="25.69140625" style="9" customWidth="1"/>
    <col min="14843" max="14843" width="4.69140625" style="9" customWidth="1"/>
    <col min="14844" max="15089" width="9.69140625" style="9"/>
    <col min="15090" max="15090" width="4.69140625" style="9" customWidth="1"/>
    <col min="15091" max="15091" width="45.69140625" style="9" customWidth="1"/>
    <col min="15092" max="15092" width="18.4609375" style="9" customWidth="1"/>
    <col min="15093" max="15093" width="25.69140625" style="9" customWidth="1"/>
    <col min="15094" max="15094" width="32" style="9" customWidth="1"/>
    <col min="15095" max="15096" width="36.69140625" style="9" customWidth="1"/>
    <col min="15097" max="15098" width="25.69140625" style="9" customWidth="1"/>
    <col min="15099" max="15099" width="4.69140625" style="9" customWidth="1"/>
    <col min="15100" max="15345" width="9.69140625" style="9"/>
    <col min="15346" max="15346" width="4.69140625" style="9" customWidth="1"/>
    <col min="15347" max="15347" width="45.69140625" style="9" customWidth="1"/>
    <col min="15348" max="15348" width="18.4609375" style="9" customWidth="1"/>
    <col min="15349" max="15349" width="25.69140625" style="9" customWidth="1"/>
    <col min="15350" max="15350" width="32" style="9" customWidth="1"/>
    <col min="15351" max="15352" width="36.69140625" style="9" customWidth="1"/>
    <col min="15353" max="15354" width="25.69140625" style="9" customWidth="1"/>
    <col min="15355" max="15355" width="4.69140625" style="9" customWidth="1"/>
    <col min="15356" max="15601" width="9.69140625" style="9"/>
    <col min="15602" max="15602" width="4.69140625" style="9" customWidth="1"/>
    <col min="15603" max="15603" width="45.69140625" style="9" customWidth="1"/>
    <col min="15604" max="15604" width="18.4609375" style="9" customWidth="1"/>
    <col min="15605" max="15605" width="25.69140625" style="9" customWidth="1"/>
    <col min="15606" max="15606" width="32" style="9" customWidth="1"/>
    <col min="15607" max="15608" width="36.69140625" style="9" customWidth="1"/>
    <col min="15609" max="15610" width="25.69140625" style="9" customWidth="1"/>
    <col min="15611" max="15611" width="4.69140625" style="9" customWidth="1"/>
    <col min="15612" max="15857" width="9.69140625" style="9"/>
    <col min="15858" max="15858" width="4.69140625" style="9" customWidth="1"/>
    <col min="15859" max="15859" width="45.69140625" style="9" customWidth="1"/>
    <col min="15860" max="15860" width="18.4609375" style="9" customWidth="1"/>
    <col min="15861" max="15861" width="25.69140625" style="9" customWidth="1"/>
    <col min="15862" max="15862" width="32" style="9" customWidth="1"/>
    <col min="15863" max="15864" width="36.69140625" style="9" customWidth="1"/>
    <col min="15865" max="15866" width="25.69140625" style="9" customWidth="1"/>
    <col min="15867" max="15867" width="4.69140625" style="9" customWidth="1"/>
    <col min="15868" max="16113" width="9.69140625" style="9"/>
    <col min="16114" max="16114" width="4.69140625" style="9" customWidth="1"/>
    <col min="16115" max="16115" width="45.69140625" style="9" customWidth="1"/>
    <col min="16116" max="16116" width="18.4609375" style="9" customWidth="1"/>
    <col min="16117" max="16117" width="25.69140625" style="9" customWidth="1"/>
    <col min="16118" max="16118" width="32" style="9" customWidth="1"/>
    <col min="16119" max="16120" width="36.69140625" style="9" customWidth="1"/>
    <col min="16121" max="16122" width="25.69140625" style="9" customWidth="1"/>
    <col min="16123" max="16123" width="4.69140625" style="9" customWidth="1"/>
    <col min="16124" max="16384" width="9.69140625" style="9"/>
  </cols>
  <sheetData>
    <row r="1" spans="1:11">
      <c r="A1" s="1195" t="s">
        <v>156</v>
      </c>
      <c r="B1" s="1196"/>
      <c r="C1" s="1286" t="s">
        <v>1246</v>
      </c>
      <c r="D1" s="1197" t="s">
        <v>158</v>
      </c>
      <c r="E1" s="2244" t="s">
        <v>159</v>
      </c>
      <c r="F1" s="1195" t="s">
        <v>156</v>
      </c>
      <c r="G1" s="1197" t="s">
        <v>1246</v>
      </c>
      <c r="H1" s="1391" t="s">
        <v>158</v>
      </c>
      <c r="I1" s="1197" t="s">
        <v>159</v>
      </c>
      <c r="J1" s="1268"/>
      <c r="K1" s="17"/>
    </row>
    <row r="2" spans="1:11">
      <c r="A2" s="1583" t="str">
        <f>'Data Sheet'!$C$25</f>
        <v xml:space="preserve">Niagara Mohawk Power Corporation </v>
      </c>
      <c r="B2" s="33"/>
      <c r="C2" s="17" t="s">
        <v>386</v>
      </c>
      <c r="D2" s="29" t="s">
        <v>161</v>
      </c>
      <c r="E2" s="2245"/>
      <c r="F2" s="1583" t="str">
        <f>'Data Sheet'!$C$25</f>
        <v xml:space="preserve">Niagara Mohawk Power Corporation </v>
      </c>
      <c r="G2" s="22" t="s">
        <v>386</v>
      </c>
      <c r="H2" s="29" t="s">
        <v>161</v>
      </c>
      <c r="I2" s="388"/>
      <c r="J2" s="1551"/>
      <c r="K2" s="17"/>
    </row>
    <row r="3" spans="1:11" ht="15" customHeight="1">
      <c r="A3" s="1687"/>
      <c r="B3" s="52"/>
      <c r="C3" s="21" t="s">
        <v>388</v>
      </c>
      <c r="D3" s="848" t="str">
        <f>'Data Sheet'!$C$40</f>
        <v>April 20, 2026</v>
      </c>
      <c r="E3" s="2246" t="str">
        <f>'Data Sheet'!$C$38</f>
        <v>December 31, 2025</v>
      </c>
      <c r="F3" s="1687"/>
      <c r="G3" s="53" t="s">
        <v>388</v>
      </c>
      <c r="H3" s="848" t="str">
        <f>'Data Sheet'!$C$40</f>
        <v>April 20, 2026</v>
      </c>
      <c r="I3" s="388" t="str">
        <f>'Data Sheet'!$C$38</f>
        <v>December 31, 2025</v>
      </c>
      <c r="J3" s="1269"/>
      <c r="K3" s="17"/>
    </row>
    <row r="4" spans="1:11" ht="15" customHeight="1">
      <c r="A4" s="2229" t="s">
        <v>3555</v>
      </c>
      <c r="B4" s="2227"/>
      <c r="C4" s="2227"/>
      <c r="D4" s="2227"/>
      <c r="E4" s="2230"/>
      <c r="F4" s="2229" t="s">
        <v>3556</v>
      </c>
      <c r="G4" s="2179"/>
      <c r="H4" s="2227"/>
      <c r="I4" s="2227"/>
      <c r="J4" s="2230"/>
      <c r="K4" s="17"/>
    </row>
    <row r="5" spans="1:11">
      <c r="A5" s="1580"/>
      <c r="B5" s="17"/>
      <c r="C5" s="17"/>
      <c r="D5" s="17"/>
      <c r="E5" s="1551"/>
      <c r="F5" s="1390"/>
      <c r="G5" s="2228"/>
      <c r="H5" s="2228"/>
      <c r="I5" s="2228"/>
      <c r="J5" s="1392"/>
      <c r="K5" s="17"/>
    </row>
    <row r="6" spans="1:11">
      <c r="A6" s="1580"/>
      <c r="B6" s="17"/>
      <c r="C6" s="17"/>
      <c r="E6" s="1551"/>
      <c r="F6" s="1580"/>
      <c r="G6" s="17"/>
      <c r="H6" s="17"/>
      <c r="I6" s="17"/>
      <c r="J6" s="1551"/>
      <c r="K6" s="17"/>
    </row>
    <row r="7" spans="1:11" ht="17.5">
      <c r="A7" s="1583"/>
      <c r="B7" s="9" t="s">
        <v>3557</v>
      </c>
      <c r="D7" s="228" t="s">
        <v>3558</v>
      </c>
      <c r="E7" s="1551"/>
      <c r="F7" s="3207" t="s">
        <v>3559</v>
      </c>
      <c r="G7" s="228"/>
      <c r="H7" s="228" t="s">
        <v>3560</v>
      </c>
      <c r="I7" s="228"/>
      <c r="J7" s="1551"/>
      <c r="K7" s="17"/>
    </row>
    <row r="8" spans="1:11" ht="17.5">
      <c r="A8" s="1583"/>
      <c r="B8" s="9" t="s">
        <v>3561</v>
      </c>
      <c r="D8" s="228" t="s">
        <v>3562</v>
      </c>
      <c r="E8" s="1551"/>
      <c r="F8" s="3207" t="s">
        <v>3563</v>
      </c>
      <c r="G8" s="228"/>
      <c r="H8" s="228" t="s">
        <v>3564</v>
      </c>
      <c r="I8" s="228"/>
      <c r="J8" s="1551"/>
      <c r="K8" s="17"/>
    </row>
    <row r="9" spans="1:11" ht="17.5">
      <c r="A9" s="1583"/>
      <c r="B9" s="9" t="s">
        <v>3565</v>
      </c>
      <c r="D9" s="228" t="s">
        <v>3566</v>
      </c>
      <c r="E9" s="1551"/>
      <c r="F9" s="3207" t="s">
        <v>3567</v>
      </c>
      <c r="G9" s="228"/>
      <c r="H9" s="228" t="s">
        <v>3568</v>
      </c>
      <c r="I9" s="228"/>
      <c r="J9" s="1551"/>
      <c r="K9" s="17"/>
    </row>
    <row r="10" spans="1:11" ht="17.5">
      <c r="A10" s="1583"/>
      <c r="B10" s="9" t="s">
        <v>3569</v>
      </c>
      <c r="D10" s="228" t="s">
        <v>3570</v>
      </c>
      <c r="E10" s="1551"/>
      <c r="F10" s="3207" t="s">
        <v>3571</v>
      </c>
      <c r="G10" s="228"/>
      <c r="H10" s="228" t="s">
        <v>3572</v>
      </c>
      <c r="I10" s="228"/>
      <c r="J10" s="1551"/>
      <c r="K10" s="17"/>
    </row>
    <row r="11" spans="1:11" ht="17.5">
      <c r="A11" s="1583"/>
      <c r="B11" s="228" t="s">
        <v>3573</v>
      </c>
      <c r="C11" s="17"/>
      <c r="D11" s="228" t="s">
        <v>3574</v>
      </c>
      <c r="E11" s="1551"/>
      <c r="F11" s="3207" t="s">
        <v>3575</v>
      </c>
      <c r="G11" s="228"/>
      <c r="H11" s="228" t="s">
        <v>3576</v>
      </c>
      <c r="I11" s="228"/>
      <c r="J11" s="1551"/>
      <c r="K11" s="17"/>
    </row>
    <row r="12" spans="1:11" ht="17.5">
      <c r="A12" s="1583"/>
      <c r="B12" s="228" t="s">
        <v>3577</v>
      </c>
      <c r="C12" s="17"/>
      <c r="D12" s="228" t="s">
        <v>3578</v>
      </c>
      <c r="E12" s="1551"/>
      <c r="F12" s="3207" t="s">
        <v>3579</v>
      </c>
      <c r="G12" s="228"/>
      <c r="H12" s="228" t="s">
        <v>3580</v>
      </c>
      <c r="I12" s="228"/>
      <c r="J12" s="1551"/>
      <c r="K12" s="17"/>
    </row>
    <row r="13" spans="1:11" ht="17.5">
      <c r="A13" s="1583"/>
      <c r="B13" s="228" t="s">
        <v>3581</v>
      </c>
      <c r="C13" s="17"/>
      <c r="D13" s="228" t="s">
        <v>3582</v>
      </c>
      <c r="E13" s="1551"/>
      <c r="F13" s="3207" t="s">
        <v>3583</v>
      </c>
      <c r="G13" s="228"/>
      <c r="H13" s="228" t="s">
        <v>3584</v>
      </c>
      <c r="I13" s="228"/>
      <c r="J13" s="1551"/>
      <c r="K13" s="17"/>
    </row>
    <row r="14" spans="1:11" ht="17.5">
      <c r="A14" s="1583"/>
      <c r="B14" s="228" t="s">
        <v>3585</v>
      </c>
      <c r="C14" s="17"/>
      <c r="D14" s="228" t="s">
        <v>3584</v>
      </c>
      <c r="E14" s="1551"/>
      <c r="F14" s="3207" t="s">
        <v>3586</v>
      </c>
      <c r="G14" s="228"/>
      <c r="H14" s="228"/>
      <c r="I14" s="228"/>
      <c r="J14" s="1551"/>
      <c r="K14" s="17"/>
    </row>
    <row r="15" spans="1:11" ht="17.5">
      <c r="A15" s="1583"/>
      <c r="B15" s="228" t="s">
        <v>3587</v>
      </c>
      <c r="C15" s="17"/>
      <c r="D15" s="228"/>
      <c r="E15" s="1551"/>
      <c r="F15" s="3207"/>
      <c r="G15" s="228"/>
      <c r="H15" s="228"/>
      <c r="I15" s="228"/>
      <c r="J15" s="1551"/>
      <c r="K15" s="17"/>
    </row>
    <row r="16" spans="1:11">
      <c r="A16" s="1580"/>
      <c r="D16" s="17"/>
      <c r="E16" s="1551"/>
      <c r="F16" s="1580"/>
      <c r="G16" s="17"/>
      <c r="H16" s="17"/>
      <c r="I16" s="17"/>
      <c r="J16" s="1551"/>
      <c r="K16" s="17"/>
    </row>
    <row r="17" spans="1:11">
      <c r="A17" s="1687"/>
      <c r="B17" s="21"/>
      <c r="C17" s="21"/>
      <c r="D17" s="18"/>
      <c r="E17" s="1277"/>
      <c r="F17" s="1687"/>
      <c r="G17" s="21"/>
      <c r="H17" s="21"/>
      <c r="I17" s="21"/>
      <c r="J17" s="1269"/>
      <c r="K17" s="17"/>
    </row>
    <row r="18" spans="1:11">
      <c r="A18" s="1390"/>
      <c r="B18" s="2228"/>
      <c r="C18" s="2228"/>
      <c r="D18" s="2231" t="s">
        <v>3588</v>
      </c>
      <c r="E18" s="2230"/>
      <c r="F18" s="2178" t="s">
        <v>3589</v>
      </c>
      <c r="G18" s="2227"/>
      <c r="H18" s="2231" t="s">
        <v>3590</v>
      </c>
      <c r="I18" s="2227"/>
      <c r="J18" s="1393"/>
      <c r="K18" s="17"/>
    </row>
    <row r="19" spans="1:11">
      <c r="A19" s="3208" t="s">
        <v>399</v>
      </c>
      <c r="B19" s="75" t="s">
        <v>706</v>
      </c>
      <c r="C19" s="17"/>
      <c r="D19" s="80" t="s">
        <v>3591</v>
      </c>
      <c r="E19" s="1271" t="s">
        <v>3592</v>
      </c>
      <c r="F19" s="3208" t="s">
        <v>3591</v>
      </c>
      <c r="G19" s="80" t="s">
        <v>3593</v>
      </c>
      <c r="H19" s="80" t="s">
        <v>3594</v>
      </c>
      <c r="I19" s="80" t="s">
        <v>3595</v>
      </c>
      <c r="J19" s="1199" t="s">
        <v>399</v>
      </c>
      <c r="K19" s="17"/>
    </row>
    <row r="20" spans="1:11">
      <c r="A20" s="1580"/>
      <c r="B20" s="17"/>
      <c r="C20" s="17"/>
      <c r="D20" s="80"/>
      <c r="E20" s="1271" t="s">
        <v>952</v>
      </c>
      <c r="F20" s="1580"/>
      <c r="G20" s="29"/>
      <c r="H20" s="29"/>
      <c r="I20" s="29"/>
      <c r="J20" s="1199"/>
      <c r="K20" s="17"/>
    </row>
    <row r="21" spans="1:11">
      <c r="A21" s="2152" t="s">
        <v>402</v>
      </c>
      <c r="B21" s="90" t="s">
        <v>172</v>
      </c>
      <c r="C21" s="21"/>
      <c r="D21" s="74" t="s">
        <v>173</v>
      </c>
      <c r="E21" s="1272" t="s">
        <v>174</v>
      </c>
      <c r="F21" s="2152" t="s">
        <v>175</v>
      </c>
      <c r="G21" s="74" t="s">
        <v>513</v>
      </c>
      <c r="H21" s="74" t="s">
        <v>514</v>
      </c>
      <c r="I21" s="74" t="s">
        <v>515</v>
      </c>
      <c r="J21" s="1274" t="s">
        <v>402</v>
      </c>
      <c r="K21" s="17"/>
    </row>
    <row r="22" spans="1:11">
      <c r="A22" s="2232">
        <v>1</v>
      </c>
      <c r="B22" s="2233" t="s">
        <v>3596</v>
      </c>
      <c r="C22" s="2234"/>
      <c r="D22" s="2235"/>
      <c r="E22" s="2236"/>
      <c r="F22" s="2248"/>
      <c r="G22" s="2239"/>
      <c r="H22" s="2239"/>
      <c r="I22" s="2239"/>
      <c r="J22" s="1394">
        <v>1</v>
      </c>
      <c r="K22" s="17"/>
    </row>
    <row r="23" spans="1:11">
      <c r="A23" s="2232">
        <v>2</v>
      </c>
      <c r="B23" s="2237" t="s">
        <v>3597</v>
      </c>
      <c r="C23" s="2234"/>
      <c r="D23" s="2235"/>
      <c r="E23" s="2236"/>
      <c r="F23" s="2248"/>
      <c r="G23" s="2239"/>
      <c r="H23" s="2239"/>
      <c r="I23" s="2239"/>
      <c r="J23" s="1394">
        <v>2</v>
      </c>
      <c r="K23" s="17"/>
    </row>
    <row r="24" spans="1:11">
      <c r="A24" s="2232">
        <v>3</v>
      </c>
      <c r="B24" s="2238" t="s">
        <v>3598</v>
      </c>
      <c r="C24" s="2234"/>
      <c r="D24" s="3399">
        <f>'304'!D27</f>
        <v>2374688133</v>
      </c>
      <c r="E24" s="3400">
        <v>2020260918</v>
      </c>
      <c r="F24" s="2249">
        <v>11345908</v>
      </c>
      <c r="G24" s="2250">
        <v>10935613</v>
      </c>
      <c r="H24" s="2250">
        <v>1449428</v>
      </c>
      <c r="I24" s="2250">
        <v>1430208</v>
      </c>
      <c r="J24" s="1394">
        <v>3</v>
      </c>
      <c r="K24" s="17"/>
    </row>
    <row r="25" spans="1:11">
      <c r="A25" s="2232">
        <v>4</v>
      </c>
      <c r="B25" s="2238" t="s">
        <v>3599</v>
      </c>
      <c r="C25" s="2234"/>
      <c r="D25" s="2239"/>
      <c r="E25" s="2240"/>
      <c r="F25" s="2251"/>
      <c r="G25" s="2252"/>
      <c r="H25" s="2252"/>
      <c r="I25" s="2252"/>
      <c r="J25" s="1394">
        <v>4</v>
      </c>
      <c r="K25" s="17"/>
    </row>
    <row r="26" spans="1:11">
      <c r="A26" s="2232">
        <v>5</v>
      </c>
      <c r="B26" s="2238" t="s">
        <v>3600</v>
      </c>
      <c r="C26" s="2234"/>
      <c r="D26" s="994">
        <v>617602130</v>
      </c>
      <c r="E26" s="2159">
        <v>448662082</v>
      </c>
      <c r="F26" s="2249">
        <v>4132097</v>
      </c>
      <c r="G26" s="2250">
        <v>3934904</v>
      </c>
      <c r="H26" s="3200">
        <v>129777</v>
      </c>
      <c r="I26" s="2250">
        <v>126417</v>
      </c>
      <c r="J26" s="1394">
        <v>5</v>
      </c>
      <c r="K26" s="17"/>
    </row>
    <row r="27" spans="1:11">
      <c r="A27" s="2232">
        <v>6</v>
      </c>
      <c r="B27" s="2238" t="s">
        <v>3601</v>
      </c>
      <c r="C27" s="2234"/>
      <c r="D27" s="2241">
        <v>93191807</v>
      </c>
      <c r="E27" s="2159">
        <v>88247346</v>
      </c>
      <c r="F27" s="2249">
        <v>962239</v>
      </c>
      <c r="G27" s="2250">
        <v>1488257</v>
      </c>
      <c r="H27" s="3200">
        <v>610</v>
      </c>
      <c r="I27" s="2250">
        <v>609</v>
      </c>
      <c r="J27" s="1394">
        <v>6</v>
      </c>
      <c r="K27" s="17"/>
    </row>
    <row r="28" spans="1:11">
      <c r="A28" s="2232">
        <v>7</v>
      </c>
      <c r="B28" s="2238" t="s">
        <v>3602</v>
      </c>
      <c r="C28" s="2234"/>
      <c r="D28" s="2241">
        <f>'304'!D44</f>
        <v>15632773</v>
      </c>
      <c r="E28" s="2159">
        <v>13892365</v>
      </c>
      <c r="F28" s="2253">
        <v>33959</v>
      </c>
      <c r="G28" s="2254">
        <v>38035</v>
      </c>
      <c r="H28" s="2250">
        <v>2578</v>
      </c>
      <c r="I28" s="2250">
        <v>2632</v>
      </c>
      <c r="J28" s="1394">
        <v>7</v>
      </c>
      <c r="K28" s="17"/>
    </row>
    <row r="29" spans="1:11">
      <c r="A29" s="2232">
        <v>8</v>
      </c>
      <c r="B29" s="2238" t="s">
        <v>3603</v>
      </c>
      <c r="C29" s="2234"/>
      <c r="D29" s="2241"/>
      <c r="E29" s="2159"/>
      <c r="F29" s="2253"/>
      <c r="G29" s="2254"/>
      <c r="H29" s="2250"/>
      <c r="I29" s="2250"/>
      <c r="J29" s="1394">
        <v>8</v>
      </c>
      <c r="K29" s="17"/>
    </row>
    <row r="30" spans="1:11">
      <c r="A30" s="2232">
        <v>9</v>
      </c>
      <c r="B30" s="2238" t="s">
        <v>3604</v>
      </c>
      <c r="C30" s="2234"/>
      <c r="D30" s="2241"/>
      <c r="E30" s="2159"/>
      <c r="F30" s="2253"/>
      <c r="G30" s="2254"/>
      <c r="H30" s="2250"/>
      <c r="I30" s="2250"/>
      <c r="J30" s="1394">
        <v>9</v>
      </c>
      <c r="K30" s="17"/>
    </row>
    <row r="31" spans="1:11">
      <c r="A31" s="2232">
        <v>10</v>
      </c>
      <c r="B31" s="2238" t="s">
        <v>3605</v>
      </c>
      <c r="C31" s="2234"/>
      <c r="D31" s="2241"/>
      <c r="E31" s="2159"/>
      <c r="F31" s="2253"/>
      <c r="G31" s="2254"/>
      <c r="H31" s="2250"/>
      <c r="I31" s="2250"/>
      <c r="J31" s="1394">
        <v>10</v>
      </c>
      <c r="K31" s="17"/>
    </row>
    <row r="32" spans="1:11">
      <c r="A32" s="2232">
        <v>11</v>
      </c>
      <c r="B32" s="2238" t="s">
        <v>3606</v>
      </c>
      <c r="C32" s="2234"/>
      <c r="D32" s="2241">
        <v>3101114844</v>
      </c>
      <c r="E32" s="2159">
        <v>2571062711</v>
      </c>
      <c r="F32" s="2253">
        <f>'304'!C62</f>
        <v>16474203</v>
      </c>
      <c r="G32" s="2254">
        <v>16396809</v>
      </c>
      <c r="H32" s="994">
        <f>SUM(H24:H31)</f>
        <v>1582393</v>
      </c>
      <c r="I32" s="2250">
        <v>1559866</v>
      </c>
      <c r="J32" s="1394">
        <v>11</v>
      </c>
      <c r="K32" s="17"/>
    </row>
    <row r="33" spans="1:11">
      <c r="A33" s="2232">
        <v>12</v>
      </c>
      <c r="B33" s="2238" t="s">
        <v>3607</v>
      </c>
      <c r="C33" s="2234"/>
      <c r="D33" s="2241">
        <v>738286</v>
      </c>
      <c r="E33" s="2159">
        <v>673882</v>
      </c>
      <c r="F33" s="2253">
        <v>4755</v>
      </c>
      <c r="G33" s="2254">
        <v>5693</v>
      </c>
      <c r="H33" s="2250">
        <v>135</v>
      </c>
      <c r="I33" s="2250">
        <v>135</v>
      </c>
      <c r="J33" s="1394">
        <v>12</v>
      </c>
      <c r="K33" s="17"/>
    </row>
    <row r="34" spans="1:11">
      <c r="A34" s="2232">
        <v>13</v>
      </c>
      <c r="B34" s="2238" t="s">
        <v>3608</v>
      </c>
      <c r="C34" s="2234"/>
      <c r="D34" s="2241">
        <v>3101853130</v>
      </c>
      <c r="E34" s="2159">
        <v>2571736593</v>
      </c>
      <c r="F34" s="2253">
        <f>F32+F33</f>
        <v>16478958</v>
      </c>
      <c r="G34" s="2254">
        <v>16402502</v>
      </c>
      <c r="H34" s="2250">
        <v>1582505</v>
      </c>
      <c r="I34" s="2250">
        <v>1560001</v>
      </c>
      <c r="J34" s="1394">
        <v>13</v>
      </c>
      <c r="K34" s="17"/>
    </row>
    <row r="35" spans="1:11">
      <c r="A35" s="2232">
        <v>14</v>
      </c>
      <c r="B35" s="2238" t="s">
        <v>3609</v>
      </c>
      <c r="C35" s="2234"/>
      <c r="D35" s="2241"/>
      <c r="E35" s="2159"/>
      <c r="F35" s="2253"/>
      <c r="G35" s="2254"/>
      <c r="H35" s="2250"/>
      <c r="I35" s="2250"/>
      <c r="J35" s="1394">
        <v>14</v>
      </c>
      <c r="K35" s="17"/>
    </row>
    <row r="36" spans="1:11">
      <c r="A36" s="2232">
        <v>15</v>
      </c>
      <c r="B36" s="2238" t="s">
        <v>3610</v>
      </c>
      <c r="C36" s="2234"/>
      <c r="D36" s="2241">
        <v>3101853130</v>
      </c>
      <c r="E36" s="2159">
        <v>2571736593</v>
      </c>
      <c r="F36" s="2253">
        <f>F35+F34</f>
        <v>16478958</v>
      </c>
      <c r="G36" s="2254">
        <v>16402502</v>
      </c>
      <c r="H36" s="2250">
        <f>H34+H35</f>
        <v>1582505</v>
      </c>
      <c r="I36" s="2250">
        <v>1560001</v>
      </c>
      <c r="J36" s="1394">
        <v>15</v>
      </c>
      <c r="K36" s="17"/>
    </row>
    <row r="37" spans="1:11">
      <c r="A37" s="2232">
        <v>16</v>
      </c>
      <c r="B37" s="2237" t="s">
        <v>3611</v>
      </c>
      <c r="C37" s="2234"/>
      <c r="D37" s="2239"/>
      <c r="E37" s="2240"/>
      <c r="F37" s="2255"/>
      <c r="G37" s="2256"/>
      <c r="H37" s="2256"/>
      <c r="I37" s="2256"/>
      <c r="J37" s="1394">
        <v>16</v>
      </c>
      <c r="K37" s="17"/>
    </row>
    <row r="38" spans="1:11">
      <c r="A38" s="2232">
        <v>17</v>
      </c>
      <c r="B38" s="2238" t="s">
        <v>3612</v>
      </c>
      <c r="C38" s="2234"/>
      <c r="D38" s="2241">
        <v>18650767</v>
      </c>
      <c r="E38" s="2159">
        <v>17076628</v>
      </c>
      <c r="F38" s="2255"/>
      <c r="G38" s="2256"/>
      <c r="H38" s="2256"/>
      <c r="I38" s="2256"/>
      <c r="J38" s="1394">
        <v>17</v>
      </c>
      <c r="K38" s="17"/>
    </row>
    <row r="39" spans="1:11">
      <c r="A39" s="2232">
        <v>18</v>
      </c>
      <c r="B39" s="2238" t="s">
        <v>3613</v>
      </c>
      <c r="C39" s="2234"/>
      <c r="D39" s="2241">
        <v>7664725</v>
      </c>
      <c r="E39" s="2159">
        <v>9984059</v>
      </c>
      <c r="F39" s="2255"/>
      <c r="G39" s="2256"/>
      <c r="H39" s="2256"/>
      <c r="I39" s="2256"/>
      <c r="J39" s="1394">
        <v>18</v>
      </c>
      <c r="K39" s="17"/>
    </row>
    <row r="40" spans="1:11">
      <c r="A40" s="2232">
        <v>19</v>
      </c>
      <c r="B40" s="2238" t="s">
        <v>3614</v>
      </c>
      <c r="C40" s="2234"/>
      <c r="D40" s="2241">
        <v>0</v>
      </c>
      <c r="E40" s="2159">
        <v>0</v>
      </c>
      <c r="F40" s="2255"/>
      <c r="G40" s="2256"/>
      <c r="H40" s="2256"/>
      <c r="I40" s="2256"/>
      <c r="J40" s="1394">
        <v>19</v>
      </c>
      <c r="K40" s="17"/>
    </row>
    <row r="41" spans="1:11">
      <c r="A41" s="2232">
        <v>20</v>
      </c>
      <c r="B41" s="2238" t="s">
        <v>3615</v>
      </c>
      <c r="C41" s="2234"/>
      <c r="D41" s="2241">
        <v>20673665</v>
      </c>
      <c r="E41" s="2159">
        <v>20666095</v>
      </c>
      <c r="F41" s="2255"/>
      <c r="G41" s="2256"/>
      <c r="H41" s="2256"/>
      <c r="I41" s="2256"/>
      <c r="J41" s="1394">
        <v>20</v>
      </c>
      <c r="K41" s="17"/>
    </row>
    <row r="42" spans="1:11">
      <c r="A42" s="2232">
        <v>21</v>
      </c>
      <c r="B42" s="2238" t="s">
        <v>3616</v>
      </c>
      <c r="C42" s="2234"/>
      <c r="D42" s="2241">
        <v>0</v>
      </c>
      <c r="E42" s="2159">
        <v>0</v>
      </c>
      <c r="F42" s="2255"/>
      <c r="G42" s="2256"/>
      <c r="H42" s="2256"/>
      <c r="I42" s="2256"/>
      <c r="J42" s="1394">
        <v>21</v>
      </c>
      <c r="K42" s="17"/>
    </row>
    <row r="43" spans="1:11">
      <c r="A43" s="2232">
        <v>22</v>
      </c>
      <c r="B43" s="2238" t="s">
        <v>3617</v>
      </c>
      <c r="C43" s="2234"/>
      <c r="D43" s="2241">
        <v>363226362</v>
      </c>
      <c r="E43" s="2159">
        <v>221125155</v>
      </c>
      <c r="F43" s="2255"/>
      <c r="G43" s="2256"/>
      <c r="H43" s="2256"/>
      <c r="I43" s="2256"/>
      <c r="J43" s="1394">
        <v>22</v>
      </c>
      <c r="K43" s="17"/>
    </row>
    <row r="44" spans="1:11">
      <c r="A44" s="2232">
        <v>23</v>
      </c>
      <c r="B44" s="2238" t="s">
        <v>3618</v>
      </c>
      <c r="C44" s="2234"/>
      <c r="D44" s="2090">
        <v>262377663</v>
      </c>
      <c r="E44" s="2134">
        <v>270682718</v>
      </c>
      <c r="F44" s="2249"/>
      <c r="G44" s="2250"/>
      <c r="H44" s="2250"/>
      <c r="I44" s="2250"/>
      <c r="J44" s="1394">
        <v>23</v>
      </c>
      <c r="K44" s="17"/>
    </row>
    <row r="45" spans="1:11">
      <c r="A45" s="2232">
        <v>24</v>
      </c>
      <c r="B45" s="2238" t="s">
        <v>3619</v>
      </c>
      <c r="C45" s="2234"/>
      <c r="D45" s="2242"/>
      <c r="E45" s="2243"/>
      <c r="F45" s="2257"/>
      <c r="G45" s="2258"/>
      <c r="H45" s="2258"/>
      <c r="I45" s="2258"/>
      <c r="J45" s="1394">
        <v>24</v>
      </c>
      <c r="K45" s="17"/>
    </row>
    <row r="46" spans="1:11">
      <c r="A46" s="2232">
        <v>25</v>
      </c>
      <c r="B46" s="2238" t="s">
        <v>3620</v>
      </c>
      <c r="C46" s="2234"/>
      <c r="D46" s="2241">
        <v>82220375</v>
      </c>
      <c r="E46" s="2159">
        <v>89292771</v>
      </c>
      <c r="F46" s="2249">
        <v>793121</v>
      </c>
      <c r="G46" s="2250">
        <v>898282</v>
      </c>
      <c r="H46" s="3200">
        <v>87141</v>
      </c>
      <c r="I46" s="3200">
        <v>102086</v>
      </c>
      <c r="J46" s="1394">
        <v>25</v>
      </c>
      <c r="K46" s="17"/>
    </row>
    <row r="47" spans="1:11">
      <c r="A47" s="2232">
        <v>26</v>
      </c>
      <c r="B47" s="2238" t="s">
        <v>3621</v>
      </c>
      <c r="C47" s="2234"/>
      <c r="D47" s="2239"/>
      <c r="E47" s="2240"/>
      <c r="F47" s="2251"/>
      <c r="G47" s="2251"/>
      <c r="H47" s="2252"/>
      <c r="I47" s="2252"/>
      <c r="J47" s="1394">
        <v>26</v>
      </c>
      <c r="K47" s="17"/>
    </row>
    <row r="48" spans="1:11">
      <c r="A48" s="2232">
        <v>27</v>
      </c>
      <c r="B48" s="2238" t="s">
        <v>3622</v>
      </c>
      <c r="C48" s="2234"/>
      <c r="D48" s="2241">
        <v>380464902</v>
      </c>
      <c r="E48" s="2159">
        <v>379436631</v>
      </c>
      <c r="F48" s="2249">
        <v>8436885</v>
      </c>
      <c r="G48" s="2250">
        <v>8613200</v>
      </c>
      <c r="H48" s="3200">
        <v>53705</v>
      </c>
      <c r="I48" s="3200">
        <v>56036</v>
      </c>
      <c r="J48" s="1394">
        <v>27</v>
      </c>
      <c r="K48" s="17"/>
    </row>
    <row r="49" spans="1:11">
      <c r="A49" s="2232">
        <v>28</v>
      </c>
      <c r="B49" s="2238" t="s">
        <v>3623</v>
      </c>
      <c r="C49" s="2234"/>
      <c r="D49" s="2241">
        <v>133551290</v>
      </c>
      <c r="E49" s="2159">
        <v>134115962</v>
      </c>
      <c r="F49" s="2249">
        <v>7701956</v>
      </c>
      <c r="G49" s="2250">
        <v>6860529</v>
      </c>
      <c r="H49" s="3200">
        <v>912</v>
      </c>
      <c r="I49" s="3200">
        <v>932</v>
      </c>
      <c r="J49" s="1394">
        <v>28</v>
      </c>
      <c r="K49" s="17"/>
    </row>
    <row r="50" spans="1:11">
      <c r="A50" s="2232">
        <v>29</v>
      </c>
      <c r="B50" s="2238" t="s">
        <v>3624</v>
      </c>
      <c r="C50" s="2234"/>
      <c r="D50" s="2241"/>
      <c r="E50" s="2159"/>
      <c r="F50" s="2249"/>
      <c r="G50" s="2250"/>
      <c r="H50" s="2250"/>
      <c r="I50" s="2250"/>
      <c r="J50" s="1394">
        <v>29</v>
      </c>
      <c r="K50" s="17"/>
    </row>
    <row r="51" spans="1:11">
      <c r="A51" s="2232">
        <v>30</v>
      </c>
      <c r="B51" s="2238" t="s">
        <v>3625</v>
      </c>
      <c r="C51" s="2234"/>
      <c r="D51" s="2241"/>
      <c r="E51" s="2159"/>
      <c r="F51" s="2249"/>
      <c r="G51" s="2250"/>
      <c r="H51" s="2250"/>
      <c r="I51" s="2250"/>
      <c r="J51" s="1394">
        <v>30</v>
      </c>
      <c r="K51" s="17"/>
    </row>
    <row r="52" spans="1:11">
      <c r="A52" s="2232">
        <v>31</v>
      </c>
      <c r="B52" s="2238" t="s">
        <v>3626</v>
      </c>
      <c r="C52" s="2234"/>
      <c r="D52" s="2241"/>
      <c r="E52" s="2159"/>
      <c r="F52" s="2249"/>
      <c r="G52" s="2250"/>
      <c r="H52" s="2250"/>
      <c r="I52" s="2250"/>
      <c r="J52" s="1394">
        <v>31</v>
      </c>
      <c r="K52" s="17"/>
    </row>
    <row r="53" spans="1:11">
      <c r="A53" s="2232">
        <v>32</v>
      </c>
      <c r="B53" s="2238" t="s">
        <v>3627</v>
      </c>
      <c r="C53" s="2234"/>
      <c r="D53" s="2241"/>
      <c r="E53" s="2159"/>
      <c r="F53" s="2249"/>
      <c r="G53" s="2250"/>
      <c r="H53" s="2250"/>
      <c r="I53" s="2250"/>
      <c r="J53" s="1394">
        <v>32</v>
      </c>
      <c r="K53" s="17"/>
    </row>
    <row r="54" spans="1:11">
      <c r="A54" s="2232">
        <v>33</v>
      </c>
      <c r="B54" s="2238" t="s">
        <v>3628</v>
      </c>
      <c r="C54" s="2234"/>
      <c r="D54" s="2241"/>
      <c r="E54" s="2159"/>
      <c r="F54" s="2249"/>
      <c r="G54" s="2250"/>
      <c r="H54" s="2250"/>
      <c r="I54" s="2250"/>
      <c r="J54" s="1394">
        <v>33</v>
      </c>
      <c r="K54" s="17"/>
    </row>
    <row r="55" spans="1:11">
      <c r="A55" s="2232">
        <v>34</v>
      </c>
      <c r="B55" s="2238" t="s">
        <v>3629</v>
      </c>
      <c r="C55" s="2234"/>
      <c r="D55" s="2241">
        <v>596236567</v>
      </c>
      <c r="E55" s="2159">
        <v>602845364</v>
      </c>
      <c r="F55" s="2249">
        <v>16931962</v>
      </c>
      <c r="G55" s="2250">
        <v>16372011</v>
      </c>
      <c r="H55" s="3200">
        <v>141758</v>
      </c>
      <c r="I55" s="3200">
        <v>159054</v>
      </c>
      <c r="J55" s="1394">
        <v>34</v>
      </c>
      <c r="K55" s="17"/>
    </row>
    <row r="56" spans="1:11">
      <c r="A56" s="2232">
        <v>35</v>
      </c>
      <c r="B56" s="2238" t="s">
        <v>3630</v>
      </c>
      <c r="C56" s="2234"/>
      <c r="D56" s="2241">
        <v>0</v>
      </c>
      <c r="E56" s="2159">
        <v>0</v>
      </c>
      <c r="F56" s="2259"/>
      <c r="G56" s="2260"/>
      <c r="H56" s="2250"/>
      <c r="I56" s="2250"/>
      <c r="J56" s="1394">
        <v>35</v>
      </c>
      <c r="K56" s="17"/>
    </row>
    <row r="57" spans="1:11">
      <c r="A57" s="2232">
        <v>36</v>
      </c>
      <c r="B57" s="2238" t="s">
        <v>3631</v>
      </c>
      <c r="C57" s="2234"/>
      <c r="D57" s="2241">
        <v>0</v>
      </c>
      <c r="E57" s="2159">
        <v>0</v>
      </c>
      <c r="F57" s="2261"/>
      <c r="G57" s="2260"/>
      <c r="H57" s="2250"/>
      <c r="I57" s="2250"/>
      <c r="J57" s="1394">
        <v>36</v>
      </c>
      <c r="K57" s="17"/>
    </row>
    <row r="58" spans="1:11">
      <c r="A58" s="2232">
        <v>37</v>
      </c>
      <c r="B58" s="2238"/>
      <c r="C58" s="2234"/>
      <c r="D58" s="2241"/>
      <c r="E58" s="2159"/>
      <c r="F58" s="2262"/>
      <c r="G58" s="2260"/>
      <c r="H58" s="2250"/>
      <c r="I58" s="2250"/>
      <c r="J58" s="1394">
        <v>37</v>
      </c>
      <c r="K58" s="17"/>
    </row>
    <row r="59" spans="1:11" ht="15" customHeight="1">
      <c r="A59" s="2232">
        <v>38</v>
      </c>
      <c r="B59" s="2238" t="s">
        <v>3632</v>
      </c>
      <c r="C59" s="2234"/>
      <c r="D59" s="2241">
        <f>SUM(D38:D44)+SUM(D55:D57)</f>
        <v>1268829749</v>
      </c>
      <c r="E59" s="2159">
        <f>SUM(E38:E44)+SUM(E55:E57)</f>
        <v>1142380019</v>
      </c>
      <c r="F59" s="2263"/>
      <c r="G59" s="2264"/>
      <c r="H59" s="2264"/>
      <c r="I59" s="2264"/>
      <c r="J59" s="1394">
        <v>38</v>
      </c>
      <c r="K59" s="17"/>
    </row>
    <row r="60" spans="1:11">
      <c r="A60" s="2232">
        <v>39</v>
      </c>
      <c r="B60" s="2238" t="s">
        <v>3633</v>
      </c>
      <c r="C60" s="2234"/>
      <c r="D60" s="3401">
        <f>D36+D59</f>
        <v>4370682879</v>
      </c>
      <c r="E60" s="3402">
        <f>E36+E59</f>
        <v>3714116612</v>
      </c>
      <c r="F60" s="2263"/>
      <c r="G60" s="2264"/>
      <c r="H60" s="2264"/>
      <c r="I60" s="2264"/>
      <c r="J60" s="1394">
        <v>39</v>
      </c>
      <c r="K60" s="17"/>
    </row>
    <row r="61" spans="1:11">
      <c r="A61" s="1580"/>
      <c r="B61" s="17"/>
      <c r="C61" s="17"/>
      <c r="D61" s="1194"/>
      <c r="E61" s="1711"/>
      <c r="F61" s="1580"/>
      <c r="G61" s="17"/>
      <c r="H61" s="17"/>
      <c r="I61" s="17"/>
      <c r="J61" s="1551"/>
      <c r="K61" s="17"/>
    </row>
    <row r="62" spans="1:11">
      <c r="A62" s="1580"/>
      <c r="B62" s="3887" t="s">
        <v>3634</v>
      </c>
      <c r="C62" s="3695"/>
      <c r="D62" s="3695"/>
      <c r="E62" s="3766"/>
      <c r="F62" s="1580"/>
      <c r="G62" s="17"/>
      <c r="H62" s="17"/>
      <c r="I62" s="17"/>
      <c r="J62" s="1551"/>
      <c r="K62" s="17"/>
    </row>
    <row r="63" spans="1:11">
      <c r="A63" s="1580"/>
      <c r="B63" s="3695"/>
      <c r="C63" s="3695"/>
      <c r="D63" s="3695"/>
      <c r="E63" s="3766"/>
      <c r="F63" s="1580" t="s">
        <v>3635</v>
      </c>
      <c r="G63" s="17"/>
      <c r="H63" s="17"/>
      <c r="I63" s="17"/>
      <c r="J63" s="1551"/>
      <c r="K63" s="17"/>
    </row>
    <row r="64" spans="1:11">
      <c r="A64" s="1580"/>
      <c r="B64" s="17"/>
      <c r="C64" s="17"/>
      <c r="D64" s="17"/>
      <c r="E64" s="1581"/>
      <c r="F64" s="1580"/>
      <c r="G64" s="17"/>
      <c r="H64" s="17"/>
      <c r="I64" s="17"/>
      <c r="J64" s="1551"/>
      <c r="K64" s="17"/>
    </row>
    <row r="65" spans="1:11">
      <c r="A65" s="1580"/>
      <c r="B65" s="17" t="s">
        <v>3636</v>
      </c>
      <c r="C65" s="17"/>
      <c r="D65" s="17"/>
      <c r="E65" s="1581"/>
      <c r="F65" s="1580" t="s">
        <v>3637</v>
      </c>
      <c r="G65" s="17"/>
      <c r="H65" s="17"/>
      <c r="I65" s="17"/>
      <c r="J65" s="1551"/>
      <c r="K65" s="17"/>
    </row>
    <row r="66" spans="1:11">
      <c r="A66" s="1580"/>
      <c r="B66" s="17" t="s">
        <v>3638</v>
      </c>
      <c r="C66" s="17"/>
      <c r="D66" s="17"/>
      <c r="E66" s="1581"/>
      <c r="F66" s="1580"/>
      <c r="G66" s="17"/>
      <c r="H66" s="17"/>
      <c r="I66" s="17"/>
      <c r="J66" s="1551"/>
      <c r="K66" s="17"/>
    </row>
    <row r="67" spans="1:11">
      <c r="A67" s="1580"/>
      <c r="B67" s="17" t="s">
        <v>85</v>
      </c>
      <c r="C67" s="17"/>
      <c r="D67" s="17" t="s">
        <v>3639</v>
      </c>
      <c r="E67" s="1581" t="s">
        <v>3640</v>
      </c>
      <c r="F67" s="1580"/>
      <c r="G67" s="17"/>
      <c r="H67" s="17"/>
      <c r="I67" s="17"/>
      <c r="J67" s="1551"/>
      <c r="K67" s="17"/>
    </row>
    <row r="68" spans="1:11">
      <c r="A68" s="1580">
        <v>209</v>
      </c>
      <c r="B68" s="17" t="s">
        <v>3598</v>
      </c>
      <c r="C68" s="17"/>
      <c r="D68" s="3403">
        <v>582520.97000000009</v>
      </c>
      <c r="E68" s="1581">
        <v>1403.7620000000002</v>
      </c>
      <c r="F68" s="1580"/>
      <c r="G68" s="17"/>
      <c r="H68" s="17"/>
      <c r="I68" s="17"/>
      <c r="J68" s="1551"/>
      <c r="K68" s="17"/>
    </row>
    <row r="69" spans="1:11">
      <c r="A69" s="1580">
        <v>309</v>
      </c>
      <c r="B69" s="17" t="s">
        <v>3599</v>
      </c>
      <c r="C69" s="17"/>
      <c r="D69" s="1301">
        <v>3320763.95</v>
      </c>
      <c r="E69" s="1581">
        <v>9004.8050000000003</v>
      </c>
      <c r="F69" s="1580"/>
      <c r="G69" s="17"/>
      <c r="H69" s="17"/>
      <c r="I69" s="17"/>
      <c r="J69" s="1551"/>
      <c r="K69" s="17"/>
    </row>
    <row r="70" spans="1:11">
      <c r="A70" s="1580">
        <v>700</v>
      </c>
      <c r="B70" s="17" t="s">
        <v>3602</v>
      </c>
      <c r="C70" s="17"/>
      <c r="D70" s="2282">
        <v>15635589.73</v>
      </c>
      <c r="E70" s="2283">
        <v>33958.770999999993</v>
      </c>
      <c r="F70" s="1580"/>
      <c r="G70" s="17"/>
      <c r="H70" s="17"/>
      <c r="I70" s="17"/>
      <c r="J70" s="1551"/>
      <c r="K70" s="17"/>
    </row>
    <row r="71" spans="1:11" ht="19.5" customHeight="1">
      <c r="A71" s="1580"/>
      <c r="B71" s="17"/>
      <c r="C71" s="17" t="s">
        <v>496</v>
      </c>
      <c r="D71" s="3539">
        <f>SUM(D68:D70)</f>
        <v>19538874.650000002</v>
      </c>
      <c r="E71" s="3538">
        <v>44367.337999999996</v>
      </c>
      <c r="F71" s="1580"/>
      <c r="G71" s="17"/>
      <c r="H71" s="17"/>
      <c r="I71" s="17"/>
      <c r="J71" s="1551"/>
      <c r="K71" s="17"/>
    </row>
    <row r="72" spans="1:11">
      <c r="B72" s="17"/>
      <c r="C72" s="17"/>
      <c r="E72" s="1551"/>
      <c r="F72" s="1580"/>
      <c r="G72" s="17"/>
      <c r="H72" s="17"/>
      <c r="I72" s="17"/>
      <c r="J72" s="1551"/>
      <c r="K72" s="17"/>
    </row>
    <row r="73" spans="1:11">
      <c r="A73" s="1580"/>
      <c r="B73" s="17"/>
      <c r="C73" s="72" t="s">
        <v>3641</v>
      </c>
      <c r="D73" s="17"/>
      <c r="E73" s="1551"/>
      <c r="F73" s="1580"/>
      <c r="G73" s="17"/>
      <c r="H73" s="17"/>
      <c r="I73" s="17"/>
      <c r="J73" s="1551"/>
      <c r="K73" s="17"/>
    </row>
    <row r="74" spans="1:11" ht="16" thickBot="1">
      <c r="A74" s="1201"/>
      <c r="B74" s="1653"/>
      <c r="C74" s="1653"/>
      <c r="D74" s="1653"/>
      <c r="E74" s="1202"/>
      <c r="F74" s="1201"/>
      <c r="G74" s="1653"/>
      <c r="H74" s="1653"/>
      <c r="I74" s="1653"/>
      <c r="J74" s="1202"/>
      <c r="K74" s="17"/>
    </row>
    <row r="75" spans="1:11" ht="17.5">
      <c r="A75" s="228"/>
      <c r="B75" s="228"/>
      <c r="C75" s="228"/>
      <c r="D75" s="228"/>
      <c r="E75" s="228"/>
      <c r="F75" s="228"/>
      <c r="G75" s="228"/>
      <c r="H75" s="228"/>
      <c r="I75" s="228"/>
      <c r="J75" s="228"/>
      <c r="K75" s="228"/>
    </row>
    <row r="76" spans="1:11" ht="17.5">
      <c r="A76" s="230" t="s">
        <v>3642</v>
      </c>
      <c r="B76" s="230"/>
      <c r="C76"/>
      <c r="D76" s="230"/>
      <c r="E76" s="230"/>
      <c r="F76" s="230" t="s">
        <v>3642</v>
      </c>
      <c r="G76" s="230"/>
      <c r="H76"/>
      <c r="I76" s="230"/>
      <c r="J76" s="231" t="s">
        <v>3643</v>
      </c>
      <c r="K76" s="231"/>
    </row>
    <row r="77" spans="1:11" ht="18" thickBot="1">
      <c r="A77" s="232" t="s">
        <v>3644</v>
      </c>
      <c r="B77" s="391"/>
      <c r="C77" s="391"/>
      <c r="D77" s="391"/>
      <c r="E77" s="391"/>
      <c r="F77" s="3886" t="s">
        <v>3645</v>
      </c>
      <c r="G77" s="3886"/>
      <c r="H77" s="3886"/>
      <c r="I77" s="3886"/>
      <c r="J77" s="3886"/>
      <c r="K77" s="391"/>
    </row>
    <row r="78" spans="1:11">
      <c r="A78" s="1195" t="s">
        <v>156</v>
      </c>
      <c r="B78" s="1196"/>
      <c r="C78" s="1286" t="s">
        <v>1246</v>
      </c>
      <c r="D78" s="1197" t="s">
        <v>158</v>
      </c>
      <c r="E78" s="1198" t="s">
        <v>159</v>
      </c>
    </row>
    <row r="79" spans="1:11">
      <c r="A79" s="1583" t="str">
        <f>'Data Sheet'!$C$25</f>
        <v xml:space="preserve">Niagara Mohawk Power Corporation </v>
      </c>
      <c r="B79" s="33"/>
      <c r="C79" s="17" t="s">
        <v>386</v>
      </c>
      <c r="D79" s="29" t="s">
        <v>161</v>
      </c>
      <c r="E79" s="1199"/>
    </row>
    <row r="80" spans="1:11">
      <c r="A80" s="1687"/>
      <c r="B80" s="52"/>
      <c r="C80" s="21" t="s">
        <v>388</v>
      </c>
      <c r="D80" s="848" t="str">
        <f>'Data Sheet'!$C$40</f>
        <v>April 20, 2026</v>
      </c>
      <c r="E80" s="1200" t="str">
        <f>'Data Sheet'!$C$38</f>
        <v>December 31, 2025</v>
      </c>
    </row>
    <row r="81" spans="1:7">
      <c r="A81" s="1884" t="s">
        <v>3646</v>
      </c>
      <c r="B81" s="2227"/>
      <c r="C81" s="2227"/>
      <c r="D81" s="2227"/>
      <c r="E81" s="2230"/>
    </row>
    <row r="82" spans="1:7">
      <c r="A82" s="1885"/>
      <c r="B82" s="2228"/>
      <c r="C82" s="17"/>
      <c r="D82" s="17"/>
      <c r="E82" s="1551"/>
    </row>
    <row r="83" spans="1:7">
      <c r="A83" s="1580"/>
      <c r="B83" s="3177" t="s">
        <v>3613</v>
      </c>
      <c r="C83" s="3178">
        <v>2025</v>
      </c>
      <c r="D83" s="1171"/>
      <c r="E83" s="1203"/>
    </row>
    <row r="84" spans="1:7" ht="17.5">
      <c r="A84" s="1887"/>
      <c r="B84" s="1883" t="s">
        <v>3647</v>
      </c>
      <c r="C84" s="3404">
        <v>974385</v>
      </c>
      <c r="D84" s="228"/>
      <c r="E84" s="1551"/>
    </row>
    <row r="85" spans="1:7" ht="17.5">
      <c r="A85" s="1887"/>
      <c r="B85" s="1883" t="s">
        <v>3648</v>
      </c>
      <c r="C85" s="2284">
        <v>900902</v>
      </c>
      <c r="D85" s="228"/>
      <c r="E85" s="1551"/>
    </row>
    <row r="86" spans="1:7" ht="17.5">
      <c r="A86" s="1887"/>
      <c r="B86" s="1883" t="s">
        <v>3649</v>
      </c>
      <c r="C86" s="2284">
        <v>4219126</v>
      </c>
      <c r="D86" s="228"/>
      <c r="E86" s="1551"/>
    </row>
    <row r="87" spans="1:7" ht="17.5">
      <c r="A87" s="1887"/>
      <c r="B87" s="1883" t="s">
        <v>3650</v>
      </c>
      <c r="C87" s="2284">
        <v>1570312</v>
      </c>
      <c r="D87" s="228"/>
      <c r="E87" s="1551"/>
    </row>
    <row r="88" spans="1:7" ht="17.5">
      <c r="A88" s="1887"/>
      <c r="D88" s="228"/>
      <c r="E88" s="1551"/>
    </row>
    <row r="89" spans="1:7" ht="17.5">
      <c r="A89" s="1887"/>
      <c r="B89" s="1883"/>
      <c r="C89" s="2285"/>
      <c r="D89" s="228"/>
      <c r="E89" s="1551"/>
    </row>
    <row r="90" spans="1:7" ht="17.5">
      <c r="A90" s="1887"/>
      <c r="B90" s="1883" t="s">
        <v>3651</v>
      </c>
      <c r="C90" s="3405">
        <f>SUM(C84:C89)</f>
        <v>7664725</v>
      </c>
      <c r="D90" s="228"/>
      <c r="E90" s="1551"/>
    </row>
    <row r="91" spans="1:7">
      <c r="A91" s="1887"/>
      <c r="B91" s="1883"/>
      <c r="C91" s="2286"/>
      <c r="D91" s="1707"/>
      <c r="E91" s="1551"/>
    </row>
    <row r="92" spans="1:7">
      <c r="A92" s="1887"/>
      <c r="B92" s="1883"/>
      <c r="C92" s="3180">
        <v>2024</v>
      </c>
      <c r="D92" s="1707"/>
      <c r="E92" s="1551"/>
    </row>
    <row r="93" spans="1:7">
      <c r="A93" s="1887"/>
      <c r="B93" s="1883" t="s">
        <v>3647</v>
      </c>
      <c r="C93" s="3404">
        <v>851015.52</v>
      </c>
      <c r="D93" s="1707"/>
      <c r="E93" s="1551"/>
      <c r="G93" s="3209"/>
    </row>
    <row r="94" spans="1:7">
      <c r="A94" s="1887"/>
      <c r="B94" s="1883" t="s">
        <v>3648</v>
      </c>
      <c r="C94" s="2284">
        <v>5957936</v>
      </c>
      <c r="D94" s="1708"/>
      <c r="E94" s="1551"/>
      <c r="G94" s="3209"/>
    </row>
    <row r="95" spans="1:7">
      <c r="A95" s="1886"/>
      <c r="B95" s="1883" t="s">
        <v>3649</v>
      </c>
      <c r="C95" s="2284">
        <v>1222636.1200000001</v>
      </c>
      <c r="D95" s="1707"/>
      <c r="E95" s="1551"/>
      <c r="G95" s="3209"/>
    </row>
    <row r="96" spans="1:7">
      <c r="A96" s="1886"/>
      <c r="B96" s="1883" t="s">
        <v>3650</v>
      </c>
      <c r="C96" s="3183">
        <v>1952471</v>
      </c>
      <c r="D96" s="1708"/>
      <c r="E96" s="1682"/>
      <c r="G96" s="3209"/>
    </row>
    <row r="97" spans="1:7">
      <c r="A97" s="1886"/>
      <c r="D97" s="1707"/>
      <c r="E97" s="1682"/>
      <c r="G97" s="3209"/>
    </row>
    <row r="98" spans="1:7">
      <c r="A98" s="1888"/>
      <c r="B98" s="1883"/>
      <c r="C98" s="2285"/>
      <c r="D98" s="1707"/>
      <c r="E98" s="1709"/>
    </row>
    <row r="99" spans="1:7">
      <c r="A99" s="1886"/>
      <c r="B99" s="1883" t="s">
        <v>3652</v>
      </c>
      <c r="C99" s="3405">
        <f>SUM(C93:C98)</f>
        <v>9984058.6400000006</v>
      </c>
      <c r="D99" s="1707"/>
      <c r="E99" s="1709"/>
      <c r="G99" s="3210"/>
    </row>
    <row r="100" spans="1:7">
      <c r="A100" s="1888"/>
      <c r="D100" s="1707"/>
      <c r="E100" s="1709"/>
    </row>
    <row r="101" spans="1:7">
      <c r="A101" s="1886"/>
      <c r="B101" s="1883"/>
      <c r="C101" s="2286"/>
      <c r="D101" s="1707"/>
      <c r="E101" s="1710"/>
    </row>
    <row r="102" spans="1:7">
      <c r="A102" s="1886"/>
      <c r="B102" s="1883"/>
      <c r="C102" s="2284"/>
      <c r="D102" s="1707"/>
      <c r="E102" s="1710"/>
    </row>
    <row r="103" spans="1:7">
      <c r="A103" s="1886"/>
      <c r="B103" s="1883"/>
      <c r="C103" s="2284"/>
      <c r="D103" s="1707"/>
      <c r="E103" s="2287"/>
    </row>
    <row r="104" spans="1:7">
      <c r="A104" s="1886"/>
      <c r="D104" s="1707"/>
      <c r="E104" s="1581"/>
    </row>
    <row r="105" spans="1:7">
      <c r="A105" s="1886"/>
      <c r="D105" s="1707"/>
      <c r="E105" s="1581"/>
    </row>
    <row r="106" spans="1:7">
      <c r="A106" s="1886"/>
      <c r="B106" s="3179" t="s">
        <v>3617</v>
      </c>
      <c r="C106" s="3180">
        <v>2025</v>
      </c>
      <c r="D106" s="70"/>
      <c r="E106" s="1581"/>
    </row>
    <row r="107" spans="1:7">
      <c r="A107" s="1886"/>
      <c r="B107" s="1883" t="s">
        <v>3653</v>
      </c>
      <c r="C107" s="3404">
        <v>1518707</v>
      </c>
      <c r="D107" s="70"/>
      <c r="E107" s="1581"/>
    </row>
    <row r="108" spans="1:7">
      <c r="A108" s="1886"/>
      <c r="B108" s="1883" t="s">
        <v>3654</v>
      </c>
      <c r="C108" s="3183">
        <v>596236567</v>
      </c>
      <c r="D108" s="70"/>
      <c r="E108" s="1581"/>
    </row>
    <row r="109" spans="1:7">
      <c r="A109" s="1886"/>
      <c r="B109" s="1883" t="s">
        <v>3648</v>
      </c>
      <c r="C109" s="3183">
        <v>11922938</v>
      </c>
      <c r="D109" s="70"/>
      <c r="E109" s="1581"/>
    </row>
    <row r="110" spans="1:7">
      <c r="A110" s="1886"/>
      <c r="B110" s="1883" t="s">
        <v>3655</v>
      </c>
      <c r="C110" s="3183">
        <v>9593292</v>
      </c>
      <c r="D110" s="70"/>
      <c r="E110" s="1581"/>
    </row>
    <row r="111" spans="1:7">
      <c r="A111" s="1886"/>
      <c r="B111" s="1883" t="s">
        <v>3656</v>
      </c>
      <c r="C111" s="3183">
        <v>290028843</v>
      </c>
      <c r="D111" s="151"/>
      <c r="E111" s="1581"/>
    </row>
    <row r="112" spans="1:7">
      <c r="A112" s="1886"/>
      <c r="B112" s="1883" t="s">
        <v>3657</v>
      </c>
      <c r="C112" s="3183">
        <v>43220425</v>
      </c>
      <c r="D112" s="151"/>
      <c r="E112" s="1674"/>
    </row>
    <row r="113" spans="1:5">
      <c r="A113" s="1886"/>
      <c r="B113" s="1883" t="s">
        <v>3658</v>
      </c>
      <c r="C113" s="3183">
        <v>6942157</v>
      </c>
      <c r="D113" s="70"/>
      <c r="E113" s="1581"/>
    </row>
    <row r="114" spans="1:5">
      <c r="A114" s="1886"/>
      <c r="B114" s="1883"/>
      <c r="C114" s="3182"/>
      <c r="D114" s="70"/>
      <c r="E114" s="1581"/>
    </row>
    <row r="115" spans="1:5">
      <c r="A115" s="1886"/>
      <c r="B115" s="1883" t="s">
        <v>3659</v>
      </c>
      <c r="C115" s="3405">
        <f>SUM(C102:C114)</f>
        <v>959464954</v>
      </c>
      <c r="D115" s="70"/>
      <c r="E115" s="1581"/>
    </row>
    <row r="116" spans="1:5">
      <c r="A116" s="1886"/>
      <c r="B116" s="1883"/>
      <c r="C116" s="2286"/>
      <c r="D116" s="70"/>
      <c r="E116" s="1581"/>
    </row>
    <row r="117" spans="1:5">
      <c r="A117" s="1886"/>
      <c r="D117" s="70"/>
      <c r="E117" s="1581"/>
    </row>
    <row r="118" spans="1:5">
      <c r="A118" s="1886"/>
      <c r="D118" s="70"/>
      <c r="E118" s="1581"/>
    </row>
    <row r="119" spans="1:5">
      <c r="A119" s="1886"/>
      <c r="D119" s="70"/>
      <c r="E119" s="1581"/>
    </row>
    <row r="120" spans="1:5">
      <c r="A120" s="1886"/>
      <c r="D120" s="70"/>
      <c r="E120" s="1581"/>
    </row>
    <row r="121" spans="1:5">
      <c r="A121" s="1886"/>
      <c r="C121" s="3181">
        <v>2024</v>
      </c>
      <c r="D121" s="70"/>
      <c r="E121" s="1581"/>
    </row>
    <row r="122" spans="1:5">
      <c r="A122" s="1886"/>
      <c r="B122" s="1883" t="s">
        <v>3653</v>
      </c>
      <c r="C122" s="3404">
        <v>14342933</v>
      </c>
      <c r="D122" s="70"/>
      <c r="E122" s="1581"/>
    </row>
    <row r="123" spans="1:5">
      <c r="A123" s="1886"/>
      <c r="B123" s="1883" t="s">
        <v>3654</v>
      </c>
      <c r="C123" s="2288">
        <v>602845364</v>
      </c>
      <c r="D123" s="70"/>
      <c r="E123" s="1581"/>
    </row>
    <row r="124" spans="1:5">
      <c r="A124" s="1886"/>
      <c r="B124" s="1883" t="s">
        <v>3648</v>
      </c>
      <c r="C124" s="2288">
        <v>1954797</v>
      </c>
      <c r="D124" s="70"/>
      <c r="E124" s="1581"/>
    </row>
    <row r="125" spans="1:5">
      <c r="A125" s="1886"/>
      <c r="B125" s="1883" t="s">
        <v>3655</v>
      </c>
      <c r="C125" s="2288">
        <v>1331471</v>
      </c>
      <c r="D125" s="70"/>
      <c r="E125" s="1581"/>
    </row>
    <row r="126" spans="1:5">
      <c r="A126" s="1886"/>
      <c r="B126" s="1883" t="s">
        <v>3660</v>
      </c>
      <c r="C126" s="2288">
        <v>144778998.00000006</v>
      </c>
      <c r="D126" s="70"/>
      <c r="E126" s="1581"/>
    </row>
    <row r="127" spans="1:5">
      <c r="A127" s="1886"/>
      <c r="B127" s="1883" t="s">
        <v>3657</v>
      </c>
      <c r="C127" s="2288">
        <v>64198790.240000024</v>
      </c>
      <c r="D127" s="70"/>
      <c r="E127" s="1581"/>
    </row>
    <row r="128" spans="1:5">
      <c r="A128" s="1886"/>
      <c r="B128" s="1883" t="s">
        <v>3658</v>
      </c>
      <c r="C128" s="2288">
        <v>-5481834.4299999997</v>
      </c>
      <c r="D128" s="1194"/>
      <c r="E128" s="1711"/>
    </row>
    <row r="129" spans="1:6">
      <c r="A129" s="1886"/>
      <c r="B129" s="1883"/>
      <c r="C129" s="2285"/>
      <c r="D129" s="17"/>
      <c r="E129" s="1581"/>
    </row>
    <row r="130" spans="1:6">
      <c r="A130" s="1886"/>
      <c r="B130" s="1883" t="s">
        <v>3661</v>
      </c>
      <c r="C130" s="3405">
        <f>SUM(C122:C129)</f>
        <v>823970518.81000006</v>
      </c>
      <c r="D130" s="17"/>
      <c r="E130" s="1581"/>
    </row>
    <row r="131" spans="1:6">
      <c r="A131" s="1886"/>
      <c r="B131" s="1883"/>
      <c r="C131" s="2284"/>
      <c r="D131" s="17"/>
      <c r="E131" s="1581"/>
    </row>
    <row r="132" spans="1:6">
      <c r="A132" s="1886"/>
      <c r="B132" s="1883"/>
      <c r="C132" s="2284"/>
      <c r="D132" s="17"/>
      <c r="E132" s="1581"/>
    </row>
    <row r="133" spans="1:6">
      <c r="A133" s="1886"/>
      <c r="B133" s="1883"/>
      <c r="C133" s="2284"/>
      <c r="D133" s="17"/>
      <c r="E133" s="1581"/>
    </row>
    <row r="134" spans="1:6">
      <c r="A134" s="1889"/>
      <c r="B134"/>
      <c r="C134"/>
      <c r="D134"/>
      <c r="E134" s="1591"/>
      <c r="F134"/>
    </row>
    <row r="135" spans="1:6">
      <c r="A135" s="1889"/>
      <c r="B135"/>
      <c r="C135"/>
      <c r="D135"/>
      <c r="E135" s="1591"/>
      <c r="F135"/>
    </row>
    <row r="136" spans="1:6">
      <c r="A136" s="1886"/>
      <c r="B136" s="17"/>
      <c r="C136" s="17"/>
      <c r="D136" s="17"/>
      <c r="E136" s="1551"/>
    </row>
    <row r="137" spans="1:6">
      <c r="A137" s="1886"/>
      <c r="B137" s="17"/>
      <c r="C137" s="17"/>
      <c r="D137" s="17"/>
      <c r="E137" s="1551"/>
    </row>
    <row r="138" spans="1:6">
      <c r="A138" s="1886"/>
      <c r="B138" s="17"/>
      <c r="C138" s="17"/>
      <c r="D138" s="17"/>
      <c r="E138" s="1551"/>
    </row>
    <row r="139" spans="1:6">
      <c r="A139" s="1886"/>
      <c r="B139" s="17"/>
      <c r="C139" s="17"/>
      <c r="D139" s="17"/>
      <c r="E139" s="1551"/>
    </row>
    <row r="140" spans="1:6" ht="18" thickBot="1">
      <c r="A140" s="1890"/>
      <c r="B140" s="1891"/>
      <c r="C140" s="1891"/>
      <c r="D140" s="1891"/>
      <c r="E140" s="1892"/>
    </row>
    <row r="141" spans="1:6" ht="17.5">
      <c r="A141" s="230" t="s">
        <v>3642</v>
      </c>
      <c r="B141" s="230"/>
      <c r="C141"/>
      <c r="D141" s="230"/>
      <c r="E141" s="231" t="s">
        <v>3662</v>
      </c>
    </row>
    <row r="142" spans="1:6" ht="17.5">
      <c r="A142" s="232" t="s">
        <v>3663</v>
      </c>
      <c r="B142" s="391"/>
      <c r="C142" s="391"/>
      <c r="D142" s="391"/>
      <c r="E142" s="391"/>
    </row>
    <row r="153" spans="1:6">
      <c r="A153" s="1583"/>
      <c r="C153" s="617"/>
      <c r="D153" s="617"/>
      <c r="E153" s="1586"/>
      <c r="F153" s="1586"/>
    </row>
    <row r="154" spans="1:6">
      <c r="A154" s="1583"/>
      <c r="C154" s="617"/>
      <c r="D154" s="617"/>
      <c r="E154" s="1586"/>
      <c r="F154" s="1586"/>
    </row>
    <row r="155" spans="1:6">
      <c r="A155" s="1583"/>
      <c r="C155" s="617"/>
      <c r="D155" s="617"/>
      <c r="E155" s="1586"/>
      <c r="F155" s="1586"/>
    </row>
    <row r="156" spans="1:6">
      <c r="A156" s="1583"/>
      <c r="C156" s="617"/>
      <c r="D156" s="617"/>
      <c r="E156" s="1586"/>
      <c r="F156" s="1586"/>
    </row>
    <row r="157" spans="1:6">
      <c r="A157" s="1583"/>
      <c r="C157" s="617"/>
      <c r="D157" s="617"/>
      <c r="E157" s="1586"/>
      <c r="F157" s="1586"/>
    </row>
    <row r="158" spans="1:6">
      <c r="A158" s="1583"/>
      <c r="C158" s="617"/>
      <c r="D158" s="617"/>
      <c r="E158" s="1586"/>
      <c r="F158" s="1586"/>
    </row>
    <row r="159" spans="1:6">
      <c r="A159" s="1583"/>
      <c r="C159" s="617"/>
      <c r="D159" s="617"/>
      <c r="E159" s="1586"/>
      <c r="F159" s="1586"/>
    </row>
    <row r="160" spans="1:6">
      <c r="A160" s="1583"/>
      <c r="C160" s="617"/>
      <c r="D160" s="617"/>
      <c r="E160" s="1586"/>
      <c r="F160" s="1586"/>
    </row>
    <row r="161" spans="1:6">
      <c r="A161" s="1583"/>
      <c r="C161" s="617"/>
      <c r="D161" s="617"/>
      <c r="E161" s="1586"/>
      <c r="F161" s="1586"/>
    </row>
    <row r="162" spans="1:6">
      <c r="A162" s="1583"/>
      <c r="C162" s="617"/>
      <c r="D162" s="617"/>
      <c r="E162" s="1586"/>
      <c r="F162" s="1586"/>
    </row>
    <row r="163" spans="1:6">
      <c r="A163" s="1583"/>
      <c r="C163" s="617"/>
      <c r="D163" s="617"/>
      <c r="E163" s="1586"/>
      <c r="F163" s="1586"/>
    </row>
    <row r="164" spans="1:6">
      <c r="A164" s="1583"/>
      <c r="C164" s="617"/>
      <c r="D164" s="617"/>
      <c r="E164" s="1586"/>
      <c r="F164" s="1586"/>
    </row>
    <row r="165" spans="1:6">
      <c r="A165" s="1583"/>
      <c r="C165" s="617"/>
      <c r="D165" s="617"/>
      <c r="E165" s="1586"/>
      <c r="F165" s="1586"/>
    </row>
    <row r="166" spans="1:6">
      <c r="A166" s="1583"/>
      <c r="C166" s="617"/>
      <c r="D166" s="617"/>
      <c r="E166" s="1586"/>
      <c r="F166" s="1586"/>
    </row>
    <row r="167" spans="1:6">
      <c r="A167" s="1583"/>
      <c r="C167" s="617"/>
      <c r="D167" s="617"/>
      <c r="E167" s="1586"/>
      <c r="F167" s="1586"/>
    </row>
    <row r="168" spans="1:6">
      <c r="A168" s="1583"/>
      <c r="C168" s="617"/>
      <c r="D168" s="617"/>
      <c r="E168" s="1586"/>
      <c r="F168" s="1586"/>
    </row>
    <row r="169" spans="1:6">
      <c r="A169" s="1583"/>
      <c r="C169" s="617"/>
      <c r="D169" s="617"/>
      <c r="E169" s="1586"/>
      <c r="F169" s="1586"/>
    </row>
    <row r="170" spans="1:6">
      <c r="A170" s="1583"/>
      <c r="C170" s="617"/>
      <c r="D170" s="617"/>
      <c r="E170" s="1586"/>
      <c r="F170" s="1586"/>
    </row>
    <row r="171" spans="1:6">
      <c r="A171" s="1583"/>
      <c r="C171" s="617"/>
      <c r="D171" s="617"/>
      <c r="E171" s="1586"/>
      <c r="F171" s="1586"/>
    </row>
    <row r="172" spans="1:6">
      <c r="A172" s="1583"/>
      <c r="C172" s="617"/>
      <c r="D172" s="617"/>
      <c r="E172" s="1586"/>
      <c r="F172" s="1586"/>
    </row>
    <row r="173" spans="1:6">
      <c r="A173" s="1583"/>
      <c r="C173" s="617"/>
      <c r="D173" s="617"/>
      <c r="E173" s="1586"/>
      <c r="F173" s="1586"/>
    </row>
    <row r="174" spans="1:6">
      <c r="A174" s="1583"/>
      <c r="C174" s="617"/>
      <c r="D174" s="617"/>
      <c r="E174" s="1586"/>
      <c r="F174" s="1586"/>
    </row>
    <row r="175" spans="1:6">
      <c r="A175" s="1583"/>
      <c r="C175" s="617"/>
      <c r="D175" s="617"/>
      <c r="E175" s="1586"/>
      <c r="F175" s="1586"/>
    </row>
    <row r="176" spans="1:6">
      <c r="A176" s="1583"/>
      <c r="C176" s="617"/>
      <c r="D176" s="617"/>
      <c r="E176" s="1586"/>
      <c r="F176" s="1586"/>
    </row>
    <row r="177" spans="1:6">
      <c r="A177" s="1583"/>
      <c r="C177" s="617"/>
      <c r="D177" s="617"/>
      <c r="E177" s="1586"/>
      <c r="F177" s="1586"/>
    </row>
    <row r="178" spans="1:6">
      <c r="A178" s="1583"/>
      <c r="C178" s="1128"/>
      <c r="D178" s="1128"/>
      <c r="E178" s="1586"/>
      <c r="F178" s="1586"/>
    </row>
    <row r="179" spans="1:6">
      <c r="A179" s="1583"/>
      <c r="E179" s="1586"/>
      <c r="F179" s="1586"/>
    </row>
    <row r="180" spans="1:6" ht="16" thickBot="1">
      <c r="A180" s="1189"/>
      <c r="B180" s="1620"/>
      <c r="C180" s="1620"/>
      <c r="D180" s="1620"/>
      <c r="E180" s="1369"/>
      <c r="F180" s="1586"/>
    </row>
    <row r="181" spans="1:6">
      <c r="A181" s="1583"/>
      <c r="F181" s="1586"/>
    </row>
    <row r="182" spans="1:6">
      <c r="A182" s="1583"/>
      <c r="F182" s="1586"/>
    </row>
    <row r="183" spans="1:6">
      <c r="A183" s="1583"/>
      <c r="F183" s="1586"/>
    </row>
    <row r="184" spans="1:6">
      <c r="A184" s="1583"/>
      <c r="F184" s="1586"/>
    </row>
    <row r="185" spans="1:6">
      <c r="A185" s="1583"/>
      <c r="F185" s="1586"/>
    </row>
    <row r="186" spans="1:6">
      <c r="A186" s="1583"/>
      <c r="F186" s="1586"/>
    </row>
    <row r="187" spans="1:6">
      <c r="A187" s="1583"/>
      <c r="F187" s="1586"/>
    </row>
    <row r="188" spans="1:6">
      <c r="A188" s="1583"/>
      <c r="F188" s="1586"/>
    </row>
    <row r="189" spans="1:6">
      <c r="A189" s="1583"/>
      <c r="F189" s="1586"/>
    </row>
    <row r="190" spans="1:6">
      <c r="A190" s="1583"/>
      <c r="F190" s="1586"/>
    </row>
    <row r="191" spans="1:6">
      <c r="A191" s="1583"/>
      <c r="F191" s="1586"/>
    </row>
    <row r="192" spans="1:6">
      <c r="A192" s="1583"/>
      <c r="F192" s="1586"/>
    </row>
    <row r="193" spans="1:6">
      <c r="A193" s="1583"/>
      <c r="F193" s="1586"/>
    </row>
    <row r="194" spans="1:6">
      <c r="A194" s="1583"/>
      <c r="F194" s="1586"/>
    </row>
    <row r="195" spans="1:6">
      <c r="A195" s="1583"/>
      <c r="F195" s="1586"/>
    </row>
    <row r="196" spans="1:6">
      <c r="A196" s="1583"/>
      <c r="F196" s="1586"/>
    </row>
    <row r="197" spans="1:6">
      <c r="A197" s="1583"/>
      <c r="F197" s="1586"/>
    </row>
    <row r="198" spans="1:6">
      <c r="A198" s="1583"/>
      <c r="F198" s="1586"/>
    </row>
    <row r="199" spans="1:6" ht="16" thickBot="1">
      <c r="A199" s="1189"/>
      <c r="B199" s="1620"/>
      <c r="C199" s="1620"/>
      <c r="D199" s="1620"/>
      <c r="E199" s="1620"/>
      <c r="F199" s="1369"/>
    </row>
  </sheetData>
  <mergeCells count="2">
    <mergeCell ref="F77:J77"/>
    <mergeCell ref="B62:E63"/>
  </mergeCells>
  <printOptions horizontalCentered="1" verticalCentered="1"/>
  <pageMargins left="0.5" right="0.75" top="0.5" bottom="0.5" header="0.5" footer="0.5"/>
  <pageSetup scale="61" fitToWidth="2" pageOrder="overThenDown" orientation="portrait" r:id="rId1"/>
  <headerFooter alignWithMargins="0"/>
  <rowBreaks count="1" manualBreakCount="1">
    <brk id="77" max="4" man="1"/>
  </rowBreaks>
  <colBreaks count="1" manualBreakCount="1">
    <brk id="5" max="75" man="1"/>
  </colBreaks>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249977111117893"/>
  </sheetPr>
  <dimension ref="A1:G61"/>
  <sheetViews>
    <sheetView view="pageBreakPreview" zoomScale="60" zoomScaleNormal="100" workbookViewId="0">
      <selection activeCell="R80" sqref="R80"/>
    </sheetView>
  </sheetViews>
  <sheetFormatPr defaultRowHeight="15.5"/>
  <cols>
    <col min="1" max="1" width="4" customWidth="1"/>
    <col min="2" max="2" width="43.4609375" customWidth="1"/>
    <col min="3" max="3" width="19" bestFit="1" customWidth="1"/>
    <col min="4" max="7" width="14.69140625" bestFit="1" customWidth="1"/>
  </cols>
  <sheetData>
    <row r="1" spans="1:7" ht="16" thickBot="1"/>
    <row r="2" spans="1:7" ht="16" thickTop="1">
      <c r="A2" s="504" t="s">
        <v>1245</v>
      </c>
      <c r="B2" s="505"/>
      <c r="C2" s="506" t="s">
        <v>1246</v>
      </c>
      <c r="D2" s="507" t="s">
        <v>158</v>
      </c>
      <c r="E2" s="508" t="s">
        <v>159</v>
      </c>
      <c r="F2" s="506"/>
      <c r="G2" s="509"/>
    </row>
    <row r="3" spans="1:7">
      <c r="A3" s="2429" t="str">
        <f>'Data Sheet'!$C$25</f>
        <v xml:space="preserve">Niagara Mohawk Power Corporation </v>
      </c>
      <c r="B3" s="40"/>
      <c r="C3" s="17" t="s">
        <v>1247</v>
      </c>
      <c r="D3" s="38" t="s">
        <v>1248</v>
      </c>
      <c r="E3" s="47"/>
      <c r="F3" s="9"/>
      <c r="G3" s="511"/>
    </row>
    <row r="4" spans="1:7">
      <c r="A4" s="512" t="s">
        <v>1249</v>
      </c>
      <c r="B4" s="40"/>
      <c r="C4" s="9" t="s">
        <v>1250</v>
      </c>
      <c r="D4" s="848" t="str">
        <f>'Data Sheet'!$C$40</f>
        <v>April 20, 2026</v>
      </c>
      <c r="E4" s="388" t="str">
        <f>'Data Sheet'!$C$38</f>
        <v>December 31, 2025</v>
      </c>
      <c r="F4" s="37"/>
      <c r="G4" s="513"/>
    </row>
    <row r="5" spans="1:7">
      <c r="A5" s="514" t="s">
        <v>3664</v>
      </c>
      <c r="B5" s="2179"/>
      <c r="C5" s="2179"/>
      <c r="D5" s="2179"/>
      <c r="E5" s="2179"/>
      <c r="F5" s="2179"/>
      <c r="G5" s="515"/>
    </row>
    <row r="6" spans="1:7">
      <c r="A6" s="510" t="s">
        <v>3665</v>
      </c>
      <c r="B6" s="9"/>
      <c r="C6" s="9"/>
      <c r="D6" s="9"/>
      <c r="E6" s="2182"/>
      <c r="F6" s="9"/>
      <c r="G6" s="511"/>
    </row>
    <row r="7" spans="1:7">
      <c r="A7" s="510" t="s">
        <v>3666</v>
      </c>
      <c r="B7" s="9"/>
      <c r="C7" s="9"/>
      <c r="D7" s="9"/>
      <c r="E7" s="9"/>
      <c r="F7" s="9"/>
      <c r="G7" s="511"/>
    </row>
    <row r="8" spans="1:7">
      <c r="A8" s="517"/>
      <c r="B8" s="114"/>
      <c r="C8" s="114"/>
      <c r="D8" s="114"/>
      <c r="E8" s="114"/>
      <c r="F8" s="114"/>
      <c r="G8" s="518"/>
    </row>
    <row r="9" spans="1:7">
      <c r="A9" s="519" t="s">
        <v>399</v>
      </c>
      <c r="B9" s="520"/>
      <c r="C9" s="590"/>
      <c r="D9" s="590"/>
      <c r="E9" s="590"/>
      <c r="F9" s="590"/>
      <c r="G9" s="591"/>
    </row>
    <row r="10" spans="1:7">
      <c r="A10" s="523" t="s">
        <v>402</v>
      </c>
      <c r="B10" s="593" t="s">
        <v>3667</v>
      </c>
      <c r="C10" s="534" t="s">
        <v>3668</v>
      </c>
      <c r="D10" s="534" t="s">
        <v>3668</v>
      </c>
      <c r="E10" s="534" t="s">
        <v>3668</v>
      </c>
      <c r="F10" s="534" t="s">
        <v>3668</v>
      </c>
      <c r="G10" s="555" t="s">
        <v>3668</v>
      </c>
    </row>
    <row r="11" spans="1:7">
      <c r="A11" s="523"/>
      <c r="B11" s="593"/>
      <c r="C11" s="534" t="s">
        <v>3669</v>
      </c>
      <c r="D11" s="534" t="s">
        <v>3670</v>
      </c>
      <c r="E11" s="534" t="s">
        <v>3671</v>
      </c>
      <c r="F11" s="534" t="s">
        <v>3672</v>
      </c>
      <c r="G11" s="555" t="s">
        <v>503</v>
      </c>
    </row>
    <row r="12" spans="1:7">
      <c r="A12" s="525"/>
      <c r="B12" s="522" t="s">
        <v>172</v>
      </c>
      <c r="C12" s="534" t="s">
        <v>173</v>
      </c>
      <c r="D12" s="534" t="s">
        <v>174</v>
      </c>
      <c r="E12" s="534" t="s">
        <v>175</v>
      </c>
      <c r="F12" s="534" t="s">
        <v>513</v>
      </c>
      <c r="G12" s="560" t="s">
        <v>514</v>
      </c>
    </row>
    <row r="13" spans="1:7">
      <c r="A13" s="526">
        <v>1</v>
      </c>
      <c r="B13" s="594"/>
      <c r="C13" s="528"/>
      <c r="D13" s="528"/>
      <c r="E13" s="528"/>
      <c r="F13" s="528"/>
      <c r="G13" s="529"/>
    </row>
    <row r="14" spans="1:7">
      <c r="A14" s="526">
        <v>2</v>
      </c>
      <c r="B14" s="527"/>
      <c r="C14" s="528"/>
      <c r="D14" s="528"/>
      <c r="E14" s="528"/>
      <c r="F14" s="528"/>
      <c r="G14" s="1192"/>
    </row>
    <row r="15" spans="1:7">
      <c r="A15" s="526">
        <v>3</v>
      </c>
      <c r="B15" s="527"/>
      <c r="C15" s="528"/>
      <c r="D15" s="530"/>
      <c r="E15" s="530"/>
      <c r="F15" s="530"/>
      <c r="G15" s="1192"/>
    </row>
    <row r="16" spans="1:7">
      <c r="A16" s="526">
        <v>4</v>
      </c>
      <c r="B16" s="527"/>
      <c r="C16" s="528"/>
      <c r="D16" s="530"/>
      <c r="E16" s="532"/>
      <c r="F16" s="532"/>
      <c r="G16" s="1192"/>
    </row>
    <row r="17" spans="1:7">
      <c r="A17" s="526">
        <v>5</v>
      </c>
      <c r="B17" s="527"/>
      <c r="C17" s="528"/>
      <c r="D17" s="532"/>
      <c r="E17" s="532"/>
      <c r="F17" s="532"/>
      <c r="G17" s="1192"/>
    </row>
    <row r="18" spans="1:7">
      <c r="A18" s="526">
        <v>6</v>
      </c>
      <c r="B18" s="527"/>
      <c r="C18" s="528"/>
      <c r="D18" s="532"/>
      <c r="E18" s="532"/>
      <c r="F18" s="532"/>
      <c r="G18" s="1192"/>
    </row>
    <row r="19" spans="1:7">
      <c r="A19" s="526">
        <v>7</v>
      </c>
      <c r="B19" s="527"/>
      <c r="C19" s="528"/>
      <c r="D19" s="535"/>
      <c r="E19" s="535"/>
      <c r="F19" s="535"/>
      <c r="G19" s="1192"/>
    </row>
    <row r="20" spans="1:7">
      <c r="A20" s="526">
        <v>8</v>
      </c>
      <c r="B20" s="527"/>
      <c r="C20" s="528"/>
      <c r="D20" s="537"/>
      <c r="E20" s="537"/>
      <c r="F20" s="537"/>
      <c r="G20" s="1192"/>
    </row>
    <row r="21" spans="1:7">
      <c r="A21" s="526">
        <v>9</v>
      </c>
      <c r="B21" s="594"/>
      <c r="C21" s="528"/>
      <c r="D21" s="532"/>
      <c r="E21" s="530"/>
      <c r="F21" s="530"/>
      <c r="G21" s="1192"/>
    </row>
    <row r="22" spans="1:7">
      <c r="A22" s="526">
        <v>10</v>
      </c>
      <c r="B22" s="527"/>
      <c r="C22" s="528"/>
      <c r="D22" s="532"/>
      <c r="E22" s="532"/>
      <c r="F22" s="532"/>
      <c r="G22" s="1192"/>
    </row>
    <row r="23" spans="1:7">
      <c r="A23" s="526">
        <v>11</v>
      </c>
      <c r="B23" s="527"/>
      <c r="C23" s="528"/>
      <c r="D23" s="532"/>
      <c r="E23" s="532"/>
      <c r="F23" s="532"/>
      <c r="G23" s="1192"/>
    </row>
    <row r="24" spans="1:7">
      <c r="A24" s="526">
        <v>12</v>
      </c>
      <c r="B24" s="527"/>
      <c r="C24" s="528"/>
      <c r="D24" s="532"/>
      <c r="E24" s="532"/>
      <c r="F24" s="532"/>
      <c r="G24" s="1192"/>
    </row>
    <row r="25" spans="1:7">
      <c r="A25" s="526">
        <v>13</v>
      </c>
      <c r="B25" s="527"/>
      <c r="C25" s="528"/>
      <c r="D25" s="532"/>
      <c r="E25" s="532"/>
      <c r="F25" s="532"/>
      <c r="G25" s="1192"/>
    </row>
    <row r="26" spans="1:7">
      <c r="A26" s="526">
        <v>14</v>
      </c>
      <c r="B26" s="527"/>
      <c r="C26" s="528"/>
      <c r="D26" s="532"/>
      <c r="E26" s="532"/>
      <c r="F26" s="532"/>
      <c r="G26" s="1192"/>
    </row>
    <row r="27" spans="1:7">
      <c r="A27" s="526">
        <v>15</v>
      </c>
      <c r="B27" s="527"/>
      <c r="C27" s="528"/>
      <c r="D27" s="532"/>
      <c r="E27" s="532"/>
      <c r="F27" s="532"/>
      <c r="G27" s="1192"/>
    </row>
    <row r="28" spans="1:7">
      <c r="A28" s="526">
        <v>16</v>
      </c>
      <c r="B28" s="527"/>
      <c r="C28" s="528"/>
      <c r="D28" s="532"/>
      <c r="E28" s="532"/>
      <c r="F28" s="532"/>
      <c r="G28" s="1192"/>
    </row>
    <row r="29" spans="1:7">
      <c r="A29" s="526">
        <v>17</v>
      </c>
      <c r="B29" s="527"/>
      <c r="C29" s="528"/>
      <c r="D29" s="532"/>
      <c r="E29" s="532"/>
      <c r="F29" s="532"/>
      <c r="G29" s="1192"/>
    </row>
    <row r="30" spans="1:7">
      <c r="A30" s="526">
        <v>18</v>
      </c>
      <c r="B30" s="594"/>
      <c r="C30" s="528"/>
      <c r="D30" s="532"/>
      <c r="E30" s="532"/>
      <c r="F30" s="532"/>
      <c r="G30" s="1192"/>
    </row>
    <row r="31" spans="1:7">
      <c r="A31" s="526">
        <v>19</v>
      </c>
      <c r="B31" s="527"/>
      <c r="C31" s="528"/>
      <c r="D31" s="532"/>
      <c r="E31" s="532"/>
      <c r="F31" s="532"/>
      <c r="G31" s="1192"/>
    </row>
    <row r="32" spans="1:7">
      <c r="A32" s="526">
        <v>20</v>
      </c>
      <c r="B32" s="527"/>
      <c r="C32" s="528"/>
      <c r="D32" s="532"/>
      <c r="E32" s="532"/>
      <c r="F32" s="532"/>
      <c r="G32" s="1192"/>
    </row>
    <row r="33" spans="1:7">
      <c r="A33" s="526">
        <v>21</v>
      </c>
      <c r="B33" s="594"/>
      <c r="C33" s="528"/>
      <c r="D33" s="532"/>
      <c r="E33" s="532"/>
      <c r="F33" s="532"/>
      <c r="G33" s="1192"/>
    </row>
    <row r="34" spans="1:7">
      <c r="A34" s="526">
        <v>22</v>
      </c>
      <c r="B34" s="594"/>
      <c r="C34" s="528"/>
      <c r="D34" s="532"/>
      <c r="E34" s="532"/>
      <c r="F34" s="532"/>
      <c r="G34" s="1193"/>
    </row>
    <row r="35" spans="1:7">
      <c r="A35" s="526">
        <v>23</v>
      </c>
      <c r="B35" s="527"/>
      <c r="C35" s="528"/>
      <c r="D35" s="532"/>
      <c r="E35" s="532"/>
      <c r="F35" s="532"/>
      <c r="G35" s="1192"/>
    </row>
    <row r="36" spans="1:7">
      <c r="A36" s="526">
        <v>24</v>
      </c>
      <c r="B36" s="527"/>
      <c r="C36" s="528"/>
      <c r="D36" s="532"/>
      <c r="E36" s="532"/>
      <c r="F36" s="532"/>
      <c r="G36" s="1192"/>
    </row>
    <row r="37" spans="1:7">
      <c r="A37" s="526">
        <v>25</v>
      </c>
      <c r="B37" s="527"/>
      <c r="C37" s="528"/>
      <c r="D37" s="532"/>
      <c r="E37" s="532"/>
      <c r="F37" s="532"/>
      <c r="G37" s="1192"/>
    </row>
    <row r="38" spans="1:7">
      <c r="A38" s="526">
        <v>26</v>
      </c>
      <c r="B38" s="527"/>
      <c r="C38" s="528"/>
      <c r="D38" s="532"/>
      <c r="E38" s="532"/>
      <c r="F38" s="532"/>
      <c r="G38" s="1192"/>
    </row>
    <row r="39" spans="1:7">
      <c r="A39" s="526">
        <v>27</v>
      </c>
      <c r="B39" s="527"/>
      <c r="C39" s="528"/>
      <c r="D39" s="532"/>
      <c r="E39" s="532"/>
      <c r="F39" s="532"/>
      <c r="G39" s="1192"/>
    </row>
    <row r="40" spans="1:7">
      <c r="A40" s="526">
        <v>28</v>
      </c>
      <c r="B40" s="527"/>
      <c r="C40" s="528"/>
      <c r="D40" s="532"/>
      <c r="E40" s="532"/>
      <c r="F40" s="532"/>
      <c r="G40" s="1192"/>
    </row>
    <row r="41" spans="1:7">
      <c r="A41" s="526">
        <v>29</v>
      </c>
      <c r="B41" s="527"/>
      <c r="C41" s="528"/>
      <c r="D41" s="532"/>
      <c r="E41" s="532"/>
      <c r="F41" s="532"/>
      <c r="G41" s="1192"/>
    </row>
    <row r="42" spans="1:7">
      <c r="A42" s="526">
        <v>30</v>
      </c>
      <c r="B42" s="527"/>
      <c r="C42" s="528"/>
      <c r="D42" s="532"/>
      <c r="E42" s="532"/>
      <c r="F42" s="532"/>
      <c r="G42" s="1192"/>
    </row>
    <row r="43" spans="1:7">
      <c r="A43" s="526">
        <v>31</v>
      </c>
      <c r="B43" s="527"/>
      <c r="C43" s="528"/>
      <c r="D43" s="532"/>
      <c r="E43" s="532"/>
      <c r="F43" s="532"/>
      <c r="G43" s="1192"/>
    </row>
    <row r="44" spans="1:7">
      <c r="A44" s="526">
        <v>32</v>
      </c>
      <c r="B44" s="527"/>
      <c r="C44" s="528"/>
      <c r="D44" s="532"/>
      <c r="E44" s="532"/>
      <c r="F44" s="532"/>
      <c r="G44" s="1192"/>
    </row>
    <row r="45" spans="1:7">
      <c r="A45" s="526">
        <v>33</v>
      </c>
      <c r="B45" s="527"/>
      <c r="C45" s="528"/>
      <c r="D45" s="532"/>
      <c r="E45" s="532"/>
      <c r="F45" s="532"/>
      <c r="G45" s="1192"/>
    </row>
    <row r="46" spans="1:7">
      <c r="A46" s="526">
        <v>34</v>
      </c>
      <c r="B46" s="527"/>
      <c r="C46" s="528"/>
      <c r="D46" s="532"/>
      <c r="E46" s="532"/>
      <c r="F46" s="532"/>
      <c r="G46" s="1192"/>
    </row>
    <row r="47" spans="1:7">
      <c r="A47" s="526">
        <v>35</v>
      </c>
      <c r="B47" s="527"/>
      <c r="C47" s="528"/>
      <c r="D47" s="532"/>
      <c r="E47" s="532"/>
      <c r="F47" s="532"/>
      <c r="G47" s="533"/>
    </row>
    <row r="48" spans="1:7">
      <c r="A48" s="526">
        <v>36</v>
      </c>
      <c r="B48" s="527"/>
      <c r="C48" s="528"/>
      <c r="D48" s="532"/>
      <c r="E48" s="532"/>
      <c r="F48" s="532"/>
      <c r="G48" s="533"/>
    </row>
    <row r="49" spans="1:7">
      <c r="A49" s="526">
        <v>37</v>
      </c>
      <c r="B49" s="527"/>
      <c r="C49" s="528"/>
      <c r="D49" s="532"/>
      <c r="E49" s="532"/>
      <c r="F49" s="532"/>
      <c r="G49" s="533"/>
    </row>
    <row r="50" spans="1:7">
      <c r="A50" s="526">
        <v>38</v>
      </c>
      <c r="B50" s="527"/>
      <c r="C50" s="528"/>
      <c r="D50" s="532"/>
      <c r="E50" s="532"/>
      <c r="F50" s="532"/>
      <c r="G50" s="533"/>
    </row>
    <row r="51" spans="1:7">
      <c r="A51" s="526">
        <v>39</v>
      </c>
      <c r="B51" s="527"/>
      <c r="C51" s="528"/>
      <c r="D51" s="532"/>
      <c r="E51" s="532"/>
      <c r="F51" s="532"/>
      <c r="G51" s="533"/>
    </row>
    <row r="52" spans="1:7">
      <c r="A52" s="526">
        <v>40</v>
      </c>
      <c r="B52" s="527"/>
      <c r="C52" s="528"/>
      <c r="D52" s="532"/>
      <c r="E52" s="532"/>
      <c r="F52" s="532"/>
      <c r="G52" s="533"/>
    </row>
    <row r="53" spans="1:7">
      <c r="A53" s="526">
        <v>41</v>
      </c>
      <c r="B53" s="527"/>
      <c r="C53" s="528"/>
      <c r="D53" s="532"/>
      <c r="E53" s="532"/>
      <c r="F53" s="532"/>
      <c r="G53" s="533"/>
    </row>
    <row r="54" spans="1:7">
      <c r="A54" s="526">
        <v>42</v>
      </c>
      <c r="B54" s="527"/>
      <c r="C54" s="528"/>
      <c r="D54" s="532"/>
      <c r="E54" s="532"/>
      <c r="F54" s="532"/>
      <c r="G54" s="533"/>
    </row>
    <row r="55" spans="1:7">
      <c r="A55" s="526">
        <v>43</v>
      </c>
      <c r="B55" s="527"/>
      <c r="C55" s="528"/>
      <c r="D55" s="532"/>
      <c r="E55" s="532"/>
      <c r="F55" s="532"/>
      <c r="G55" s="533"/>
    </row>
    <row r="56" spans="1:7">
      <c r="A56" s="526">
        <v>44</v>
      </c>
      <c r="B56" s="527"/>
      <c r="C56" s="528"/>
      <c r="D56" s="532"/>
      <c r="E56" s="532"/>
      <c r="F56" s="532"/>
      <c r="G56" s="533"/>
    </row>
    <row r="57" spans="1:7">
      <c r="A57" s="526">
        <v>45</v>
      </c>
      <c r="B57" s="527"/>
      <c r="C57" s="528"/>
      <c r="D57" s="532"/>
      <c r="E57" s="532"/>
      <c r="F57" s="532"/>
      <c r="G57" s="533"/>
    </row>
    <row r="58" spans="1:7" ht="16" thickBot="1">
      <c r="A58" s="543">
        <v>46</v>
      </c>
      <c r="B58" s="544" t="s">
        <v>972</v>
      </c>
      <c r="C58" s="1191">
        <f>SUM(C13:C57)</f>
        <v>0</v>
      </c>
      <c r="D58" s="1191">
        <f>SUM(D13:D57)</f>
        <v>0</v>
      </c>
      <c r="E58" s="1191">
        <f>SUM(E13:E57)</f>
        <v>0</v>
      </c>
      <c r="F58" s="1191">
        <f>SUM(F13:F57)</f>
        <v>0</v>
      </c>
      <c r="G58" s="1190">
        <f>SUM(G13:G57)</f>
        <v>0</v>
      </c>
    </row>
    <row r="59" spans="1:7" ht="16" thickTop="1">
      <c r="A59" s="9"/>
      <c r="B59" s="9"/>
      <c r="C59" s="9"/>
      <c r="D59" s="151"/>
      <c r="E59" s="151"/>
      <c r="F59" s="151"/>
      <c r="G59" s="151"/>
    </row>
    <row r="60" spans="1:7">
      <c r="A60" s="9" t="s">
        <v>3673</v>
      </c>
      <c r="B60" s="9"/>
      <c r="C60" s="9"/>
      <c r="D60" s="9"/>
      <c r="E60" s="9"/>
      <c r="F60" s="9"/>
      <c r="G60" s="9"/>
    </row>
    <row r="61" spans="1:7">
      <c r="A61" s="12" t="s">
        <v>3674</v>
      </c>
      <c r="B61" s="12"/>
      <c r="C61" s="12"/>
      <c r="D61" s="12"/>
      <c r="E61" s="12"/>
      <c r="F61" s="12"/>
      <c r="G61" s="12"/>
    </row>
  </sheetData>
  <pageMargins left="0.7" right="0.7" top="0.75" bottom="0.75" header="0.3" footer="0.3"/>
  <pageSetup scale="60" orientation="portrait"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tabColor rgb="FF92D050"/>
  </sheetPr>
  <dimension ref="A1:H200"/>
  <sheetViews>
    <sheetView view="pageBreakPreview" topLeftCell="A45" zoomScale="70" zoomScaleNormal="70" zoomScaleSheetLayoutView="70" workbookViewId="0">
      <selection activeCell="G26" sqref="G26"/>
    </sheetView>
  </sheetViews>
  <sheetFormatPr defaultColWidth="9.69140625" defaultRowHeight="15.5"/>
  <cols>
    <col min="1" max="1" width="5.69140625" customWidth="1"/>
    <col min="2" max="2" width="42.3046875" customWidth="1"/>
    <col min="3" max="3" width="14.69140625" customWidth="1"/>
    <col min="4" max="4" width="15.69140625" customWidth="1"/>
    <col min="5" max="6" width="13.69140625" customWidth="1"/>
    <col min="7" max="7" width="17" customWidth="1"/>
    <col min="8" max="8" width="13" hidden="1" customWidth="1"/>
    <col min="9" max="9" width="7" customWidth="1"/>
  </cols>
  <sheetData>
    <row r="1" spans="1:7" ht="45" customHeight="1">
      <c r="A1" s="1395" t="s">
        <v>1245</v>
      </c>
      <c r="B1" s="1396"/>
      <c r="C1" s="1397"/>
      <c r="D1" s="1398" t="s">
        <v>2204</v>
      </c>
      <c r="E1" s="1399"/>
      <c r="F1" s="1400" t="s">
        <v>158</v>
      </c>
      <c r="G1" s="1401" t="s">
        <v>159</v>
      </c>
    </row>
    <row r="2" spans="1:7">
      <c r="A2" s="2673" t="str">
        <f>'Data Sheet'!$C$25</f>
        <v xml:space="preserve">Niagara Mohawk Power Corporation </v>
      </c>
      <c r="C2" s="724"/>
      <c r="D2" s="322" t="s">
        <v>2206</v>
      </c>
      <c r="E2" s="393"/>
      <c r="F2" s="394" t="s">
        <v>161</v>
      </c>
      <c r="G2" s="1600"/>
    </row>
    <row r="3" spans="1:7" ht="15" customHeight="1">
      <c r="A3" s="1652"/>
      <c r="B3" s="395"/>
      <c r="C3" s="725"/>
      <c r="D3" s="396" t="s">
        <v>3675</v>
      </c>
      <c r="E3" s="397"/>
      <c r="F3" s="848" t="str">
        <f>'Data Sheet'!$C$40</f>
        <v>April 20, 2026</v>
      </c>
      <c r="G3" s="1385" t="str">
        <f>'Data Sheet'!$C$38</f>
        <v>December 31, 2025</v>
      </c>
    </row>
    <row r="4" spans="1:7" ht="15" customHeight="1">
      <c r="A4" s="2178" t="s">
        <v>3676</v>
      </c>
      <c r="B4" s="2179"/>
      <c r="C4" s="2179"/>
      <c r="D4" s="2179"/>
      <c r="E4" s="2179"/>
      <c r="F4" s="2179"/>
      <c r="G4" s="2180"/>
    </row>
    <row r="5" spans="1:7" ht="12.75" customHeight="1">
      <c r="A5" s="1252"/>
      <c r="B5" s="2674" t="s">
        <v>3677</v>
      </c>
      <c r="C5" s="2675"/>
      <c r="D5" s="2675"/>
      <c r="E5" s="750" t="s">
        <v>3678</v>
      </c>
      <c r="F5" s="795"/>
      <c r="G5" s="1586"/>
    </row>
    <row r="6" spans="1:7" ht="12.75" customHeight="1">
      <c r="A6" s="1499"/>
      <c r="B6" s="114" t="s">
        <v>3679</v>
      </c>
      <c r="C6" s="1402"/>
      <c r="D6" s="1402"/>
      <c r="E6" s="114" t="s">
        <v>3680</v>
      </c>
      <c r="F6" s="114"/>
      <c r="G6" s="2676"/>
    </row>
    <row r="7" spans="1:7" ht="12.75" customHeight="1">
      <c r="A7" s="1499"/>
      <c r="B7" s="114" t="s">
        <v>3681</v>
      </c>
      <c r="C7" s="1402"/>
      <c r="D7" s="1402"/>
      <c r="E7" s="114" t="s">
        <v>3682</v>
      </c>
      <c r="F7" s="114"/>
      <c r="G7" s="2676"/>
    </row>
    <row r="8" spans="1:7" ht="12.75" customHeight="1">
      <c r="A8" s="1499"/>
      <c r="B8" s="114" t="s">
        <v>3683</v>
      </c>
      <c r="C8" s="1402"/>
      <c r="D8" s="1402"/>
      <c r="E8" s="114" t="s">
        <v>3684</v>
      </c>
      <c r="F8" s="114"/>
      <c r="G8" s="2676"/>
    </row>
    <row r="9" spans="1:7" ht="12.75" customHeight="1">
      <c r="A9" s="1499"/>
      <c r="B9" s="114" t="s">
        <v>3685</v>
      </c>
      <c r="C9" s="1402"/>
      <c r="D9" s="1402"/>
      <c r="E9" s="114" t="s">
        <v>3686</v>
      </c>
      <c r="F9" s="114"/>
      <c r="G9" s="2676"/>
    </row>
    <row r="10" spans="1:7" ht="12.75" customHeight="1">
      <c r="A10" s="1499"/>
      <c r="B10" s="114" t="s">
        <v>3687</v>
      </c>
      <c r="C10" s="1402"/>
      <c r="D10" s="1402"/>
      <c r="E10" s="114" t="s">
        <v>3688</v>
      </c>
      <c r="F10" s="114"/>
      <c r="G10" s="2676"/>
    </row>
    <row r="11" spans="1:7" ht="12.75" customHeight="1">
      <c r="A11" s="1499"/>
      <c r="B11" s="114" t="s">
        <v>3689</v>
      </c>
      <c r="C11" s="114"/>
      <c r="D11" s="114"/>
      <c r="E11" s="114" t="s">
        <v>3690</v>
      </c>
      <c r="F11" s="114"/>
      <c r="G11" s="2676"/>
    </row>
    <row r="12" spans="1:7" ht="12.75" customHeight="1">
      <c r="A12" s="1499"/>
      <c r="B12" s="114" t="s">
        <v>3691</v>
      </c>
      <c r="C12" s="114"/>
      <c r="D12" s="114"/>
      <c r="E12" s="114" t="s">
        <v>3692</v>
      </c>
      <c r="F12" s="114"/>
      <c r="G12" s="2676"/>
    </row>
    <row r="13" spans="1:7" ht="12.75" customHeight="1">
      <c r="A13" s="1499"/>
      <c r="B13" s="114" t="s">
        <v>3693</v>
      </c>
      <c r="C13" s="114"/>
      <c r="D13" s="114"/>
      <c r="E13" s="114" t="s">
        <v>3694</v>
      </c>
      <c r="F13" s="114"/>
      <c r="G13" s="2676"/>
    </row>
    <row r="14" spans="1:7" ht="12.75" customHeight="1">
      <c r="A14" s="1499"/>
      <c r="B14" s="114" t="s">
        <v>3695</v>
      </c>
      <c r="C14" s="1402"/>
      <c r="D14" s="1402"/>
      <c r="E14" s="114" t="s">
        <v>3696</v>
      </c>
      <c r="F14" s="114"/>
      <c r="G14" s="2676"/>
    </row>
    <row r="15" spans="1:7" ht="12.75" customHeight="1">
      <c r="A15" s="1499"/>
      <c r="B15" s="114" t="s">
        <v>3697</v>
      </c>
      <c r="C15" s="1402"/>
      <c r="D15" s="1402"/>
      <c r="E15" s="114" t="s">
        <v>3698</v>
      </c>
      <c r="F15" s="114"/>
      <c r="G15" s="2676"/>
    </row>
    <row r="16" spans="1:7" ht="12.75" customHeight="1">
      <c r="A16" s="1499"/>
      <c r="B16" s="114" t="s">
        <v>3699</v>
      </c>
      <c r="C16" s="1402"/>
      <c r="D16" s="1402"/>
      <c r="E16" s="114" t="s">
        <v>3700</v>
      </c>
      <c r="F16" s="114"/>
      <c r="G16" s="2676"/>
    </row>
    <row r="17" spans="1:7" ht="12.75" customHeight="1">
      <c r="A17" s="1499"/>
      <c r="B17" s="114" t="s">
        <v>3701</v>
      </c>
      <c r="C17" s="1403"/>
      <c r="D17" s="1403"/>
      <c r="E17" s="114" t="s">
        <v>3702</v>
      </c>
      <c r="F17" s="114"/>
      <c r="G17" s="2676"/>
    </row>
    <row r="18" spans="1:7" ht="12.75" customHeight="1">
      <c r="A18" s="1499"/>
      <c r="B18" s="114" t="s">
        <v>3703</v>
      </c>
      <c r="C18" s="1403"/>
      <c r="D18" s="1402"/>
      <c r="E18" s="114"/>
      <c r="F18" s="114"/>
      <c r="G18" s="2676"/>
    </row>
    <row r="19" spans="1:7">
      <c r="A19" s="2677" t="s">
        <v>399</v>
      </c>
      <c r="B19" s="2678"/>
      <c r="C19" s="401"/>
      <c r="D19" s="2389"/>
      <c r="E19" s="2679" t="s">
        <v>3704</v>
      </c>
      <c r="F19" s="2679" t="s">
        <v>3705</v>
      </c>
      <c r="G19" s="1404" t="s">
        <v>3706</v>
      </c>
    </row>
    <row r="20" spans="1:7">
      <c r="A20" s="3008" t="s">
        <v>402</v>
      </c>
      <c r="B20" s="403" t="s">
        <v>3707</v>
      </c>
      <c r="C20" s="404" t="s">
        <v>3708</v>
      </c>
      <c r="D20" s="405" t="s">
        <v>3639</v>
      </c>
      <c r="E20" s="405" t="s">
        <v>3709</v>
      </c>
      <c r="F20" s="405" t="s">
        <v>3710</v>
      </c>
      <c r="G20" s="1405" t="s">
        <v>3711</v>
      </c>
    </row>
    <row r="21" spans="1:7">
      <c r="A21" s="1953"/>
      <c r="B21" s="405" t="s">
        <v>172</v>
      </c>
      <c r="C21" s="408" t="s">
        <v>173</v>
      </c>
      <c r="D21" s="407" t="s">
        <v>174</v>
      </c>
      <c r="E21" s="407" t="s">
        <v>175</v>
      </c>
      <c r="F21" s="407" t="s">
        <v>513</v>
      </c>
      <c r="G21" s="1406" t="s">
        <v>514</v>
      </c>
    </row>
    <row r="22" spans="1:7">
      <c r="A22" s="1937">
        <v>1</v>
      </c>
      <c r="B22" s="1729" t="s">
        <v>3712</v>
      </c>
      <c r="C22" s="3211">
        <v>1404</v>
      </c>
      <c r="D22" s="3212">
        <v>582521</v>
      </c>
      <c r="E22" s="3211">
        <v>1508</v>
      </c>
      <c r="F22" s="3213">
        <v>931</v>
      </c>
      <c r="G22" s="3542">
        <v>0.41489999999999999</v>
      </c>
    </row>
    <row r="23" spans="1:7">
      <c r="A23" s="3144">
        <f t="shared" ref="A23:A64" si="0">A22+1</f>
        <v>2</v>
      </c>
      <c r="B23" s="1721" t="s">
        <v>3713</v>
      </c>
      <c r="C23" s="3215">
        <v>11145678</v>
      </c>
      <c r="D23" s="3216">
        <v>2343058979</v>
      </c>
      <c r="E23" s="3215">
        <v>1441938</v>
      </c>
      <c r="F23" s="3217">
        <v>7730</v>
      </c>
      <c r="G23" s="3542">
        <v>0.2102</v>
      </c>
    </row>
    <row r="24" spans="1:7">
      <c r="A24" s="3144">
        <f t="shared" si="0"/>
        <v>3</v>
      </c>
      <c r="B24" s="1721" t="s">
        <v>3714</v>
      </c>
      <c r="C24" s="3215">
        <v>185004</v>
      </c>
      <c r="D24" s="3216">
        <v>28184208</v>
      </c>
      <c r="E24" s="3215">
        <v>3589</v>
      </c>
      <c r="F24" s="3217">
        <v>51548</v>
      </c>
      <c r="G24" s="3542">
        <v>0.15229999999999999</v>
      </c>
    </row>
    <row r="25" spans="1:7">
      <c r="A25" s="3144">
        <f t="shared" si="0"/>
        <v>4</v>
      </c>
      <c r="B25" s="1721" t="s">
        <v>3715</v>
      </c>
      <c r="C25" s="3215">
        <v>2932</v>
      </c>
      <c r="D25" s="3216">
        <v>202384</v>
      </c>
      <c r="E25" s="3214">
        <v>64</v>
      </c>
      <c r="F25" s="3217">
        <v>45813</v>
      </c>
      <c r="G25" s="3542">
        <v>6.9000000000000006E-2</v>
      </c>
    </row>
    <row r="26" spans="1:7">
      <c r="A26" s="3144">
        <f t="shared" si="0"/>
        <v>5</v>
      </c>
      <c r="B26" s="1721" t="s">
        <v>3716</v>
      </c>
      <c r="C26" s="3215">
        <v>10890</v>
      </c>
      <c r="D26" s="3216">
        <v>2660041</v>
      </c>
      <c r="E26" s="3215">
        <v>2329</v>
      </c>
      <c r="F26" s="3217">
        <v>4676</v>
      </c>
      <c r="G26" s="3542">
        <v>0.24429999999999999</v>
      </c>
    </row>
    <row r="27" spans="1:7">
      <c r="A27" s="3144">
        <f t="shared" si="0"/>
        <v>6</v>
      </c>
      <c r="B27" s="1721" t="s">
        <v>3717</v>
      </c>
      <c r="C27" s="3215">
        <v>11345908</v>
      </c>
      <c r="D27" s="3540">
        <v>2374688133</v>
      </c>
      <c r="E27" s="3215">
        <v>1449428</v>
      </c>
      <c r="F27" s="3217">
        <v>7828</v>
      </c>
      <c r="G27" s="3542">
        <v>0.20930000000000001</v>
      </c>
    </row>
    <row r="28" spans="1:7">
      <c r="A28" s="3144">
        <f t="shared" si="0"/>
        <v>7</v>
      </c>
      <c r="B28" s="1721"/>
      <c r="C28" s="3214" t="s">
        <v>3718</v>
      </c>
      <c r="D28" t="s">
        <v>85</v>
      </c>
      <c r="E28" s="3214" t="s">
        <v>3718</v>
      </c>
      <c r="F28" s="3213" t="s">
        <v>578</v>
      </c>
      <c r="G28" s="3542" t="s">
        <v>578</v>
      </c>
    </row>
    <row r="29" spans="1:7">
      <c r="A29" s="3144">
        <f t="shared" si="0"/>
        <v>8</v>
      </c>
      <c r="B29" s="1721" t="s">
        <v>3712</v>
      </c>
      <c r="C29" s="3215">
        <v>9005</v>
      </c>
      <c r="D29" s="3216">
        <v>3320764</v>
      </c>
      <c r="E29" s="3215">
        <v>3417</v>
      </c>
      <c r="F29" s="3217">
        <v>2635</v>
      </c>
      <c r="G29" s="3542">
        <v>0.36880000000000002</v>
      </c>
    </row>
    <row r="30" spans="1:7">
      <c r="A30" s="3144">
        <f t="shared" si="0"/>
        <v>9</v>
      </c>
      <c r="B30" s="1721" t="s">
        <v>3715</v>
      </c>
      <c r="C30" s="3215">
        <v>1908028</v>
      </c>
      <c r="D30" s="3216">
        <v>327753851</v>
      </c>
      <c r="E30" s="3215">
        <v>27800</v>
      </c>
      <c r="F30" s="3217">
        <v>68634</v>
      </c>
      <c r="G30" s="3542">
        <v>0.17180000000000001</v>
      </c>
    </row>
    <row r="31" spans="1:7">
      <c r="A31" s="3144">
        <f t="shared" si="0"/>
        <v>10</v>
      </c>
      <c r="B31" s="1721" t="s">
        <v>3716</v>
      </c>
      <c r="C31" s="3215">
        <v>571522</v>
      </c>
      <c r="D31" s="3216">
        <v>79916432</v>
      </c>
      <c r="E31" s="3215">
        <v>97807</v>
      </c>
      <c r="F31" s="3217">
        <v>5843</v>
      </c>
      <c r="G31" s="3542">
        <v>0.13980000000000001</v>
      </c>
    </row>
    <row r="32" spans="1:7">
      <c r="A32" s="3144">
        <f t="shared" si="0"/>
        <v>11</v>
      </c>
      <c r="B32" s="1721" t="s">
        <v>3719</v>
      </c>
      <c r="C32" s="3215">
        <v>1245118</v>
      </c>
      <c r="D32" s="3216">
        <v>174418863</v>
      </c>
      <c r="E32" s="3215">
        <v>1262</v>
      </c>
      <c r="F32" s="3217">
        <v>986623</v>
      </c>
      <c r="G32" s="3542">
        <v>0.1401</v>
      </c>
    </row>
    <row r="33" spans="1:7">
      <c r="A33" s="3144">
        <f t="shared" si="0"/>
        <v>12</v>
      </c>
      <c r="B33" s="1721" t="s">
        <v>3720</v>
      </c>
      <c r="C33" s="3215">
        <v>986492</v>
      </c>
      <c r="D33" s="3216">
        <v>96224858</v>
      </c>
      <c r="E33" s="3214">
        <v>23</v>
      </c>
      <c r="F33" s="3217">
        <v>42890957</v>
      </c>
      <c r="G33" s="3542">
        <v>9.7500000000000003E-2</v>
      </c>
    </row>
    <row r="34" spans="1:7">
      <c r="A34" s="3144">
        <f t="shared" si="0"/>
        <v>13</v>
      </c>
      <c r="B34" s="1721" t="s">
        <v>3721</v>
      </c>
      <c r="C34" s="3215">
        <v>338910</v>
      </c>
      <c r="D34" s="3216">
        <v>25212654</v>
      </c>
      <c r="E34" s="3214">
        <v>59</v>
      </c>
      <c r="F34" s="3217">
        <v>5744237</v>
      </c>
      <c r="G34" s="3542">
        <v>7.4399999999999994E-2</v>
      </c>
    </row>
    <row r="35" spans="1:7">
      <c r="A35" s="3144">
        <f t="shared" si="0"/>
        <v>14</v>
      </c>
      <c r="B35" s="1721" t="s">
        <v>3722</v>
      </c>
      <c r="C35" s="3215">
        <v>33386</v>
      </c>
      <c r="D35" s="3216">
        <v>3718799</v>
      </c>
      <c r="E35" s="3214">
        <v>17</v>
      </c>
      <c r="F35" s="3217">
        <v>1963882</v>
      </c>
      <c r="G35" s="3542">
        <v>0.1114</v>
      </c>
    </row>
    <row r="36" spans="1:7">
      <c r="A36" s="3144">
        <f t="shared" si="0"/>
        <v>15</v>
      </c>
      <c r="B36" s="1721" t="s">
        <v>3723</v>
      </c>
      <c r="C36" s="3214" t="s">
        <v>3718</v>
      </c>
      <c r="D36" t="s">
        <v>3718</v>
      </c>
      <c r="E36" s="3214" t="s">
        <v>3718</v>
      </c>
      <c r="F36" s="3213" t="s">
        <v>3718</v>
      </c>
      <c r="G36" s="3542" t="s">
        <v>3718</v>
      </c>
    </row>
    <row r="37" spans="1:7">
      <c r="A37" s="3144">
        <f t="shared" si="0"/>
        <v>16</v>
      </c>
      <c r="B37" s="1721" t="s">
        <v>3724</v>
      </c>
      <c r="C37" s="3215">
        <v>1875</v>
      </c>
      <c r="D37" s="3216">
        <v>227717</v>
      </c>
      <c r="E37" s="3214">
        <v>2</v>
      </c>
      <c r="F37" s="3217">
        <v>937500</v>
      </c>
      <c r="G37" s="3542">
        <v>0.12139999999999999</v>
      </c>
    </row>
    <row r="38" spans="1:7">
      <c r="A38" s="3144">
        <f t="shared" si="0"/>
        <v>17</v>
      </c>
      <c r="B38" s="1721" t="s">
        <v>3725</v>
      </c>
      <c r="C38" s="3214" t="s">
        <v>3718</v>
      </c>
      <c r="D38" t="s">
        <v>3718</v>
      </c>
      <c r="E38" s="3214" t="s">
        <v>3718</v>
      </c>
      <c r="F38" s="3213" t="s">
        <v>3718</v>
      </c>
      <c r="G38" s="3542" t="s">
        <v>3718</v>
      </c>
    </row>
    <row r="39" spans="1:7">
      <c r="A39" s="3144">
        <f t="shared" si="0"/>
        <v>18</v>
      </c>
      <c r="B39" s="1721" t="s">
        <v>3726</v>
      </c>
      <c r="C39" s="3215">
        <v>5094336</v>
      </c>
      <c r="D39" s="3540">
        <v>710793938</v>
      </c>
      <c r="E39" s="3215">
        <v>130387</v>
      </c>
      <c r="F39" s="3217">
        <v>39071</v>
      </c>
      <c r="G39" s="3542">
        <v>0.13950000000000001</v>
      </c>
    </row>
    <row r="40" spans="1:7">
      <c r="A40" s="3144">
        <f t="shared" si="0"/>
        <v>19</v>
      </c>
      <c r="B40" s="1721"/>
      <c r="C40" s="3214" t="s">
        <v>3718</v>
      </c>
      <c r="D40" t="s">
        <v>85</v>
      </c>
      <c r="E40" s="3214" t="s">
        <v>3718</v>
      </c>
      <c r="F40" s="3213" t="s">
        <v>578</v>
      </c>
      <c r="G40" s="3542" t="s">
        <v>578</v>
      </c>
    </row>
    <row r="41" spans="1:7">
      <c r="A41" s="3144">
        <f t="shared" si="0"/>
        <v>20</v>
      </c>
      <c r="B41" s="2144" t="s">
        <v>3727</v>
      </c>
      <c r="C41" s="3215">
        <v>14483</v>
      </c>
      <c r="D41" s="3216">
        <v>10921192</v>
      </c>
      <c r="E41" s="3214">
        <v>727</v>
      </c>
      <c r="F41" s="3217">
        <v>19922</v>
      </c>
      <c r="G41" s="3542">
        <v>0.75409999999999999</v>
      </c>
    </row>
    <row r="42" spans="1:7">
      <c r="A42" s="3144">
        <f t="shared" si="0"/>
        <v>21</v>
      </c>
      <c r="B42" s="1721" t="s">
        <v>3728</v>
      </c>
      <c r="C42" s="3215">
        <v>19476</v>
      </c>
      <c r="D42" s="3216">
        <v>4711581</v>
      </c>
      <c r="E42" s="3215">
        <v>1851</v>
      </c>
      <c r="F42" s="3217">
        <v>10522</v>
      </c>
      <c r="G42" s="3542">
        <v>0.2419</v>
      </c>
    </row>
    <row r="43" spans="1:7">
      <c r="A43" s="3144">
        <f t="shared" si="0"/>
        <v>22</v>
      </c>
      <c r="B43" s="2145" t="s">
        <v>3729</v>
      </c>
      <c r="C43" s="3214">
        <v>0</v>
      </c>
      <c r="D43">
        <v>0</v>
      </c>
      <c r="E43" s="3214">
        <v>0</v>
      </c>
      <c r="F43" s="3213">
        <v>0</v>
      </c>
      <c r="G43" s="3542" t="s">
        <v>578</v>
      </c>
    </row>
    <row r="44" spans="1:7">
      <c r="A44" s="3144">
        <f t="shared" si="0"/>
        <v>23</v>
      </c>
      <c r="B44" s="1721" t="s">
        <v>3730</v>
      </c>
      <c r="C44" s="3215">
        <v>33959</v>
      </c>
      <c r="D44" s="3540">
        <v>15632773</v>
      </c>
      <c r="E44" s="3215">
        <v>2578</v>
      </c>
      <c r="F44" s="3217">
        <v>13173</v>
      </c>
      <c r="G44" s="3542">
        <v>0.46029999999999999</v>
      </c>
    </row>
    <row r="45" spans="1:7">
      <c r="A45" s="3144">
        <f t="shared" si="0"/>
        <v>24</v>
      </c>
      <c r="B45" s="1721"/>
      <c r="C45" s="412"/>
      <c r="D45" s="413"/>
      <c r="E45" s="413"/>
      <c r="F45" s="412" t="s">
        <v>578</v>
      </c>
      <c r="G45" s="3545" t="s">
        <v>578</v>
      </c>
    </row>
    <row r="46" spans="1:7">
      <c r="A46" s="3144">
        <f t="shared" si="0"/>
        <v>25</v>
      </c>
      <c r="B46" s="1721"/>
      <c r="C46" s="412"/>
      <c r="D46" s="413"/>
      <c r="E46" s="413"/>
      <c r="F46" s="412"/>
      <c r="G46" s="3545"/>
    </row>
    <row r="47" spans="1:7">
      <c r="A47" s="3144">
        <f t="shared" si="0"/>
        <v>26</v>
      </c>
      <c r="B47" s="1721"/>
      <c r="C47" s="412"/>
      <c r="D47" s="413"/>
      <c r="E47" s="413"/>
      <c r="F47" s="412"/>
      <c r="G47" s="3545"/>
    </row>
    <row r="48" spans="1:7">
      <c r="A48" s="3144">
        <f t="shared" si="0"/>
        <v>27</v>
      </c>
      <c r="B48" s="1721"/>
      <c r="C48" s="412"/>
      <c r="D48" s="413"/>
      <c r="E48" s="413"/>
      <c r="F48" s="412"/>
      <c r="G48" s="3545"/>
    </row>
    <row r="49" spans="1:7">
      <c r="A49" s="3144">
        <f t="shared" si="0"/>
        <v>28</v>
      </c>
      <c r="B49" s="1721"/>
      <c r="C49" s="412"/>
      <c r="D49" s="413"/>
      <c r="E49" s="413"/>
      <c r="F49" s="412"/>
      <c r="G49" s="3545"/>
    </row>
    <row r="50" spans="1:7">
      <c r="A50" s="3144">
        <f t="shared" si="0"/>
        <v>29</v>
      </c>
      <c r="B50" s="1721"/>
      <c r="C50" s="412"/>
      <c r="D50" s="413"/>
      <c r="E50" s="413"/>
      <c r="F50" s="412"/>
      <c r="G50" s="3545"/>
    </row>
    <row r="51" spans="1:7">
      <c r="A51" s="3144">
        <f t="shared" si="0"/>
        <v>30</v>
      </c>
      <c r="B51" s="1721"/>
      <c r="C51" s="412"/>
      <c r="D51" s="413"/>
      <c r="E51" s="413"/>
      <c r="F51" s="412"/>
      <c r="G51" s="3545"/>
    </row>
    <row r="52" spans="1:7">
      <c r="A52" s="3144">
        <f t="shared" si="0"/>
        <v>31</v>
      </c>
      <c r="B52" s="1721"/>
      <c r="C52" s="412"/>
      <c r="D52" s="413"/>
      <c r="E52" s="413"/>
      <c r="F52" s="412"/>
      <c r="G52" s="3545"/>
    </row>
    <row r="53" spans="1:7">
      <c r="A53" s="3144">
        <f t="shared" si="0"/>
        <v>32</v>
      </c>
      <c r="B53" s="1721"/>
      <c r="C53" s="412"/>
      <c r="D53" s="413"/>
      <c r="E53" s="413"/>
      <c r="F53" s="412"/>
      <c r="G53" s="3545"/>
    </row>
    <row r="54" spans="1:7">
      <c r="A54" s="3144">
        <f t="shared" si="0"/>
        <v>33</v>
      </c>
      <c r="B54" s="1721"/>
      <c r="C54" s="412"/>
      <c r="D54" s="413"/>
      <c r="E54" s="413"/>
      <c r="F54" s="412"/>
      <c r="G54" s="3545"/>
    </row>
    <row r="55" spans="1:7">
      <c r="A55" s="3144">
        <f t="shared" si="0"/>
        <v>34</v>
      </c>
      <c r="B55" s="1721"/>
      <c r="C55" s="412"/>
      <c r="D55" s="413"/>
      <c r="E55" s="413"/>
      <c r="F55" s="412"/>
      <c r="G55" s="3545"/>
    </row>
    <row r="56" spans="1:7">
      <c r="A56" s="3144">
        <f t="shared" si="0"/>
        <v>35</v>
      </c>
      <c r="B56" s="1721"/>
      <c r="C56" s="412"/>
      <c r="D56" s="413"/>
      <c r="E56" s="413"/>
      <c r="F56" s="412"/>
      <c r="G56" s="3545"/>
    </row>
    <row r="57" spans="1:7">
      <c r="A57" s="3144">
        <f t="shared" si="0"/>
        <v>36</v>
      </c>
      <c r="B57" s="1721"/>
      <c r="C57" s="412"/>
      <c r="D57" s="413"/>
      <c r="E57" s="413"/>
      <c r="F57" s="412"/>
      <c r="G57" s="3545"/>
    </row>
    <row r="58" spans="1:7">
      <c r="A58" s="3144">
        <f t="shared" si="0"/>
        <v>37</v>
      </c>
      <c r="B58" s="1721"/>
      <c r="C58" s="412"/>
      <c r="D58" s="413"/>
      <c r="E58" s="413"/>
      <c r="F58" s="412"/>
      <c r="G58" s="3545"/>
    </row>
    <row r="59" spans="1:7">
      <c r="A59" s="3144">
        <f t="shared" si="0"/>
        <v>38</v>
      </c>
      <c r="B59" s="1721"/>
      <c r="C59" s="412"/>
      <c r="D59" s="413"/>
      <c r="E59" s="413"/>
      <c r="F59" s="412"/>
      <c r="G59" s="3545"/>
    </row>
    <row r="60" spans="1:7">
      <c r="A60" s="3144">
        <f t="shared" si="0"/>
        <v>39</v>
      </c>
      <c r="B60" s="1721"/>
      <c r="C60" s="412"/>
      <c r="D60" s="413"/>
      <c r="E60" s="413"/>
      <c r="F60" s="412"/>
      <c r="G60" s="3545"/>
    </row>
    <row r="61" spans="1:7">
      <c r="A61" s="3144">
        <f t="shared" si="0"/>
        <v>40</v>
      </c>
      <c r="B61" s="1150"/>
      <c r="C61" s="2143"/>
      <c r="D61" s="414"/>
      <c r="E61" s="413"/>
      <c r="F61" s="412" t="str">
        <f t="shared" ref="F61:F64" si="1">IF(ISERR(C61/E61*1000),"  ",C61/E61*1000)</f>
        <v xml:space="preserve">  </v>
      </c>
      <c r="G61" s="3545"/>
    </row>
    <row r="62" spans="1:7">
      <c r="A62" s="2677">
        <f t="shared" si="0"/>
        <v>41</v>
      </c>
      <c r="B62" s="390" t="s">
        <v>3731</v>
      </c>
      <c r="C62" s="2680">
        <f>SUM(C27,C39,C44,C53)</f>
        <v>16474203</v>
      </c>
      <c r="D62" s="3541">
        <f>SUM(D27,D39,D44,D53)</f>
        <v>3101114844</v>
      </c>
      <c r="E62" s="2680">
        <f>SUM(E27,E39,E44,E53)</f>
        <v>1582393</v>
      </c>
      <c r="F62" s="2681">
        <f t="shared" si="1"/>
        <v>10410.94279360437</v>
      </c>
      <c r="G62" s="3543">
        <f>IF(ISERR(D62/C62/1000),"  ",D62/C62/1000)</f>
        <v>0.18824065989717378</v>
      </c>
    </row>
    <row r="63" spans="1:7">
      <c r="A63" s="2677">
        <f t="shared" si="0"/>
        <v>42</v>
      </c>
      <c r="B63" s="2682" t="s">
        <v>3732</v>
      </c>
      <c r="C63" s="2680"/>
      <c r="D63" s="2680"/>
      <c r="E63" s="2680"/>
      <c r="F63" s="412" t="str">
        <f t="shared" si="1"/>
        <v xml:space="preserve">  </v>
      </c>
      <c r="G63" s="3545" t="str">
        <f t="shared" ref="G63:G64" si="2">IF(ISERR(D63/C63/1000),"  ",D63/C63/1000)</f>
        <v xml:space="preserve">  </v>
      </c>
    </row>
    <row r="64" spans="1:7" ht="16" thickBot="1">
      <c r="A64" s="1407">
        <f t="shared" si="0"/>
        <v>43</v>
      </c>
      <c r="B64" s="1608" t="s">
        <v>972</v>
      </c>
      <c r="C64" s="1408">
        <f>C62+C63</f>
        <v>16474203</v>
      </c>
      <c r="D64" s="1409">
        <f>D62+D63</f>
        <v>3101114844</v>
      </c>
      <c r="E64" s="1408">
        <f>E62+E63</f>
        <v>1582393</v>
      </c>
      <c r="F64" s="1410">
        <f t="shared" si="1"/>
        <v>10410.94279360437</v>
      </c>
      <c r="G64" s="3544">
        <f t="shared" si="2"/>
        <v>0.18824065989717378</v>
      </c>
    </row>
    <row r="65" spans="1:7">
      <c r="G65" s="417"/>
    </row>
    <row r="66" spans="1:7">
      <c r="A66" s="9" t="s">
        <v>3733</v>
      </c>
      <c r="G66" s="417" t="s">
        <v>3734</v>
      </c>
    </row>
    <row r="67" spans="1:7">
      <c r="C67" s="7"/>
      <c r="D67" s="7">
        <v>304</v>
      </c>
    </row>
    <row r="68" spans="1:7">
      <c r="A68" s="34" t="s">
        <v>1703</v>
      </c>
      <c r="B68" s="391"/>
      <c r="C68" s="391"/>
      <c r="D68" s="391"/>
      <c r="E68" s="391"/>
      <c r="F68" s="391"/>
      <c r="G68" s="391"/>
    </row>
    <row r="70" spans="1:7" ht="16" thickBot="1">
      <c r="A70" s="3009" t="s">
        <v>85</v>
      </c>
      <c r="F70" s="418" t="s">
        <v>85</v>
      </c>
      <c r="G70" t="s">
        <v>85</v>
      </c>
    </row>
    <row r="71" spans="1:7" ht="31.5" customHeight="1">
      <c r="A71" s="1471"/>
      <c r="B71" s="2683"/>
      <c r="C71" s="2683"/>
      <c r="D71" s="2439" t="s">
        <v>3676</v>
      </c>
      <c r="E71" s="2683"/>
      <c r="F71" s="2683"/>
      <c r="G71" s="2684"/>
    </row>
    <row r="72" spans="1:7">
      <c r="B72" s="12"/>
      <c r="C72" s="12"/>
      <c r="E72" s="12"/>
      <c r="F72" s="12"/>
      <c r="G72" s="2473"/>
    </row>
    <row r="73" spans="1:7">
      <c r="A73" s="1949"/>
      <c r="G73" s="1554"/>
    </row>
    <row r="74" spans="1:7">
      <c r="A74" s="400" t="s">
        <v>399</v>
      </c>
      <c r="B74" s="2678"/>
      <c r="C74" s="401"/>
      <c r="D74" s="2389"/>
      <c r="E74" s="2679" t="s">
        <v>3704</v>
      </c>
      <c r="F74" s="2679" t="s">
        <v>3705</v>
      </c>
      <c r="G74" s="402" t="s">
        <v>3706</v>
      </c>
    </row>
    <row r="75" spans="1:7">
      <c r="A75" s="3010" t="s">
        <v>402</v>
      </c>
      <c r="B75" s="403" t="s">
        <v>3707</v>
      </c>
      <c r="C75" s="404" t="s">
        <v>3708</v>
      </c>
      <c r="D75" s="405" t="s">
        <v>3639</v>
      </c>
      <c r="E75" s="405" t="s">
        <v>3709</v>
      </c>
      <c r="F75" s="405" t="s">
        <v>3710</v>
      </c>
      <c r="G75" s="406" t="s">
        <v>3711</v>
      </c>
    </row>
    <row r="76" spans="1:7">
      <c r="A76" s="2685"/>
      <c r="B76" s="407" t="s">
        <v>172</v>
      </c>
      <c r="C76" s="408" t="s">
        <v>173</v>
      </c>
      <c r="D76" s="407" t="s">
        <v>174</v>
      </c>
      <c r="E76" s="407" t="s">
        <v>175</v>
      </c>
      <c r="F76" s="407" t="s">
        <v>513</v>
      </c>
      <c r="G76" s="409" t="s">
        <v>514</v>
      </c>
    </row>
    <row r="77" spans="1:7">
      <c r="A77" s="400">
        <v>1</v>
      </c>
      <c r="B77" s="2389"/>
      <c r="C77" s="410"/>
      <c r="D77" s="411"/>
      <c r="E77" s="410"/>
      <c r="F77" s="412" t="str">
        <f t="shared" ref="F77:F131" si="3">IF(ISERR(C77/E77*1000),"  ",C77/E77*1000)</f>
        <v xml:space="preserve">  </v>
      </c>
      <c r="G77" s="2686" t="str">
        <f t="shared" ref="G77:G131" si="4">IF(ISERR(D77/C77/1000),"  ",D77/C77/1000)</f>
        <v xml:space="preserve">  </v>
      </c>
    </row>
    <row r="78" spans="1:7">
      <c r="A78" s="3010">
        <f t="shared" ref="A78:A100" si="5">A77+1</f>
        <v>2</v>
      </c>
      <c r="C78" s="413"/>
      <c r="D78" s="413"/>
      <c r="E78" s="413"/>
      <c r="F78" s="412" t="str">
        <f t="shared" si="3"/>
        <v xml:space="preserve">  </v>
      </c>
      <c r="G78" s="2687" t="str">
        <f t="shared" si="4"/>
        <v xml:space="preserve">  </v>
      </c>
    </row>
    <row r="79" spans="1:7">
      <c r="A79" s="3010">
        <f t="shared" si="5"/>
        <v>3</v>
      </c>
      <c r="C79" s="413"/>
      <c r="D79" s="413"/>
      <c r="E79" s="413"/>
      <c r="F79" s="412" t="str">
        <f t="shared" si="3"/>
        <v xml:space="preserve">  </v>
      </c>
      <c r="G79" s="2687" t="str">
        <f t="shared" si="4"/>
        <v xml:space="preserve">  </v>
      </c>
    </row>
    <row r="80" spans="1:7">
      <c r="A80" s="3010">
        <f t="shared" si="5"/>
        <v>4</v>
      </c>
      <c r="C80" s="413"/>
      <c r="D80" s="413"/>
      <c r="E80" s="413"/>
      <c r="F80" s="412" t="str">
        <f t="shared" si="3"/>
        <v xml:space="preserve">  </v>
      </c>
      <c r="G80" s="2687" t="str">
        <f t="shared" si="4"/>
        <v xml:space="preserve">  </v>
      </c>
    </row>
    <row r="81" spans="1:7">
      <c r="A81" s="3010">
        <f t="shared" si="5"/>
        <v>5</v>
      </c>
      <c r="C81" s="413"/>
      <c r="D81" s="413"/>
      <c r="E81" s="413"/>
      <c r="F81" s="412" t="str">
        <f t="shared" si="3"/>
        <v xml:space="preserve">  </v>
      </c>
      <c r="G81" s="2687" t="str">
        <f t="shared" si="4"/>
        <v xml:space="preserve">  </v>
      </c>
    </row>
    <row r="82" spans="1:7">
      <c r="A82" s="3010">
        <f t="shared" si="5"/>
        <v>6</v>
      </c>
      <c r="C82" s="413"/>
      <c r="D82" s="413"/>
      <c r="E82" s="413"/>
      <c r="F82" s="412" t="str">
        <f t="shared" si="3"/>
        <v xml:space="preserve">  </v>
      </c>
      <c r="G82" s="2687" t="str">
        <f t="shared" si="4"/>
        <v xml:space="preserve">  </v>
      </c>
    </row>
    <row r="83" spans="1:7">
      <c r="A83" s="3010">
        <f t="shared" si="5"/>
        <v>7</v>
      </c>
      <c r="C83" s="413"/>
      <c r="D83" s="413"/>
      <c r="E83" s="413"/>
      <c r="F83" s="412" t="str">
        <f t="shared" si="3"/>
        <v xml:space="preserve">  </v>
      </c>
      <c r="G83" s="2687" t="str">
        <f t="shared" si="4"/>
        <v xml:space="preserve">  </v>
      </c>
    </row>
    <row r="84" spans="1:7">
      <c r="A84" s="3010">
        <f t="shared" si="5"/>
        <v>8</v>
      </c>
      <c r="C84" s="413"/>
      <c r="D84" s="413"/>
      <c r="E84" s="413"/>
      <c r="F84" s="412" t="str">
        <f t="shared" si="3"/>
        <v xml:space="preserve">  </v>
      </c>
      <c r="G84" s="2687" t="str">
        <f t="shared" si="4"/>
        <v xml:space="preserve">  </v>
      </c>
    </row>
    <row r="85" spans="1:7">
      <c r="A85" s="3010">
        <f t="shared" si="5"/>
        <v>9</v>
      </c>
      <c r="C85" s="413"/>
      <c r="D85" s="413"/>
      <c r="E85" s="413"/>
      <c r="F85" s="412" t="str">
        <f t="shared" si="3"/>
        <v xml:space="preserve">  </v>
      </c>
      <c r="G85" s="2687" t="str">
        <f t="shared" si="4"/>
        <v xml:space="preserve">  </v>
      </c>
    </row>
    <row r="86" spans="1:7">
      <c r="A86" s="3010">
        <f t="shared" si="5"/>
        <v>10</v>
      </c>
      <c r="C86" s="413"/>
      <c r="D86" s="413"/>
      <c r="E86" s="413"/>
      <c r="F86" s="412" t="str">
        <f t="shared" si="3"/>
        <v xml:space="preserve">  </v>
      </c>
      <c r="G86" s="2687" t="str">
        <f t="shared" si="4"/>
        <v xml:space="preserve">  </v>
      </c>
    </row>
    <row r="87" spans="1:7">
      <c r="A87" s="3010">
        <f t="shared" si="5"/>
        <v>11</v>
      </c>
      <c r="C87" s="413"/>
      <c r="D87" s="413"/>
      <c r="E87" s="413"/>
      <c r="F87" s="412" t="str">
        <f t="shared" si="3"/>
        <v xml:space="preserve">  </v>
      </c>
      <c r="G87" s="2687" t="str">
        <f t="shared" si="4"/>
        <v xml:space="preserve">  </v>
      </c>
    </row>
    <row r="88" spans="1:7">
      <c r="A88" s="3010">
        <f t="shared" si="5"/>
        <v>12</v>
      </c>
      <c r="C88" s="413"/>
      <c r="D88" s="413"/>
      <c r="E88" s="413"/>
      <c r="F88" s="412" t="str">
        <f t="shared" si="3"/>
        <v xml:space="preserve">  </v>
      </c>
      <c r="G88" s="2687" t="str">
        <f t="shared" si="4"/>
        <v xml:space="preserve">  </v>
      </c>
    </row>
    <row r="89" spans="1:7">
      <c r="A89" s="3010">
        <f t="shared" si="5"/>
        <v>13</v>
      </c>
      <c r="C89" s="413"/>
      <c r="D89" s="413"/>
      <c r="E89" s="413"/>
      <c r="F89" s="412" t="str">
        <f t="shared" si="3"/>
        <v xml:space="preserve">  </v>
      </c>
      <c r="G89" s="2687" t="str">
        <f t="shared" si="4"/>
        <v xml:space="preserve">  </v>
      </c>
    </row>
    <row r="90" spans="1:7">
      <c r="A90" s="3010">
        <f t="shared" si="5"/>
        <v>14</v>
      </c>
      <c r="C90" s="413"/>
      <c r="D90" s="413"/>
      <c r="E90" s="413"/>
      <c r="F90" s="412" t="str">
        <f t="shared" si="3"/>
        <v xml:space="preserve">  </v>
      </c>
      <c r="G90" s="2687" t="str">
        <f t="shared" si="4"/>
        <v xml:space="preserve">  </v>
      </c>
    </row>
    <row r="91" spans="1:7">
      <c r="A91" s="3010">
        <f t="shared" si="5"/>
        <v>15</v>
      </c>
      <c r="C91" s="413"/>
      <c r="D91" s="413"/>
      <c r="E91" s="413"/>
      <c r="F91" s="412" t="str">
        <f t="shared" si="3"/>
        <v xml:space="preserve">  </v>
      </c>
      <c r="G91" s="2687" t="str">
        <f t="shared" si="4"/>
        <v xml:space="preserve">  </v>
      </c>
    </row>
    <row r="92" spans="1:7">
      <c r="A92" s="3010">
        <f t="shared" si="5"/>
        <v>16</v>
      </c>
      <c r="C92" s="413"/>
      <c r="D92" s="413"/>
      <c r="E92" s="413"/>
      <c r="F92" s="412" t="str">
        <f t="shared" si="3"/>
        <v xml:space="preserve">  </v>
      </c>
      <c r="G92" s="2687" t="str">
        <f t="shared" si="4"/>
        <v xml:space="preserve">  </v>
      </c>
    </row>
    <row r="93" spans="1:7">
      <c r="A93" s="3010">
        <f t="shared" si="5"/>
        <v>17</v>
      </c>
      <c r="C93" s="413"/>
      <c r="D93" s="413"/>
      <c r="E93" s="413"/>
      <c r="F93" s="412" t="str">
        <f t="shared" si="3"/>
        <v xml:space="preserve">  </v>
      </c>
      <c r="G93" s="2687" t="str">
        <f t="shared" si="4"/>
        <v xml:space="preserve">  </v>
      </c>
    </row>
    <row r="94" spans="1:7">
      <c r="A94" s="3010">
        <f t="shared" si="5"/>
        <v>18</v>
      </c>
      <c r="C94" s="413"/>
      <c r="D94" s="413"/>
      <c r="E94" s="413"/>
      <c r="F94" s="412" t="str">
        <f t="shared" si="3"/>
        <v xml:space="preserve">  </v>
      </c>
      <c r="G94" s="2687" t="str">
        <f t="shared" si="4"/>
        <v xml:space="preserve">  </v>
      </c>
    </row>
    <row r="95" spans="1:7">
      <c r="A95" s="3010">
        <f t="shared" si="5"/>
        <v>19</v>
      </c>
      <c r="C95" s="413"/>
      <c r="D95" s="413"/>
      <c r="E95" s="413"/>
      <c r="F95" s="412" t="str">
        <f t="shared" si="3"/>
        <v xml:space="preserve">  </v>
      </c>
      <c r="G95" s="2687" t="str">
        <f t="shared" si="4"/>
        <v xml:space="preserve">  </v>
      </c>
    </row>
    <row r="96" spans="1:7">
      <c r="A96" s="3010">
        <f t="shared" si="5"/>
        <v>20</v>
      </c>
      <c r="C96" s="413"/>
      <c r="D96" s="413"/>
      <c r="E96" s="413"/>
      <c r="F96" s="412" t="str">
        <f t="shared" si="3"/>
        <v xml:space="preserve">  </v>
      </c>
      <c r="G96" s="2687" t="str">
        <f t="shared" si="4"/>
        <v xml:space="preserve">  </v>
      </c>
    </row>
    <row r="97" spans="1:7">
      <c r="A97" s="3010">
        <f t="shared" si="5"/>
        <v>21</v>
      </c>
      <c r="C97" s="413"/>
      <c r="D97" s="413"/>
      <c r="E97" s="413"/>
      <c r="F97" s="412" t="str">
        <f t="shared" si="3"/>
        <v xml:space="preserve">  </v>
      </c>
      <c r="G97" s="2687" t="str">
        <f t="shared" si="4"/>
        <v xml:space="preserve">  </v>
      </c>
    </row>
    <row r="98" spans="1:7">
      <c r="A98" s="3010">
        <f t="shared" si="5"/>
        <v>22</v>
      </c>
      <c r="C98" s="413"/>
      <c r="D98" s="413"/>
      <c r="E98" s="413"/>
      <c r="F98" s="412" t="str">
        <f t="shared" si="3"/>
        <v xml:space="preserve">  </v>
      </c>
      <c r="G98" s="2687" t="str">
        <f t="shared" si="4"/>
        <v xml:space="preserve">  </v>
      </c>
    </row>
    <row r="99" spans="1:7">
      <c r="A99" s="3010">
        <f t="shared" si="5"/>
        <v>23</v>
      </c>
      <c r="C99" s="413"/>
      <c r="D99" s="413"/>
      <c r="E99" s="413"/>
      <c r="F99" s="412" t="str">
        <f t="shared" si="3"/>
        <v xml:space="preserve">  </v>
      </c>
      <c r="G99" s="2687" t="str">
        <f t="shared" si="4"/>
        <v xml:space="preserve">  </v>
      </c>
    </row>
    <row r="100" spans="1:7">
      <c r="A100" s="3010">
        <f t="shared" si="5"/>
        <v>24</v>
      </c>
      <c r="C100" s="413"/>
      <c r="D100" s="413"/>
      <c r="E100" s="413"/>
      <c r="F100" s="412" t="str">
        <f t="shared" si="3"/>
        <v xml:space="preserve">  </v>
      </c>
      <c r="G100" s="2687" t="str">
        <f t="shared" si="4"/>
        <v xml:space="preserve">  </v>
      </c>
    </row>
    <row r="101" spans="1:7">
      <c r="A101" s="3010">
        <v>25</v>
      </c>
      <c r="C101" s="413"/>
      <c r="D101" s="413"/>
      <c r="E101" s="413"/>
      <c r="F101" s="412" t="str">
        <f t="shared" si="3"/>
        <v xml:space="preserve">  </v>
      </c>
      <c r="G101" s="2687" t="str">
        <f t="shared" si="4"/>
        <v xml:space="preserve">  </v>
      </c>
    </row>
    <row r="102" spans="1:7">
      <c r="A102" s="3010">
        <v>26</v>
      </c>
      <c r="C102" s="413"/>
      <c r="D102" s="413"/>
      <c r="E102" s="413"/>
      <c r="F102" s="412" t="str">
        <f t="shared" si="3"/>
        <v xml:space="preserve">  </v>
      </c>
      <c r="G102" s="2687" t="str">
        <f t="shared" si="4"/>
        <v xml:space="preserve">  </v>
      </c>
    </row>
    <row r="103" spans="1:7">
      <c r="A103" s="3010">
        <v>27</v>
      </c>
      <c r="C103" s="413"/>
      <c r="D103" s="413"/>
      <c r="E103" s="413"/>
      <c r="F103" s="412" t="str">
        <f t="shared" si="3"/>
        <v xml:space="preserve">  </v>
      </c>
      <c r="G103" s="2687" t="str">
        <f t="shared" si="4"/>
        <v xml:space="preserve">  </v>
      </c>
    </row>
    <row r="104" spans="1:7">
      <c r="A104" s="3010">
        <v>28</v>
      </c>
      <c r="C104" s="413"/>
      <c r="D104" s="413"/>
      <c r="E104" s="413"/>
      <c r="F104" s="412" t="str">
        <f t="shared" si="3"/>
        <v xml:space="preserve">  </v>
      </c>
      <c r="G104" s="2687" t="str">
        <f t="shared" si="4"/>
        <v xml:space="preserve">  </v>
      </c>
    </row>
    <row r="105" spans="1:7">
      <c r="A105" s="3010">
        <v>29</v>
      </c>
      <c r="C105" s="413"/>
      <c r="D105" s="413"/>
      <c r="E105" s="413"/>
      <c r="F105" s="412" t="str">
        <f t="shared" si="3"/>
        <v xml:space="preserve">  </v>
      </c>
      <c r="G105" s="2687" t="str">
        <f t="shared" si="4"/>
        <v xml:space="preserve">  </v>
      </c>
    </row>
    <row r="106" spans="1:7">
      <c r="A106" s="3010">
        <v>30</v>
      </c>
      <c r="C106" s="413"/>
      <c r="D106" s="413"/>
      <c r="E106" s="413"/>
      <c r="F106" s="412" t="str">
        <f t="shared" si="3"/>
        <v xml:space="preserve">  </v>
      </c>
      <c r="G106" s="2687" t="str">
        <f t="shared" si="4"/>
        <v xml:space="preserve">  </v>
      </c>
    </row>
    <row r="107" spans="1:7">
      <c r="A107" s="3010">
        <v>31</v>
      </c>
      <c r="C107" s="413"/>
      <c r="D107" s="413"/>
      <c r="E107" s="413"/>
      <c r="F107" s="412" t="str">
        <f t="shared" si="3"/>
        <v xml:space="preserve">  </v>
      </c>
      <c r="G107" s="2687" t="str">
        <f t="shared" si="4"/>
        <v xml:space="preserve">  </v>
      </c>
    </row>
    <row r="108" spans="1:7">
      <c r="A108" s="3010">
        <v>32</v>
      </c>
      <c r="C108" s="413"/>
      <c r="D108" s="413"/>
      <c r="E108" s="413"/>
      <c r="F108" s="412" t="str">
        <f t="shared" si="3"/>
        <v xml:space="preserve">  </v>
      </c>
      <c r="G108" s="2687" t="str">
        <f t="shared" si="4"/>
        <v xml:space="preserve">  </v>
      </c>
    </row>
    <row r="109" spans="1:7">
      <c r="A109" s="3010">
        <v>33</v>
      </c>
      <c r="C109" s="413"/>
      <c r="D109" s="413"/>
      <c r="E109" s="413"/>
      <c r="F109" s="412" t="str">
        <f t="shared" si="3"/>
        <v xml:space="preserve">  </v>
      </c>
      <c r="G109" s="2687" t="str">
        <f t="shared" si="4"/>
        <v xml:space="preserve">  </v>
      </c>
    </row>
    <row r="110" spans="1:7">
      <c r="A110" s="3010">
        <v>34</v>
      </c>
      <c r="C110" s="413"/>
      <c r="D110" s="413"/>
      <c r="E110" s="413"/>
      <c r="F110" s="412" t="str">
        <f t="shared" si="3"/>
        <v xml:space="preserve">  </v>
      </c>
      <c r="G110" s="2687" t="str">
        <f t="shared" si="4"/>
        <v xml:space="preserve">  </v>
      </c>
    </row>
    <row r="111" spans="1:7">
      <c r="A111" s="3010">
        <v>35</v>
      </c>
      <c r="C111" s="413"/>
      <c r="D111" s="413"/>
      <c r="E111" s="413"/>
      <c r="F111" s="412" t="str">
        <f t="shared" si="3"/>
        <v xml:space="preserve">  </v>
      </c>
      <c r="G111" s="2687" t="str">
        <f t="shared" si="4"/>
        <v xml:space="preserve">  </v>
      </c>
    </row>
    <row r="112" spans="1:7">
      <c r="A112" s="3010">
        <v>36</v>
      </c>
      <c r="C112" s="413"/>
      <c r="D112" s="413"/>
      <c r="E112" s="413"/>
      <c r="F112" s="412" t="str">
        <f t="shared" si="3"/>
        <v xml:space="preserve">  </v>
      </c>
      <c r="G112" s="2687" t="str">
        <f t="shared" si="4"/>
        <v xml:space="preserve">  </v>
      </c>
    </row>
    <row r="113" spans="1:7">
      <c r="A113" s="3010">
        <v>37</v>
      </c>
      <c r="C113" s="413"/>
      <c r="D113" s="413"/>
      <c r="E113" s="413"/>
      <c r="F113" s="412" t="str">
        <f t="shared" si="3"/>
        <v xml:space="preserve">  </v>
      </c>
      <c r="G113" s="2687" t="str">
        <f t="shared" si="4"/>
        <v xml:space="preserve">  </v>
      </c>
    </row>
    <row r="114" spans="1:7">
      <c r="A114" s="3010">
        <v>38</v>
      </c>
      <c r="C114" s="413"/>
      <c r="D114" s="413"/>
      <c r="E114" s="413"/>
      <c r="F114" s="412" t="str">
        <f t="shared" si="3"/>
        <v xml:space="preserve">  </v>
      </c>
      <c r="G114" s="2687" t="str">
        <f t="shared" si="4"/>
        <v xml:space="preserve">  </v>
      </c>
    </row>
    <row r="115" spans="1:7">
      <c r="A115" s="3010">
        <v>39</v>
      </c>
      <c r="C115" s="413"/>
      <c r="D115" s="413"/>
      <c r="E115" s="413"/>
      <c r="F115" s="412" t="str">
        <f t="shared" si="3"/>
        <v xml:space="preserve">  </v>
      </c>
      <c r="G115" s="2687" t="str">
        <f t="shared" si="4"/>
        <v xml:space="preserve">  </v>
      </c>
    </row>
    <row r="116" spans="1:7">
      <c r="A116" s="3010">
        <v>40</v>
      </c>
      <c r="C116" s="413"/>
      <c r="D116" s="413"/>
      <c r="E116" s="413"/>
      <c r="F116" s="412" t="str">
        <f t="shared" si="3"/>
        <v xml:space="preserve">  </v>
      </c>
      <c r="G116" s="2687" t="str">
        <f t="shared" si="4"/>
        <v xml:space="preserve">  </v>
      </c>
    </row>
    <row r="117" spans="1:7">
      <c r="A117" s="3010">
        <v>41</v>
      </c>
      <c r="C117" s="413"/>
      <c r="D117" s="413"/>
      <c r="E117" s="413"/>
      <c r="F117" s="412" t="str">
        <f t="shared" si="3"/>
        <v xml:space="preserve">  </v>
      </c>
      <c r="G117" s="2687" t="str">
        <f t="shared" si="4"/>
        <v xml:space="preserve">  </v>
      </c>
    </row>
    <row r="118" spans="1:7">
      <c r="A118" s="3010">
        <f t="shared" ref="A118:A131" si="6">A117+1</f>
        <v>42</v>
      </c>
      <c r="C118" s="413"/>
      <c r="D118" s="413"/>
      <c r="E118" s="413"/>
      <c r="F118" s="412" t="str">
        <f t="shared" si="3"/>
        <v xml:space="preserve">  </v>
      </c>
      <c r="G118" s="2687" t="str">
        <f t="shared" si="4"/>
        <v xml:space="preserve">  </v>
      </c>
    </row>
    <row r="119" spans="1:7">
      <c r="A119" s="3010">
        <f t="shared" si="6"/>
        <v>43</v>
      </c>
      <c r="C119" s="413"/>
      <c r="D119" s="413"/>
      <c r="E119" s="413"/>
      <c r="F119" s="412" t="str">
        <f t="shared" si="3"/>
        <v xml:space="preserve">  </v>
      </c>
      <c r="G119" s="2687" t="str">
        <f t="shared" si="4"/>
        <v xml:space="preserve">  </v>
      </c>
    </row>
    <row r="120" spans="1:7">
      <c r="A120" s="3010">
        <f t="shared" si="6"/>
        <v>44</v>
      </c>
      <c r="C120" s="413"/>
      <c r="D120" s="413"/>
      <c r="E120" s="413"/>
      <c r="F120" s="412" t="str">
        <f t="shared" si="3"/>
        <v xml:space="preserve">  </v>
      </c>
      <c r="G120" s="2687" t="str">
        <f t="shared" si="4"/>
        <v xml:space="preserve">  </v>
      </c>
    </row>
    <row r="121" spans="1:7">
      <c r="A121" s="3010">
        <f t="shared" si="6"/>
        <v>45</v>
      </c>
      <c r="C121" s="413"/>
      <c r="D121" s="413"/>
      <c r="E121" s="413"/>
      <c r="F121" s="412" t="str">
        <f t="shared" si="3"/>
        <v xml:space="preserve">  </v>
      </c>
      <c r="G121" s="2687" t="str">
        <f t="shared" si="4"/>
        <v xml:space="preserve">  </v>
      </c>
    </row>
    <row r="122" spans="1:7">
      <c r="A122" s="3010">
        <f t="shared" si="6"/>
        <v>46</v>
      </c>
      <c r="C122" s="413"/>
      <c r="D122" s="413"/>
      <c r="E122" s="413"/>
      <c r="F122" s="412" t="str">
        <f t="shared" si="3"/>
        <v xml:space="preserve">  </v>
      </c>
      <c r="G122" s="2687" t="str">
        <f t="shared" si="4"/>
        <v xml:space="preserve">  </v>
      </c>
    </row>
    <row r="123" spans="1:7">
      <c r="A123" s="3010">
        <f t="shared" si="6"/>
        <v>47</v>
      </c>
      <c r="C123" s="413"/>
      <c r="D123" s="413"/>
      <c r="E123" s="413"/>
      <c r="F123" s="412" t="str">
        <f t="shared" si="3"/>
        <v xml:space="preserve">  </v>
      </c>
      <c r="G123" s="2687" t="str">
        <f t="shared" si="4"/>
        <v xml:space="preserve">  </v>
      </c>
    </row>
    <row r="124" spans="1:7">
      <c r="A124" s="3010">
        <f t="shared" si="6"/>
        <v>48</v>
      </c>
      <c r="C124" s="413"/>
      <c r="D124" s="413"/>
      <c r="E124" s="413"/>
      <c r="F124" s="412" t="str">
        <f t="shared" si="3"/>
        <v xml:space="preserve">  </v>
      </c>
      <c r="G124" s="2687" t="str">
        <f t="shared" si="4"/>
        <v xml:space="preserve">  </v>
      </c>
    </row>
    <row r="125" spans="1:7" ht="16" thickBot="1">
      <c r="A125" s="3010">
        <f t="shared" si="6"/>
        <v>49</v>
      </c>
      <c r="C125" s="413"/>
      <c r="D125" s="413"/>
      <c r="E125" s="413"/>
      <c r="F125" s="412" t="str">
        <f t="shared" si="3"/>
        <v xml:space="preserve">  </v>
      </c>
      <c r="G125" s="2687" t="str">
        <f t="shared" si="4"/>
        <v xml:space="preserve">  </v>
      </c>
    </row>
    <row r="126" spans="1:7">
      <c r="A126" s="1808">
        <f t="shared" si="6"/>
        <v>50</v>
      </c>
      <c r="B126" s="1396"/>
      <c r="C126" s="1816"/>
      <c r="D126" s="1816"/>
      <c r="E126" s="1809"/>
      <c r="F126" s="412" t="str">
        <f t="shared" si="3"/>
        <v xml:space="preserve">  </v>
      </c>
      <c r="G126" s="2687" t="str">
        <f t="shared" si="4"/>
        <v xml:space="preserve">  </v>
      </c>
    </row>
    <row r="127" spans="1:7">
      <c r="A127" s="3008">
        <f t="shared" si="6"/>
        <v>51</v>
      </c>
      <c r="C127" s="413"/>
      <c r="D127" s="413"/>
      <c r="E127" s="1812"/>
      <c r="F127" s="412" t="str">
        <f t="shared" si="3"/>
        <v xml:space="preserve">  </v>
      </c>
      <c r="G127" s="2687" t="str">
        <f t="shared" si="4"/>
        <v xml:space="preserve">  </v>
      </c>
    </row>
    <row r="128" spans="1:7">
      <c r="A128" s="3008">
        <f t="shared" si="6"/>
        <v>52</v>
      </c>
      <c r="C128" s="413"/>
      <c r="D128" s="413"/>
      <c r="E128" s="1812"/>
      <c r="F128" s="412" t="str">
        <f t="shared" si="3"/>
        <v xml:space="preserve">  </v>
      </c>
      <c r="G128" s="2687" t="str">
        <f t="shared" si="4"/>
        <v xml:space="preserve">  </v>
      </c>
    </row>
    <row r="129" spans="1:7">
      <c r="A129" s="3008">
        <f t="shared" si="6"/>
        <v>53</v>
      </c>
      <c r="C129" s="413"/>
      <c r="D129" s="413"/>
      <c r="E129" s="1812"/>
      <c r="F129" s="412" t="str">
        <f t="shared" si="3"/>
        <v xml:space="preserve">  </v>
      </c>
      <c r="G129" s="2687" t="str">
        <f t="shared" si="4"/>
        <v xml:space="preserve">  </v>
      </c>
    </row>
    <row r="130" spans="1:7">
      <c r="A130" s="3008">
        <f t="shared" si="6"/>
        <v>54</v>
      </c>
      <c r="B130" s="395"/>
      <c r="C130" s="414"/>
      <c r="D130" s="414"/>
      <c r="E130" s="1817"/>
      <c r="F130" s="412" t="str">
        <f t="shared" si="3"/>
        <v xml:space="preserve">  </v>
      </c>
      <c r="G130" s="2687" t="str">
        <f t="shared" si="4"/>
        <v xml:space="preserve">  </v>
      </c>
    </row>
    <row r="131" spans="1:7" ht="16" thickBot="1">
      <c r="A131" s="1635">
        <f t="shared" si="6"/>
        <v>55</v>
      </c>
      <c r="B131" s="419" t="s">
        <v>3731</v>
      </c>
      <c r="C131" s="420">
        <f>SUM(C77:C130)</f>
        <v>0</v>
      </c>
      <c r="D131" s="421">
        <f>SUM(D77:D130)</f>
        <v>0</v>
      </c>
      <c r="E131" s="1818">
        <f>SUM(E77:E130)</f>
        <v>0</v>
      </c>
      <c r="F131" s="415" t="str">
        <f t="shared" si="3"/>
        <v xml:space="preserve">  </v>
      </c>
      <c r="G131" s="416" t="str">
        <f t="shared" si="4"/>
        <v xml:space="preserve">  </v>
      </c>
    </row>
    <row r="132" spans="1:7">
      <c r="A132" s="3144"/>
      <c r="C132" s="1741"/>
      <c r="D132" s="1771"/>
      <c r="E132" s="1788"/>
      <c r="F132" s="424"/>
      <c r="G132" s="769"/>
    </row>
    <row r="133" spans="1:7">
      <c r="A133" s="1499" t="s">
        <v>3733</v>
      </c>
      <c r="C133" s="1721"/>
      <c r="D133" s="1721"/>
      <c r="E133" s="1591"/>
    </row>
    <row r="134" spans="1:7">
      <c r="A134" s="1787" t="s">
        <v>3735</v>
      </c>
      <c r="B134" s="391"/>
      <c r="C134" s="1722"/>
      <c r="D134" s="1722"/>
      <c r="E134" s="1596"/>
      <c r="F134" s="391"/>
      <c r="G134" s="391"/>
    </row>
    <row r="135" spans="1:7">
      <c r="A135" s="1465"/>
      <c r="C135" s="1721"/>
      <c r="D135" s="1721"/>
      <c r="E135" s="1591"/>
    </row>
    <row r="136" spans="1:7">
      <c r="A136" s="1465"/>
      <c r="C136" s="1721"/>
      <c r="D136" s="1721"/>
      <c r="E136" s="1591"/>
      <c r="F136" s="1591"/>
    </row>
    <row r="137" spans="1:7">
      <c r="A137" s="1465"/>
      <c r="C137" s="1721"/>
      <c r="D137" s="1721"/>
      <c r="E137" s="1591"/>
      <c r="F137" s="1591"/>
    </row>
    <row r="138" spans="1:7">
      <c r="A138" s="1465"/>
      <c r="C138" s="1721"/>
      <c r="D138" s="1721"/>
      <c r="E138" s="1591"/>
      <c r="F138" s="1591"/>
    </row>
    <row r="139" spans="1:7">
      <c r="A139" s="1465"/>
      <c r="C139" s="1721"/>
      <c r="D139" s="1721"/>
      <c r="E139" s="1591"/>
      <c r="F139" s="1591"/>
    </row>
    <row r="140" spans="1:7">
      <c r="A140" s="1465"/>
      <c r="C140" s="1721"/>
      <c r="D140" s="1721"/>
      <c r="E140" s="1591"/>
      <c r="F140" s="1591"/>
    </row>
    <row r="141" spans="1:7">
      <c r="A141" s="1465"/>
      <c r="C141" s="1721"/>
      <c r="D141" s="1721"/>
      <c r="E141" s="1591"/>
      <c r="F141" s="1591"/>
    </row>
    <row r="142" spans="1:7">
      <c r="A142" s="1465"/>
      <c r="C142" s="1721"/>
      <c r="D142" s="1721"/>
      <c r="E142" s="1591"/>
      <c r="F142" s="1591"/>
    </row>
    <row r="143" spans="1:7">
      <c r="A143" s="1465"/>
      <c r="C143" s="1721"/>
      <c r="D143" s="1721"/>
      <c r="E143" s="1591"/>
      <c r="F143" s="1591"/>
    </row>
    <row r="144" spans="1:7">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printOptions horizontalCentered="1" verticalCentered="1"/>
  <pageMargins left="0.5" right="0.75" top="0.5" bottom="0.5" header="0.5" footer="0.5"/>
  <pageSetup scale="61" fitToWidth="2" fitToHeight="2" pageOrder="overThenDown" orientation="portrait" r:id="rId1"/>
  <headerFooter alignWithMargins="0"/>
  <rowBreaks count="1" manualBreakCount="1">
    <brk id="68" max="6" man="1"/>
  </rowBreaks>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tabColor rgb="FF92D050"/>
  </sheetPr>
  <dimension ref="A1:P200"/>
  <sheetViews>
    <sheetView view="pageBreakPreview" topLeftCell="A49" zoomScale="60" zoomScaleNormal="85" workbookViewId="0">
      <selection activeCell="G23" sqref="G23"/>
    </sheetView>
  </sheetViews>
  <sheetFormatPr defaultColWidth="9.69140625" defaultRowHeight="15.5"/>
  <cols>
    <col min="1" max="1" width="4.69140625" customWidth="1"/>
    <col min="2" max="2" width="42.3046875" customWidth="1"/>
    <col min="3" max="3" width="14.69140625" customWidth="1"/>
    <col min="4" max="4" width="15.69140625" customWidth="1"/>
    <col min="5" max="5" width="13.69140625" customWidth="1"/>
    <col min="6" max="6" width="5.69140625" customWidth="1"/>
    <col min="7" max="7" width="9.07421875" customWidth="1"/>
    <col min="8" max="8" width="7.23046875" hidden="1" customWidth="1"/>
    <col min="9" max="9" width="31" style="910" customWidth="1"/>
    <col min="10" max="10" width="22.69140625" customWidth="1"/>
    <col min="11" max="11" width="14.69140625" style="910" customWidth="1"/>
    <col min="12" max="12" width="3.69140625" customWidth="1"/>
    <col min="13" max="13" width="12.69140625" customWidth="1"/>
    <col min="14" max="14" width="16.69140625" style="910" customWidth="1"/>
    <col min="15" max="16" width="5.69140625" customWidth="1"/>
  </cols>
  <sheetData>
    <row r="1" spans="1:16" ht="16.5" customHeight="1">
      <c r="A1" s="1182" t="s">
        <v>156</v>
      </c>
      <c r="B1" s="1328"/>
      <c r="C1" s="1235"/>
      <c r="D1" s="1328" t="s">
        <v>353</v>
      </c>
      <c r="E1" s="1235"/>
      <c r="F1" s="1328" t="s">
        <v>158</v>
      </c>
      <c r="G1" s="1346" t="s">
        <v>159</v>
      </c>
      <c r="H1" s="1326"/>
      <c r="I1" s="1182" t="s">
        <v>156</v>
      </c>
      <c r="J1" s="1237" t="s">
        <v>353</v>
      </c>
      <c r="K1" s="1415"/>
      <c r="L1" s="1328" t="s">
        <v>158</v>
      </c>
      <c r="M1" s="1235"/>
      <c r="N1" s="1416" t="s">
        <v>159</v>
      </c>
      <c r="O1" s="1183"/>
      <c r="P1" s="9"/>
    </row>
    <row r="2" spans="1:16">
      <c r="A2" s="1499" t="str">
        <f>'Data Sheet'!$C$25</f>
        <v xml:space="preserve">Niagara Mohawk Power Corporation </v>
      </c>
      <c r="B2" s="9"/>
      <c r="C2" s="40"/>
      <c r="D2" s="9" t="s">
        <v>160</v>
      </c>
      <c r="E2" s="40"/>
      <c r="F2" s="9" t="s">
        <v>161</v>
      </c>
      <c r="G2" s="1341"/>
      <c r="H2" s="9"/>
      <c r="I2" s="2950" t="str">
        <f>'Data Sheet'!$C$25</f>
        <v xml:space="preserve">Niagara Mohawk Power Corporation </v>
      </c>
      <c r="J2" s="9" t="s">
        <v>160</v>
      </c>
      <c r="K2" s="876"/>
      <c r="L2" s="9" t="s">
        <v>161</v>
      </c>
      <c r="M2" s="40"/>
      <c r="N2" s="886"/>
      <c r="O2" s="1586"/>
      <c r="P2" s="9"/>
    </row>
    <row r="3" spans="1:16" ht="15" customHeight="1">
      <c r="A3" s="1499"/>
      <c r="B3" s="9"/>
      <c r="C3" s="40"/>
      <c r="D3" s="9" t="s">
        <v>1666</v>
      </c>
      <c r="E3" s="40"/>
      <c r="F3" s="977" t="str">
        <f>'Data Sheet'!$C$40</f>
        <v>April 20, 2026</v>
      </c>
      <c r="G3" s="1411" t="str">
        <f>'Data Sheet'!$C$38</f>
        <v>December 31, 2025</v>
      </c>
      <c r="H3" s="21"/>
      <c r="I3" s="3011"/>
      <c r="J3" s="9" t="s">
        <v>1666</v>
      </c>
      <c r="K3" s="876"/>
      <c r="L3" s="977" t="str">
        <f>'Data Sheet'!$C$40</f>
        <v>April 20, 2026</v>
      </c>
      <c r="M3" s="398"/>
      <c r="N3" s="1417" t="str">
        <f>'Data Sheet'!$C$38</f>
        <v>December 31, 2025</v>
      </c>
      <c r="O3" s="1217"/>
      <c r="P3" s="9"/>
    </row>
    <row r="4" spans="1:16" ht="15" customHeight="1">
      <c r="A4" s="2178" t="s">
        <v>3736</v>
      </c>
      <c r="B4" s="2179"/>
      <c r="C4" s="2179"/>
      <c r="D4" s="2179"/>
      <c r="E4" s="2179"/>
      <c r="F4" s="2179"/>
      <c r="G4" s="2180"/>
      <c r="H4" s="2179"/>
      <c r="I4" s="2688" t="s">
        <v>3737</v>
      </c>
      <c r="J4" s="2179"/>
      <c r="K4" s="2518"/>
      <c r="L4" s="2179"/>
      <c r="M4" s="2179"/>
      <c r="N4" s="2518"/>
      <c r="O4" s="1217"/>
      <c r="P4" s="9"/>
    </row>
    <row r="5" spans="1:16">
      <c r="A5" s="1499"/>
      <c r="B5" s="9"/>
      <c r="C5" s="9"/>
      <c r="D5" s="9"/>
      <c r="E5" s="9"/>
      <c r="F5" s="9"/>
      <c r="G5" s="1586"/>
      <c r="H5" s="9"/>
      <c r="I5" s="1418"/>
      <c r="J5" s="2182"/>
      <c r="K5" s="2689"/>
      <c r="L5" s="2182"/>
      <c r="M5" s="2182"/>
      <c r="N5" s="2689"/>
      <c r="O5" s="1586"/>
      <c r="P5" s="9"/>
    </row>
    <row r="6" spans="1:16">
      <c r="A6" s="1499" t="s">
        <v>472</v>
      </c>
      <c r="B6" s="9" t="s">
        <v>3738</v>
      </c>
      <c r="C6" s="9"/>
      <c r="D6" s="9"/>
      <c r="E6" s="9"/>
      <c r="F6" s="9"/>
      <c r="G6" s="1586"/>
      <c r="H6" s="9"/>
      <c r="I6" s="2673" t="s">
        <v>3739</v>
      </c>
      <c r="J6" s="9"/>
      <c r="K6" s="886"/>
      <c r="L6" s="9"/>
      <c r="M6" s="9"/>
      <c r="N6" s="886"/>
      <c r="O6" s="1586"/>
      <c r="P6" s="9"/>
    </row>
    <row r="7" spans="1:16">
      <c r="A7" s="1499"/>
      <c r="B7" s="9" t="s">
        <v>3740</v>
      </c>
      <c r="C7" s="9"/>
      <c r="D7" s="9"/>
      <c r="E7" s="9"/>
      <c r="F7" s="9"/>
      <c r="G7" s="1586"/>
      <c r="H7" s="9"/>
      <c r="I7" s="2673" t="s">
        <v>3741</v>
      </c>
      <c r="J7" s="9"/>
      <c r="K7" s="886"/>
      <c r="L7" s="9"/>
      <c r="M7" s="9"/>
      <c r="N7" s="886"/>
      <c r="O7" s="1586"/>
      <c r="P7" s="9"/>
    </row>
    <row r="8" spans="1:16">
      <c r="A8" s="1499"/>
      <c r="B8" s="9" t="s">
        <v>3742</v>
      </c>
      <c r="C8" s="9"/>
      <c r="D8" s="9"/>
      <c r="E8" s="9"/>
      <c r="F8" s="9"/>
      <c r="G8" s="1586"/>
      <c r="H8" s="9"/>
      <c r="I8" s="2673" t="s">
        <v>3743</v>
      </c>
      <c r="J8" s="9"/>
      <c r="K8" s="886"/>
      <c r="L8" s="9"/>
      <c r="M8" s="9"/>
      <c r="N8" s="886"/>
      <c r="O8" s="1586"/>
      <c r="P8" s="9"/>
    </row>
    <row r="9" spans="1:16">
      <c r="A9" s="1499"/>
      <c r="B9" s="9" t="s">
        <v>3744</v>
      </c>
      <c r="C9" s="9"/>
      <c r="D9" s="9"/>
      <c r="E9" s="9"/>
      <c r="F9" s="9"/>
      <c r="G9" s="1586"/>
      <c r="H9" s="9"/>
      <c r="I9" s="2673" t="s">
        <v>3745</v>
      </c>
      <c r="J9" s="9"/>
      <c r="K9" s="886"/>
      <c r="L9" s="9"/>
      <c r="M9" s="9"/>
      <c r="N9" s="886"/>
      <c r="O9" s="1586"/>
      <c r="P9" s="9"/>
    </row>
    <row r="10" spans="1:16">
      <c r="A10" s="1465"/>
      <c r="E10" s="9"/>
      <c r="F10" s="9"/>
      <c r="G10" s="1586"/>
      <c r="H10" s="9"/>
      <c r="I10" s="2673" t="s">
        <v>3746</v>
      </c>
      <c r="J10" s="9"/>
      <c r="K10" s="886"/>
      <c r="L10" s="9"/>
      <c r="M10" s="9"/>
      <c r="N10" s="886"/>
      <c r="O10" s="1586"/>
      <c r="P10" s="9"/>
    </row>
    <row r="11" spans="1:16">
      <c r="A11" s="1499" t="s">
        <v>475</v>
      </c>
      <c r="B11" s="9" t="s">
        <v>3747</v>
      </c>
      <c r="E11" s="9"/>
      <c r="F11" s="9"/>
      <c r="G11" s="1586"/>
      <c r="H11" s="9"/>
      <c r="I11" s="2673" t="s">
        <v>3748</v>
      </c>
      <c r="J11" s="9"/>
      <c r="K11" s="886"/>
      <c r="L11" s="9"/>
      <c r="M11" s="9"/>
      <c r="N11" s="886"/>
      <c r="O11" s="1586"/>
      <c r="P11" s="9"/>
    </row>
    <row r="12" spans="1:16">
      <c r="A12" s="1499"/>
      <c r="B12" s="9" t="s">
        <v>3749</v>
      </c>
      <c r="E12" s="9"/>
      <c r="F12" s="9"/>
      <c r="G12" s="1586"/>
      <c r="H12" s="9"/>
      <c r="I12" s="2673" t="s">
        <v>3750</v>
      </c>
      <c r="J12" s="9"/>
      <c r="K12" s="886"/>
      <c r="L12" s="9"/>
      <c r="M12" s="9"/>
      <c r="N12" s="886"/>
      <c r="O12" s="1586"/>
      <c r="P12" s="9"/>
    </row>
    <row r="13" spans="1:16">
      <c r="A13" s="1499"/>
      <c r="B13" s="9"/>
      <c r="E13" s="9"/>
      <c r="F13" s="9"/>
      <c r="G13" s="1586"/>
      <c r="H13" s="9"/>
      <c r="I13" s="2673" t="s">
        <v>3751</v>
      </c>
      <c r="J13" s="9"/>
      <c r="K13" s="886"/>
      <c r="L13" s="9"/>
      <c r="M13" s="9"/>
      <c r="N13" s="886"/>
      <c r="O13" s="1586"/>
      <c r="P13" s="9"/>
    </row>
    <row r="14" spans="1:16">
      <c r="A14" s="1499" t="s">
        <v>478</v>
      </c>
      <c r="B14" s="9" t="s">
        <v>3752</v>
      </c>
      <c r="C14" s="9"/>
      <c r="D14" s="9"/>
      <c r="E14" s="9"/>
      <c r="F14" s="9"/>
      <c r="G14" s="1586"/>
      <c r="H14" s="9"/>
      <c r="I14" s="2673" t="s">
        <v>3753</v>
      </c>
      <c r="J14" s="9"/>
      <c r="K14" s="886"/>
      <c r="L14" s="9"/>
      <c r="M14" s="9"/>
      <c r="N14" s="886"/>
      <c r="O14" s="1586"/>
      <c r="P14" s="9"/>
    </row>
    <row r="15" spans="1:16">
      <c r="A15" s="1499"/>
      <c r="B15" s="9" t="s">
        <v>3754</v>
      </c>
      <c r="C15" s="9"/>
      <c r="D15" s="9"/>
      <c r="E15" s="9"/>
      <c r="F15" s="9"/>
      <c r="G15" s="1586"/>
      <c r="H15" s="9"/>
      <c r="I15" s="2673" t="s">
        <v>3755</v>
      </c>
      <c r="J15" s="9"/>
      <c r="K15" s="886"/>
      <c r="L15" s="9"/>
      <c r="M15" s="9"/>
      <c r="N15" s="886"/>
      <c r="O15" s="1586"/>
      <c r="P15" s="9"/>
    </row>
    <row r="16" spans="1:16">
      <c r="A16" s="1499"/>
      <c r="B16" s="9" t="s">
        <v>3756</v>
      </c>
      <c r="C16" s="9"/>
      <c r="D16" s="9"/>
      <c r="E16" s="9"/>
      <c r="F16" s="9"/>
      <c r="G16" s="1586"/>
      <c r="H16" s="9"/>
      <c r="I16" s="2673" t="s">
        <v>3757</v>
      </c>
      <c r="J16" s="9"/>
      <c r="K16" s="886"/>
      <c r="L16" s="9"/>
      <c r="M16" s="9"/>
      <c r="N16" s="886"/>
      <c r="O16" s="1586"/>
      <c r="P16" s="9"/>
    </row>
    <row r="17" spans="1:16">
      <c r="A17" s="1499"/>
      <c r="B17" s="9" t="s">
        <v>3758</v>
      </c>
      <c r="C17" s="9"/>
      <c r="D17" s="9"/>
      <c r="E17" s="9"/>
      <c r="F17" s="9"/>
      <c r="G17" s="1586"/>
      <c r="H17" s="9"/>
      <c r="I17" s="2673" t="s">
        <v>3759</v>
      </c>
      <c r="J17" s="9"/>
      <c r="K17" s="886"/>
      <c r="L17" s="9"/>
      <c r="M17" s="9"/>
      <c r="N17" s="886"/>
      <c r="O17" s="1586"/>
      <c r="P17" s="9"/>
    </row>
    <row r="18" spans="1:16">
      <c r="A18" s="1499"/>
      <c r="B18" s="9" t="s">
        <v>3760</v>
      </c>
      <c r="C18" s="9"/>
      <c r="D18" s="9"/>
      <c r="E18" s="9"/>
      <c r="F18" s="9"/>
      <c r="G18" s="1586"/>
      <c r="H18" s="9"/>
      <c r="I18" s="2673" t="s">
        <v>3761</v>
      </c>
      <c r="J18" s="9"/>
      <c r="K18" s="886"/>
      <c r="L18" s="9"/>
      <c r="M18" s="9"/>
      <c r="N18" s="886"/>
      <c r="O18" s="1586"/>
      <c r="P18" s="9"/>
    </row>
    <row r="19" spans="1:16">
      <c r="A19" s="1499"/>
      <c r="B19" s="9" t="s">
        <v>3762</v>
      </c>
      <c r="C19" s="9"/>
      <c r="D19" s="9"/>
      <c r="E19" s="9"/>
      <c r="F19" s="9"/>
      <c r="G19" s="1586"/>
      <c r="H19" s="9"/>
      <c r="I19" s="2673" t="s">
        <v>3763</v>
      </c>
      <c r="J19" s="9"/>
      <c r="K19" s="886"/>
      <c r="L19" s="9"/>
      <c r="M19" s="9"/>
      <c r="N19" s="886"/>
      <c r="O19" s="1586"/>
      <c r="P19" s="9"/>
    </row>
    <row r="20" spans="1:16">
      <c r="A20" s="1499"/>
      <c r="B20" s="9" t="s">
        <v>3764</v>
      </c>
      <c r="C20" s="9"/>
      <c r="D20" s="9"/>
      <c r="E20" s="9"/>
      <c r="F20" s="9"/>
      <c r="G20" s="1586"/>
      <c r="H20" s="9"/>
      <c r="I20" s="2673" t="s">
        <v>3765</v>
      </c>
      <c r="J20" s="9"/>
      <c r="K20" s="886"/>
      <c r="L20" s="9"/>
      <c r="M20" s="9"/>
      <c r="N20" s="886"/>
      <c r="O20" s="1586"/>
      <c r="P20" s="9"/>
    </row>
    <row r="21" spans="1:16">
      <c r="A21" s="1499"/>
      <c r="B21" s="9" t="s">
        <v>3766</v>
      </c>
      <c r="C21" s="9"/>
      <c r="D21" s="9"/>
      <c r="E21" s="9"/>
      <c r="F21" s="9"/>
      <c r="G21" s="1586"/>
      <c r="H21" s="9"/>
      <c r="I21" s="2673" t="s">
        <v>3767</v>
      </c>
      <c r="J21" s="9"/>
      <c r="K21" s="886"/>
      <c r="L21" s="9"/>
      <c r="M21" s="9"/>
      <c r="N21" s="886"/>
      <c r="O21" s="1586"/>
      <c r="P21" s="9"/>
    </row>
    <row r="22" spans="1:16">
      <c r="A22" s="1499"/>
      <c r="B22" s="9" t="s">
        <v>3768</v>
      </c>
      <c r="C22" s="9"/>
      <c r="D22" s="9"/>
      <c r="E22" s="9"/>
      <c r="F22" s="9"/>
      <c r="G22" s="1586"/>
      <c r="H22" s="9"/>
      <c r="I22" s="2673" t="s">
        <v>3769</v>
      </c>
      <c r="J22" s="9"/>
      <c r="K22" s="886"/>
      <c r="L22" s="9"/>
      <c r="M22" s="9"/>
      <c r="N22" s="886"/>
      <c r="O22" s="1586"/>
      <c r="P22" s="9"/>
    </row>
    <row r="23" spans="1:16">
      <c r="A23" s="1499"/>
      <c r="B23" s="9" t="s">
        <v>3770</v>
      </c>
      <c r="C23" s="9"/>
      <c r="D23" s="9"/>
      <c r="E23" s="9"/>
      <c r="F23" s="9"/>
      <c r="G23" s="1586"/>
      <c r="H23" s="9"/>
      <c r="I23" s="2673" t="s">
        <v>3771</v>
      </c>
      <c r="J23" s="9"/>
      <c r="K23" s="886"/>
      <c r="L23" s="9"/>
      <c r="M23" s="9"/>
      <c r="N23" s="886"/>
      <c r="O23" s="1586"/>
      <c r="P23" s="9"/>
    </row>
    <row r="24" spans="1:16">
      <c r="A24" s="1499"/>
      <c r="B24" s="9" t="s">
        <v>3772</v>
      </c>
      <c r="C24" s="9"/>
      <c r="D24" s="9"/>
      <c r="E24" s="9"/>
      <c r="F24" s="9"/>
      <c r="G24" s="1586"/>
      <c r="H24" s="9"/>
      <c r="I24" s="2673" t="s">
        <v>3773</v>
      </c>
      <c r="J24" s="9"/>
      <c r="K24" s="886"/>
      <c r="L24" s="9"/>
      <c r="M24" s="9"/>
      <c r="N24" s="886"/>
      <c r="O24" s="1586"/>
      <c r="P24" s="9"/>
    </row>
    <row r="25" spans="1:16">
      <c r="A25" s="1499"/>
      <c r="B25" s="9" t="s">
        <v>3774</v>
      </c>
      <c r="C25" s="9"/>
      <c r="D25" s="9"/>
      <c r="E25" s="9"/>
      <c r="F25" s="9"/>
      <c r="G25" s="1586"/>
      <c r="H25" s="9"/>
      <c r="I25" s="2673" t="s">
        <v>3775</v>
      </c>
      <c r="J25" s="9"/>
      <c r="K25" s="886"/>
      <c r="L25" s="9"/>
      <c r="M25" s="9"/>
      <c r="N25" s="886"/>
      <c r="O25" s="1586"/>
      <c r="P25" s="9"/>
    </row>
    <row r="26" spans="1:16">
      <c r="A26" s="1499"/>
      <c r="B26" s="9" t="s">
        <v>3776</v>
      </c>
      <c r="C26" s="9"/>
      <c r="D26" s="9"/>
      <c r="E26" s="9"/>
      <c r="F26" s="9"/>
      <c r="G26" s="1586"/>
      <c r="H26" s="9"/>
      <c r="I26" s="2673" t="s">
        <v>3777</v>
      </c>
      <c r="J26" s="9"/>
      <c r="K26" s="886"/>
      <c r="L26" s="9"/>
      <c r="M26" s="9"/>
      <c r="N26" s="886"/>
      <c r="O26" s="1586"/>
      <c r="P26" s="9"/>
    </row>
    <row r="27" spans="1:16">
      <c r="A27" s="1499"/>
      <c r="B27" s="9" t="s">
        <v>3778</v>
      </c>
      <c r="C27" s="9"/>
      <c r="D27" s="9"/>
      <c r="E27" s="9"/>
      <c r="F27" s="9"/>
      <c r="G27" s="1586"/>
      <c r="H27" s="9"/>
      <c r="I27" s="2673" t="s">
        <v>3779</v>
      </c>
      <c r="J27" s="9"/>
      <c r="K27" s="886"/>
      <c r="L27" s="9"/>
      <c r="M27" s="9"/>
      <c r="N27" s="886"/>
      <c r="O27" s="1586"/>
      <c r="P27" s="9"/>
    </row>
    <row r="28" spans="1:16">
      <c r="A28" s="1499"/>
      <c r="B28" s="9" t="s">
        <v>3780</v>
      </c>
      <c r="C28" s="9"/>
      <c r="D28" s="9"/>
      <c r="E28" s="9"/>
      <c r="F28" s="9"/>
      <c r="G28" s="1586"/>
      <c r="H28" s="9"/>
      <c r="I28" s="2673" t="s">
        <v>3781</v>
      </c>
      <c r="J28" s="9"/>
      <c r="K28" s="886"/>
      <c r="L28" s="9"/>
      <c r="M28" s="9"/>
      <c r="N28" s="886"/>
      <c r="O28" s="1586"/>
      <c r="P28" s="9"/>
    </row>
    <row r="29" spans="1:16">
      <c r="A29" s="1499"/>
      <c r="B29" s="9" t="s">
        <v>3782</v>
      </c>
      <c r="C29" s="9"/>
      <c r="D29" s="9"/>
      <c r="E29" s="9"/>
      <c r="F29" s="9"/>
      <c r="G29" s="1586"/>
      <c r="H29" s="9"/>
      <c r="I29" s="2673" t="s">
        <v>3783</v>
      </c>
      <c r="J29" s="9"/>
      <c r="K29" s="886"/>
      <c r="L29" s="9"/>
      <c r="M29" s="9"/>
      <c r="N29" s="886"/>
      <c r="O29" s="1586"/>
      <c r="P29" s="9"/>
    </row>
    <row r="30" spans="1:16">
      <c r="A30" s="1499"/>
      <c r="B30" s="9" t="s">
        <v>3784</v>
      </c>
      <c r="C30" s="9"/>
      <c r="D30" s="9"/>
      <c r="E30" s="9"/>
      <c r="F30" s="9"/>
      <c r="G30" s="1586"/>
      <c r="H30" s="9"/>
      <c r="I30" s="2673" t="s">
        <v>3785</v>
      </c>
      <c r="J30" s="9"/>
      <c r="K30" s="886"/>
      <c r="L30" s="9"/>
      <c r="M30" s="9"/>
      <c r="N30" s="886"/>
      <c r="O30" s="1586"/>
      <c r="P30" s="9"/>
    </row>
    <row r="31" spans="1:16">
      <c r="A31" s="1499"/>
      <c r="B31" s="9" t="s">
        <v>3786</v>
      </c>
      <c r="C31" s="9"/>
      <c r="D31" s="9"/>
      <c r="E31" s="9"/>
      <c r="F31" s="9"/>
      <c r="G31" s="1586"/>
      <c r="H31" s="9"/>
      <c r="I31" s="2673" t="s">
        <v>3787</v>
      </c>
      <c r="J31" s="9"/>
      <c r="K31" s="886"/>
      <c r="L31" s="9"/>
      <c r="M31" s="9"/>
      <c r="N31" s="886"/>
      <c r="O31" s="1586"/>
      <c r="P31" s="9"/>
    </row>
    <row r="32" spans="1:16">
      <c r="A32" s="1499"/>
      <c r="B32" s="9" t="s">
        <v>3788</v>
      </c>
      <c r="C32" s="9"/>
      <c r="D32" s="9"/>
      <c r="E32" s="9"/>
      <c r="F32" s="9"/>
      <c r="G32" s="1586"/>
      <c r="H32" s="9"/>
      <c r="I32" s="2673" t="s">
        <v>3789</v>
      </c>
      <c r="J32" s="9"/>
      <c r="K32" s="886"/>
      <c r="L32" s="9"/>
      <c r="M32" s="9"/>
      <c r="N32" s="886"/>
      <c r="O32" s="1586"/>
      <c r="P32" s="9"/>
    </row>
    <row r="33" spans="1:16">
      <c r="A33" s="1499"/>
      <c r="B33" s="9" t="s">
        <v>3790</v>
      </c>
      <c r="C33" s="9"/>
      <c r="D33" s="9"/>
      <c r="E33" s="9"/>
      <c r="F33" s="9"/>
      <c r="G33" s="1586"/>
      <c r="H33" s="9"/>
      <c r="I33" s="2673"/>
      <c r="J33" s="9"/>
      <c r="K33" s="886"/>
      <c r="L33" s="9"/>
      <c r="M33" s="9"/>
      <c r="N33" s="886"/>
      <c r="O33" s="1586"/>
      <c r="P33" s="9"/>
    </row>
    <row r="34" spans="1:16">
      <c r="A34" s="1465"/>
      <c r="B34" s="9" t="s">
        <v>3791</v>
      </c>
      <c r="D34" s="9"/>
      <c r="E34" s="9"/>
      <c r="F34" s="9"/>
      <c r="G34" s="1586"/>
      <c r="H34" s="9"/>
      <c r="I34" s="2673"/>
      <c r="J34" s="9"/>
      <c r="K34" s="886"/>
      <c r="L34" s="9"/>
      <c r="M34" s="9"/>
      <c r="N34" s="886"/>
      <c r="O34" s="1586"/>
      <c r="P34" s="9"/>
    </row>
    <row r="35" spans="1:16">
      <c r="A35" s="1465"/>
      <c r="B35" s="9"/>
      <c r="D35" s="9"/>
      <c r="E35" s="9"/>
      <c r="F35" s="9"/>
      <c r="G35" s="1586"/>
      <c r="H35" s="9"/>
      <c r="I35" s="2673"/>
      <c r="J35" s="9"/>
      <c r="K35" s="886"/>
      <c r="L35" s="9"/>
      <c r="M35" s="9"/>
      <c r="N35" s="886"/>
      <c r="O35" s="1586"/>
      <c r="P35" s="9"/>
    </row>
    <row r="36" spans="1:16">
      <c r="A36" s="1252"/>
      <c r="B36" s="2085"/>
      <c r="C36" s="2162"/>
      <c r="D36" s="2162"/>
      <c r="E36" s="2182"/>
      <c r="F36" s="2085"/>
      <c r="G36" s="1342" t="s">
        <v>3792</v>
      </c>
      <c r="H36" s="2182"/>
      <c r="I36" s="2690"/>
      <c r="J36" s="2613" t="s">
        <v>3793</v>
      </c>
      <c r="K36" s="2691"/>
      <c r="L36" s="2600"/>
      <c r="M36" s="2221"/>
      <c r="N36" s="2520"/>
      <c r="O36" s="1337"/>
      <c r="P36" s="9"/>
    </row>
    <row r="37" spans="1:16">
      <c r="A37" s="1499"/>
      <c r="B37" s="47" t="s">
        <v>3794</v>
      </c>
      <c r="C37" s="40"/>
      <c r="D37" s="40"/>
      <c r="E37" s="143" t="s">
        <v>3795</v>
      </c>
      <c r="F37" s="142" t="s">
        <v>3796</v>
      </c>
      <c r="G37" s="1365" t="s">
        <v>3796</v>
      </c>
      <c r="H37" s="2163" t="s">
        <v>3796</v>
      </c>
      <c r="I37" s="3011"/>
      <c r="J37" s="2162"/>
      <c r="K37" s="2520"/>
      <c r="L37" s="2182"/>
      <c r="M37" s="2162"/>
      <c r="N37" s="876"/>
      <c r="O37" s="1341"/>
      <c r="P37" s="9"/>
    </row>
    <row r="38" spans="1:16">
      <c r="A38" s="1503" t="s">
        <v>399</v>
      </c>
      <c r="B38" s="47" t="s">
        <v>3797</v>
      </c>
      <c r="C38" s="40"/>
      <c r="D38" s="144" t="s">
        <v>3798</v>
      </c>
      <c r="E38" s="143" t="s">
        <v>3799</v>
      </c>
      <c r="F38" s="142" t="s">
        <v>3800</v>
      </c>
      <c r="G38" s="1330" t="s">
        <v>3801</v>
      </c>
      <c r="H38" s="143" t="s">
        <v>3801</v>
      </c>
      <c r="I38" s="3012" t="s">
        <v>3802</v>
      </c>
      <c r="J38" s="144" t="s">
        <v>3803</v>
      </c>
      <c r="K38" s="907" t="s">
        <v>3804</v>
      </c>
      <c r="L38" s="12" t="s">
        <v>3805</v>
      </c>
      <c r="M38" s="196"/>
      <c r="N38" s="907" t="s">
        <v>3806</v>
      </c>
      <c r="O38" s="1330" t="s">
        <v>399</v>
      </c>
      <c r="P38" s="143"/>
    </row>
    <row r="39" spans="1:16">
      <c r="A39" s="1503" t="s">
        <v>402</v>
      </c>
      <c r="B39" s="47" t="s">
        <v>3807</v>
      </c>
      <c r="C39" s="40"/>
      <c r="D39" s="144" t="s">
        <v>3808</v>
      </c>
      <c r="E39" s="143" t="s">
        <v>3809</v>
      </c>
      <c r="F39" s="142" t="s">
        <v>3810</v>
      </c>
      <c r="G39" s="1330" t="s">
        <v>3811</v>
      </c>
      <c r="H39" s="143" t="s">
        <v>3812</v>
      </c>
      <c r="I39" s="3012" t="s">
        <v>3813</v>
      </c>
      <c r="J39" s="144" t="s">
        <v>3814</v>
      </c>
      <c r="K39" s="907" t="s">
        <v>3814</v>
      </c>
      <c r="L39" s="12" t="s">
        <v>3814</v>
      </c>
      <c r="M39" s="196"/>
      <c r="N39" s="907" t="s">
        <v>3815</v>
      </c>
      <c r="O39" s="1330" t="s">
        <v>402</v>
      </c>
      <c r="P39" s="143"/>
    </row>
    <row r="40" spans="1:16">
      <c r="A40" s="1667"/>
      <c r="B40" s="49"/>
      <c r="C40" s="54" t="s">
        <v>172</v>
      </c>
      <c r="D40" s="198" t="s">
        <v>173</v>
      </c>
      <c r="E40" s="297" t="s">
        <v>174</v>
      </c>
      <c r="F40" s="162" t="s">
        <v>175</v>
      </c>
      <c r="G40" s="1331" t="s">
        <v>513</v>
      </c>
      <c r="H40" s="297" t="s">
        <v>514</v>
      </c>
      <c r="I40" s="1893" t="s">
        <v>515</v>
      </c>
      <c r="J40" s="198" t="s">
        <v>516</v>
      </c>
      <c r="K40" s="900" t="s">
        <v>517</v>
      </c>
      <c r="L40" s="35" t="s">
        <v>518</v>
      </c>
      <c r="M40" s="155"/>
      <c r="N40" s="900" t="s">
        <v>519</v>
      </c>
      <c r="O40" s="1276"/>
      <c r="P40" s="9"/>
    </row>
    <row r="41" spans="1:16">
      <c r="A41" s="1667">
        <v>1</v>
      </c>
      <c r="B41" s="49"/>
      <c r="C41" s="54"/>
      <c r="D41" s="54"/>
      <c r="E41" s="54"/>
      <c r="F41" s="54"/>
      <c r="G41" s="1217"/>
      <c r="H41" s="37"/>
      <c r="I41" s="1894"/>
      <c r="J41" s="54"/>
      <c r="K41" s="908"/>
      <c r="L41" s="3895"/>
      <c r="M41" s="3896"/>
      <c r="N41" s="991"/>
      <c r="O41" s="1276">
        <v>1</v>
      </c>
      <c r="P41" s="9"/>
    </row>
    <row r="42" spans="1:16">
      <c r="A42" s="1667">
        <v>2</v>
      </c>
      <c r="B42" s="49" t="s">
        <v>3816</v>
      </c>
      <c r="C42" s="54"/>
      <c r="D42" s="54"/>
      <c r="E42" s="54"/>
      <c r="F42" s="54"/>
      <c r="G42" s="1217"/>
      <c r="H42" s="37"/>
      <c r="I42" s="1894"/>
      <c r="J42" s="54"/>
      <c r="K42" s="908"/>
      <c r="L42" s="3891"/>
      <c r="M42" s="3892"/>
      <c r="N42" s="991"/>
      <c r="O42" s="1276">
        <v>2</v>
      </c>
      <c r="P42" s="9"/>
    </row>
    <row r="43" spans="1:16">
      <c r="A43" s="1667">
        <v>3</v>
      </c>
      <c r="B43" s="49" t="s">
        <v>3817</v>
      </c>
      <c r="C43" s="54"/>
      <c r="D43" s="54" t="s">
        <v>3818</v>
      </c>
      <c r="E43" s="198" t="s">
        <v>3819</v>
      </c>
      <c r="F43" s="54"/>
      <c r="G43" s="1217"/>
      <c r="H43" s="37"/>
      <c r="I43" s="1894">
        <v>0</v>
      </c>
      <c r="J43" s="54"/>
      <c r="K43" s="908">
        <v>0</v>
      </c>
      <c r="L43" s="3891"/>
      <c r="M43" s="3892"/>
      <c r="N43" s="908">
        <v>0</v>
      </c>
      <c r="O43" s="1276">
        <v>3</v>
      </c>
      <c r="P43" s="9"/>
    </row>
    <row r="44" spans="1:16">
      <c r="A44" s="1667">
        <v>4</v>
      </c>
      <c r="B44" s="49" t="s">
        <v>3820</v>
      </c>
      <c r="C44" s="54"/>
      <c r="D44" s="54" t="s">
        <v>3818</v>
      </c>
      <c r="E44" s="198" t="s">
        <v>3821</v>
      </c>
      <c r="F44" s="54"/>
      <c r="G44" s="1217"/>
      <c r="H44" s="37"/>
      <c r="I44" s="1894">
        <v>49.372999999999998</v>
      </c>
      <c r="J44" s="54"/>
      <c r="K44" s="908">
        <v>10494.34</v>
      </c>
      <c r="L44" s="3891"/>
      <c r="M44" s="3892"/>
      <c r="N44" s="908">
        <v>10494.34</v>
      </c>
      <c r="O44" s="1276">
        <v>4</v>
      </c>
      <c r="P44" s="9"/>
    </row>
    <row r="45" spans="1:16">
      <c r="A45" s="1667">
        <v>5</v>
      </c>
      <c r="B45" s="49" t="s">
        <v>3822</v>
      </c>
      <c r="C45" s="54"/>
      <c r="D45" s="54" t="s">
        <v>3818</v>
      </c>
      <c r="E45" s="198" t="s">
        <v>3823</v>
      </c>
      <c r="F45" s="54"/>
      <c r="G45" s="1217"/>
      <c r="H45" s="37"/>
      <c r="I45" s="1894">
        <v>3.242</v>
      </c>
      <c r="J45" s="54"/>
      <c r="K45" s="908">
        <v>875.24</v>
      </c>
      <c r="L45" s="3891"/>
      <c r="M45" s="3892"/>
      <c r="N45" s="908">
        <v>875.24</v>
      </c>
      <c r="O45" s="1276">
        <v>5</v>
      </c>
      <c r="P45" s="9"/>
    </row>
    <row r="46" spans="1:16">
      <c r="A46" s="1667">
        <v>6</v>
      </c>
      <c r="B46" s="49" t="s">
        <v>3824</v>
      </c>
      <c r="C46" s="54"/>
      <c r="D46" s="54" t="s">
        <v>3818</v>
      </c>
      <c r="E46" s="198" t="s">
        <v>3825</v>
      </c>
      <c r="F46" s="54"/>
      <c r="G46" s="1217"/>
      <c r="H46" s="37"/>
      <c r="I46" s="1894">
        <v>280.95999999999998</v>
      </c>
      <c r="J46" s="54"/>
      <c r="K46" s="908">
        <v>51110.119999999995</v>
      </c>
      <c r="L46" s="3891"/>
      <c r="M46" s="3892"/>
      <c r="N46" s="908">
        <v>51110.119999999995</v>
      </c>
      <c r="O46" s="1276">
        <v>6</v>
      </c>
      <c r="P46" s="9"/>
    </row>
    <row r="47" spans="1:16">
      <c r="A47" s="1667">
        <v>7</v>
      </c>
      <c r="B47" s="49" t="s">
        <v>3826</v>
      </c>
      <c r="C47" s="54"/>
      <c r="D47" s="54" t="s">
        <v>3818</v>
      </c>
      <c r="E47" s="198" t="s">
        <v>3827</v>
      </c>
      <c r="F47" s="54"/>
      <c r="G47" s="1217"/>
      <c r="H47" s="37"/>
      <c r="I47" s="1894">
        <v>3937.0520000000001</v>
      </c>
      <c r="J47" s="54"/>
      <c r="K47" s="908">
        <v>588468.03999999969</v>
      </c>
      <c r="L47" s="3891"/>
      <c r="M47" s="3892"/>
      <c r="N47" s="908">
        <v>588468.03999999969</v>
      </c>
      <c r="O47" s="1276">
        <v>7</v>
      </c>
      <c r="P47" s="9"/>
    </row>
    <row r="48" spans="1:16">
      <c r="A48" s="1667">
        <v>8</v>
      </c>
      <c r="B48" s="49" t="s">
        <v>3828</v>
      </c>
      <c r="C48" s="54"/>
      <c r="D48" s="54" t="s">
        <v>3818</v>
      </c>
      <c r="E48" s="198" t="s">
        <v>3829</v>
      </c>
      <c r="F48" s="54"/>
      <c r="G48" s="1217"/>
      <c r="H48" s="37"/>
      <c r="I48" s="1894">
        <v>483.99599999999998</v>
      </c>
      <c r="J48" s="54"/>
      <c r="K48" s="908">
        <v>87337.849999999962</v>
      </c>
      <c r="L48" s="3893"/>
      <c r="M48" s="3894"/>
      <c r="N48" s="908">
        <v>87337.849999999962</v>
      </c>
      <c r="O48" s="1276">
        <v>8</v>
      </c>
      <c r="P48" s="9"/>
    </row>
    <row r="49" spans="1:16">
      <c r="A49" s="1667">
        <v>9</v>
      </c>
      <c r="B49" s="49" t="s">
        <v>3830</v>
      </c>
      <c r="C49" s="54"/>
      <c r="D49" s="54"/>
      <c r="E49" s="198"/>
      <c r="F49" s="54"/>
      <c r="G49" s="1217"/>
      <c r="H49" s="37"/>
      <c r="I49" s="1894"/>
      <c r="J49" s="54"/>
      <c r="K49" s="908"/>
      <c r="L49" s="3893"/>
      <c r="M49" s="3894"/>
      <c r="N49" s="908">
        <v>0</v>
      </c>
      <c r="O49" s="1276">
        <v>9</v>
      </c>
      <c r="P49" s="9"/>
    </row>
    <row r="50" spans="1:16" ht="15" customHeight="1">
      <c r="A50" s="1667">
        <v>10</v>
      </c>
      <c r="B50" s="49" t="s">
        <v>3831</v>
      </c>
      <c r="C50" s="54"/>
      <c r="D50" s="54" t="s">
        <v>3832</v>
      </c>
      <c r="E50" s="198" t="s">
        <v>3833</v>
      </c>
      <c r="F50" s="54"/>
      <c r="G50" s="1217"/>
      <c r="H50" s="37"/>
      <c r="I50" s="1894">
        <v>0</v>
      </c>
      <c r="J50" s="54"/>
      <c r="K50" s="908">
        <v>0</v>
      </c>
      <c r="L50" s="3893"/>
      <c r="M50" s="3894"/>
      <c r="N50" s="908">
        <v>0</v>
      </c>
      <c r="O50" s="1276">
        <v>10</v>
      </c>
      <c r="P50" s="9"/>
    </row>
    <row r="51" spans="1:16">
      <c r="A51" s="1667">
        <v>11</v>
      </c>
      <c r="B51" s="49"/>
      <c r="C51" s="54"/>
      <c r="D51" s="54"/>
      <c r="E51" s="54"/>
      <c r="F51" s="54"/>
      <c r="G51" s="1217"/>
      <c r="H51" s="37"/>
      <c r="I51" s="1894"/>
      <c r="J51" s="54"/>
      <c r="K51" s="908"/>
      <c r="L51" s="3893"/>
      <c r="M51" s="3894"/>
      <c r="N51" s="908"/>
      <c r="O51" s="1276">
        <v>11</v>
      </c>
      <c r="P51" s="9"/>
    </row>
    <row r="52" spans="1:16">
      <c r="A52" s="1667">
        <v>12</v>
      </c>
      <c r="B52" s="49" t="s">
        <v>3834</v>
      </c>
      <c r="C52" s="54"/>
      <c r="D52" s="54"/>
      <c r="E52" s="54"/>
      <c r="F52" s="54"/>
      <c r="G52" s="1217"/>
      <c r="H52" s="37"/>
      <c r="I52" s="2692">
        <f>SUM(I43:I50)</f>
        <v>4754.6230000000005</v>
      </c>
      <c r="J52" s="37"/>
      <c r="K52" s="2693">
        <f>SUM(K43:K50)</f>
        <v>738285.58999999962</v>
      </c>
      <c r="L52" s="3893"/>
      <c r="M52" s="3894"/>
      <c r="N52" s="908">
        <f>SUM(J52:M52)</f>
        <v>738285.58999999962</v>
      </c>
      <c r="O52" s="1276">
        <v>12</v>
      </c>
      <c r="P52" s="9"/>
    </row>
    <row r="53" spans="1:16">
      <c r="A53" s="1667">
        <v>13</v>
      </c>
      <c r="B53" s="49" t="s">
        <v>3835</v>
      </c>
      <c r="C53" s="54"/>
      <c r="D53" s="54"/>
      <c r="E53" s="54"/>
      <c r="F53" s="54"/>
      <c r="G53" s="1217"/>
      <c r="H53" s="37"/>
      <c r="I53" s="2694">
        <f>I50</f>
        <v>0</v>
      </c>
      <c r="J53" s="37"/>
      <c r="K53" s="2695">
        <f>K50</f>
        <v>0</v>
      </c>
      <c r="L53" s="3893">
        <f>L49</f>
        <v>0</v>
      </c>
      <c r="M53" s="3894"/>
      <c r="N53" s="2695">
        <f>SUM(J53:M53)</f>
        <v>0</v>
      </c>
      <c r="O53" s="1276">
        <v>13</v>
      </c>
      <c r="P53" s="9"/>
    </row>
    <row r="54" spans="1:16" ht="16" thickBot="1">
      <c r="A54" s="1189">
        <v>14</v>
      </c>
      <c r="B54" s="1412" t="s">
        <v>496</v>
      </c>
      <c r="C54" s="3013"/>
      <c r="D54" s="3014"/>
      <c r="E54" s="2696"/>
      <c r="F54" s="1413"/>
      <c r="G54" s="1414"/>
      <c r="H54" s="3015"/>
      <c r="I54" s="1419">
        <f>SUM(I41:I51)</f>
        <v>4754.6230000000005</v>
      </c>
      <c r="J54" s="2111">
        <f>SUM(J41:J51)</f>
        <v>0</v>
      </c>
      <c r="K54" s="1409">
        <f>SUM(K41:K51)</f>
        <v>738285.58999999962</v>
      </c>
      <c r="L54" s="3889">
        <f>SUM(L41:M51)</f>
        <v>0</v>
      </c>
      <c r="M54" s="3890"/>
      <c r="N54" s="1409">
        <f>SUM(N41:N51)</f>
        <v>738285.58999999962</v>
      </c>
      <c r="O54" s="1420">
        <v>14</v>
      </c>
      <c r="P54" s="9"/>
    </row>
    <row r="55" spans="1:16">
      <c r="A55" s="12"/>
      <c r="B55" s="12"/>
      <c r="C55" s="12"/>
      <c r="D55" s="12"/>
      <c r="E55" s="12"/>
      <c r="F55" s="12"/>
      <c r="G55" s="12"/>
      <c r="H55" s="12"/>
      <c r="I55" s="895"/>
      <c r="J55" s="12"/>
      <c r="K55" s="895"/>
      <c r="L55" s="12"/>
      <c r="M55" s="12"/>
      <c r="N55" s="895"/>
      <c r="O55" s="12"/>
      <c r="P55" s="12"/>
    </row>
    <row r="56" spans="1:16">
      <c r="A56" s="13" t="s">
        <v>3836</v>
      </c>
      <c r="B56" s="12"/>
      <c r="C56" s="12"/>
      <c r="D56" s="12"/>
      <c r="F56" s="12"/>
      <c r="G56" s="12"/>
      <c r="H56" s="12"/>
      <c r="I56" s="894" t="str">
        <f>A56</f>
        <v>FERC FORM NO.1 (REVISED. 12-90) NYPSC Modified-96</v>
      </c>
      <c r="J56" s="9"/>
      <c r="K56" s="909"/>
      <c r="L56" s="9"/>
      <c r="M56" s="9"/>
      <c r="N56" s="894"/>
      <c r="O56" s="135" t="s">
        <v>3837</v>
      </c>
      <c r="P56" s="135"/>
    </row>
    <row r="57" spans="1:16">
      <c r="A57" s="12" t="s">
        <v>3838</v>
      </c>
      <c r="B57" s="12"/>
      <c r="C57" s="12"/>
      <c r="D57" s="12"/>
      <c r="E57" s="12"/>
      <c r="F57" s="12"/>
      <c r="G57" s="12"/>
      <c r="H57" s="12"/>
      <c r="I57" s="3888" t="s">
        <v>3839</v>
      </c>
      <c r="J57" s="3888"/>
      <c r="K57" s="3888"/>
      <c r="L57" s="3888"/>
      <c r="M57" s="3888"/>
      <c r="N57" s="3888"/>
      <c r="O57" s="3888"/>
      <c r="P57" s="12"/>
    </row>
    <row r="58" spans="1:16">
      <c r="A58" s="12"/>
      <c r="B58" s="12"/>
      <c r="C58" s="12"/>
      <c r="D58" s="12"/>
      <c r="E58" s="12"/>
      <c r="F58" s="12"/>
      <c r="G58" s="12"/>
      <c r="H58" s="12"/>
      <c r="I58" s="894"/>
      <c r="J58" s="9"/>
      <c r="K58" s="894"/>
      <c r="L58" s="9"/>
      <c r="M58" s="9"/>
      <c r="N58" s="894"/>
      <c r="O58" s="9"/>
      <c r="P58" s="9"/>
    </row>
    <row r="59" spans="1:16">
      <c r="A59" s="12"/>
      <c r="B59" s="12"/>
      <c r="C59" s="12"/>
      <c r="D59" s="12"/>
      <c r="E59" s="12"/>
      <c r="F59" s="12"/>
      <c r="G59" s="12"/>
      <c r="H59" s="12"/>
      <c r="I59" s="894"/>
      <c r="J59" s="9"/>
      <c r="K59" s="894"/>
      <c r="L59" s="9"/>
      <c r="M59" s="9"/>
      <c r="N59" s="894"/>
      <c r="O59" s="9"/>
      <c r="P59" s="9"/>
    </row>
    <row r="60" spans="1:16">
      <c r="A60" s="12"/>
      <c r="B60" s="12"/>
      <c r="C60" s="12"/>
      <c r="D60" s="12"/>
      <c r="E60" s="12"/>
      <c r="F60" s="12"/>
      <c r="G60" s="12"/>
      <c r="H60" s="12"/>
      <c r="I60" s="894"/>
      <c r="J60" s="9"/>
      <c r="K60" s="894"/>
      <c r="L60" s="9"/>
      <c r="M60" s="9"/>
      <c r="N60" s="894"/>
      <c r="O60" s="9"/>
      <c r="P60" s="9"/>
    </row>
    <row r="61" spans="1:16">
      <c r="A61" s="34" t="s">
        <v>3090</v>
      </c>
      <c r="B61" s="391"/>
      <c r="C61" s="12"/>
      <c r="D61" s="12"/>
      <c r="E61" s="12"/>
      <c r="F61" s="12"/>
      <c r="G61" s="12"/>
      <c r="H61" s="12"/>
      <c r="I61" s="1021"/>
      <c r="J61" s="1015"/>
      <c r="K61" s="1021"/>
      <c r="L61" s="9"/>
      <c r="M61" s="9"/>
      <c r="N61" s="894"/>
      <c r="O61" s="9"/>
      <c r="P61" s="9"/>
    </row>
    <row r="62" spans="1:16">
      <c r="A62" s="34"/>
      <c r="B62" s="391"/>
      <c r="C62" s="12"/>
      <c r="D62" s="12"/>
      <c r="E62" s="12"/>
      <c r="F62" s="12"/>
      <c r="G62" s="12"/>
      <c r="H62" s="12"/>
      <c r="I62" s="894"/>
      <c r="J62" s="9"/>
      <c r="K62" s="894"/>
      <c r="L62" s="9"/>
      <c r="M62" s="9"/>
      <c r="N62" s="894"/>
      <c r="O62" s="9"/>
      <c r="P62" s="9"/>
    </row>
    <row r="63" spans="1:16" ht="16" thickBot="1">
      <c r="A63" s="2429" t="str">
        <f>'Data Sheet'!$C$25</f>
        <v xml:space="preserve">Niagara Mohawk Power Corporation </v>
      </c>
      <c r="B63" s="12"/>
      <c r="C63" s="12"/>
      <c r="D63" s="12"/>
      <c r="E63" s="12"/>
      <c r="F63" s="418" t="str">
        <f>'Data Sheet'!$C$40</f>
        <v>April 20, 2026</v>
      </c>
      <c r="G63" t="str">
        <f>'Data Sheet'!$C$38</f>
        <v>December 31, 2025</v>
      </c>
      <c r="H63" s="12"/>
      <c r="I63" s="2429" t="str">
        <f>'Data Sheet'!$C$25</f>
        <v xml:space="preserve">Niagara Mohawk Power Corporation </v>
      </c>
      <c r="J63" s="9"/>
      <c r="K63" s="894"/>
      <c r="L63" s="418" t="str">
        <f>'Data Sheet'!$C$40</f>
        <v>April 20, 2026</v>
      </c>
      <c r="M63" s="9"/>
      <c r="N63" s="909" t="str">
        <f>'Data Sheet'!$C$38</f>
        <v>December 31, 2025</v>
      </c>
      <c r="O63" s="9"/>
      <c r="P63" s="9"/>
    </row>
    <row r="64" spans="1:16">
      <c r="A64" s="2426"/>
      <c r="B64" s="1326"/>
      <c r="C64" s="1326"/>
      <c r="D64" s="1326"/>
      <c r="E64" s="1326"/>
      <c r="F64" s="1326"/>
      <c r="G64" s="1326"/>
      <c r="H64" s="2529"/>
      <c r="I64" s="2697"/>
      <c r="J64" s="1326"/>
      <c r="K64" s="2698"/>
      <c r="L64" s="1326"/>
      <c r="M64" s="1326"/>
      <c r="N64" s="2698"/>
      <c r="O64" s="2529"/>
      <c r="P64" s="9"/>
    </row>
    <row r="65" spans="1:16">
      <c r="A65" s="2431" t="s">
        <v>3736</v>
      </c>
      <c r="B65" s="35"/>
      <c r="C65" s="35"/>
      <c r="D65" s="35"/>
      <c r="E65" s="35"/>
      <c r="F65" s="35"/>
      <c r="G65" s="35"/>
      <c r="H65" s="217"/>
      <c r="I65" s="912" t="s">
        <v>3737</v>
      </c>
      <c r="J65" s="2600"/>
      <c r="K65" s="2691"/>
      <c r="L65" s="2600"/>
      <c r="M65" s="2600"/>
      <c r="N65" s="2691"/>
      <c r="O65" s="1579"/>
      <c r="P65" s="9"/>
    </row>
    <row r="66" spans="1:16">
      <c r="A66" s="45"/>
      <c r="B66" s="2085"/>
      <c r="C66" s="2162"/>
      <c r="D66" s="2162"/>
      <c r="E66" s="2182"/>
      <c r="F66" s="2085"/>
      <c r="G66" s="2085" t="s">
        <v>3792</v>
      </c>
      <c r="H66" s="43"/>
      <c r="I66" s="911"/>
      <c r="J66" s="2182"/>
      <c r="K66" s="2689" t="s">
        <v>3840</v>
      </c>
      <c r="L66" s="2182"/>
      <c r="M66" s="2162"/>
      <c r="N66" s="2520"/>
      <c r="O66" s="43"/>
      <c r="P66" s="9"/>
    </row>
    <row r="67" spans="1:16">
      <c r="A67" s="2429"/>
      <c r="B67" s="47" t="s">
        <v>3794</v>
      </c>
      <c r="C67" s="40"/>
      <c r="D67" s="40"/>
      <c r="E67" s="143" t="s">
        <v>3795</v>
      </c>
      <c r="F67" s="142" t="s">
        <v>3796</v>
      </c>
      <c r="G67" s="2582" t="s">
        <v>3796</v>
      </c>
      <c r="H67" s="163" t="s">
        <v>3796</v>
      </c>
      <c r="I67" s="3017"/>
      <c r="J67" s="2162"/>
      <c r="K67" s="2520"/>
      <c r="L67" s="2182"/>
      <c r="M67" s="2162"/>
      <c r="N67" s="876"/>
      <c r="O67" s="41"/>
      <c r="P67" s="9"/>
    </row>
    <row r="68" spans="1:16">
      <c r="A68" s="2055" t="s">
        <v>399</v>
      </c>
      <c r="B68" s="47" t="s">
        <v>3797</v>
      </c>
      <c r="C68" s="40"/>
      <c r="D68" s="144" t="s">
        <v>3798</v>
      </c>
      <c r="E68" s="143" t="s">
        <v>3799</v>
      </c>
      <c r="F68" s="142" t="s">
        <v>3800</v>
      </c>
      <c r="G68" s="142" t="s">
        <v>3801</v>
      </c>
      <c r="H68" s="116" t="s">
        <v>3801</v>
      </c>
      <c r="I68" s="3018" t="s">
        <v>3802</v>
      </c>
      <c r="J68" s="144" t="s">
        <v>3803</v>
      </c>
      <c r="K68" s="907" t="s">
        <v>3804</v>
      </c>
      <c r="L68" s="12" t="s">
        <v>3805</v>
      </c>
      <c r="M68" s="196"/>
      <c r="N68" s="907" t="s">
        <v>3806</v>
      </c>
      <c r="O68" s="116" t="s">
        <v>399</v>
      </c>
      <c r="P68" s="143"/>
    </row>
    <row r="69" spans="1:16">
      <c r="A69" s="2055" t="s">
        <v>402</v>
      </c>
      <c r="B69" s="47" t="s">
        <v>3807</v>
      </c>
      <c r="C69" s="40"/>
      <c r="D69" s="144" t="s">
        <v>3808</v>
      </c>
      <c r="E69" s="143" t="s">
        <v>3809</v>
      </c>
      <c r="F69" s="142" t="s">
        <v>3810</v>
      </c>
      <c r="G69" s="142" t="s">
        <v>3811</v>
      </c>
      <c r="H69" s="116" t="s">
        <v>3812</v>
      </c>
      <c r="I69" s="3018" t="s">
        <v>3813</v>
      </c>
      <c r="J69" s="144" t="s">
        <v>3814</v>
      </c>
      <c r="K69" s="907" t="s">
        <v>3814</v>
      </c>
      <c r="L69" s="12" t="s">
        <v>3814</v>
      </c>
      <c r="M69" s="196"/>
      <c r="N69" s="907" t="s">
        <v>3815</v>
      </c>
      <c r="O69" s="116" t="s">
        <v>402</v>
      </c>
      <c r="P69" s="143"/>
    </row>
    <row r="70" spans="1:16">
      <c r="A70" s="2430"/>
      <c r="B70" s="49"/>
      <c r="C70" s="54" t="s">
        <v>172</v>
      </c>
      <c r="D70" s="198" t="s">
        <v>173</v>
      </c>
      <c r="E70" s="297" t="s">
        <v>174</v>
      </c>
      <c r="F70" s="162" t="s">
        <v>175</v>
      </c>
      <c r="G70" s="162" t="s">
        <v>513</v>
      </c>
      <c r="H70" s="117" t="s">
        <v>514</v>
      </c>
      <c r="I70" s="2699" t="s">
        <v>515</v>
      </c>
      <c r="J70" s="198" t="s">
        <v>516</v>
      </c>
      <c r="K70" s="900" t="s">
        <v>517</v>
      </c>
      <c r="L70" s="35" t="s">
        <v>518</v>
      </c>
      <c r="M70" s="155"/>
      <c r="N70" s="900" t="s">
        <v>519</v>
      </c>
      <c r="O70" s="50"/>
      <c r="P70" s="9"/>
    </row>
    <row r="71" spans="1:16" ht="31.5" customHeight="1">
      <c r="A71" s="2430">
        <v>1</v>
      </c>
      <c r="B71" s="49"/>
      <c r="C71" s="54"/>
      <c r="D71" s="2430">
        <v>2</v>
      </c>
      <c r="E71" s="37"/>
      <c r="F71" s="49"/>
      <c r="G71" s="49"/>
      <c r="H71" s="50"/>
      <c r="I71" s="2700"/>
      <c r="J71" s="161"/>
      <c r="K71" s="908"/>
      <c r="L71" s="220"/>
      <c r="M71" s="161"/>
      <c r="N71" s="908">
        <f>SUM(J71:L71)</f>
        <v>0</v>
      </c>
      <c r="O71" s="50">
        <v>1</v>
      </c>
      <c r="P71" s="9"/>
    </row>
    <row r="72" spans="1:16">
      <c r="B72" s="49"/>
      <c r="C72" s="54"/>
      <c r="E72" s="37"/>
      <c r="F72" s="49"/>
      <c r="G72" s="49"/>
      <c r="H72" s="50"/>
      <c r="I72" s="2700"/>
      <c r="J72" s="222"/>
      <c r="K72" s="908"/>
      <c r="L72" s="223"/>
      <c r="M72" s="222"/>
      <c r="N72" s="908">
        <f t="shared" ref="N72:N120" si="0">SUM(J72:M72)</f>
        <v>0</v>
      </c>
      <c r="O72" s="50">
        <v>2</v>
      </c>
      <c r="P72" s="9"/>
    </row>
    <row r="73" spans="1:16">
      <c r="A73" s="2430">
        <v>3</v>
      </c>
      <c r="B73" s="49"/>
      <c r="C73" s="54"/>
      <c r="D73" s="54"/>
      <c r="E73" s="37"/>
      <c r="F73" s="49"/>
      <c r="G73" s="49"/>
      <c r="H73" s="50"/>
      <c r="I73" s="2700"/>
      <c r="J73" s="222"/>
      <c r="K73" s="908"/>
      <c r="L73" s="223"/>
      <c r="M73" s="222"/>
      <c r="N73" s="908">
        <f t="shared" si="0"/>
        <v>0</v>
      </c>
      <c r="O73" s="50">
        <v>3</v>
      </c>
      <c r="P73" s="9"/>
    </row>
    <row r="74" spans="1:16">
      <c r="A74" s="2430">
        <v>4</v>
      </c>
      <c r="B74" s="49"/>
      <c r="C74" s="54"/>
      <c r="D74" s="54"/>
      <c r="E74" s="37"/>
      <c r="F74" s="49"/>
      <c r="G74" s="49"/>
      <c r="H74" s="50"/>
      <c r="I74" s="2700"/>
      <c r="J74" s="222"/>
      <c r="K74" s="908"/>
      <c r="L74" s="223"/>
      <c r="M74" s="222"/>
      <c r="N74" s="908">
        <f t="shared" si="0"/>
        <v>0</v>
      </c>
      <c r="O74" s="50">
        <v>4</v>
      </c>
      <c r="P74" s="9"/>
    </row>
    <row r="75" spans="1:16">
      <c r="A75" s="2430">
        <v>5</v>
      </c>
      <c r="B75" s="49"/>
      <c r="C75" s="54"/>
      <c r="D75" s="54"/>
      <c r="E75" s="37"/>
      <c r="F75" s="49"/>
      <c r="G75" s="49"/>
      <c r="H75" s="50"/>
      <c r="I75" s="2700"/>
      <c r="J75" s="222"/>
      <c r="K75" s="908"/>
      <c r="L75" s="223"/>
      <c r="M75" s="222"/>
      <c r="N75" s="908">
        <f t="shared" si="0"/>
        <v>0</v>
      </c>
      <c r="O75" s="50">
        <v>5</v>
      </c>
      <c r="P75" s="9"/>
    </row>
    <row r="76" spans="1:16">
      <c r="A76" s="2430">
        <v>6</v>
      </c>
      <c r="B76" s="49"/>
      <c r="C76" s="54"/>
      <c r="D76" s="54"/>
      <c r="E76" s="37"/>
      <c r="F76" s="49"/>
      <c r="G76" s="49"/>
      <c r="H76" s="50"/>
      <c r="I76" s="2700"/>
      <c r="J76" s="222"/>
      <c r="K76" s="908"/>
      <c r="L76" s="223"/>
      <c r="M76" s="222"/>
      <c r="N76" s="908">
        <f t="shared" si="0"/>
        <v>0</v>
      </c>
      <c r="O76" s="50">
        <v>6</v>
      </c>
      <c r="P76" s="9"/>
    </row>
    <row r="77" spans="1:16">
      <c r="A77" s="2430">
        <v>7</v>
      </c>
      <c r="B77" s="49"/>
      <c r="C77" s="54"/>
      <c r="D77" s="54"/>
      <c r="E77" s="37"/>
      <c r="F77" s="49"/>
      <c r="G77" s="49"/>
      <c r="H77" s="50"/>
      <c r="I77" s="2700"/>
      <c r="J77" s="222"/>
      <c r="K77" s="908"/>
      <c r="L77" s="223"/>
      <c r="M77" s="222"/>
      <c r="N77" s="908">
        <f t="shared" si="0"/>
        <v>0</v>
      </c>
      <c r="O77" s="50">
        <v>7</v>
      </c>
      <c r="P77" s="9"/>
    </row>
    <row r="78" spans="1:16">
      <c r="A78" s="2430">
        <v>8</v>
      </c>
      <c r="B78" s="49"/>
      <c r="C78" s="54"/>
      <c r="D78" s="54"/>
      <c r="E78" s="37"/>
      <c r="F78" s="49"/>
      <c r="G78" s="49"/>
      <c r="H78" s="50"/>
      <c r="I78" s="2700"/>
      <c r="J78" s="222"/>
      <c r="K78" s="908"/>
      <c r="L78" s="223"/>
      <c r="M78" s="222"/>
      <c r="N78" s="908">
        <f t="shared" si="0"/>
        <v>0</v>
      </c>
      <c r="O78" s="50">
        <v>8</v>
      </c>
      <c r="P78" s="9"/>
    </row>
    <row r="79" spans="1:16">
      <c r="A79" s="2430">
        <v>9</v>
      </c>
      <c r="B79" s="49"/>
      <c r="C79" s="54"/>
      <c r="D79" s="54"/>
      <c r="E79" s="37"/>
      <c r="F79" s="49"/>
      <c r="G79" s="49"/>
      <c r="H79" s="50"/>
      <c r="I79" s="2700"/>
      <c r="J79" s="222"/>
      <c r="K79" s="908"/>
      <c r="L79" s="223"/>
      <c r="M79" s="222"/>
      <c r="N79" s="908">
        <f t="shared" si="0"/>
        <v>0</v>
      </c>
      <c r="O79" s="50">
        <v>9</v>
      </c>
      <c r="P79" s="9"/>
    </row>
    <row r="80" spans="1:16" ht="15" customHeight="1">
      <c r="A80" s="2430">
        <v>10</v>
      </c>
      <c r="B80" s="49"/>
      <c r="C80" s="54"/>
      <c r="D80" s="54"/>
      <c r="E80" s="37"/>
      <c r="F80" s="49"/>
      <c r="G80" s="49"/>
      <c r="H80" s="50"/>
      <c r="I80" s="2700"/>
      <c r="J80" s="222"/>
      <c r="K80" s="908"/>
      <c r="L80" s="223"/>
      <c r="M80" s="222"/>
      <c r="N80" s="908">
        <f t="shared" si="0"/>
        <v>0</v>
      </c>
      <c r="O80" s="50">
        <v>10</v>
      </c>
      <c r="P80" s="9"/>
    </row>
    <row r="81" spans="1:16">
      <c r="A81" s="2430">
        <v>11</v>
      </c>
      <c r="B81" s="49"/>
      <c r="C81" s="54"/>
      <c r="D81" s="54"/>
      <c r="E81" s="37"/>
      <c r="F81" s="49"/>
      <c r="G81" s="49"/>
      <c r="H81" s="50"/>
      <c r="I81" s="2700"/>
      <c r="J81" s="222"/>
      <c r="K81" s="908"/>
      <c r="L81" s="223"/>
      <c r="M81" s="222"/>
      <c r="N81" s="908">
        <f t="shared" si="0"/>
        <v>0</v>
      </c>
      <c r="O81" s="50">
        <v>11</v>
      </c>
      <c r="P81" s="9"/>
    </row>
    <row r="82" spans="1:16">
      <c r="A82" s="2430">
        <v>12</v>
      </c>
      <c r="B82" s="49"/>
      <c r="C82" s="54"/>
      <c r="D82" s="54"/>
      <c r="E82" s="37"/>
      <c r="F82" s="49"/>
      <c r="G82" s="49"/>
      <c r="H82" s="50"/>
      <c r="I82" s="2700"/>
      <c r="J82" s="222"/>
      <c r="K82" s="908"/>
      <c r="L82" s="223"/>
      <c r="M82" s="222"/>
      <c r="N82" s="908">
        <f t="shared" si="0"/>
        <v>0</v>
      </c>
      <c r="O82" s="50">
        <v>12</v>
      </c>
      <c r="P82" s="9"/>
    </row>
    <row r="83" spans="1:16">
      <c r="A83" s="2430">
        <v>13</v>
      </c>
      <c r="B83" s="49"/>
      <c r="C83" s="54"/>
      <c r="D83" s="54"/>
      <c r="E83" s="37"/>
      <c r="F83" s="49"/>
      <c r="G83" s="49"/>
      <c r="H83" s="50"/>
      <c r="I83" s="2700"/>
      <c r="J83" s="222"/>
      <c r="K83" s="908"/>
      <c r="L83" s="223"/>
      <c r="M83" s="222"/>
      <c r="N83" s="908">
        <f t="shared" si="0"/>
        <v>0</v>
      </c>
      <c r="O83" s="50">
        <v>13</v>
      </c>
      <c r="P83" s="9"/>
    </row>
    <row r="84" spans="1:16">
      <c r="A84" s="2430">
        <v>14</v>
      </c>
      <c r="B84" s="49"/>
      <c r="C84" s="54"/>
      <c r="D84" s="54"/>
      <c r="E84" s="37"/>
      <c r="F84" s="49"/>
      <c r="G84" s="49"/>
      <c r="H84" s="50"/>
      <c r="I84" s="2700"/>
      <c r="J84" s="222"/>
      <c r="K84" s="908"/>
      <c r="L84" s="223"/>
      <c r="M84" s="222"/>
      <c r="N84" s="908">
        <f t="shared" si="0"/>
        <v>0</v>
      </c>
      <c r="O84" s="50">
        <v>14</v>
      </c>
      <c r="P84" s="9"/>
    </row>
    <row r="85" spans="1:16">
      <c r="A85" s="2430">
        <v>15</v>
      </c>
      <c r="B85" s="49"/>
      <c r="C85" s="54"/>
      <c r="D85" s="54"/>
      <c r="E85" s="37"/>
      <c r="F85" s="49"/>
      <c r="G85" s="49"/>
      <c r="H85" s="50"/>
      <c r="I85" s="2700"/>
      <c r="J85" s="222"/>
      <c r="K85" s="908"/>
      <c r="L85" s="223"/>
      <c r="M85" s="222"/>
      <c r="N85" s="908">
        <f t="shared" si="0"/>
        <v>0</v>
      </c>
      <c r="O85" s="50">
        <v>15</v>
      </c>
      <c r="P85" s="9"/>
    </row>
    <row r="86" spans="1:16">
      <c r="A86" s="2430">
        <v>16</v>
      </c>
      <c r="B86" s="49"/>
      <c r="C86" s="54"/>
      <c r="D86" s="54"/>
      <c r="E86" s="37"/>
      <c r="F86" s="49"/>
      <c r="G86" s="49"/>
      <c r="H86" s="50"/>
      <c r="I86" s="2700"/>
      <c r="J86" s="222"/>
      <c r="K86" s="908"/>
      <c r="L86" s="223"/>
      <c r="M86" s="222"/>
      <c r="N86" s="908">
        <f t="shared" si="0"/>
        <v>0</v>
      </c>
      <c r="O86" s="50">
        <v>16</v>
      </c>
      <c r="P86" s="9"/>
    </row>
    <row r="87" spans="1:16">
      <c r="A87" s="2430">
        <v>17</v>
      </c>
      <c r="B87" s="49"/>
      <c r="C87" s="54"/>
      <c r="D87" s="54"/>
      <c r="E87" s="37"/>
      <c r="F87" s="49"/>
      <c r="G87" s="49"/>
      <c r="H87" s="50"/>
      <c r="I87" s="2700"/>
      <c r="J87" s="222"/>
      <c r="K87" s="908"/>
      <c r="L87" s="223"/>
      <c r="M87" s="222"/>
      <c r="N87" s="908">
        <f t="shared" si="0"/>
        <v>0</v>
      </c>
      <c r="O87" s="50">
        <v>17</v>
      </c>
      <c r="P87" s="9"/>
    </row>
    <row r="88" spans="1:16">
      <c r="A88" s="2430">
        <v>18</v>
      </c>
      <c r="B88" s="49"/>
      <c r="C88" s="54"/>
      <c r="D88" s="54"/>
      <c r="E88" s="37"/>
      <c r="F88" s="49"/>
      <c r="G88" s="49"/>
      <c r="H88" s="50"/>
      <c r="I88" s="2700"/>
      <c r="J88" s="222"/>
      <c r="K88" s="908"/>
      <c r="L88" s="223"/>
      <c r="M88" s="222"/>
      <c r="N88" s="908">
        <f t="shared" si="0"/>
        <v>0</v>
      </c>
      <c r="O88" s="50">
        <v>18</v>
      </c>
      <c r="P88" s="9"/>
    </row>
    <row r="89" spans="1:16">
      <c r="A89" s="2430">
        <v>19</v>
      </c>
      <c r="B89" s="49"/>
      <c r="C89" s="54"/>
      <c r="D89" s="54"/>
      <c r="E89" s="37"/>
      <c r="F89" s="49"/>
      <c r="G89" s="49"/>
      <c r="H89" s="50"/>
      <c r="I89" s="2700"/>
      <c r="J89" s="222"/>
      <c r="K89" s="908"/>
      <c r="L89" s="223"/>
      <c r="M89" s="222"/>
      <c r="N89" s="908">
        <f t="shared" si="0"/>
        <v>0</v>
      </c>
      <c r="O89" s="50">
        <v>19</v>
      </c>
      <c r="P89" s="9"/>
    </row>
    <row r="90" spans="1:16">
      <c r="A90" s="2430">
        <v>20</v>
      </c>
      <c r="B90" s="49"/>
      <c r="C90" s="54"/>
      <c r="D90" s="54"/>
      <c r="E90" s="37"/>
      <c r="F90" s="49"/>
      <c r="G90" s="49"/>
      <c r="H90" s="50"/>
      <c r="I90" s="2700"/>
      <c r="J90" s="222"/>
      <c r="K90" s="908"/>
      <c r="L90" s="223"/>
      <c r="M90" s="222"/>
      <c r="N90" s="908">
        <f t="shared" si="0"/>
        <v>0</v>
      </c>
      <c r="O90" s="50">
        <v>20</v>
      </c>
      <c r="P90" s="9"/>
    </row>
    <row r="91" spans="1:16">
      <c r="A91" s="2430">
        <v>21</v>
      </c>
      <c r="B91" s="49"/>
      <c r="C91" s="54"/>
      <c r="D91" s="54"/>
      <c r="E91" s="37"/>
      <c r="F91" s="49"/>
      <c r="G91" s="49"/>
      <c r="H91" s="50"/>
      <c r="I91" s="2700"/>
      <c r="J91" s="222"/>
      <c r="K91" s="908"/>
      <c r="L91" s="223"/>
      <c r="M91" s="222"/>
      <c r="N91" s="908">
        <f t="shared" si="0"/>
        <v>0</v>
      </c>
      <c r="O91" s="50">
        <v>21</v>
      </c>
      <c r="P91" s="9"/>
    </row>
    <row r="92" spans="1:16">
      <c r="A92" s="2430">
        <v>22</v>
      </c>
      <c r="B92" s="49"/>
      <c r="C92" s="54"/>
      <c r="D92" s="54"/>
      <c r="E92" s="37"/>
      <c r="F92" s="49"/>
      <c r="G92" s="49"/>
      <c r="H92" s="50"/>
      <c r="I92" s="2700"/>
      <c r="J92" s="222"/>
      <c r="K92" s="908"/>
      <c r="L92" s="223"/>
      <c r="M92" s="222"/>
      <c r="N92" s="908">
        <f t="shared" si="0"/>
        <v>0</v>
      </c>
      <c r="O92" s="50">
        <v>22</v>
      </c>
      <c r="P92" s="9"/>
    </row>
    <row r="93" spans="1:16">
      <c r="A93" s="2430">
        <v>23</v>
      </c>
      <c r="B93" s="49"/>
      <c r="C93" s="54"/>
      <c r="D93" s="54"/>
      <c r="E93" s="37"/>
      <c r="F93" s="49"/>
      <c r="G93" s="49"/>
      <c r="H93" s="50"/>
      <c r="I93" s="2700"/>
      <c r="J93" s="222"/>
      <c r="K93" s="908"/>
      <c r="L93" s="223"/>
      <c r="M93" s="222"/>
      <c r="N93" s="908">
        <f t="shared" si="0"/>
        <v>0</v>
      </c>
      <c r="O93" s="50">
        <v>23</v>
      </c>
      <c r="P93" s="9"/>
    </row>
    <row r="94" spans="1:16">
      <c r="A94" s="2430">
        <v>24</v>
      </c>
      <c r="B94" s="49"/>
      <c r="C94" s="54"/>
      <c r="D94" s="54"/>
      <c r="E94" s="37"/>
      <c r="F94" s="49"/>
      <c r="G94" s="49"/>
      <c r="H94" s="50"/>
      <c r="I94" s="2700"/>
      <c r="J94" s="222"/>
      <c r="K94" s="908"/>
      <c r="L94" s="223"/>
      <c r="M94" s="222"/>
      <c r="N94" s="908">
        <f t="shared" si="0"/>
        <v>0</v>
      </c>
      <c r="O94" s="50">
        <v>24</v>
      </c>
      <c r="P94" s="9"/>
    </row>
    <row r="95" spans="1:16">
      <c r="A95" s="2430">
        <v>25</v>
      </c>
      <c r="B95" s="49"/>
      <c r="C95" s="54"/>
      <c r="D95" s="54"/>
      <c r="E95" s="37"/>
      <c r="F95" s="49"/>
      <c r="G95" s="49"/>
      <c r="H95" s="50"/>
      <c r="I95" s="2700"/>
      <c r="J95" s="222"/>
      <c r="K95" s="908"/>
      <c r="L95" s="223"/>
      <c r="M95" s="222"/>
      <c r="N95" s="908">
        <f t="shared" si="0"/>
        <v>0</v>
      </c>
      <c r="O95" s="50">
        <v>25</v>
      </c>
      <c r="P95" s="9"/>
    </row>
    <row r="96" spans="1:16">
      <c r="A96" s="2430">
        <v>26</v>
      </c>
      <c r="B96" s="49"/>
      <c r="C96" s="54"/>
      <c r="D96" s="54"/>
      <c r="E96" s="37"/>
      <c r="F96" s="49"/>
      <c r="G96" s="49"/>
      <c r="H96" s="50"/>
      <c r="I96" s="2700"/>
      <c r="J96" s="222"/>
      <c r="K96" s="908"/>
      <c r="L96" s="223"/>
      <c r="M96" s="222"/>
      <c r="N96" s="908">
        <f t="shared" si="0"/>
        <v>0</v>
      </c>
      <c r="O96" s="50">
        <v>26</v>
      </c>
      <c r="P96" s="9"/>
    </row>
    <row r="97" spans="1:16">
      <c r="A97" s="2430">
        <v>27</v>
      </c>
      <c r="B97" s="49"/>
      <c r="C97" s="54"/>
      <c r="D97" s="54"/>
      <c r="E97" s="37"/>
      <c r="F97" s="49"/>
      <c r="G97" s="49"/>
      <c r="H97" s="50"/>
      <c r="I97" s="2700"/>
      <c r="J97" s="222"/>
      <c r="K97" s="908"/>
      <c r="L97" s="223"/>
      <c r="M97" s="222"/>
      <c r="N97" s="908">
        <f t="shared" si="0"/>
        <v>0</v>
      </c>
      <c r="O97" s="50">
        <v>27</v>
      </c>
      <c r="P97" s="9"/>
    </row>
    <row r="98" spans="1:16">
      <c r="A98" s="2430">
        <v>28</v>
      </c>
      <c r="B98" s="49"/>
      <c r="C98" s="54"/>
      <c r="D98" s="54"/>
      <c r="E98" s="37"/>
      <c r="F98" s="49"/>
      <c r="G98" s="49"/>
      <c r="H98" s="50"/>
      <c r="I98" s="2700"/>
      <c r="J98" s="222"/>
      <c r="K98" s="908"/>
      <c r="L98" s="223"/>
      <c r="M98" s="222"/>
      <c r="N98" s="908">
        <f t="shared" si="0"/>
        <v>0</v>
      </c>
      <c r="O98" s="50">
        <v>28</v>
      </c>
      <c r="P98" s="9"/>
    </row>
    <row r="99" spans="1:16">
      <c r="A99" s="2430">
        <v>29</v>
      </c>
      <c r="B99" s="49"/>
      <c r="C99" s="54"/>
      <c r="D99" s="54"/>
      <c r="E99" s="37"/>
      <c r="F99" s="49"/>
      <c r="G99" s="49"/>
      <c r="H99" s="50"/>
      <c r="I99" s="2700"/>
      <c r="J99" s="222"/>
      <c r="K99" s="908"/>
      <c r="L99" s="223"/>
      <c r="M99" s="222"/>
      <c r="N99" s="908">
        <f t="shared" si="0"/>
        <v>0</v>
      </c>
      <c r="O99" s="50">
        <v>29</v>
      </c>
      <c r="P99" s="9"/>
    </row>
    <row r="100" spans="1:16">
      <c r="A100" s="2430">
        <v>30</v>
      </c>
      <c r="B100" s="49"/>
      <c r="C100" s="54"/>
      <c r="D100" s="54"/>
      <c r="E100" s="37"/>
      <c r="F100" s="49"/>
      <c r="G100" s="49"/>
      <c r="H100" s="50"/>
      <c r="I100" s="2700"/>
      <c r="J100" s="222"/>
      <c r="K100" s="908"/>
      <c r="L100" s="223"/>
      <c r="M100" s="222"/>
      <c r="N100" s="908">
        <f t="shared" si="0"/>
        <v>0</v>
      </c>
      <c r="O100" s="50">
        <v>30</v>
      </c>
      <c r="P100" s="9"/>
    </row>
    <row r="101" spans="1:16">
      <c r="A101" s="2430">
        <v>31</v>
      </c>
      <c r="B101" s="49"/>
      <c r="C101" s="54"/>
      <c r="D101" s="54"/>
      <c r="E101" s="37"/>
      <c r="F101" s="49"/>
      <c r="G101" s="49"/>
      <c r="H101" s="50"/>
      <c r="I101" s="2700"/>
      <c r="J101" s="222"/>
      <c r="K101" s="908"/>
      <c r="L101" s="223"/>
      <c r="M101" s="222"/>
      <c r="N101" s="908">
        <f t="shared" si="0"/>
        <v>0</v>
      </c>
      <c r="O101" s="50">
        <v>31</v>
      </c>
      <c r="P101" s="9"/>
    </row>
    <row r="102" spans="1:16">
      <c r="A102" s="2430">
        <v>32</v>
      </c>
      <c r="B102" s="49"/>
      <c r="C102" s="54"/>
      <c r="D102" s="54"/>
      <c r="E102" s="37"/>
      <c r="F102" s="49"/>
      <c r="G102" s="49"/>
      <c r="H102" s="50"/>
      <c r="I102" s="2700"/>
      <c r="J102" s="222"/>
      <c r="K102" s="908"/>
      <c r="L102" s="223"/>
      <c r="M102" s="222"/>
      <c r="N102" s="908">
        <f t="shared" si="0"/>
        <v>0</v>
      </c>
      <c r="O102" s="50">
        <v>32</v>
      </c>
      <c r="P102" s="9"/>
    </row>
    <row r="103" spans="1:16">
      <c r="A103" s="2430">
        <v>33</v>
      </c>
      <c r="B103" s="49"/>
      <c r="C103" s="54"/>
      <c r="D103" s="54"/>
      <c r="E103" s="37"/>
      <c r="F103" s="49"/>
      <c r="G103" s="49"/>
      <c r="H103" s="50"/>
      <c r="I103" s="2700"/>
      <c r="J103" s="222"/>
      <c r="K103" s="908"/>
      <c r="L103" s="223"/>
      <c r="M103" s="222"/>
      <c r="N103" s="908">
        <f t="shared" si="0"/>
        <v>0</v>
      </c>
      <c r="O103" s="50">
        <v>33</v>
      </c>
      <c r="P103" s="9"/>
    </row>
    <row r="104" spans="1:16">
      <c r="A104" s="2430">
        <v>34</v>
      </c>
      <c r="B104" s="49"/>
      <c r="C104" s="54"/>
      <c r="D104" s="54"/>
      <c r="E104" s="37"/>
      <c r="F104" s="49"/>
      <c r="G104" s="49"/>
      <c r="H104" s="50"/>
      <c r="I104" s="2700"/>
      <c r="J104" s="222"/>
      <c r="K104" s="908"/>
      <c r="L104" s="223"/>
      <c r="M104" s="222"/>
      <c r="N104" s="908">
        <f t="shared" si="0"/>
        <v>0</v>
      </c>
      <c r="O104" s="50">
        <v>34</v>
      </c>
      <c r="P104" s="9"/>
    </row>
    <row r="105" spans="1:16">
      <c r="A105" s="2430">
        <v>35</v>
      </c>
      <c r="B105" s="49"/>
      <c r="C105" s="54"/>
      <c r="D105" s="54"/>
      <c r="E105" s="37"/>
      <c r="F105" s="49"/>
      <c r="G105" s="49"/>
      <c r="H105" s="50"/>
      <c r="I105" s="2700"/>
      <c r="J105" s="222"/>
      <c r="K105" s="908"/>
      <c r="L105" s="223"/>
      <c r="M105" s="222"/>
      <c r="N105" s="908">
        <f t="shared" si="0"/>
        <v>0</v>
      </c>
      <c r="O105" s="50">
        <v>35</v>
      </c>
      <c r="P105" s="9"/>
    </row>
    <row r="106" spans="1:16">
      <c r="A106" s="2430">
        <v>36</v>
      </c>
      <c r="B106" s="49"/>
      <c r="C106" s="54"/>
      <c r="D106" s="54"/>
      <c r="E106" s="37"/>
      <c r="F106" s="49"/>
      <c r="G106" s="49"/>
      <c r="H106" s="50"/>
      <c r="I106" s="2700"/>
      <c r="J106" s="222"/>
      <c r="K106" s="908"/>
      <c r="L106" s="223"/>
      <c r="M106" s="222"/>
      <c r="N106" s="908">
        <f t="shared" si="0"/>
        <v>0</v>
      </c>
      <c r="O106" s="50">
        <v>36</v>
      </c>
      <c r="P106" s="9"/>
    </row>
    <row r="107" spans="1:16">
      <c r="A107" s="2430">
        <v>37</v>
      </c>
      <c r="B107" s="49"/>
      <c r="C107" s="54"/>
      <c r="D107" s="54"/>
      <c r="E107" s="37"/>
      <c r="F107" s="49"/>
      <c r="G107" s="49"/>
      <c r="H107" s="50"/>
      <c r="I107" s="2700"/>
      <c r="J107" s="222"/>
      <c r="K107" s="908"/>
      <c r="L107" s="223"/>
      <c r="M107" s="222"/>
      <c r="N107" s="908">
        <f t="shared" si="0"/>
        <v>0</v>
      </c>
      <c r="O107" s="50">
        <v>37</v>
      </c>
      <c r="P107" s="9"/>
    </row>
    <row r="108" spans="1:16">
      <c r="A108" s="2430">
        <v>38</v>
      </c>
      <c r="B108" s="49"/>
      <c r="C108" s="54"/>
      <c r="D108" s="54"/>
      <c r="E108" s="37"/>
      <c r="F108" s="49"/>
      <c r="G108" s="49"/>
      <c r="H108" s="50"/>
      <c r="I108" s="2700"/>
      <c r="J108" s="222"/>
      <c r="K108" s="908"/>
      <c r="L108" s="223"/>
      <c r="M108" s="222"/>
      <c r="N108" s="908">
        <f t="shared" si="0"/>
        <v>0</v>
      </c>
      <c r="O108" s="50">
        <v>38</v>
      </c>
      <c r="P108" s="9"/>
    </row>
    <row r="109" spans="1:16">
      <c r="A109" s="2430">
        <v>39</v>
      </c>
      <c r="B109" s="49"/>
      <c r="C109" s="54"/>
      <c r="D109" s="54"/>
      <c r="E109" s="37"/>
      <c r="F109" s="49"/>
      <c r="G109" s="49"/>
      <c r="H109" s="50"/>
      <c r="I109" s="2700"/>
      <c r="J109" s="222"/>
      <c r="K109" s="908"/>
      <c r="L109" s="223"/>
      <c r="M109" s="222"/>
      <c r="N109" s="908">
        <f t="shared" si="0"/>
        <v>0</v>
      </c>
      <c r="O109" s="50">
        <v>39</v>
      </c>
      <c r="P109" s="9"/>
    </row>
    <row r="110" spans="1:16">
      <c r="A110" s="2430">
        <v>40</v>
      </c>
      <c r="B110" s="49"/>
      <c r="C110" s="54"/>
      <c r="D110" s="54"/>
      <c r="E110" s="37"/>
      <c r="F110" s="49"/>
      <c r="G110" s="49"/>
      <c r="H110" s="50"/>
      <c r="I110" s="2700"/>
      <c r="J110" s="222"/>
      <c r="K110" s="908"/>
      <c r="L110" s="223"/>
      <c r="M110" s="222"/>
      <c r="N110" s="908">
        <f t="shared" si="0"/>
        <v>0</v>
      </c>
      <c r="O110" s="50">
        <v>40</v>
      </c>
      <c r="P110" s="9"/>
    </row>
    <row r="111" spans="1:16">
      <c r="A111" s="2430">
        <v>41</v>
      </c>
      <c r="B111" s="49"/>
      <c r="C111" s="54"/>
      <c r="D111" s="54"/>
      <c r="E111" s="37"/>
      <c r="F111" s="49"/>
      <c r="G111" s="49"/>
      <c r="H111" s="50"/>
      <c r="I111" s="2700"/>
      <c r="J111" s="222"/>
      <c r="K111" s="908"/>
      <c r="L111" s="223"/>
      <c r="M111" s="222"/>
      <c r="N111" s="908">
        <f t="shared" si="0"/>
        <v>0</v>
      </c>
      <c r="O111" s="50">
        <v>41</v>
      </c>
      <c r="P111" s="9"/>
    </row>
    <row r="112" spans="1:16">
      <c r="A112" s="2430">
        <v>42</v>
      </c>
      <c r="B112" s="49"/>
      <c r="C112" s="54"/>
      <c r="D112" s="54"/>
      <c r="E112" s="37"/>
      <c r="F112" s="49"/>
      <c r="G112" s="49"/>
      <c r="H112" s="50"/>
      <c r="I112" s="2700"/>
      <c r="J112" s="222"/>
      <c r="K112" s="908"/>
      <c r="L112" s="223"/>
      <c r="M112" s="222"/>
      <c r="N112" s="908">
        <f t="shared" si="0"/>
        <v>0</v>
      </c>
      <c r="O112" s="50">
        <v>42</v>
      </c>
      <c r="P112" s="9"/>
    </row>
    <row r="113" spans="1:16">
      <c r="A113" s="2430">
        <v>43</v>
      </c>
      <c r="B113" s="49"/>
      <c r="C113" s="54"/>
      <c r="D113" s="54"/>
      <c r="E113" s="37"/>
      <c r="F113" s="49"/>
      <c r="G113" s="49"/>
      <c r="H113" s="50"/>
      <c r="I113" s="2700"/>
      <c r="J113" s="222"/>
      <c r="K113" s="908"/>
      <c r="L113" s="223"/>
      <c r="M113" s="222"/>
      <c r="N113" s="908">
        <f t="shared" si="0"/>
        <v>0</v>
      </c>
      <c r="O113" s="50">
        <v>43</v>
      </c>
      <c r="P113" s="9"/>
    </row>
    <row r="114" spans="1:16">
      <c r="A114" s="2430">
        <v>44</v>
      </c>
      <c r="B114" s="49"/>
      <c r="C114" s="54"/>
      <c r="D114" s="54"/>
      <c r="E114" s="37"/>
      <c r="F114" s="49"/>
      <c r="G114" s="49"/>
      <c r="H114" s="50"/>
      <c r="I114" s="2700"/>
      <c r="J114" s="222"/>
      <c r="K114" s="908"/>
      <c r="L114" s="223"/>
      <c r="M114" s="222"/>
      <c r="N114" s="908">
        <f t="shared" si="0"/>
        <v>0</v>
      </c>
      <c r="O114" s="50">
        <v>44</v>
      </c>
      <c r="P114" s="9"/>
    </row>
    <row r="115" spans="1:16">
      <c r="A115" s="2430">
        <v>45</v>
      </c>
      <c r="B115" s="49"/>
      <c r="C115" s="54"/>
      <c r="D115" s="54"/>
      <c r="E115" s="37"/>
      <c r="F115" s="49"/>
      <c r="G115" s="49"/>
      <c r="H115" s="50"/>
      <c r="I115" s="2700"/>
      <c r="J115" s="222"/>
      <c r="K115" s="908"/>
      <c r="L115" s="223"/>
      <c r="M115" s="222"/>
      <c r="N115" s="908">
        <f t="shared" si="0"/>
        <v>0</v>
      </c>
      <c r="O115" s="50">
        <v>45</v>
      </c>
      <c r="P115" s="9"/>
    </row>
    <row r="116" spans="1:16">
      <c r="A116" s="2430">
        <v>46</v>
      </c>
      <c r="B116" s="49"/>
      <c r="C116" s="54"/>
      <c r="D116" s="54"/>
      <c r="E116" s="37"/>
      <c r="F116" s="49"/>
      <c r="G116" s="49"/>
      <c r="H116" s="50"/>
      <c r="I116" s="2700"/>
      <c r="J116" s="222"/>
      <c r="K116" s="908"/>
      <c r="L116" s="223"/>
      <c r="M116" s="222"/>
      <c r="N116" s="908">
        <f t="shared" si="0"/>
        <v>0</v>
      </c>
      <c r="O116" s="50">
        <v>46</v>
      </c>
      <c r="P116" s="9"/>
    </row>
    <row r="117" spans="1:16">
      <c r="A117" s="2430">
        <v>47</v>
      </c>
      <c r="B117" s="49"/>
      <c r="C117" s="54"/>
      <c r="D117" s="54"/>
      <c r="E117" s="37"/>
      <c r="F117" s="49"/>
      <c r="G117" s="49"/>
      <c r="H117" s="50"/>
      <c r="I117" s="2700"/>
      <c r="J117" s="222"/>
      <c r="K117" s="908"/>
      <c r="L117" s="223"/>
      <c r="M117" s="222"/>
      <c r="N117" s="908">
        <f t="shared" si="0"/>
        <v>0</v>
      </c>
      <c r="O117" s="50">
        <v>47</v>
      </c>
      <c r="P117" s="9"/>
    </row>
    <row r="118" spans="1:16">
      <c r="A118" s="2430">
        <v>48</v>
      </c>
      <c r="B118" s="49"/>
      <c r="C118" s="54"/>
      <c r="D118" s="54"/>
      <c r="E118" s="37"/>
      <c r="F118" s="49"/>
      <c r="G118" s="49"/>
      <c r="H118" s="50"/>
      <c r="I118" s="2700"/>
      <c r="J118" s="222"/>
      <c r="K118" s="908"/>
      <c r="L118" s="223"/>
      <c r="M118" s="222"/>
      <c r="N118" s="908">
        <f t="shared" si="0"/>
        <v>0</v>
      </c>
      <c r="O118" s="50">
        <v>48</v>
      </c>
      <c r="P118" s="9"/>
    </row>
    <row r="119" spans="1:16">
      <c r="A119" s="2430">
        <v>49</v>
      </c>
      <c r="B119" s="49"/>
      <c r="C119" s="54"/>
      <c r="D119" s="54"/>
      <c r="E119" s="37"/>
      <c r="F119" s="49"/>
      <c r="G119" s="49"/>
      <c r="H119" s="50"/>
      <c r="I119" s="2700"/>
      <c r="J119" s="222"/>
      <c r="K119" s="908"/>
      <c r="L119" s="223"/>
      <c r="M119" s="222"/>
      <c r="N119" s="908">
        <f t="shared" si="0"/>
        <v>0</v>
      </c>
      <c r="O119" s="50">
        <v>49</v>
      </c>
      <c r="P119" s="9"/>
    </row>
    <row r="120" spans="1:16">
      <c r="A120" s="2430">
        <v>50</v>
      </c>
      <c r="B120" s="49"/>
      <c r="C120" s="54"/>
      <c r="D120" s="774"/>
      <c r="E120" s="775"/>
      <c r="F120" s="776"/>
      <c r="G120" s="776"/>
      <c r="H120" s="777"/>
      <c r="I120" s="2700"/>
      <c r="J120" s="222"/>
      <c r="K120" s="908"/>
      <c r="L120" s="223"/>
      <c r="M120" s="222"/>
      <c r="N120" s="908">
        <f t="shared" si="0"/>
        <v>0</v>
      </c>
      <c r="O120" s="50">
        <v>50</v>
      </c>
      <c r="P120" s="9"/>
    </row>
    <row r="121" spans="1:16" ht="16" thickBot="1">
      <c r="A121" s="2932">
        <v>51</v>
      </c>
      <c r="B121" s="3019" t="s">
        <v>496</v>
      </c>
      <c r="C121" s="3020"/>
      <c r="D121" s="3021"/>
      <c r="E121" s="3015"/>
      <c r="F121" s="3022"/>
      <c r="G121" s="3022"/>
      <c r="H121" s="2701"/>
      <c r="I121" s="3023">
        <f>SUM(I71:I120)</f>
        <v>0</v>
      </c>
      <c r="J121" s="2979">
        <f>SUM(J71:J120)</f>
        <v>0</v>
      </c>
      <c r="K121" s="3024">
        <f>SUM(K71:K120)</f>
        <v>0</v>
      </c>
      <c r="L121" s="2981"/>
      <c r="M121" s="2979">
        <f>SUM(M71:M120)</f>
        <v>0</v>
      </c>
      <c r="N121" s="3024">
        <f>SUM(N71:N120)</f>
        <v>0</v>
      </c>
      <c r="O121" s="2587">
        <v>51</v>
      </c>
      <c r="P121" s="9"/>
    </row>
    <row r="122" spans="1:16">
      <c r="A122" s="9"/>
      <c r="B122" s="12"/>
      <c r="C122" s="12"/>
      <c r="D122" s="9"/>
      <c r="E122" s="9"/>
      <c r="F122" s="9"/>
      <c r="G122" s="9"/>
      <c r="H122" s="9"/>
      <c r="I122" s="886"/>
      <c r="J122" s="193"/>
      <c r="K122" s="886"/>
      <c r="L122" s="193"/>
      <c r="M122" s="193"/>
      <c r="N122" s="886"/>
      <c r="O122" s="9"/>
      <c r="P122" s="9"/>
    </row>
    <row r="123" spans="1:16">
      <c r="A123" s="13" t="s">
        <v>3836</v>
      </c>
      <c r="I123" s="913" t="s">
        <v>3836</v>
      </c>
    </row>
    <row r="124" spans="1:16">
      <c r="A124" s="12" t="s">
        <v>3841</v>
      </c>
      <c r="B124" s="12"/>
      <c r="C124" s="12"/>
      <c r="D124" s="12"/>
      <c r="E124" s="12"/>
      <c r="F124" s="12"/>
      <c r="G124" s="12"/>
      <c r="H124" s="12"/>
      <c r="I124" s="895" t="s">
        <v>3842</v>
      </c>
      <c r="J124" s="12"/>
      <c r="K124" s="895"/>
      <c r="L124" s="12"/>
      <c r="M124" s="12"/>
      <c r="N124" s="895"/>
      <c r="O124" s="12"/>
      <c r="P124" s="12"/>
    </row>
    <row r="125" spans="1:16" ht="16" thickBot="1"/>
    <row r="126" spans="1:16">
      <c r="A126" s="1432"/>
      <c r="B126" s="1396"/>
      <c r="C126" s="1396"/>
      <c r="D126" s="1396"/>
      <c r="E126" s="1434"/>
    </row>
    <row r="127" spans="1:16">
      <c r="A127" s="1465"/>
      <c r="E127" s="1591"/>
    </row>
    <row r="128" spans="1:16">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mergeCells count="15">
    <mergeCell ref="L43:M43"/>
    <mergeCell ref="L44:M44"/>
    <mergeCell ref="L45:M45"/>
    <mergeCell ref="L41:M41"/>
    <mergeCell ref="L42:M42"/>
    <mergeCell ref="I57:O57"/>
    <mergeCell ref="L54:M54"/>
    <mergeCell ref="L46:M46"/>
    <mergeCell ref="L47:M47"/>
    <mergeCell ref="L48:M48"/>
    <mergeCell ref="L49:M49"/>
    <mergeCell ref="L50:M50"/>
    <mergeCell ref="L51:M51"/>
    <mergeCell ref="L52:M52"/>
    <mergeCell ref="L53:M53"/>
  </mergeCells>
  <printOptions horizontalCentered="1" verticalCentered="1"/>
  <pageMargins left="0.5" right="0.75" top="0.5" bottom="0.5" header="0.5" footer="0.5"/>
  <pageSetup scale="61" fitToWidth="2" fitToHeight="2" pageOrder="overThenDown" orientation="portrait" r:id="rId1"/>
  <headerFooter alignWithMargins="0"/>
  <rowBreaks count="1" manualBreakCount="1">
    <brk id="59" max="16383" man="1"/>
  </rowBreaks>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tabColor rgb="FF92D050"/>
  </sheetPr>
  <dimension ref="A1:X200"/>
  <sheetViews>
    <sheetView view="pageBreakPreview" topLeftCell="O1" zoomScale="80" zoomScaleNormal="70" zoomScaleSheetLayoutView="80" workbookViewId="0">
      <selection activeCell="R1" sqref="R1:W57"/>
    </sheetView>
  </sheetViews>
  <sheetFormatPr defaultColWidth="9.69140625" defaultRowHeight="15.5"/>
  <cols>
    <col min="1" max="1" width="4.69140625" style="9" customWidth="1"/>
    <col min="2" max="2" width="2.4609375" style="9" customWidth="1"/>
    <col min="3" max="3" width="14.69140625" style="9" customWidth="1"/>
    <col min="4" max="4" width="54.765625" style="9" customWidth="1"/>
    <col min="5" max="5" width="15.69140625" style="9" customWidth="1"/>
    <col min="6" max="6" width="17.84375" style="9" customWidth="1"/>
    <col min="7" max="7" width="9.07421875" style="9" customWidth="1"/>
    <col min="8" max="8" width="6.4609375" style="9" customWidth="1"/>
    <col min="9" max="9" width="34" style="9" customWidth="1"/>
    <col min="10" max="10" width="20.07421875" style="9" customWidth="1"/>
    <col min="11" max="11" width="15.69140625" style="9" customWidth="1"/>
    <col min="12" max="12" width="18.53515625" style="9" customWidth="1"/>
    <col min="13" max="13" width="4.69140625" style="9" customWidth="1"/>
    <col min="14" max="14" width="45.69140625" style="9" customWidth="1"/>
    <col min="15" max="15" width="9" style="9" customWidth="1"/>
    <col min="16" max="16" width="15" style="9" customWidth="1"/>
    <col min="17" max="17" width="18.07421875" style="9" customWidth="1"/>
    <col min="18" max="18" width="4.69140625" style="9" customWidth="1"/>
    <col min="19" max="19" width="3" style="9" customWidth="1"/>
    <col min="20" max="20" width="52" style="9" customWidth="1"/>
    <col min="21" max="21" width="22.4609375" style="9" customWidth="1"/>
    <col min="22" max="22" width="15.69140625" style="9" customWidth="1"/>
    <col min="23" max="24" width="17" style="9" customWidth="1"/>
    <col min="25" max="16384" width="9.69140625" style="9"/>
  </cols>
  <sheetData>
    <row r="1" spans="1:24">
      <c r="A1" s="1182" t="s">
        <v>156</v>
      </c>
      <c r="B1" s="1182"/>
      <c r="C1" s="1328"/>
      <c r="D1" s="1237" t="s">
        <v>353</v>
      </c>
      <c r="E1" s="1236" t="s">
        <v>158</v>
      </c>
      <c r="F1" s="1183" t="s">
        <v>159</v>
      </c>
      <c r="G1" s="1182" t="s">
        <v>156</v>
      </c>
      <c r="H1" s="1328"/>
      <c r="I1" s="1328"/>
      <c r="J1" s="1237" t="s">
        <v>353</v>
      </c>
      <c r="K1" s="1237" t="s">
        <v>158</v>
      </c>
      <c r="L1" s="1346" t="s">
        <v>3843</v>
      </c>
      <c r="M1" s="1182" t="s">
        <v>3299</v>
      </c>
      <c r="N1" s="1235"/>
      <c r="O1" s="1235" t="s">
        <v>353</v>
      </c>
      <c r="P1" s="1235" t="s">
        <v>158</v>
      </c>
      <c r="Q1" s="1183" t="s">
        <v>159</v>
      </c>
      <c r="R1" s="1182" t="s">
        <v>3299</v>
      </c>
      <c r="S1" s="1328"/>
      <c r="T1" s="1328"/>
      <c r="U1" s="1237" t="s">
        <v>353</v>
      </c>
      <c r="V1" s="1237" t="s">
        <v>158</v>
      </c>
      <c r="W1" s="1346" t="s">
        <v>159</v>
      </c>
    </row>
    <row r="2" spans="1:24">
      <c r="A2" s="1583" t="str">
        <f>'Data Sheet'!$C$25</f>
        <v xml:space="preserve">Niagara Mohawk Power Corporation </v>
      </c>
      <c r="C2" s="868"/>
      <c r="D2" s="822" t="s">
        <v>160</v>
      </c>
      <c r="E2" s="38" t="s">
        <v>161</v>
      </c>
      <c r="F2" s="2702"/>
      <c r="G2" s="1583" t="str">
        <f>'Data Sheet'!$C$25</f>
        <v xml:space="preserve">Niagara Mohawk Power Corporation </v>
      </c>
      <c r="H2" s="868"/>
      <c r="I2" s="868"/>
      <c r="J2" s="822" t="s">
        <v>160</v>
      </c>
      <c r="K2" s="47" t="s">
        <v>161</v>
      </c>
      <c r="L2" s="1424"/>
      <c r="M2" s="1583" t="str">
        <f>'Data Sheet'!$C$25</f>
        <v xml:space="preserve">Niagara Mohawk Power Corporation </v>
      </c>
      <c r="N2" s="845"/>
      <c r="O2" s="845" t="s">
        <v>160</v>
      </c>
      <c r="P2" s="40" t="s">
        <v>161</v>
      </c>
      <c r="Q2" s="2702"/>
      <c r="R2" s="1583" t="str">
        <f>'Data Sheet'!$C$25</f>
        <v xml:space="preserve">Niagara Mohawk Power Corporation </v>
      </c>
      <c r="S2" s="868"/>
      <c r="T2" s="868"/>
      <c r="U2" s="822" t="s">
        <v>3844</v>
      </c>
      <c r="V2" s="47" t="s">
        <v>161</v>
      </c>
      <c r="W2" s="1424"/>
      <c r="X2" s="868"/>
    </row>
    <row r="3" spans="1:24" ht="15" customHeight="1">
      <c r="A3" s="2703"/>
      <c r="B3" s="847"/>
      <c r="C3" s="847"/>
      <c r="D3" s="821" t="s">
        <v>1666</v>
      </c>
      <c r="E3" s="848" t="str">
        <f>'Data Sheet'!$C$40</f>
        <v>April 20, 2026</v>
      </c>
      <c r="F3" s="1276" t="str">
        <f>'Data Sheet'!$C$38</f>
        <v>December 31, 2025</v>
      </c>
      <c r="G3" s="2703"/>
      <c r="H3" s="847"/>
      <c r="I3" s="847"/>
      <c r="J3" s="821" t="s">
        <v>1666</v>
      </c>
      <c r="K3" s="848" t="str">
        <f>'Data Sheet'!$C$40</f>
        <v>April 20, 2026</v>
      </c>
      <c r="L3" s="1276" t="str">
        <f>'Data Sheet'!$C$38</f>
        <v>December 31, 2025</v>
      </c>
      <c r="M3" s="2703" t="s">
        <v>85</v>
      </c>
      <c r="N3" s="846"/>
      <c r="O3" s="846" t="s">
        <v>3845</v>
      </c>
      <c r="P3" s="324" t="str">
        <f>'Data Sheet'!$C$40</f>
        <v>April 20, 2026</v>
      </c>
      <c r="Q3" s="1276" t="str">
        <f>'Data Sheet'!$C$38</f>
        <v>December 31, 2025</v>
      </c>
      <c r="R3" s="2703"/>
      <c r="S3" s="847"/>
      <c r="T3" s="847"/>
      <c r="U3" s="821" t="s">
        <v>3845</v>
      </c>
      <c r="V3" s="323" t="str">
        <f>'Data Sheet'!$C$40</f>
        <v>April 20, 2026</v>
      </c>
      <c r="W3" s="1276" t="str">
        <f>'Data Sheet'!$C$38</f>
        <v>December 31, 2025</v>
      </c>
    </row>
    <row r="4" spans="1:24" ht="15" customHeight="1">
      <c r="A4" s="1688" t="s">
        <v>3846</v>
      </c>
      <c r="B4" s="1688"/>
      <c r="C4" s="35"/>
      <c r="D4" s="35"/>
      <c r="E4" s="35"/>
      <c r="F4" s="1374"/>
      <c r="G4" s="1688" t="s">
        <v>3847</v>
      </c>
      <c r="H4" s="35"/>
      <c r="I4" s="35"/>
      <c r="J4" s="35"/>
      <c r="K4" s="35"/>
      <c r="L4" s="1374"/>
      <c r="M4" s="1688" t="s">
        <v>3847</v>
      </c>
      <c r="N4" s="35"/>
      <c r="O4" s="35"/>
      <c r="P4" s="35"/>
      <c r="Q4" s="1374"/>
      <c r="R4" s="3802" t="s">
        <v>3847</v>
      </c>
      <c r="S4" s="3803"/>
      <c r="T4" s="3803"/>
      <c r="U4" s="3803"/>
      <c r="V4" s="3803"/>
      <c r="W4" s="3804"/>
      <c r="X4" s="143"/>
    </row>
    <row r="5" spans="1:24">
      <c r="A5" s="1667"/>
      <c r="B5" s="1667" t="s">
        <v>3848</v>
      </c>
      <c r="C5" s="37"/>
      <c r="D5" s="37"/>
      <c r="E5" s="37"/>
      <c r="F5" s="1217"/>
      <c r="G5" s="2951" t="s">
        <v>399</v>
      </c>
      <c r="K5" s="290" t="s">
        <v>3592</v>
      </c>
      <c r="L5" s="1651" t="s">
        <v>3592</v>
      </c>
      <c r="M5" s="2950"/>
      <c r="N5" s="12"/>
      <c r="O5" s="196"/>
      <c r="P5" s="144" t="s">
        <v>3592</v>
      </c>
      <c r="Q5" s="1651" t="s">
        <v>3592</v>
      </c>
      <c r="R5" s="1583"/>
      <c r="S5" s="47"/>
      <c r="T5" s="12" t="s">
        <v>977</v>
      </c>
      <c r="U5" s="12"/>
      <c r="V5" s="143" t="s">
        <v>3592</v>
      </c>
      <c r="W5" s="1651" t="s">
        <v>3592</v>
      </c>
      <c r="X5" s="143"/>
    </row>
    <row r="6" spans="1:24">
      <c r="A6" s="1654"/>
      <c r="B6" s="1583"/>
      <c r="C6" s="12" t="s">
        <v>977</v>
      </c>
      <c r="D6" s="12"/>
      <c r="E6" s="142" t="s">
        <v>3592</v>
      </c>
      <c r="F6" s="1330" t="s">
        <v>3592</v>
      </c>
      <c r="G6" s="2951" t="s">
        <v>402</v>
      </c>
      <c r="K6" s="291" t="s">
        <v>951</v>
      </c>
      <c r="L6" s="1651" t="s">
        <v>952</v>
      </c>
      <c r="M6" s="2951" t="s">
        <v>399</v>
      </c>
      <c r="N6" s="12" t="s">
        <v>977</v>
      </c>
      <c r="O6" s="196"/>
      <c r="P6" s="144" t="s">
        <v>951</v>
      </c>
      <c r="Q6" s="1651" t="s">
        <v>952</v>
      </c>
      <c r="R6" s="1654" t="s">
        <v>399</v>
      </c>
      <c r="S6" s="47"/>
      <c r="T6" s="12"/>
      <c r="U6" s="12"/>
      <c r="V6" s="143" t="s">
        <v>951</v>
      </c>
      <c r="W6" s="1651" t="s">
        <v>952</v>
      </c>
      <c r="X6" s="143"/>
    </row>
    <row r="7" spans="1:24">
      <c r="A7" s="1654" t="s">
        <v>399</v>
      </c>
      <c r="B7" s="1583"/>
      <c r="C7" s="12"/>
      <c r="D7" s="12"/>
      <c r="E7" s="142" t="s">
        <v>951</v>
      </c>
      <c r="F7" s="1330" t="s">
        <v>952</v>
      </c>
      <c r="G7" s="1640"/>
      <c r="H7" s="37"/>
      <c r="I7" s="37"/>
      <c r="J7" s="37"/>
      <c r="K7" s="296" t="s">
        <v>173</v>
      </c>
      <c r="L7" s="1338" t="s">
        <v>174</v>
      </c>
      <c r="M7" s="1640" t="s">
        <v>402</v>
      </c>
      <c r="N7" s="35" t="s">
        <v>172</v>
      </c>
      <c r="O7" s="155"/>
      <c r="P7" s="198" t="s">
        <v>173</v>
      </c>
      <c r="Q7" s="1338" t="s">
        <v>174</v>
      </c>
      <c r="R7" s="1585" t="s">
        <v>402</v>
      </c>
      <c r="S7" s="49"/>
      <c r="T7" s="35" t="s">
        <v>172</v>
      </c>
      <c r="U7" s="35"/>
      <c r="V7" s="297" t="s">
        <v>173</v>
      </c>
      <c r="W7" s="1338" t="s">
        <v>174</v>
      </c>
      <c r="X7" s="143"/>
    </row>
    <row r="8" spans="1:24">
      <c r="A8" s="1585" t="s">
        <v>402</v>
      </c>
      <c r="B8" s="1667"/>
      <c r="C8" s="35" t="s">
        <v>172</v>
      </c>
      <c r="D8" s="35"/>
      <c r="E8" s="162" t="s">
        <v>173</v>
      </c>
      <c r="F8" s="1331" t="s">
        <v>174</v>
      </c>
      <c r="G8" s="1640">
        <v>51</v>
      </c>
      <c r="H8" s="35" t="s">
        <v>3849</v>
      </c>
      <c r="I8" s="35"/>
      <c r="J8" s="35"/>
      <c r="K8" s="2704"/>
      <c r="L8" s="1421"/>
      <c r="M8" s="1640">
        <v>117</v>
      </c>
      <c r="N8" s="35" t="s">
        <v>3850</v>
      </c>
      <c r="O8" s="35"/>
      <c r="P8" s="2649"/>
      <c r="Q8" s="2651"/>
      <c r="R8" s="1667">
        <v>191</v>
      </c>
      <c r="S8" s="49"/>
      <c r="T8" s="37" t="s">
        <v>3851</v>
      </c>
      <c r="U8" s="37"/>
      <c r="V8" s="2705"/>
      <c r="W8" s="1421"/>
    </row>
    <row r="9" spans="1:24">
      <c r="A9" s="1585">
        <v>1</v>
      </c>
      <c r="B9" s="1667"/>
      <c r="C9" s="37" t="s">
        <v>3852</v>
      </c>
      <c r="D9" s="37"/>
      <c r="E9" s="2704"/>
      <c r="F9" s="1421"/>
      <c r="G9" s="1640">
        <f t="shared" ref="G9:G21" si="0">G8+1</f>
        <v>52</v>
      </c>
      <c r="H9" s="37" t="s">
        <v>3853</v>
      </c>
      <c r="I9" s="37"/>
      <c r="J9" s="37"/>
      <c r="K9" s="202"/>
      <c r="L9" s="1425"/>
      <c r="M9" s="1640">
        <v>118</v>
      </c>
      <c r="N9" s="190" t="s">
        <v>3854</v>
      </c>
      <c r="O9" s="35"/>
      <c r="P9" s="2649"/>
      <c r="Q9" s="2651"/>
      <c r="R9" s="1667">
        <v>192</v>
      </c>
      <c r="S9" s="49"/>
      <c r="T9" s="37" t="s">
        <v>3855</v>
      </c>
      <c r="U9" s="37"/>
      <c r="V9" s="1011">
        <v>15554769</v>
      </c>
      <c r="W9" s="3546">
        <v>18108661</v>
      </c>
      <c r="X9" s="1099"/>
    </row>
    <row r="10" spans="1:24">
      <c r="A10" s="1585">
        <v>2</v>
      </c>
      <c r="B10" s="1667"/>
      <c r="C10" s="37" t="s">
        <v>3856</v>
      </c>
      <c r="D10" s="37"/>
      <c r="E10" s="209"/>
      <c r="F10" s="2706"/>
      <c r="G10" s="1640">
        <f t="shared" si="0"/>
        <v>53</v>
      </c>
      <c r="H10" s="37" t="s">
        <v>3857</v>
      </c>
      <c r="I10" s="37" t="s">
        <v>3858</v>
      </c>
      <c r="J10" s="37"/>
      <c r="K10" s="842"/>
      <c r="L10" s="1263"/>
      <c r="M10" s="1640">
        <v>119</v>
      </c>
      <c r="N10" s="190" t="s">
        <v>3859</v>
      </c>
      <c r="O10" s="35"/>
      <c r="P10" s="799"/>
      <c r="Q10" s="3552"/>
      <c r="R10" s="1667">
        <v>193</v>
      </c>
      <c r="S10" s="49"/>
      <c r="T10" s="37" t="s">
        <v>3860</v>
      </c>
      <c r="U10" s="37"/>
      <c r="V10" s="3570">
        <v>2958712</v>
      </c>
      <c r="W10" s="3563">
        <v>3410413</v>
      </c>
      <c r="X10" s="1100"/>
    </row>
    <row r="11" spans="1:24">
      <c r="A11" s="1585">
        <v>3</v>
      </c>
      <c r="B11" s="1667"/>
      <c r="C11" s="37" t="s">
        <v>3854</v>
      </c>
      <c r="D11" s="37"/>
      <c r="E11" s="202"/>
      <c r="F11" s="1422"/>
      <c r="G11" s="1640">
        <f t="shared" si="0"/>
        <v>54</v>
      </c>
      <c r="H11" s="37" t="s">
        <v>3861</v>
      </c>
      <c r="I11" s="37" t="s">
        <v>3862</v>
      </c>
      <c r="J11" s="37"/>
      <c r="K11" s="842"/>
      <c r="L11" s="1263"/>
      <c r="M11" s="1640">
        <v>120</v>
      </c>
      <c r="N11" s="190" t="s">
        <v>3863</v>
      </c>
      <c r="O11" s="721"/>
      <c r="P11" s="800"/>
      <c r="Q11" s="3553"/>
      <c r="R11" s="1667">
        <v>194</v>
      </c>
      <c r="S11" s="49"/>
      <c r="T11" s="37" t="s">
        <v>3864</v>
      </c>
      <c r="U11" s="37"/>
      <c r="V11" s="3570">
        <v>17373948</v>
      </c>
      <c r="W11" s="3563">
        <v>12792373</v>
      </c>
      <c r="X11" s="1100"/>
    </row>
    <row r="12" spans="1:24">
      <c r="A12" s="1585">
        <v>4</v>
      </c>
      <c r="B12" s="1667"/>
      <c r="C12" s="37" t="s">
        <v>3865</v>
      </c>
      <c r="D12" s="37"/>
      <c r="E12" s="1011"/>
      <c r="F12" s="3546">
        <v>0</v>
      </c>
      <c r="G12" s="1640">
        <f t="shared" si="0"/>
        <v>55</v>
      </c>
      <c r="H12" s="37" t="s">
        <v>3866</v>
      </c>
      <c r="I12" s="37" t="s">
        <v>3867</v>
      </c>
      <c r="J12" s="37"/>
      <c r="K12" s="842"/>
      <c r="L12" s="1263"/>
      <c r="M12" s="1640">
        <v>121</v>
      </c>
      <c r="N12" s="190" t="s">
        <v>3868</v>
      </c>
      <c r="O12" s="798"/>
      <c r="P12" s="800"/>
      <c r="Q12" s="3553"/>
      <c r="R12" s="1667">
        <v>195</v>
      </c>
      <c r="S12" s="49"/>
      <c r="T12" s="37" t="s">
        <v>3869</v>
      </c>
      <c r="U12" s="37"/>
      <c r="V12" s="3570">
        <v>28403434</v>
      </c>
      <c r="W12" s="3563">
        <v>39440392</v>
      </c>
      <c r="X12" s="1100"/>
    </row>
    <row r="13" spans="1:24">
      <c r="A13" s="1585">
        <v>5</v>
      </c>
      <c r="B13" s="1667"/>
      <c r="C13" s="37" t="s">
        <v>3870</v>
      </c>
      <c r="D13" s="37"/>
      <c r="E13" s="849"/>
      <c r="F13" s="3547"/>
      <c r="G13" s="1640">
        <f t="shared" si="0"/>
        <v>56</v>
      </c>
      <c r="H13" s="37" t="s">
        <v>3871</v>
      </c>
      <c r="I13" s="37" t="s">
        <v>3872</v>
      </c>
      <c r="J13" s="37"/>
      <c r="K13" s="842"/>
      <c r="L13" s="1263"/>
      <c r="M13" s="1640">
        <v>122</v>
      </c>
      <c r="N13" s="190" t="s">
        <v>3873</v>
      </c>
      <c r="O13" s="798"/>
      <c r="P13" s="800"/>
      <c r="Q13" s="3553"/>
      <c r="R13" s="1667">
        <v>196</v>
      </c>
      <c r="S13" s="49"/>
      <c r="T13" s="37" t="s">
        <v>3874</v>
      </c>
      <c r="U13" s="37"/>
      <c r="V13" s="3570">
        <v>0</v>
      </c>
      <c r="W13" s="3563"/>
      <c r="X13" s="1100"/>
    </row>
    <row r="14" spans="1:24">
      <c r="A14" s="1585">
        <v>6</v>
      </c>
      <c r="B14" s="1667"/>
      <c r="C14" s="37" t="s">
        <v>3875</v>
      </c>
      <c r="D14" s="37"/>
      <c r="E14" s="849"/>
      <c r="F14" s="3547"/>
      <c r="G14" s="1640">
        <f t="shared" si="0"/>
        <v>57</v>
      </c>
      <c r="H14" s="37" t="s">
        <v>3876</v>
      </c>
      <c r="I14" s="37" t="s">
        <v>3877</v>
      </c>
      <c r="J14" s="37"/>
      <c r="K14" s="842"/>
      <c r="L14" s="1263"/>
      <c r="M14" s="1640">
        <v>123</v>
      </c>
      <c r="N14" s="190" t="s">
        <v>3878</v>
      </c>
      <c r="O14" s="798"/>
      <c r="P14" s="800"/>
      <c r="Q14" s="3553"/>
      <c r="R14" s="1667">
        <v>197</v>
      </c>
      <c r="S14" s="49"/>
      <c r="T14" s="37" t="s">
        <v>3879</v>
      </c>
      <c r="U14" s="37"/>
      <c r="V14" s="3570">
        <v>12870775</v>
      </c>
      <c r="W14" s="3563">
        <v>14034063</v>
      </c>
      <c r="X14" s="1100"/>
    </row>
    <row r="15" spans="1:24">
      <c r="A15" s="1585">
        <v>7</v>
      </c>
      <c r="B15" s="1667"/>
      <c r="C15" s="37" t="s">
        <v>3880</v>
      </c>
      <c r="D15" s="37"/>
      <c r="E15" s="849"/>
      <c r="F15" s="3547"/>
      <c r="G15" s="1640">
        <f t="shared" si="0"/>
        <v>58</v>
      </c>
      <c r="H15" s="37"/>
      <c r="I15" s="190" t="s">
        <v>3881</v>
      </c>
      <c r="J15" s="37"/>
      <c r="K15" s="3385"/>
      <c r="L15" s="3406">
        <v>0</v>
      </c>
      <c r="M15" s="1640">
        <v>124</v>
      </c>
      <c r="N15" s="190" t="s">
        <v>3882</v>
      </c>
      <c r="O15" s="798"/>
      <c r="P15" s="800"/>
      <c r="Q15" s="3553"/>
      <c r="R15" s="1667">
        <v>198</v>
      </c>
      <c r="S15" s="49"/>
      <c r="T15" s="37" t="s">
        <v>3883</v>
      </c>
      <c r="U15" s="37"/>
      <c r="V15" s="3570">
        <v>0</v>
      </c>
      <c r="W15" s="3563"/>
      <c r="X15" s="1100"/>
    </row>
    <row r="16" spans="1:24">
      <c r="A16" s="1585">
        <v>8</v>
      </c>
      <c r="B16" s="1667"/>
      <c r="C16" s="37" t="s">
        <v>3884</v>
      </c>
      <c r="D16" s="37"/>
      <c r="E16" s="849"/>
      <c r="F16" s="3547"/>
      <c r="G16" s="1640">
        <f t="shared" si="0"/>
        <v>59</v>
      </c>
      <c r="H16" s="37"/>
      <c r="I16" s="190" t="s">
        <v>3885</v>
      </c>
      <c r="J16" s="37"/>
      <c r="K16" s="3385"/>
      <c r="L16" s="3406">
        <v>0</v>
      </c>
      <c r="M16" s="1640">
        <v>125</v>
      </c>
      <c r="N16" s="190" t="s">
        <v>3886</v>
      </c>
      <c r="O16" s="798"/>
      <c r="P16" s="840">
        <v>8193201</v>
      </c>
      <c r="Q16" s="3554">
        <v>6787764</v>
      </c>
      <c r="R16" s="1667">
        <v>199</v>
      </c>
      <c r="S16" s="49"/>
      <c r="T16" s="37" t="s">
        <v>3887</v>
      </c>
      <c r="U16" s="37"/>
      <c r="V16" s="3570">
        <v>0</v>
      </c>
      <c r="W16" s="3563">
        <v>0</v>
      </c>
      <c r="X16" s="1100"/>
    </row>
    <row r="17" spans="1:24">
      <c r="A17" s="1585">
        <v>9</v>
      </c>
      <c r="B17" s="1667"/>
      <c r="C17" s="37" t="s">
        <v>3888</v>
      </c>
      <c r="D17" s="37"/>
      <c r="E17" s="849"/>
      <c r="F17" s="3547"/>
      <c r="G17" s="1640">
        <f t="shared" si="0"/>
        <v>60</v>
      </c>
      <c r="H17" s="35" t="s">
        <v>3889</v>
      </c>
      <c r="I17" s="35"/>
      <c r="J17" s="35"/>
      <c r="K17" s="1426"/>
      <c r="L17" s="1426"/>
      <c r="M17" s="1640">
        <v>126</v>
      </c>
      <c r="N17" s="190" t="s">
        <v>3890</v>
      </c>
      <c r="O17" s="798"/>
      <c r="P17" s="800"/>
      <c r="Q17" s="3553"/>
      <c r="R17" s="1667">
        <v>200</v>
      </c>
      <c r="S17" s="49"/>
      <c r="T17" s="37" t="s">
        <v>3891</v>
      </c>
      <c r="U17" s="37"/>
      <c r="V17" s="3570">
        <v>23007940</v>
      </c>
      <c r="W17" s="3563">
        <v>24534010</v>
      </c>
      <c r="X17" s="1100"/>
    </row>
    <row r="18" spans="1:24">
      <c r="A18" s="1585">
        <v>10</v>
      </c>
      <c r="B18" s="1667"/>
      <c r="C18" s="37" t="s">
        <v>3892</v>
      </c>
      <c r="D18" s="37"/>
      <c r="E18" s="849"/>
      <c r="F18" s="3547"/>
      <c r="G18" s="1640">
        <f t="shared" si="0"/>
        <v>61</v>
      </c>
      <c r="H18" s="37" t="s">
        <v>3854</v>
      </c>
      <c r="I18" s="37"/>
      <c r="J18" s="37"/>
      <c r="K18" s="1426"/>
      <c r="L18" s="1426"/>
      <c r="M18" s="1640">
        <v>127</v>
      </c>
      <c r="N18" s="190" t="s">
        <v>3893</v>
      </c>
      <c r="O18" s="798"/>
      <c r="P18" s="3409">
        <v>8193201</v>
      </c>
      <c r="Q18" s="3555">
        <f>SUM(Q10:Q17)</f>
        <v>6787764</v>
      </c>
      <c r="R18" s="1667">
        <v>201</v>
      </c>
      <c r="S18" s="49"/>
      <c r="T18" s="37" t="s">
        <v>3894</v>
      </c>
      <c r="U18" s="37"/>
      <c r="V18" s="3570">
        <v>131670622</v>
      </c>
      <c r="W18" s="3563">
        <v>117631532</v>
      </c>
      <c r="X18" s="1100"/>
    </row>
    <row r="19" spans="1:24">
      <c r="A19" s="1585">
        <v>11</v>
      </c>
      <c r="B19" s="1667"/>
      <c r="C19" s="37" t="s">
        <v>3895</v>
      </c>
      <c r="D19" s="37"/>
      <c r="E19" s="849"/>
      <c r="F19" s="3547"/>
      <c r="G19" s="1640">
        <f t="shared" si="0"/>
        <v>62</v>
      </c>
      <c r="H19" s="37" t="s">
        <v>3896</v>
      </c>
      <c r="I19" s="37" t="s">
        <v>3897</v>
      </c>
      <c r="J19" s="37"/>
      <c r="K19" s="842"/>
      <c r="L19" s="1263"/>
      <c r="M19" s="1640">
        <v>128</v>
      </c>
      <c r="N19" s="190" t="s">
        <v>3853</v>
      </c>
      <c r="O19" s="798"/>
      <c r="P19" s="2649"/>
      <c r="Q19" s="3556"/>
      <c r="R19" s="1667">
        <v>202</v>
      </c>
      <c r="S19" s="49"/>
      <c r="T19" s="37" t="s">
        <v>3898</v>
      </c>
      <c r="U19" s="37"/>
      <c r="V19" s="3413">
        <f>SUM(P79:P80)-P81+SUM(V9:V18)</f>
        <v>371397144</v>
      </c>
      <c r="W19" s="3406">
        <f>SUM(Q79:Q80)-Q81+SUM(W9:W18)</f>
        <v>383111823</v>
      </c>
      <c r="X19" s="151"/>
    </row>
    <row r="20" spans="1:24">
      <c r="A20" s="1585">
        <v>12</v>
      </c>
      <c r="B20" s="1667"/>
      <c r="C20" s="37" t="s">
        <v>3899</v>
      </c>
      <c r="D20" s="37"/>
      <c r="E20" s="849"/>
      <c r="F20" s="3547"/>
      <c r="G20" s="1640">
        <f t="shared" si="0"/>
        <v>63</v>
      </c>
      <c r="H20" s="37" t="s">
        <v>3900</v>
      </c>
      <c r="I20" s="37" t="s">
        <v>3901</v>
      </c>
      <c r="J20" s="37"/>
      <c r="K20" s="842"/>
      <c r="L20" s="1263"/>
      <c r="M20" s="1640">
        <v>129</v>
      </c>
      <c r="N20" s="190" t="s">
        <v>3902</v>
      </c>
      <c r="O20" s="798"/>
      <c r="P20" s="802"/>
      <c r="Q20" s="3557"/>
      <c r="R20" s="1667">
        <v>203</v>
      </c>
      <c r="S20" s="49"/>
      <c r="T20" s="37" t="s">
        <v>3853</v>
      </c>
      <c r="U20" s="37"/>
      <c r="V20" s="2705"/>
      <c r="W20" s="3571"/>
      <c r="X20" s="151"/>
    </row>
    <row r="21" spans="1:24">
      <c r="A21" s="1585">
        <v>13</v>
      </c>
      <c r="B21" s="1667"/>
      <c r="C21" s="37" t="s">
        <v>3903</v>
      </c>
      <c r="D21" s="37"/>
      <c r="E21" s="150"/>
      <c r="F21" s="3406">
        <f>SUM(F12:F20)</f>
        <v>0</v>
      </c>
      <c r="G21" s="1640">
        <f t="shared" si="0"/>
        <v>64</v>
      </c>
      <c r="H21" s="37" t="s">
        <v>3904</v>
      </c>
      <c r="I21" s="37" t="s">
        <v>3905</v>
      </c>
      <c r="J21" s="37"/>
      <c r="K21" s="842"/>
      <c r="L21" s="1263"/>
      <c r="M21" s="1640">
        <v>130</v>
      </c>
      <c r="N21" s="190" t="s">
        <v>3906</v>
      </c>
      <c r="O21" s="798"/>
      <c r="P21" s="800"/>
      <c r="Q21" s="3553"/>
      <c r="R21" s="1667">
        <v>204</v>
      </c>
      <c r="S21" s="49"/>
      <c r="T21" s="37" t="s">
        <v>3907</v>
      </c>
      <c r="U21" s="37"/>
      <c r="V21" s="150">
        <v>6894344</v>
      </c>
      <c r="W21" s="1319">
        <v>2191017</v>
      </c>
      <c r="X21" s="1100"/>
    </row>
    <row r="22" spans="1:24">
      <c r="A22" s="1585">
        <v>14</v>
      </c>
      <c r="B22" s="1667"/>
      <c r="C22" s="37" t="s">
        <v>3853</v>
      </c>
      <c r="D22" s="37"/>
      <c r="E22" s="211"/>
      <c r="F22" s="3548"/>
      <c r="G22" s="1640">
        <v>65</v>
      </c>
      <c r="H22" s="796" t="s">
        <v>3908</v>
      </c>
      <c r="I22" s="37" t="s">
        <v>3909</v>
      </c>
      <c r="J22" s="37"/>
      <c r="K22" s="842"/>
      <c r="L22" s="1263"/>
      <c r="M22" s="1640">
        <v>131</v>
      </c>
      <c r="N22" s="190" t="s">
        <v>3910</v>
      </c>
      <c r="O22" s="798"/>
      <c r="P22" s="800"/>
      <c r="Q22" s="3553"/>
      <c r="R22" s="1583">
        <v>205</v>
      </c>
      <c r="S22" s="47"/>
      <c r="T22" s="9" t="s">
        <v>3911</v>
      </c>
      <c r="V22" s="3337">
        <f>V21+V19</f>
        <v>378291488</v>
      </c>
      <c r="W22" s="3338">
        <f>W19+W21</f>
        <v>385302840</v>
      </c>
      <c r="X22" s="151"/>
    </row>
    <row r="23" spans="1:24">
      <c r="A23" s="1585">
        <v>15</v>
      </c>
      <c r="B23" s="1667"/>
      <c r="C23" s="37" t="s">
        <v>3912</v>
      </c>
      <c r="D23" s="37"/>
      <c r="E23" s="849"/>
      <c r="F23" s="3547"/>
      <c r="G23" s="1640">
        <v>66</v>
      </c>
      <c r="H23" s="37" t="s">
        <v>3913</v>
      </c>
      <c r="I23" s="37" t="s">
        <v>3914</v>
      </c>
      <c r="J23" s="37"/>
      <c r="K23" s="842"/>
      <c r="L23" s="1263"/>
      <c r="M23" s="1640">
        <v>132</v>
      </c>
      <c r="N23" s="190" t="s">
        <v>3915</v>
      </c>
      <c r="O23" s="798"/>
      <c r="P23" s="803"/>
      <c r="Q23" s="3558"/>
      <c r="R23" s="1667"/>
      <c r="S23" s="49"/>
      <c r="T23" s="37" t="s">
        <v>3916</v>
      </c>
      <c r="U23" s="37"/>
      <c r="V23" s="3385"/>
      <c r="W23" s="3406"/>
      <c r="X23" s="151"/>
    </row>
    <row r="24" spans="1:24">
      <c r="A24" s="1585">
        <v>16</v>
      </c>
      <c r="B24" s="1667"/>
      <c r="C24" s="37" t="s">
        <v>3917</v>
      </c>
      <c r="D24" s="37"/>
      <c r="E24" s="849"/>
      <c r="F24" s="3547"/>
      <c r="G24" s="1640">
        <v>67</v>
      </c>
      <c r="H24" s="37" t="s">
        <v>3918</v>
      </c>
      <c r="I24" s="37" t="s">
        <v>3919</v>
      </c>
      <c r="J24" s="37"/>
      <c r="K24" s="842"/>
      <c r="L24" s="1263"/>
      <c r="M24" s="1640">
        <v>133</v>
      </c>
      <c r="N24" s="190" t="s">
        <v>3920</v>
      </c>
      <c r="O24" s="798"/>
      <c r="P24" s="803"/>
      <c r="Q24" s="3558"/>
      <c r="R24" s="1583">
        <v>206</v>
      </c>
      <c r="S24" s="47"/>
      <c r="T24" s="9" t="s">
        <v>3921</v>
      </c>
      <c r="V24" s="153">
        <f>K40+K73+P54+P62+P69+P76+V22+P26</f>
        <v>2988109608.8499999</v>
      </c>
      <c r="W24" s="1356">
        <f>L40+L73+Q54+Q62+Q69+Q76+W22+Q26</f>
        <v>2590470549</v>
      </c>
      <c r="X24" s="193"/>
    </row>
    <row r="25" spans="1:24" ht="16" thickBot="1">
      <c r="A25" s="1585">
        <v>17</v>
      </c>
      <c r="B25" s="1667"/>
      <c r="C25" s="37" t="s">
        <v>3922</v>
      </c>
      <c r="D25" s="37"/>
      <c r="E25" s="849"/>
      <c r="F25" s="3549">
        <v>0</v>
      </c>
      <c r="G25" s="1640">
        <f>G24+1</f>
        <v>68</v>
      </c>
      <c r="H25" s="37"/>
      <c r="I25" s="37" t="s">
        <v>3923</v>
      </c>
      <c r="J25" s="37"/>
      <c r="K25" s="158"/>
      <c r="L25" s="3406">
        <v>0</v>
      </c>
      <c r="M25" s="1640">
        <v>134</v>
      </c>
      <c r="N25" s="190" t="s">
        <v>3924</v>
      </c>
      <c r="O25" s="798"/>
      <c r="P25" s="801">
        <f>SUM(P20:P24)</f>
        <v>0</v>
      </c>
      <c r="Q25" s="3559">
        <f>SUM(Q20:Q24)</f>
        <v>0</v>
      </c>
      <c r="R25" s="1583"/>
      <c r="S25" s="47"/>
      <c r="T25" s="9" t="s">
        <v>3925</v>
      </c>
      <c r="V25" s="153"/>
      <c r="W25" s="3572"/>
      <c r="X25" s="193"/>
    </row>
    <row r="26" spans="1:24">
      <c r="A26" s="1585">
        <v>18</v>
      </c>
      <c r="B26" s="1667"/>
      <c r="C26" s="37" t="s">
        <v>3926</v>
      </c>
      <c r="D26" s="37"/>
      <c r="E26" s="849"/>
      <c r="F26" s="3549"/>
      <c r="G26" s="1640">
        <f>G25+1</f>
        <v>69</v>
      </c>
      <c r="H26" s="37" t="s">
        <v>3853</v>
      </c>
      <c r="I26" s="37"/>
      <c r="J26" s="37"/>
      <c r="K26" s="2649"/>
      <c r="L26" s="2651"/>
      <c r="M26" s="1640">
        <v>135</v>
      </c>
      <c r="N26" s="190" t="s">
        <v>3927</v>
      </c>
      <c r="O26" s="798"/>
      <c r="P26" s="3410">
        <f>SUM(P18:P25)</f>
        <v>8193201</v>
      </c>
      <c r="Q26" s="3560">
        <f>Q18+Q25</f>
        <v>6787764</v>
      </c>
      <c r="R26" s="3573"/>
      <c r="S26" s="3115"/>
      <c r="T26" s="3115"/>
      <c r="U26" s="3115"/>
      <c r="V26" s="3115"/>
      <c r="W26" s="1586"/>
    </row>
    <row r="27" spans="1:24">
      <c r="A27" s="1585">
        <v>19</v>
      </c>
      <c r="B27" s="1667"/>
      <c r="C27" s="37" t="s">
        <v>3928</v>
      </c>
      <c r="D27" s="37"/>
      <c r="E27" s="849"/>
      <c r="F27" s="3549"/>
      <c r="G27" s="1640">
        <f>G26+1</f>
        <v>70</v>
      </c>
      <c r="H27" s="37" t="s">
        <v>3929</v>
      </c>
      <c r="I27" s="37" t="s">
        <v>3858</v>
      </c>
      <c r="J27" s="37"/>
      <c r="K27" s="842"/>
      <c r="L27" s="1263"/>
      <c r="M27" s="1640">
        <v>136</v>
      </c>
      <c r="N27" s="35" t="s">
        <v>3930</v>
      </c>
      <c r="O27" s="35"/>
      <c r="P27" s="2649"/>
      <c r="Q27" s="3556"/>
      <c r="R27" s="1583"/>
      <c r="V27" s="151"/>
      <c r="W27" s="1586"/>
    </row>
    <row r="28" spans="1:24">
      <c r="A28" s="1585">
        <v>20</v>
      </c>
      <c r="B28" s="1667"/>
      <c r="C28" s="37" t="s">
        <v>3931</v>
      </c>
      <c r="D28" s="37"/>
      <c r="E28" s="150"/>
      <c r="F28" s="3550">
        <f>SUM(F23:F27)</f>
        <v>0</v>
      </c>
      <c r="G28" s="1640">
        <f>G27+1</f>
        <v>71</v>
      </c>
      <c r="H28" s="37" t="s">
        <v>3932</v>
      </c>
      <c r="I28" s="37" t="s">
        <v>3862</v>
      </c>
      <c r="J28" s="37"/>
      <c r="K28" s="842"/>
      <c r="L28" s="1263"/>
      <c r="M28" s="1640">
        <v>137</v>
      </c>
      <c r="N28" s="37" t="s">
        <v>3854</v>
      </c>
      <c r="O28" s="721"/>
      <c r="P28" s="2649"/>
      <c r="Q28" s="3556"/>
      <c r="R28" s="1583"/>
      <c r="V28" s="151"/>
      <c r="W28" s="1674"/>
      <c r="X28" s="151"/>
    </row>
    <row r="29" spans="1:24">
      <c r="A29" s="1585">
        <v>21</v>
      </c>
      <c r="B29" s="1667"/>
      <c r="C29" s="37" t="s">
        <v>3933</v>
      </c>
      <c r="D29" s="37"/>
      <c r="E29" s="150"/>
      <c r="F29" s="3406">
        <f>F21+F28</f>
        <v>0</v>
      </c>
      <c r="G29" s="1640">
        <f>G28+1</f>
        <v>72</v>
      </c>
      <c r="H29" s="37" t="s">
        <v>3934</v>
      </c>
      <c r="I29" s="37" t="s">
        <v>3935</v>
      </c>
      <c r="J29" s="37"/>
      <c r="K29" s="842"/>
      <c r="L29" s="1263"/>
      <c r="M29" s="1640">
        <v>138</v>
      </c>
      <c r="N29" s="190" t="s">
        <v>3936</v>
      </c>
      <c r="O29" s="721"/>
      <c r="P29" s="841">
        <v>22747231</v>
      </c>
      <c r="Q29" s="3561">
        <v>20486546</v>
      </c>
      <c r="R29" s="1583"/>
      <c r="W29" s="1586"/>
    </row>
    <row r="30" spans="1:24">
      <c r="A30" s="1585">
        <v>22</v>
      </c>
      <c r="B30" s="1667"/>
      <c r="C30" s="37" t="s">
        <v>3937</v>
      </c>
      <c r="D30" s="37"/>
      <c r="E30" s="722"/>
      <c r="F30" s="3551"/>
      <c r="G30" s="1640">
        <v>73</v>
      </c>
      <c r="H30" s="796" t="s">
        <v>3938</v>
      </c>
      <c r="I30" s="37" t="s">
        <v>3939</v>
      </c>
      <c r="J30" s="37"/>
      <c r="K30" s="842"/>
      <c r="L30" s="1263"/>
      <c r="M30" s="1640">
        <v>139</v>
      </c>
      <c r="N30" s="37" t="s">
        <v>3940</v>
      </c>
      <c r="O30" s="54"/>
      <c r="P30" s="841">
        <v>11230929</v>
      </c>
      <c r="Q30" s="3561">
        <v>11461001</v>
      </c>
      <c r="R30" s="1583"/>
      <c r="W30" s="1586"/>
    </row>
    <row r="31" spans="1:24">
      <c r="A31" s="1585">
        <v>23</v>
      </c>
      <c r="B31" s="1667"/>
      <c r="C31" s="37" t="s">
        <v>3854</v>
      </c>
      <c r="D31" s="37"/>
      <c r="E31" s="211"/>
      <c r="F31" s="3548"/>
      <c r="G31" s="1640">
        <v>74</v>
      </c>
      <c r="H31" s="37" t="s">
        <v>3941</v>
      </c>
      <c r="I31" s="37" t="s">
        <v>3942</v>
      </c>
      <c r="J31" s="37"/>
      <c r="K31" s="842"/>
      <c r="L31" s="1263"/>
      <c r="M31" s="1640">
        <v>140</v>
      </c>
      <c r="N31" s="37" t="s">
        <v>3943</v>
      </c>
      <c r="O31" s="54"/>
      <c r="P31" s="841">
        <v>6667651</v>
      </c>
      <c r="Q31" s="3561">
        <v>5826127</v>
      </c>
      <c r="R31" s="3802" t="s">
        <v>3944</v>
      </c>
      <c r="S31" s="3803"/>
      <c r="T31" s="3803"/>
      <c r="U31" s="3803"/>
      <c r="V31" s="3803"/>
      <c r="W31" s="3804"/>
      <c r="X31" s="143"/>
    </row>
    <row r="32" spans="1:24">
      <c r="A32" s="1585">
        <v>24</v>
      </c>
      <c r="B32" s="1667"/>
      <c r="C32" s="37" t="s">
        <v>3945</v>
      </c>
      <c r="D32" s="37"/>
      <c r="E32" s="849"/>
      <c r="F32" s="3547"/>
      <c r="G32" s="1640">
        <f>G31+1</f>
        <v>75</v>
      </c>
      <c r="H32" s="37"/>
      <c r="I32" s="190" t="s">
        <v>3946</v>
      </c>
      <c r="J32" s="37"/>
      <c r="K32" s="158"/>
      <c r="L32" s="3406">
        <v>0</v>
      </c>
      <c r="M32" s="1640">
        <v>141</v>
      </c>
      <c r="N32" s="37" t="s">
        <v>3947</v>
      </c>
      <c r="O32" s="54"/>
      <c r="P32" s="841">
        <v>16267370</v>
      </c>
      <c r="Q32" s="3561">
        <v>11607213</v>
      </c>
      <c r="R32" s="1583"/>
      <c r="W32" s="1586"/>
    </row>
    <row r="33" spans="1:24">
      <c r="A33" s="1585">
        <v>25</v>
      </c>
      <c r="B33" s="1667"/>
      <c r="C33" s="37" t="s">
        <v>3948</v>
      </c>
      <c r="D33" s="37"/>
      <c r="E33" s="849"/>
      <c r="F33" s="3547"/>
      <c r="G33" s="1640">
        <f>G32+1</f>
        <v>76</v>
      </c>
      <c r="H33" s="190"/>
      <c r="I33" s="190" t="s">
        <v>3949</v>
      </c>
      <c r="J33" s="37"/>
      <c r="K33" s="158"/>
      <c r="L33" s="3406">
        <v>0</v>
      </c>
      <c r="M33" s="1640">
        <v>142</v>
      </c>
      <c r="N33" s="37" t="s">
        <v>3950</v>
      </c>
      <c r="O33" s="54"/>
      <c r="P33" s="841">
        <v>11466862</v>
      </c>
      <c r="Q33" s="3561">
        <v>10931855</v>
      </c>
      <c r="R33" s="1583"/>
      <c r="T33" s="9" t="s">
        <v>3951</v>
      </c>
      <c r="W33" s="1586"/>
    </row>
    <row r="34" spans="1:24">
      <c r="A34" s="1585">
        <v>26</v>
      </c>
      <c r="B34" s="1667"/>
      <c r="C34" s="37" t="s">
        <v>3952</v>
      </c>
      <c r="D34" s="37"/>
      <c r="E34" s="849"/>
      <c r="F34" s="3547"/>
      <c r="G34" s="1640">
        <f>G33+1</f>
        <v>77</v>
      </c>
      <c r="H34" s="35" t="s">
        <v>3953</v>
      </c>
      <c r="I34" s="35"/>
      <c r="J34" s="35"/>
      <c r="K34" s="2649"/>
      <c r="L34" s="2651"/>
      <c r="M34" s="1640">
        <v>143</v>
      </c>
      <c r="N34" s="37" t="s">
        <v>3954</v>
      </c>
      <c r="O34" s="54"/>
      <c r="P34" s="841"/>
      <c r="Q34" s="3561"/>
      <c r="R34" s="1583"/>
      <c r="T34" s="9" t="s">
        <v>3955</v>
      </c>
      <c r="W34" s="1586"/>
    </row>
    <row r="35" spans="1:24">
      <c r="A35" s="1585">
        <v>27</v>
      </c>
      <c r="B35" s="1667"/>
      <c r="C35" s="37" t="s">
        <v>3956</v>
      </c>
      <c r="D35" s="37"/>
      <c r="E35" s="849"/>
      <c r="F35" s="3547"/>
      <c r="G35" s="1640">
        <f>G34+1</f>
        <v>78</v>
      </c>
      <c r="H35" s="37" t="s">
        <v>3957</v>
      </c>
      <c r="I35" s="37" t="s">
        <v>277</v>
      </c>
      <c r="J35" s="37"/>
      <c r="K35" s="842">
        <v>1509754255</v>
      </c>
      <c r="L35" s="1263">
        <v>1170543549</v>
      </c>
      <c r="M35" s="1640">
        <v>144</v>
      </c>
      <c r="N35" s="37" t="s">
        <v>3958</v>
      </c>
      <c r="O35" s="54"/>
      <c r="P35" s="841">
        <v>653790</v>
      </c>
      <c r="Q35" s="3561">
        <v>651791</v>
      </c>
      <c r="R35" s="1583"/>
      <c r="T35" s="9" t="s">
        <v>3959</v>
      </c>
      <c r="W35" s="1586"/>
    </row>
    <row r="36" spans="1:24">
      <c r="A36" s="1585">
        <v>28</v>
      </c>
      <c r="B36" s="1667"/>
      <c r="C36" s="37" t="s">
        <v>3960</v>
      </c>
      <c r="D36" s="37"/>
      <c r="E36" s="849"/>
      <c r="F36" s="3547"/>
      <c r="G36" s="1640">
        <v>79</v>
      </c>
      <c r="H36" s="796" t="s">
        <v>3961</v>
      </c>
      <c r="I36" s="37" t="s">
        <v>3962</v>
      </c>
      <c r="J36" s="37"/>
      <c r="K36" s="843"/>
      <c r="L36" s="1427"/>
      <c r="M36" s="1640">
        <v>145</v>
      </c>
      <c r="N36" s="37" t="s">
        <v>3963</v>
      </c>
      <c r="O36" s="54"/>
      <c r="P36" s="841">
        <v>7842713</v>
      </c>
      <c r="Q36" s="3561">
        <v>7246015</v>
      </c>
      <c r="R36" s="1583"/>
      <c r="T36" s="9" t="s">
        <v>3964</v>
      </c>
      <c r="W36" s="1586"/>
    </row>
    <row r="37" spans="1:24">
      <c r="A37" s="1585">
        <v>29</v>
      </c>
      <c r="B37" s="1667"/>
      <c r="C37" s="37" t="s">
        <v>3965</v>
      </c>
      <c r="D37" s="37"/>
      <c r="E37" s="849"/>
      <c r="F37" s="3547"/>
      <c r="G37" s="1640">
        <v>80</v>
      </c>
      <c r="H37" s="37" t="s">
        <v>3966</v>
      </c>
      <c r="I37" s="37" t="s">
        <v>3967</v>
      </c>
      <c r="J37" s="37"/>
      <c r="K37" s="842"/>
      <c r="L37" s="1263"/>
      <c r="M37" s="1640">
        <v>146</v>
      </c>
      <c r="N37" s="37" t="s">
        <v>3968</v>
      </c>
      <c r="O37" s="54"/>
      <c r="P37" s="841">
        <v>4538672</v>
      </c>
      <c r="Q37" s="3561">
        <v>3070932</v>
      </c>
      <c r="R37" s="1583"/>
      <c r="T37" s="9" t="s">
        <v>3969</v>
      </c>
      <c r="W37" s="1586"/>
    </row>
    <row r="38" spans="1:24">
      <c r="A38" s="1585">
        <v>30</v>
      </c>
      <c r="B38" s="1667"/>
      <c r="C38" s="37" t="s">
        <v>3970</v>
      </c>
      <c r="D38" s="37"/>
      <c r="E38" s="849"/>
      <c r="F38" s="3547"/>
      <c r="G38" s="1640">
        <f t="shared" ref="G38:G43" si="1">G37+1</f>
        <v>81</v>
      </c>
      <c r="H38" s="37" t="s">
        <v>3971</v>
      </c>
      <c r="I38" s="37" t="s">
        <v>3972</v>
      </c>
      <c r="J38" s="37"/>
      <c r="K38" s="1097"/>
      <c r="L38" s="1263"/>
      <c r="M38" s="1640">
        <v>147</v>
      </c>
      <c r="N38" s="37" t="s">
        <v>3973</v>
      </c>
      <c r="O38" s="54"/>
      <c r="P38" s="841">
        <v>91025357</v>
      </c>
      <c r="Q38" s="3561">
        <v>75470167</v>
      </c>
      <c r="R38" s="1583"/>
      <c r="T38" s="9" t="s">
        <v>3974</v>
      </c>
      <c r="W38" s="1586"/>
    </row>
    <row r="39" spans="1:24">
      <c r="A39" s="1585">
        <v>31</v>
      </c>
      <c r="B39" s="1667"/>
      <c r="C39" s="37" t="s">
        <v>3975</v>
      </c>
      <c r="D39" s="37"/>
      <c r="E39" s="849"/>
      <c r="F39" s="3547"/>
      <c r="G39" s="1640">
        <f t="shared" si="1"/>
        <v>82</v>
      </c>
      <c r="H39" s="797"/>
      <c r="I39" s="37" t="s">
        <v>3976</v>
      </c>
      <c r="J39" s="37"/>
      <c r="K39" s="158">
        <v>1509754255</v>
      </c>
      <c r="L39" s="1319">
        <v>1170543549</v>
      </c>
      <c r="M39" s="1640">
        <v>148</v>
      </c>
      <c r="N39" s="37" t="s">
        <v>3977</v>
      </c>
      <c r="O39" s="54"/>
      <c r="P39" s="841">
        <v>595428</v>
      </c>
      <c r="Q39" s="3561">
        <v>596024</v>
      </c>
      <c r="R39" s="1583"/>
      <c r="T39" s="9" t="s">
        <v>3978</v>
      </c>
      <c r="W39" s="1586"/>
    </row>
    <row r="40" spans="1:24">
      <c r="A40" s="1585">
        <v>32</v>
      </c>
      <c r="B40" s="1667"/>
      <c r="C40" s="37" t="s">
        <v>3979</v>
      </c>
      <c r="D40" s="37"/>
      <c r="E40" s="849"/>
      <c r="F40" s="3547"/>
      <c r="G40" s="1640">
        <f t="shared" si="1"/>
        <v>83</v>
      </c>
      <c r="H40" s="797"/>
      <c r="I40" s="37" t="s">
        <v>3980</v>
      </c>
      <c r="J40" s="37"/>
      <c r="K40" s="3382">
        <v>1509754255</v>
      </c>
      <c r="L40" s="3406">
        <v>1170543549</v>
      </c>
      <c r="M40" s="1640">
        <v>149</v>
      </c>
      <c r="N40" s="37" t="s">
        <v>3981</v>
      </c>
      <c r="O40" s="54"/>
      <c r="P40" s="3410">
        <f>SUM(P29:P39)</f>
        <v>173036003</v>
      </c>
      <c r="Q40" s="3560">
        <f>SUM(Q29:Q39)</f>
        <v>147347671</v>
      </c>
      <c r="R40" s="1667"/>
      <c r="S40" s="37"/>
      <c r="T40" s="37"/>
      <c r="U40" s="37"/>
      <c r="V40" s="37"/>
      <c r="W40" s="1217"/>
    </row>
    <row r="41" spans="1:24">
      <c r="A41" s="1585">
        <v>33</v>
      </c>
      <c r="B41" s="1667"/>
      <c r="C41" s="37" t="s">
        <v>3982</v>
      </c>
      <c r="D41" s="37"/>
      <c r="E41" s="150"/>
      <c r="F41" s="3408">
        <f>SUM(F32:F40)</f>
        <v>0</v>
      </c>
      <c r="G41" s="1640">
        <f t="shared" si="1"/>
        <v>84</v>
      </c>
      <c r="H41" s="35" t="s">
        <v>3983</v>
      </c>
      <c r="I41" s="35"/>
      <c r="J41" s="35"/>
      <c r="K41" s="2663"/>
      <c r="L41" s="1423"/>
      <c r="M41" s="1640">
        <v>150</v>
      </c>
      <c r="N41" s="37" t="s">
        <v>3853</v>
      </c>
      <c r="O41" s="54"/>
      <c r="P41" s="2649"/>
      <c r="Q41" s="3556"/>
      <c r="R41" s="1667"/>
      <c r="S41" s="37"/>
      <c r="T41" s="37" t="s">
        <v>3984</v>
      </c>
      <c r="U41" s="1204"/>
      <c r="V41" s="1204">
        <v>46022</v>
      </c>
      <c r="W41" s="3574">
        <v>45657</v>
      </c>
      <c r="X41" s="868"/>
    </row>
    <row r="42" spans="1:24">
      <c r="A42" s="1585">
        <v>34</v>
      </c>
      <c r="B42" s="1667"/>
      <c r="C42" s="37" t="s">
        <v>3853</v>
      </c>
      <c r="D42" s="37"/>
      <c r="E42" s="211"/>
      <c r="F42" s="3548"/>
      <c r="G42" s="1640">
        <f t="shared" si="1"/>
        <v>85</v>
      </c>
      <c r="H42" s="37" t="s">
        <v>3854</v>
      </c>
      <c r="I42" s="37"/>
      <c r="J42" s="37"/>
      <c r="K42" s="211"/>
      <c r="L42" s="1389"/>
      <c r="M42" s="1640">
        <v>151</v>
      </c>
      <c r="N42" s="37" t="s">
        <v>3985</v>
      </c>
      <c r="O42" s="54"/>
      <c r="P42" s="841">
        <v>5660752</v>
      </c>
      <c r="Q42" s="3561">
        <v>4263827</v>
      </c>
      <c r="R42" s="1667"/>
      <c r="S42" s="37"/>
      <c r="T42" s="37" t="s">
        <v>3986</v>
      </c>
      <c r="U42" s="847"/>
      <c r="V42" s="2273">
        <v>3202.8172546857772</v>
      </c>
      <c r="W42" s="3575">
        <v>3057</v>
      </c>
      <c r="X42" s="868"/>
    </row>
    <row r="43" spans="1:24">
      <c r="A43" s="1585">
        <v>35</v>
      </c>
      <c r="B43" s="1667"/>
      <c r="C43" s="37" t="s">
        <v>3987</v>
      </c>
      <c r="D43" s="37"/>
      <c r="E43" s="849"/>
      <c r="F43" s="3547"/>
      <c r="G43" s="1640">
        <f t="shared" si="1"/>
        <v>86</v>
      </c>
      <c r="H43" s="37" t="s">
        <v>3988</v>
      </c>
      <c r="I43" s="37" t="s">
        <v>3897</v>
      </c>
      <c r="J43" s="37"/>
      <c r="K43" s="842">
        <v>6423685</v>
      </c>
      <c r="L43" s="1263">
        <v>6259782</v>
      </c>
      <c r="M43" s="1640">
        <v>152</v>
      </c>
      <c r="N43" s="37" t="s">
        <v>3989</v>
      </c>
      <c r="O43" s="54"/>
      <c r="P43" s="841">
        <v>1230365</v>
      </c>
      <c r="Q43" s="3561">
        <v>1262703</v>
      </c>
      <c r="R43" s="1667"/>
      <c r="S43" s="37"/>
      <c r="T43" s="37" t="s">
        <v>3990</v>
      </c>
      <c r="U43" s="847"/>
      <c r="V43" s="2273">
        <v>0</v>
      </c>
      <c r="W43" s="3575">
        <v>0</v>
      </c>
      <c r="X43" s="868"/>
    </row>
    <row r="44" spans="1:24">
      <c r="A44" s="1585">
        <v>36</v>
      </c>
      <c r="B44" s="1667"/>
      <c r="C44" s="37" t="s">
        <v>3991</v>
      </c>
      <c r="D44" s="37"/>
      <c r="E44" s="849"/>
      <c r="F44" s="3547"/>
      <c r="G44" s="1640">
        <v>87</v>
      </c>
      <c r="H44" s="796" t="s">
        <v>3992</v>
      </c>
      <c r="I44" s="37" t="s">
        <v>3993</v>
      </c>
      <c r="J44" s="37"/>
      <c r="K44" s="842">
        <v>82230</v>
      </c>
      <c r="L44" s="1263">
        <v>187300</v>
      </c>
      <c r="M44" s="1640">
        <v>153</v>
      </c>
      <c r="N44" s="37" t="s">
        <v>3994</v>
      </c>
      <c r="O44" s="54"/>
      <c r="P44" s="841">
        <v>7155775</v>
      </c>
      <c r="Q44" s="3561">
        <v>6016078</v>
      </c>
      <c r="R44" s="1667"/>
      <c r="S44" s="37"/>
      <c r="T44" s="37" t="s">
        <v>3995</v>
      </c>
      <c r="U44" s="847"/>
      <c r="V44" s="2273">
        <f>SUM(V42:V43)</f>
        <v>3202.8172546857772</v>
      </c>
      <c r="W44" s="3575">
        <f>SUM(W42:W43)</f>
        <v>3057</v>
      </c>
      <c r="X44" s="868"/>
    </row>
    <row r="45" spans="1:24">
      <c r="A45" s="1585">
        <v>37</v>
      </c>
      <c r="B45" s="1667"/>
      <c r="C45" s="37" t="s">
        <v>3996</v>
      </c>
      <c r="D45" s="37"/>
      <c r="E45" s="849"/>
      <c r="F45" s="3547"/>
      <c r="G45" s="1640">
        <v>88</v>
      </c>
      <c r="H45" s="796" t="s">
        <v>3997</v>
      </c>
      <c r="I45" s="37" t="s">
        <v>3998</v>
      </c>
      <c r="J45" s="37"/>
      <c r="K45" s="842">
        <v>7338858</v>
      </c>
      <c r="L45" s="1263">
        <v>7603057</v>
      </c>
      <c r="M45" s="1640">
        <v>154</v>
      </c>
      <c r="N45" s="37" t="s">
        <v>3999</v>
      </c>
      <c r="O45" s="54"/>
      <c r="P45" s="841"/>
      <c r="Q45" s="3561"/>
      <c r="R45" s="1583"/>
      <c r="W45" s="1586"/>
    </row>
    <row r="46" spans="1:24">
      <c r="A46" s="1585">
        <v>38</v>
      </c>
      <c r="B46" s="1667"/>
      <c r="C46" s="37" t="s">
        <v>4000</v>
      </c>
      <c r="D46" s="37"/>
      <c r="E46" s="849"/>
      <c r="F46" s="3547"/>
      <c r="G46" s="1640">
        <v>89</v>
      </c>
      <c r="H46" s="796" t="s">
        <v>4001</v>
      </c>
      <c r="I46" s="37" t="s">
        <v>4002</v>
      </c>
      <c r="J46" s="37"/>
      <c r="K46" s="842"/>
      <c r="L46" s="1263"/>
      <c r="M46" s="1640">
        <v>155</v>
      </c>
      <c r="N46" s="37" t="s">
        <v>4003</v>
      </c>
      <c r="O46" s="54"/>
      <c r="P46" s="841">
        <v>70330</v>
      </c>
      <c r="Q46" s="3561"/>
      <c r="R46" s="1583"/>
      <c r="W46" s="1586"/>
    </row>
    <row r="47" spans="1:24">
      <c r="A47" s="1585">
        <v>39</v>
      </c>
      <c r="B47" s="1667"/>
      <c r="C47" s="37" t="s">
        <v>4004</v>
      </c>
      <c r="D47" s="37"/>
      <c r="E47" s="849"/>
      <c r="F47" s="3547"/>
      <c r="G47" s="1640">
        <v>90</v>
      </c>
      <c r="H47" s="796" t="s">
        <v>4005</v>
      </c>
      <c r="I47" s="37" t="s">
        <v>4006</v>
      </c>
      <c r="J47" s="37"/>
      <c r="K47" s="842">
        <v>5151792</v>
      </c>
      <c r="L47" s="1263">
        <v>4116589</v>
      </c>
      <c r="M47" s="1640">
        <v>156</v>
      </c>
      <c r="N47" s="37" t="s">
        <v>4007</v>
      </c>
      <c r="O47" s="54"/>
      <c r="P47" s="841">
        <v>269306642</v>
      </c>
      <c r="Q47" s="3561">
        <v>218980093</v>
      </c>
      <c r="R47" s="1583"/>
      <c r="W47" s="1586"/>
    </row>
    <row r="48" spans="1:24">
      <c r="A48" s="1585">
        <v>40</v>
      </c>
      <c r="B48" s="1667"/>
      <c r="C48" s="37" t="s">
        <v>4008</v>
      </c>
      <c r="D48" s="37"/>
      <c r="E48" s="150"/>
      <c r="F48" s="3408">
        <f>SUM(F43:F47)</f>
        <v>0</v>
      </c>
      <c r="G48" s="1640">
        <v>91</v>
      </c>
      <c r="H48" s="796" t="s">
        <v>4009</v>
      </c>
      <c r="I48" s="37" t="s">
        <v>4010</v>
      </c>
      <c r="J48" s="37"/>
      <c r="K48" s="842">
        <v>2526</v>
      </c>
      <c r="L48" s="1263">
        <v>-6461</v>
      </c>
      <c r="M48" s="1640">
        <v>157</v>
      </c>
      <c r="N48" s="37" t="s">
        <v>4011</v>
      </c>
      <c r="O48" s="54"/>
      <c r="P48" s="841">
        <v>10601952</v>
      </c>
      <c r="Q48" s="3561">
        <v>10026085</v>
      </c>
      <c r="R48" s="1583"/>
      <c r="W48" s="1586"/>
    </row>
    <row r="49" spans="1:24">
      <c r="A49" s="1585">
        <v>41</v>
      </c>
      <c r="B49" s="1667"/>
      <c r="C49" s="37" t="s">
        <v>4012</v>
      </c>
      <c r="D49" s="37"/>
      <c r="E49" s="150"/>
      <c r="F49" s="3408">
        <f>F41+F48</f>
        <v>0</v>
      </c>
      <c r="G49" s="1640">
        <v>92</v>
      </c>
      <c r="H49" s="796" t="s">
        <v>4013</v>
      </c>
      <c r="I49" s="37" t="s">
        <v>4014</v>
      </c>
      <c r="J49" s="37"/>
      <c r="K49" s="842"/>
      <c r="L49" s="1263"/>
      <c r="M49" s="1640">
        <v>158</v>
      </c>
      <c r="N49" s="37" t="s">
        <v>4015</v>
      </c>
      <c r="O49" s="54"/>
      <c r="P49" s="841">
        <v>1531232</v>
      </c>
      <c r="Q49" s="3561">
        <v>1353146</v>
      </c>
      <c r="R49" s="1583"/>
      <c r="W49" s="1586"/>
    </row>
    <row r="50" spans="1:24">
      <c r="A50" s="1585">
        <v>42</v>
      </c>
      <c r="B50" s="1667"/>
      <c r="C50" s="37" t="s">
        <v>4016</v>
      </c>
      <c r="D50" s="37"/>
      <c r="E50" s="2663"/>
      <c r="F50" s="1426"/>
      <c r="G50" s="1640">
        <v>93</v>
      </c>
      <c r="H50" s="796" t="s">
        <v>4017</v>
      </c>
      <c r="I50" s="37" t="s">
        <v>4018</v>
      </c>
      <c r="J50" s="37"/>
      <c r="K50" s="842"/>
      <c r="L50" s="1263"/>
      <c r="M50" s="1640">
        <v>159</v>
      </c>
      <c r="N50" s="37" t="s">
        <v>4019</v>
      </c>
      <c r="O50" s="54"/>
      <c r="P50" s="841">
        <v>1698041</v>
      </c>
      <c r="Q50" s="3561">
        <v>2305754</v>
      </c>
      <c r="R50" s="1583"/>
      <c r="W50" s="1586"/>
    </row>
    <row r="51" spans="1:24">
      <c r="A51" s="1585">
        <v>43</v>
      </c>
      <c r="B51" s="1667"/>
      <c r="C51" s="37" t="s">
        <v>3854</v>
      </c>
      <c r="D51" s="37"/>
      <c r="E51" s="211"/>
      <c r="F51" s="3548"/>
      <c r="G51" s="1640">
        <v>94</v>
      </c>
      <c r="H51" s="796" t="s">
        <v>4020</v>
      </c>
      <c r="I51" s="37" t="s">
        <v>4021</v>
      </c>
      <c r="J51" s="37"/>
      <c r="K51" s="842">
        <v>905657</v>
      </c>
      <c r="L51" s="1263">
        <v>800646</v>
      </c>
      <c r="M51" s="1640">
        <v>160</v>
      </c>
      <c r="N51" s="37" t="s">
        <v>4022</v>
      </c>
      <c r="O51" s="54"/>
      <c r="P51" s="841">
        <v>937832</v>
      </c>
      <c r="Q51" s="3561">
        <v>872663</v>
      </c>
      <c r="R51" s="1583"/>
      <c r="W51" s="1586"/>
    </row>
    <row r="52" spans="1:24">
      <c r="A52" s="1585">
        <v>44</v>
      </c>
      <c r="B52" s="1667"/>
      <c r="C52" s="37" t="s">
        <v>4023</v>
      </c>
      <c r="D52" s="37"/>
      <c r="E52" s="849"/>
      <c r="F52" s="3547"/>
      <c r="G52" s="1640">
        <v>95</v>
      </c>
      <c r="H52" s="37" t="s">
        <v>4024</v>
      </c>
      <c r="I52" s="37" t="s">
        <v>4025</v>
      </c>
      <c r="J52" s="37"/>
      <c r="K52" s="842">
        <v>2165602</v>
      </c>
      <c r="L52" s="1263">
        <v>4877042</v>
      </c>
      <c r="M52" s="1640">
        <v>161</v>
      </c>
      <c r="N52" s="37" t="s">
        <v>4026</v>
      </c>
      <c r="O52" s="54"/>
      <c r="P52" s="841">
        <v>2861380</v>
      </c>
      <c r="Q52" s="3561">
        <v>3211501</v>
      </c>
      <c r="R52" s="1583"/>
      <c r="W52" s="1586"/>
    </row>
    <row r="53" spans="1:24">
      <c r="A53" s="1585">
        <v>45</v>
      </c>
      <c r="B53" s="1667"/>
      <c r="C53" s="37" t="s">
        <v>4027</v>
      </c>
      <c r="D53" s="37"/>
      <c r="E53" s="849"/>
      <c r="F53" s="3547"/>
      <c r="G53" s="1640">
        <v>96</v>
      </c>
      <c r="H53" s="796" t="s">
        <v>4028</v>
      </c>
      <c r="I53" s="37"/>
      <c r="J53" s="37"/>
      <c r="K53" s="842"/>
      <c r="L53" s="1263"/>
      <c r="M53" s="1640">
        <v>162</v>
      </c>
      <c r="N53" s="37" t="s">
        <v>4029</v>
      </c>
      <c r="O53" s="54"/>
      <c r="P53" s="3410">
        <f>SUM(P42:P52)</f>
        <v>301054301</v>
      </c>
      <c r="Q53" s="3560">
        <f>SUM(Q42:Q52)</f>
        <v>248291850</v>
      </c>
      <c r="R53" s="1583"/>
      <c r="W53" s="1586"/>
    </row>
    <row r="54" spans="1:24">
      <c r="A54" s="1585">
        <v>46</v>
      </c>
      <c r="B54" s="1667"/>
      <c r="C54" s="37" t="s">
        <v>4030</v>
      </c>
      <c r="D54" s="37"/>
      <c r="E54" s="849"/>
      <c r="F54" s="3547"/>
      <c r="G54" s="1640">
        <v>97</v>
      </c>
      <c r="H54" s="37" t="s">
        <v>4031</v>
      </c>
      <c r="I54" s="37" t="s">
        <v>4032</v>
      </c>
      <c r="J54" s="37"/>
      <c r="K54" s="842">
        <v>3374875</v>
      </c>
      <c r="L54" s="1263">
        <v>3224172</v>
      </c>
      <c r="M54" s="1640">
        <v>163</v>
      </c>
      <c r="N54" s="37" t="s">
        <v>4033</v>
      </c>
      <c r="O54" s="54"/>
      <c r="P54" s="3410">
        <f>P53+P40</f>
        <v>474090304</v>
      </c>
      <c r="Q54" s="3560">
        <f>Q40+Q53</f>
        <v>395639521</v>
      </c>
      <c r="R54" s="1583"/>
      <c r="W54" s="1586"/>
    </row>
    <row r="55" spans="1:24">
      <c r="A55" s="1585">
        <v>47</v>
      </c>
      <c r="B55" s="1667"/>
      <c r="C55" s="37" t="s">
        <v>4034</v>
      </c>
      <c r="D55" s="37"/>
      <c r="E55" s="849"/>
      <c r="F55" s="3547"/>
      <c r="G55" s="1640">
        <f t="shared" ref="G55:G62" si="2">G54+1</f>
        <v>98</v>
      </c>
      <c r="H55" s="37" t="s">
        <v>4035</v>
      </c>
      <c r="I55" s="37" t="s">
        <v>4036</v>
      </c>
      <c r="J55" s="37"/>
      <c r="K55" s="842">
        <v>202113</v>
      </c>
      <c r="L55" s="1263">
        <v>277341</v>
      </c>
      <c r="M55" s="1640">
        <v>164</v>
      </c>
      <c r="N55" s="35" t="s">
        <v>4037</v>
      </c>
      <c r="O55" s="155"/>
      <c r="P55" s="2704"/>
      <c r="Q55" s="3562"/>
      <c r="R55" s="1583"/>
      <c r="W55" s="1586"/>
    </row>
    <row r="56" spans="1:24">
      <c r="A56" s="1585">
        <v>48</v>
      </c>
      <c r="B56" s="1667"/>
      <c r="C56" s="37" t="s">
        <v>4038</v>
      </c>
      <c r="D56" s="37"/>
      <c r="E56" s="849"/>
      <c r="F56" s="3547"/>
      <c r="G56" s="1640">
        <f t="shared" si="2"/>
        <v>99</v>
      </c>
      <c r="H56" s="37" t="s">
        <v>4039</v>
      </c>
      <c r="I56" s="37" t="s">
        <v>282</v>
      </c>
      <c r="J56" s="37"/>
      <c r="K56" s="842">
        <v>50232</v>
      </c>
      <c r="L56" s="1263"/>
      <c r="M56" s="1640">
        <v>165</v>
      </c>
      <c r="N56" s="37" t="s">
        <v>3854</v>
      </c>
      <c r="O56" s="54"/>
      <c r="P56" s="202"/>
      <c r="Q56" s="1422"/>
      <c r="R56" s="1583"/>
      <c r="W56" s="1586"/>
    </row>
    <row r="57" spans="1:24" ht="16" thickBot="1">
      <c r="A57" s="1585">
        <v>49</v>
      </c>
      <c r="B57" s="1667"/>
      <c r="C57" s="37" t="s">
        <v>4040</v>
      </c>
      <c r="D57" s="37"/>
      <c r="E57" s="849"/>
      <c r="F57" s="3547"/>
      <c r="G57" s="1640">
        <f t="shared" si="2"/>
        <v>100</v>
      </c>
      <c r="H57" s="37" t="s">
        <v>4041</v>
      </c>
      <c r="I57" s="37" t="s">
        <v>4042</v>
      </c>
      <c r="J57" s="37"/>
      <c r="K57" s="842">
        <v>11526029</v>
      </c>
      <c r="L57" s="1263">
        <v>13595384</v>
      </c>
      <c r="M57" s="1640">
        <v>166</v>
      </c>
      <c r="N57" s="37" t="s">
        <v>4043</v>
      </c>
      <c r="O57" s="54"/>
      <c r="P57" s="844">
        <v>2562448</v>
      </c>
      <c r="Q57" s="1263">
        <v>2362295</v>
      </c>
      <c r="R57" s="1189"/>
      <c r="S57" s="3567"/>
      <c r="T57" s="3567"/>
      <c r="U57" s="3567"/>
      <c r="V57" s="3567"/>
      <c r="W57" s="1369"/>
    </row>
    <row r="58" spans="1:24" ht="16" thickBot="1">
      <c r="A58" s="1226">
        <v>50</v>
      </c>
      <c r="B58" s="1189"/>
      <c r="C58" s="1620" t="s">
        <v>4044</v>
      </c>
      <c r="D58" s="1620"/>
      <c r="E58" s="1363"/>
      <c r="F58" s="1352">
        <f>SUM(F52:F57)</f>
        <v>0</v>
      </c>
      <c r="G58" s="1640">
        <f t="shared" si="2"/>
        <v>101</v>
      </c>
      <c r="H58" s="37" t="s">
        <v>4045</v>
      </c>
      <c r="I58" s="37" t="s">
        <v>3919</v>
      </c>
      <c r="J58" s="37"/>
      <c r="K58" s="842">
        <v>12268015</v>
      </c>
      <c r="L58" s="1263">
        <v>12297411</v>
      </c>
      <c r="M58" s="1640">
        <v>167</v>
      </c>
      <c r="N58" s="37" t="s">
        <v>4046</v>
      </c>
      <c r="O58" s="54"/>
      <c r="P58" s="844">
        <v>3822015</v>
      </c>
      <c r="Q58" s="1263">
        <v>4248365</v>
      </c>
    </row>
    <row r="59" spans="1:24">
      <c r="A59" s="12"/>
      <c r="B59" s="12"/>
      <c r="C59" s="12"/>
      <c r="D59" s="12"/>
      <c r="E59" s="12"/>
      <c r="F59" s="12"/>
      <c r="G59" s="1640">
        <f t="shared" si="2"/>
        <v>102</v>
      </c>
      <c r="H59" s="37"/>
      <c r="I59" s="37" t="s">
        <v>4047</v>
      </c>
      <c r="J59" s="37"/>
      <c r="K59" s="3407">
        <v>49491614</v>
      </c>
      <c r="L59" s="3408">
        <v>53232263</v>
      </c>
      <c r="M59" s="1640">
        <v>168</v>
      </c>
      <c r="N59" s="37" t="s">
        <v>4048</v>
      </c>
      <c r="O59" s="54"/>
      <c r="P59" s="972">
        <v>43224795</v>
      </c>
      <c r="Q59" s="2497">
        <v>36699749</v>
      </c>
      <c r="R59" s="13" t="s">
        <v>4049</v>
      </c>
      <c r="S59" s="12"/>
      <c r="V59" s="12"/>
      <c r="W59" s="13" t="s">
        <v>4050</v>
      </c>
      <c r="X59" s="13"/>
    </row>
    <row r="60" spans="1:24">
      <c r="A60" s="13" t="s">
        <v>4049</v>
      </c>
      <c r="B60" s="12"/>
      <c r="E60" s="12"/>
      <c r="F60" s="12"/>
      <c r="G60" s="1640">
        <f t="shared" si="2"/>
        <v>103</v>
      </c>
      <c r="H60" s="37" t="s">
        <v>3853</v>
      </c>
      <c r="I60" s="37"/>
      <c r="J60" s="37"/>
      <c r="K60" s="2649"/>
      <c r="L60" s="2651"/>
      <c r="M60" s="1640">
        <v>169</v>
      </c>
      <c r="N60" s="37" t="s">
        <v>4051</v>
      </c>
      <c r="O60" s="37"/>
      <c r="P60" s="1552">
        <v>91300290</v>
      </c>
      <c r="Q60" s="3563">
        <v>97612220</v>
      </c>
      <c r="R60" s="3699" t="s">
        <v>4052</v>
      </c>
      <c r="S60" s="3699"/>
      <c r="T60" s="3699"/>
      <c r="U60" s="3699"/>
      <c r="V60" s="3699"/>
      <c r="W60" s="3699"/>
      <c r="X60" s="143"/>
    </row>
    <row r="61" spans="1:24">
      <c r="A61" s="12" t="s">
        <v>4053</v>
      </c>
      <c r="B61" s="12"/>
      <c r="C61" s="12"/>
      <c r="D61" s="12"/>
      <c r="E61" s="12"/>
      <c r="F61" s="12"/>
      <c r="G61" s="1640">
        <f t="shared" si="2"/>
        <v>104</v>
      </c>
      <c r="H61" s="37" t="s">
        <v>4054</v>
      </c>
      <c r="I61" s="37" t="s">
        <v>3858</v>
      </c>
      <c r="J61" s="37"/>
      <c r="K61" s="842">
        <v>1401204</v>
      </c>
      <c r="L61" s="1263">
        <v>1593178</v>
      </c>
      <c r="M61" s="1640">
        <v>170</v>
      </c>
      <c r="N61" s="37" t="s">
        <v>4055</v>
      </c>
      <c r="O61" s="37"/>
      <c r="P61" s="1553">
        <v>7290037</v>
      </c>
      <c r="Q61" s="3564">
        <v>6907583</v>
      </c>
    </row>
    <row r="62" spans="1:24">
      <c r="A62" s="12"/>
      <c r="B62" s="12"/>
      <c r="C62" s="12"/>
      <c r="D62" s="12"/>
      <c r="E62" s="12"/>
      <c r="F62" s="12"/>
      <c r="G62" s="1640">
        <f t="shared" si="2"/>
        <v>105</v>
      </c>
      <c r="H62" s="37" t="s">
        <v>4056</v>
      </c>
      <c r="I62" s="37" t="s">
        <v>3862</v>
      </c>
      <c r="J62" s="37"/>
      <c r="K62" s="842"/>
      <c r="L62" s="1263"/>
      <c r="M62" s="1640">
        <v>171</v>
      </c>
      <c r="N62" s="37" t="s">
        <v>4057</v>
      </c>
      <c r="O62" s="54"/>
      <c r="P62" s="3411">
        <f>SUM(P57:P61)</f>
        <v>148199585</v>
      </c>
      <c r="Q62" s="3565">
        <f>SUM(Q57:Q61)</f>
        <v>147830212</v>
      </c>
    </row>
    <row r="63" spans="1:24">
      <c r="G63" s="1640">
        <v>106</v>
      </c>
      <c r="H63" s="796" t="s">
        <v>4058</v>
      </c>
      <c r="I63" s="37" t="s">
        <v>4059</v>
      </c>
      <c r="J63" s="37"/>
      <c r="K63" s="842"/>
      <c r="L63" s="1263">
        <v>0</v>
      </c>
      <c r="M63" s="1640">
        <v>172</v>
      </c>
      <c r="N63" s="35" t="s">
        <v>4060</v>
      </c>
      <c r="O63" s="155"/>
      <c r="P63" s="2663"/>
      <c r="Q63" s="1426"/>
    </row>
    <row r="64" spans="1:24">
      <c r="G64" s="1640">
        <v>107</v>
      </c>
      <c r="H64" s="796" t="s">
        <v>4061</v>
      </c>
      <c r="I64" s="37" t="s">
        <v>4062</v>
      </c>
      <c r="J64" s="37"/>
      <c r="K64" s="842"/>
      <c r="L64" s="1263">
        <v>0</v>
      </c>
      <c r="M64" s="1640">
        <v>173</v>
      </c>
      <c r="N64" s="37" t="s">
        <v>3854</v>
      </c>
      <c r="O64" s="54"/>
      <c r="P64" s="211"/>
      <c r="Q64" s="3548"/>
    </row>
    <row r="65" spans="7:17">
      <c r="G65" s="1640">
        <v>108</v>
      </c>
      <c r="H65" s="796" t="s">
        <v>4063</v>
      </c>
      <c r="I65" s="37" t="s">
        <v>4064</v>
      </c>
      <c r="J65" s="37"/>
      <c r="K65" s="842">
        <v>1460</v>
      </c>
      <c r="L65" s="1263">
        <v>2998</v>
      </c>
      <c r="M65" s="1640">
        <v>174</v>
      </c>
      <c r="N65" s="37" t="s">
        <v>4065</v>
      </c>
      <c r="O65" s="54"/>
      <c r="P65" s="844"/>
      <c r="Q65" s="1263"/>
    </row>
    <row r="66" spans="7:17">
      <c r="G66" s="1640">
        <v>109</v>
      </c>
      <c r="H66" s="796" t="s">
        <v>4066</v>
      </c>
      <c r="I66" s="37" t="s">
        <v>4067</v>
      </c>
      <c r="J66" s="37"/>
      <c r="K66" s="842"/>
      <c r="L66" s="1263">
        <v>0</v>
      </c>
      <c r="M66" s="1640">
        <v>175</v>
      </c>
      <c r="N66" s="37" t="s">
        <v>4068</v>
      </c>
      <c r="O66" s="54"/>
      <c r="P66" s="844">
        <v>332344210</v>
      </c>
      <c r="Q66" s="1263">
        <v>357256586</v>
      </c>
    </row>
    <row r="67" spans="7:17">
      <c r="G67" s="1640">
        <v>110</v>
      </c>
      <c r="H67" s="37" t="s">
        <v>4069</v>
      </c>
      <c r="I67" s="37" t="s">
        <v>4070</v>
      </c>
      <c r="J67" s="37"/>
      <c r="K67" s="842">
        <v>6081931</v>
      </c>
      <c r="L67" s="1263">
        <v>4724344</v>
      </c>
      <c r="M67" s="1640">
        <v>176</v>
      </c>
      <c r="N67" s="37" t="s">
        <v>4071</v>
      </c>
      <c r="O67" s="54"/>
      <c r="P67" s="844">
        <v>22548428</v>
      </c>
      <c r="Q67" s="1263">
        <v>9564993</v>
      </c>
    </row>
    <row r="68" spans="7:17">
      <c r="G68" s="1640">
        <v>111</v>
      </c>
      <c r="H68" s="796" t="s">
        <v>4072</v>
      </c>
      <c r="I68" s="37" t="s">
        <v>3939</v>
      </c>
      <c r="J68" s="37"/>
      <c r="K68" s="842"/>
      <c r="L68" s="1263"/>
      <c r="M68" s="1640">
        <v>177</v>
      </c>
      <c r="N68" s="37" t="s">
        <v>4073</v>
      </c>
      <c r="O68" s="54"/>
      <c r="P68" s="844">
        <v>26286325</v>
      </c>
      <c r="Q68" s="1263">
        <v>17539673</v>
      </c>
    </row>
    <row r="69" spans="7:17">
      <c r="G69" s="1640">
        <v>112</v>
      </c>
      <c r="H69" s="37" t="s">
        <v>4074</v>
      </c>
      <c r="I69" s="37" t="s">
        <v>4075</v>
      </c>
      <c r="J69" s="37"/>
      <c r="K69" s="842">
        <v>30525458</v>
      </c>
      <c r="L69" s="1263">
        <v>38421441</v>
      </c>
      <c r="M69" s="1640">
        <v>178</v>
      </c>
      <c r="N69" s="37" t="s">
        <v>4076</v>
      </c>
      <c r="O69" s="54"/>
      <c r="P69" s="3412">
        <f>SUM(P65:P68)</f>
        <v>381178963</v>
      </c>
      <c r="Q69" s="3566">
        <f>SUM(Q65:Q68)</f>
        <v>384361252</v>
      </c>
    </row>
    <row r="70" spans="7:17">
      <c r="G70" s="1640">
        <f>G69+1</f>
        <v>113</v>
      </c>
      <c r="H70" s="37" t="s">
        <v>4077</v>
      </c>
      <c r="I70" s="37" t="s">
        <v>4078</v>
      </c>
      <c r="J70" s="37"/>
      <c r="K70" s="842">
        <v>179917</v>
      </c>
      <c r="L70" s="1263">
        <v>175317</v>
      </c>
      <c r="M70" s="1640">
        <v>179</v>
      </c>
      <c r="N70" s="35" t="s">
        <v>4079</v>
      </c>
      <c r="O70" s="155"/>
      <c r="P70" s="2663"/>
      <c r="Q70" s="1426"/>
    </row>
    <row r="71" spans="7:17" ht="31.5" customHeight="1">
      <c r="G71" s="1640">
        <f>G70+1</f>
        <v>114</v>
      </c>
      <c r="H71" s="37" t="s">
        <v>4080</v>
      </c>
      <c r="I71" s="37" t="s">
        <v>4081</v>
      </c>
      <c r="J71" s="37"/>
      <c r="K71" s="842">
        <v>69428</v>
      </c>
      <c r="L71" s="1263">
        <v>13557</v>
      </c>
      <c r="M71" s="1640">
        <v>180</v>
      </c>
      <c r="N71" s="37" t="s">
        <v>3854</v>
      </c>
      <c r="O71" s="54"/>
      <c r="P71" s="211"/>
      <c r="Q71" s="3548"/>
    </row>
    <row r="72" spans="7:17">
      <c r="G72" s="1640">
        <f>G71+1</f>
        <v>115</v>
      </c>
      <c r="H72" s="37"/>
      <c r="I72" s="190" t="s">
        <v>4082</v>
      </c>
      <c r="J72" s="37"/>
      <c r="K72" s="3382">
        <v>38259398</v>
      </c>
      <c r="L72" s="3406">
        <v>44930835</v>
      </c>
      <c r="M72" s="1640">
        <v>181</v>
      </c>
      <c r="N72" s="37" t="s">
        <v>4083</v>
      </c>
      <c r="O72" s="54"/>
      <c r="P72" s="844">
        <v>9666.18</v>
      </c>
      <c r="Q72" s="1263">
        <v>31063</v>
      </c>
    </row>
    <row r="73" spans="7:17" ht="16" thickBot="1">
      <c r="G73" s="1343">
        <f>G72+1</f>
        <v>116</v>
      </c>
      <c r="H73" s="2206"/>
      <c r="I73" s="2112" t="s">
        <v>4084</v>
      </c>
      <c r="J73" s="2112"/>
      <c r="K73" s="3306">
        <v>87751012</v>
      </c>
      <c r="L73" s="3398">
        <v>98163098</v>
      </c>
      <c r="M73" s="1640">
        <v>182</v>
      </c>
      <c r="N73" s="37" t="s">
        <v>4085</v>
      </c>
      <c r="O73" s="54"/>
      <c r="P73" s="844">
        <v>135390.9</v>
      </c>
      <c r="Q73" s="1263">
        <v>497649</v>
      </c>
    </row>
    <row r="74" spans="7:17">
      <c r="M74" s="1640">
        <v>183</v>
      </c>
      <c r="N74" s="37" t="s">
        <v>4086</v>
      </c>
      <c r="O74" s="54"/>
      <c r="P74" s="844">
        <v>239955.63</v>
      </c>
      <c r="Q74" s="1263">
        <v>976070</v>
      </c>
    </row>
    <row r="75" spans="7:17">
      <c r="G75" s="13" t="s">
        <v>4049</v>
      </c>
      <c r="H75" s="12"/>
      <c r="M75" s="1640">
        <v>184</v>
      </c>
      <c r="N75" s="37" t="s">
        <v>4087</v>
      </c>
      <c r="O75" s="54"/>
      <c r="P75" s="844">
        <v>265788.14</v>
      </c>
      <c r="Q75" s="1263">
        <v>337531</v>
      </c>
    </row>
    <row r="76" spans="7:17">
      <c r="G76" s="3699">
        <v>321</v>
      </c>
      <c r="H76" s="3699"/>
      <c r="I76" s="3699"/>
      <c r="J76" s="3699"/>
      <c r="K76" s="3699"/>
      <c r="L76" s="3699"/>
      <c r="M76" s="1640">
        <v>185</v>
      </c>
      <c r="N76" s="37" t="s">
        <v>4088</v>
      </c>
      <c r="O76" s="54"/>
      <c r="P76" s="3412">
        <f>SUM(P72:P75)</f>
        <v>650800.85</v>
      </c>
      <c r="Q76" s="3566">
        <f>SUM(Q72:Q75)</f>
        <v>1842313</v>
      </c>
    </row>
    <row r="77" spans="7:17">
      <c r="M77" s="1640">
        <v>186</v>
      </c>
      <c r="N77" s="35" t="s">
        <v>4089</v>
      </c>
      <c r="O77" s="155"/>
      <c r="P77" s="2663"/>
      <c r="Q77" s="1426"/>
    </row>
    <row r="78" spans="7:17">
      <c r="M78" s="1640">
        <v>187</v>
      </c>
      <c r="N78" s="37" t="s">
        <v>3854</v>
      </c>
      <c r="O78" s="54"/>
      <c r="P78" s="211"/>
      <c r="Q78" s="3548"/>
    </row>
    <row r="79" spans="7:17">
      <c r="M79" s="1640">
        <v>188</v>
      </c>
      <c r="N79" s="37" t="s">
        <v>4090</v>
      </c>
      <c r="O79" s="54"/>
      <c r="P79" s="844">
        <v>84568559</v>
      </c>
      <c r="Q79" s="1263">
        <v>90061967</v>
      </c>
    </row>
    <row r="80" spans="7:17">
      <c r="M80" s="1640">
        <v>189</v>
      </c>
      <c r="N80" s="37" t="s">
        <v>4091</v>
      </c>
      <c r="O80" s="54"/>
      <c r="P80" s="844">
        <v>96222250</v>
      </c>
      <c r="Q80" s="1263">
        <v>87751221</v>
      </c>
    </row>
    <row r="81" spans="13:17" ht="16" thickBot="1">
      <c r="M81" s="1350">
        <v>190</v>
      </c>
      <c r="N81" s="3567" t="s">
        <v>4092</v>
      </c>
      <c r="O81" s="3568"/>
      <c r="P81" s="2111">
        <v>41233865</v>
      </c>
      <c r="Q81" s="3569">
        <v>24652809</v>
      </c>
    </row>
    <row r="83" spans="13:17">
      <c r="M83" s="13" t="s">
        <v>4049</v>
      </c>
      <c r="N83" s="12"/>
      <c r="P83" s="1096"/>
      <c r="Q83" s="12"/>
    </row>
    <row r="84" spans="13:17">
      <c r="M84" s="12" t="s">
        <v>4093</v>
      </c>
      <c r="N84" s="12"/>
      <c r="O84" s="12"/>
      <c r="P84" s="12"/>
      <c r="Q84" s="1096"/>
    </row>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4">
    <mergeCell ref="G76:L76"/>
    <mergeCell ref="R4:W4"/>
    <mergeCell ref="R31:W31"/>
    <mergeCell ref="R60:W60"/>
  </mergeCells>
  <printOptions horizontalCentered="1" verticalCentered="1"/>
  <pageMargins left="0.5" right="0.75" top="0.5" bottom="0.5" header="0.5" footer="0.5"/>
  <pageSetup scale="55" fitToWidth="4" pageOrder="overThenDown" orientation="portrait" r:id="rId1"/>
  <headerFooter alignWithMargins="0"/>
  <colBreaks count="3" manualBreakCount="3">
    <brk id="6" max="1048575" man="1"/>
    <brk id="12" max="1048575" man="1"/>
    <brk id="17" max="1048575" man="1"/>
  </colBreaks>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tabColor rgb="FF92D050"/>
  </sheetPr>
  <dimension ref="A1:R259"/>
  <sheetViews>
    <sheetView view="pageBreakPreview" topLeftCell="A46" zoomScale="60" zoomScaleNormal="60" workbookViewId="0">
      <selection activeCell="D70" sqref="D70"/>
    </sheetView>
  </sheetViews>
  <sheetFormatPr defaultColWidth="9.69140625" defaultRowHeight="15.5"/>
  <cols>
    <col min="1" max="1" width="4.69140625" customWidth="1"/>
    <col min="2" max="2" width="42.3046875" customWidth="1"/>
    <col min="3" max="3" width="14.69140625" customWidth="1"/>
    <col min="4" max="4" width="15.69140625" customWidth="1"/>
    <col min="5" max="5" width="12" customWidth="1"/>
    <col min="6" max="6" width="5.69140625" customWidth="1"/>
    <col min="7" max="7" width="9.07421875" customWidth="1"/>
    <col min="8" max="8" width="13.69140625" customWidth="1"/>
    <col min="9" max="9" width="3.69140625" customWidth="1"/>
    <col min="10" max="10" width="12.69140625" style="896" customWidth="1"/>
    <col min="11" max="11" width="13.69140625" customWidth="1"/>
    <col min="12" max="12" width="14" customWidth="1"/>
    <col min="13" max="13" width="13.69140625" style="896" customWidth="1"/>
    <col min="14" max="14" width="16.3046875" style="896" bestFit="1" customWidth="1"/>
    <col min="15" max="15" width="13.69140625" style="896" customWidth="1"/>
    <col min="16" max="16" width="15.69140625" style="896" customWidth="1"/>
    <col min="17" max="18" width="4.69140625" customWidth="1"/>
  </cols>
  <sheetData>
    <row r="1" spans="1:18">
      <c r="A1" s="1182" t="s">
        <v>156</v>
      </c>
      <c r="B1" s="1235"/>
      <c r="C1" s="1328" t="s">
        <v>353</v>
      </c>
      <c r="D1" s="1397"/>
      <c r="E1" s="1328" t="s">
        <v>158</v>
      </c>
      <c r="F1" s="1235"/>
      <c r="G1" s="1237" t="s">
        <v>159</v>
      </c>
      <c r="H1" s="1183"/>
      <c r="I1" s="1182" t="s">
        <v>156</v>
      </c>
      <c r="J1" s="1416"/>
      <c r="K1" s="1328"/>
      <c r="L1" s="1235"/>
      <c r="M1" s="1416" t="s">
        <v>353</v>
      </c>
      <c r="N1" s="1415"/>
      <c r="O1" s="1415" t="s">
        <v>158</v>
      </c>
      <c r="P1" s="1416" t="s">
        <v>159</v>
      </c>
      <c r="Q1" s="1183"/>
      <c r="R1" s="9"/>
    </row>
    <row r="2" spans="1:18">
      <c r="A2" s="1499" t="str">
        <f>'Data Sheet'!$C$25</f>
        <v xml:space="preserve">Niagara Mohawk Power Corporation </v>
      </c>
      <c r="B2" s="40"/>
      <c r="C2" s="886" t="s">
        <v>160</v>
      </c>
      <c r="D2" s="724"/>
      <c r="E2" s="9" t="s">
        <v>161</v>
      </c>
      <c r="F2" s="40"/>
      <c r="G2" s="47"/>
      <c r="H2" s="1586"/>
      <c r="I2" s="1499" t="str">
        <f>'Data Sheet'!$C$25</f>
        <v xml:space="preserve">Niagara Mohawk Power Corporation </v>
      </c>
      <c r="J2" s="886"/>
      <c r="K2" s="9"/>
      <c r="L2" s="40"/>
      <c r="M2" s="886" t="s">
        <v>160</v>
      </c>
      <c r="N2" s="876"/>
      <c r="O2" s="876" t="s">
        <v>161</v>
      </c>
      <c r="P2" s="886"/>
      <c r="Q2" s="1586"/>
      <c r="R2" s="9"/>
    </row>
    <row r="3" spans="1:18" ht="15" customHeight="1">
      <c r="A3" s="1499"/>
      <c r="B3" s="40"/>
      <c r="C3" s="37" t="s">
        <v>3845</v>
      </c>
      <c r="D3" s="725"/>
      <c r="E3" s="977" t="str">
        <f>'Data Sheet'!$C$40</f>
        <v>April 20, 2026</v>
      </c>
      <c r="F3" s="54"/>
      <c r="G3" s="390" t="str">
        <f>'Data Sheet'!$C$38</f>
        <v>December 31, 2025</v>
      </c>
      <c r="H3" s="1217"/>
      <c r="I3" s="1667"/>
      <c r="J3" s="901"/>
      <c r="K3" s="37"/>
      <c r="L3" s="54"/>
      <c r="M3" s="901" t="s">
        <v>3845</v>
      </c>
      <c r="N3" s="908"/>
      <c r="O3" s="922" t="str">
        <f>'Data Sheet'!$C$40</f>
        <v>April 20, 2026</v>
      </c>
      <c r="P3" s="924" t="str">
        <f>'Data Sheet'!$C$38</f>
        <v>December 31, 2025</v>
      </c>
      <c r="Q3" s="1217"/>
      <c r="R3" s="9"/>
    </row>
    <row r="4" spans="1:18" ht="15" customHeight="1">
      <c r="A4" s="1375" t="s">
        <v>4094</v>
      </c>
      <c r="B4" s="2600"/>
      <c r="C4" s="2600"/>
      <c r="D4" s="12"/>
      <c r="E4" s="12"/>
      <c r="F4" s="12"/>
      <c r="G4" s="2707"/>
      <c r="H4" s="1586"/>
      <c r="I4" s="1531" t="s">
        <v>4095</v>
      </c>
      <c r="J4" s="940"/>
      <c r="K4" s="12"/>
      <c r="L4" s="12"/>
      <c r="M4" s="940"/>
      <c r="N4" s="940"/>
      <c r="O4" s="940"/>
      <c r="P4" s="940"/>
      <c r="Q4" s="1586"/>
      <c r="R4" s="9"/>
    </row>
    <row r="5" spans="1:18">
      <c r="A5" s="1688" t="s">
        <v>4096</v>
      </c>
      <c r="B5" s="35"/>
      <c r="C5" s="35"/>
      <c r="D5" s="35"/>
      <c r="E5" s="35"/>
      <c r="F5" s="35"/>
      <c r="G5" s="428"/>
      <c r="H5" s="1217"/>
      <c r="I5" s="1688" t="s">
        <v>4097</v>
      </c>
      <c r="J5" s="914"/>
      <c r="K5" s="35"/>
      <c r="L5" s="35"/>
      <c r="M5" s="914"/>
      <c r="N5" s="914"/>
      <c r="O5" s="914"/>
      <c r="P5" s="914"/>
      <c r="Q5" s="1217"/>
      <c r="R5" s="9"/>
    </row>
    <row r="6" spans="1:18">
      <c r="A6" s="1499"/>
      <c r="B6" s="9"/>
      <c r="C6" s="9"/>
      <c r="D6" s="9"/>
      <c r="E6" s="9"/>
      <c r="F6" s="9"/>
      <c r="G6" s="2182"/>
      <c r="H6" s="1586"/>
      <c r="I6" s="1499"/>
      <c r="J6" s="886"/>
      <c r="K6" s="9"/>
      <c r="L6" s="9"/>
      <c r="M6" s="886"/>
      <c r="N6" s="886"/>
      <c r="O6" s="886"/>
      <c r="P6" s="886"/>
      <c r="Q6" s="1586"/>
      <c r="R6" s="9"/>
    </row>
    <row r="7" spans="1:18">
      <c r="A7" s="1499" t="s">
        <v>472</v>
      </c>
      <c r="B7" s="9" t="s">
        <v>4098</v>
      </c>
      <c r="C7" s="9"/>
      <c r="D7" s="9"/>
      <c r="E7" s="9"/>
      <c r="F7" s="9"/>
      <c r="G7" s="9"/>
      <c r="H7" s="1586"/>
      <c r="I7" s="1499"/>
      <c r="J7" s="886" t="s">
        <v>4099</v>
      </c>
      <c r="K7" s="9"/>
      <c r="L7" s="9"/>
      <c r="M7" s="886"/>
      <c r="N7" s="886"/>
      <c r="O7" s="886"/>
      <c r="P7" s="886"/>
      <c r="Q7" s="1586"/>
      <c r="R7" s="9"/>
    </row>
    <row r="8" spans="1:18">
      <c r="A8" s="1499"/>
      <c r="B8" s="9" t="s">
        <v>4100</v>
      </c>
      <c r="C8" s="9"/>
      <c r="D8" s="9"/>
      <c r="E8" s="9"/>
      <c r="F8" s="9"/>
      <c r="G8" s="9"/>
      <c r="H8" s="1586"/>
      <c r="I8" s="1499"/>
      <c r="J8" s="886" t="s">
        <v>4101</v>
      </c>
      <c r="K8" s="9"/>
      <c r="L8" s="9"/>
      <c r="M8" s="886"/>
      <c r="N8" s="886"/>
      <c r="O8" s="886"/>
      <c r="P8" s="886"/>
      <c r="Q8" s="1586"/>
      <c r="R8" s="9"/>
    </row>
    <row r="9" spans="1:18">
      <c r="A9" s="1499" t="s">
        <v>475</v>
      </c>
      <c r="B9" s="9" t="s">
        <v>4102</v>
      </c>
      <c r="C9" s="9"/>
      <c r="D9" s="9"/>
      <c r="E9" s="9"/>
      <c r="F9" s="9"/>
      <c r="G9" s="9"/>
      <c r="H9" s="1586"/>
      <c r="I9" s="1499"/>
      <c r="J9" s="886" t="s">
        <v>4103</v>
      </c>
      <c r="K9" s="9"/>
      <c r="L9" s="9"/>
      <c r="M9" s="886"/>
      <c r="N9" s="886"/>
      <c r="O9" s="886"/>
      <c r="P9" s="886"/>
      <c r="Q9" s="1586"/>
      <c r="R9" s="9"/>
    </row>
    <row r="10" spans="1:18">
      <c r="A10" s="1499"/>
      <c r="B10" s="9" t="s">
        <v>4104</v>
      </c>
      <c r="C10" s="9"/>
      <c r="D10" s="9"/>
      <c r="E10" s="9"/>
      <c r="F10" s="9"/>
      <c r="G10" s="9"/>
      <c r="H10" s="1586"/>
      <c r="I10" s="1499"/>
      <c r="J10" s="886" t="s">
        <v>4105</v>
      </c>
      <c r="K10" s="9"/>
      <c r="L10" s="9"/>
      <c r="M10" s="886"/>
      <c r="N10" s="886"/>
      <c r="O10" s="886"/>
      <c r="P10" s="886"/>
      <c r="Q10" s="1586"/>
      <c r="R10" s="9"/>
    </row>
    <row r="11" spans="1:18">
      <c r="A11" s="1499"/>
      <c r="B11" s="9" t="s">
        <v>4106</v>
      </c>
      <c r="C11" s="9"/>
      <c r="D11" s="9"/>
      <c r="E11" s="9"/>
      <c r="F11" s="9"/>
      <c r="G11" s="9"/>
      <c r="H11" s="1586"/>
      <c r="I11" s="1499" t="s">
        <v>3095</v>
      </c>
      <c r="J11" s="886" t="s">
        <v>4107</v>
      </c>
      <c r="K11" s="9"/>
      <c r="L11" s="9"/>
      <c r="M11" s="886"/>
      <c r="N11" s="886"/>
      <c r="O11" s="886"/>
      <c r="P11" s="886"/>
      <c r="Q11" s="1586"/>
      <c r="R11" s="9"/>
    </row>
    <row r="12" spans="1:18">
      <c r="A12" s="1499" t="s">
        <v>478</v>
      </c>
      <c r="B12" s="9" t="s">
        <v>4108</v>
      </c>
      <c r="C12" s="9"/>
      <c r="D12" s="9"/>
      <c r="E12" s="9"/>
      <c r="F12" s="9"/>
      <c r="G12" s="9"/>
      <c r="H12" s="1586"/>
      <c r="I12" s="1499"/>
      <c r="J12" s="886" t="s">
        <v>4109</v>
      </c>
      <c r="K12" s="9"/>
      <c r="L12" s="9"/>
      <c r="M12" s="886"/>
      <c r="N12" s="886"/>
      <c r="O12" s="886"/>
      <c r="P12" s="886"/>
      <c r="Q12" s="1586"/>
      <c r="R12" s="9"/>
    </row>
    <row r="13" spans="1:18">
      <c r="A13" s="1499"/>
      <c r="B13" s="9" t="s">
        <v>3754</v>
      </c>
      <c r="C13" s="9"/>
      <c r="D13" s="9"/>
      <c r="E13" s="9"/>
      <c r="F13" s="9"/>
      <c r="G13" s="9"/>
      <c r="H13" s="1586"/>
      <c r="I13" s="1499"/>
      <c r="J13" s="886" t="s">
        <v>4110</v>
      </c>
      <c r="K13" s="9"/>
      <c r="L13" s="9"/>
      <c r="M13" s="886"/>
      <c r="N13" s="886"/>
      <c r="O13" s="886"/>
      <c r="P13" s="886"/>
      <c r="Q13" s="1586"/>
      <c r="R13" s="9"/>
    </row>
    <row r="14" spans="1:18">
      <c r="A14" s="1499"/>
      <c r="B14" s="9" t="s">
        <v>4111</v>
      </c>
      <c r="C14" s="9"/>
      <c r="D14" s="9"/>
      <c r="E14" s="9"/>
      <c r="F14" s="9"/>
      <c r="G14" s="9"/>
      <c r="H14" s="1586"/>
      <c r="I14" s="1499" t="s">
        <v>3100</v>
      </c>
      <c r="J14" s="886" t="s">
        <v>4112</v>
      </c>
      <c r="K14" s="9"/>
      <c r="L14" s="9"/>
      <c r="M14" s="886"/>
      <c r="N14" s="886"/>
      <c r="O14" s="886"/>
      <c r="P14" s="886"/>
      <c r="Q14" s="1586"/>
      <c r="R14" s="9"/>
    </row>
    <row r="15" spans="1:18">
      <c r="A15" s="1499"/>
      <c r="B15" s="9" t="s">
        <v>4113</v>
      </c>
      <c r="C15" s="9"/>
      <c r="D15" s="9"/>
      <c r="E15" s="9"/>
      <c r="F15" s="9"/>
      <c r="G15" s="9"/>
      <c r="H15" s="1586"/>
      <c r="I15" s="1499"/>
      <c r="J15" s="886" t="s">
        <v>4114</v>
      </c>
      <c r="K15" s="9"/>
      <c r="L15" s="9"/>
      <c r="M15" s="886"/>
      <c r="N15" s="886"/>
      <c r="O15" s="886"/>
      <c r="P15" s="886"/>
      <c r="Q15" s="1586"/>
      <c r="R15" s="9"/>
    </row>
    <row r="16" spans="1:18">
      <c r="A16" s="1499"/>
      <c r="B16" s="9" t="s">
        <v>3760</v>
      </c>
      <c r="C16" s="9"/>
      <c r="D16" s="9"/>
      <c r="E16" s="9"/>
      <c r="F16" s="9"/>
      <c r="G16" s="9"/>
      <c r="H16" s="1586"/>
      <c r="I16" s="1499"/>
      <c r="J16" s="886" t="s">
        <v>4115</v>
      </c>
      <c r="K16" s="9"/>
      <c r="L16" s="9"/>
      <c r="M16" s="886"/>
      <c r="N16" s="886"/>
      <c r="O16" s="886"/>
      <c r="P16" s="886"/>
      <c r="Q16" s="1586"/>
      <c r="R16" s="9"/>
    </row>
    <row r="17" spans="1:18">
      <c r="A17" s="1499"/>
      <c r="B17" s="9" t="s">
        <v>3762</v>
      </c>
      <c r="C17" s="9"/>
      <c r="D17" s="9"/>
      <c r="E17" s="9"/>
      <c r="F17" s="9"/>
      <c r="G17" s="9"/>
      <c r="H17" s="1586"/>
      <c r="I17" s="1499"/>
      <c r="J17" s="886" t="s">
        <v>4116</v>
      </c>
      <c r="K17" s="9"/>
      <c r="L17" s="9"/>
      <c r="M17" s="886"/>
      <c r="N17" s="886"/>
      <c r="O17" s="886"/>
      <c r="P17" s="886"/>
      <c r="Q17" s="1586"/>
      <c r="R17" s="9"/>
    </row>
    <row r="18" spans="1:18">
      <c r="A18" s="1499"/>
      <c r="B18" s="9" t="s">
        <v>4117</v>
      </c>
      <c r="C18" s="9"/>
      <c r="D18" s="9"/>
      <c r="E18" s="9"/>
      <c r="F18" s="9"/>
      <c r="G18" s="9"/>
      <c r="H18" s="1586"/>
      <c r="I18" s="1499"/>
      <c r="J18" s="886" t="s">
        <v>4118</v>
      </c>
      <c r="K18" s="9"/>
      <c r="L18" s="9"/>
      <c r="M18" s="886"/>
      <c r="N18" s="886"/>
      <c r="O18" s="886"/>
      <c r="P18" s="886"/>
      <c r="Q18" s="1586"/>
      <c r="R18" s="9"/>
    </row>
    <row r="19" spans="1:18">
      <c r="A19" s="1499"/>
      <c r="B19" s="9" t="s">
        <v>4119</v>
      </c>
      <c r="C19" s="9"/>
      <c r="D19" s="9"/>
      <c r="E19" s="9"/>
      <c r="F19" s="9"/>
      <c r="G19" s="9"/>
      <c r="H19" s="1586"/>
      <c r="I19" s="1499"/>
      <c r="J19" s="886" t="s">
        <v>4120</v>
      </c>
      <c r="K19" s="9"/>
      <c r="L19" s="9"/>
      <c r="M19" s="886"/>
      <c r="N19" s="886"/>
      <c r="O19" s="886"/>
      <c r="P19" s="886"/>
      <c r="Q19" s="1586"/>
      <c r="R19" s="9"/>
    </row>
    <row r="20" spans="1:18">
      <c r="A20" s="1499"/>
      <c r="B20" s="9" t="s">
        <v>4121</v>
      </c>
      <c r="C20" s="9"/>
      <c r="D20" s="9"/>
      <c r="E20" s="9"/>
      <c r="F20" s="9"/>
      <c r="G20" s="9"/>
      <c r="H20" s="1586"/>
      <c r="I20" s="1499"/>
      <c r="J20" s="886" t="s">
        <v>4122</v>
      </c>
      <c r="K20" s="9"/>
      <c r="L20" s="9"/>
      <c r="M20" s="886"/>
      <c r="N20" s="886"/>
      <c r="O20" s="886"/>
      <c r="P20" s="886"/>
      <c r="Q20" s="1586"/>
      <c r="R20" s="9"/>
    </row>
    <row r="21" spans="1:18">
      <c r="A21" s="1499"/>
      <c r="B21" s="9" t="s">
        <v>4123</v>
      </c>
      <c r="C21" s="9"/>
      <c r="D21" s="9"/>
      <c r="E21" s="9"/>
      <c r="F21" s="9"/>
      <c r="G21" s="9"/>
      <c r="H21" s="1586"/>
      <c r="I21" s="1499"/>
      <c r="J21" s="886" t="s">
        <v>4124</v>
      </c>
      <c r="K21" s="9"/>
      <c r="L21" s="9"/>
      <c r="M21" s="886"/>
      <c r="N21" s="886"/>
      <c r="O21" s="886"/>
      <c r="P21" s="886"/>
      <c r="Q21" s="1586"/>
      <c r="R21" s="9"/>
    </row>
    <row r="22" spans="1:18">
      <c r="A22" s="1499"/>
      <c r="B22" s="9" t="s">
        <v>4125</v>
      </c>
      <c r="C22" s="9"/>
      <c r="D22" s="9"/>
      <c r="E22" s="9"/>
      <c r="F22" s="9"/>
      <c r="G22" s="9"/>
      <c r="H22" s="1586"/>
      <c r="I22" s="1499" t="s">
        <v>3131</v>
      </c>
      <c r="J22" s="886" t="s">
        <v>4126</v>
      </c>
      <c r="K22" s="9"/>
      <c r="L22" s="9"/>
      <c r="M22" s="886"/>
      <c r="N22" s="886"/>
      <c r="O22" s="886"/>
      <c r="P22" s="886"/>
      <c r="Q22" s="1586"/>
      <c r="R22" s="9"/>
    </row>
    <row r="23" spans="1:18">
      <c r="A23" s="1499"/>
      <c r="B23" s="9" t="s">
        <v>4127</v>
      </c>
      <c r="C23" s="9"/>
      <c r="D23" s="9"/>
      <c r="E23" s="9"/>
      <c r="F23" s="9"/>
      <c r="G23" s="9"/>
      <c r="H23" s="1586"/>
      <c r="I23" s="1499"/>
      <c r="J23" s="886" t="s">
        <v>4128</v>
      </c>
      <c r="K23" s="9"/>
      <c r="L23" s="9"/>
      <c r="M23" s="886"/>
      <c r="N23" s="886"/>
      <c r="O23" s="886"/>
      <c r="P23" s="886"/>
      <c r="Q23" s="1586"/>
      <c r="R23" s="9"/>
    </row>
    <row r="24" spans="1:18">
      <c r="A24" s="1499"/>
      <c r="B24" s="9" t="s">
        <v>4129</v>
      </c>
      <c r="C24" s="9"/>
      <c r="D24" s="9"/>
      <c r="E24" s="9"/>
      <c r="F24" s="9"/>
      <c r="G24" s="9"/>
      <c r="H24" s="1586"/>
      <c r="I24" s="1465"/>
      <c r="J24" s="886" t="s">
        <v>4130</v>
      </c>
      <c r="K24" s="9"/>
      <c r="L24" s="9"/>
      <c r="M24" s="886"/>
      <c r="N24" s="886"/>
      <c r="O24" s="886"/>
      <c r="P24" s="886"/>
      <c r="Q24" s="1586"/>
      <c r="R24" s="9"/>
    </row>
    <row r="25" spans="1:18">
      <c r="A25" s="1499"/>
      <c r="B25" s="9" t="s">
        <v>3778</v>
      </c>
      <c r="C25" s="9"/>
      <c r="D25" s="9"/>
      <c r="E25" s="9"/>
      <c r="F25" s="9"/>
      <c r="G25" s="9"/>
      <c r="H25" s="1586"/>
      <c r="I25" s="1499" t="s">
        <v>3135</v>
      </c>
      <c r="J25" s="886" t="s">
        <v>4131</v>
      </c>
      <c r="K25" s="9"/>
      <c r="L25" s="9"/>
      <c r="M25" s="886"/>
      <c r="N25" s="886"/>
      <c r="O25" s="886"/>
      <c r="P25" s="886"/>
      <c r="Q25" s="1586"/>
      <c r="R25" s="9"/>
    </row>
    <row r="26" spans="1:18">
      <c r="A26" s="1499"/>
      <c r="B26" s="9" t="s">
        <v>4132</v>
      </c>
      <c r="C26" s="9"/>
      <c r="D26" s="9"/>
      <c r="E26" s="9"/>
      <c r="F26" s="9"/>
      <c r="G26" s="9"/>
      <c r="H26" s="1586"/>
      <c r="I26" s="1499"/>
      <c r="J26" s="886" t="s">
        <v>4133</v>
      </c>
      <c r="K26" s="9"/>
      <c r="L26" s="9"/>
      <c r="M26" s="886"/>
      <c r="N26" s="886"/>
      <c r="O26" s="886"/>
      <c r="P26" s="886"/>
      <c r="Q26" s="1586"/>
      <c r="R26" s="9"/>
    </row>
    <row r="27" spans="1:18">
      <c r="A27" s="1499"/>
      <c r="B27" s="9" t="s">
        <v>3782</v>
      </c>
      <c r="C27" s="9"/>
      <c r="D27" s="9"/>
      <c r="E27" s="9"/>
      <c r="F27" s="9"/>
      <c r="G27" s="9"/>
      <c r="H27" s="1586"/>
      <c r="I27" s="1499"/>
      <c r="J27" s="886" t="s">
        <v>4134</v>
      </c>
      <c r="K27" s="9"/>
      <c r="L27" s="9"/>
      <c r="M27" s="886"/>
      <c r="N27" s="886"/>
      <c r="O27" s="886"/>
      <c r="P27" s="886"/>
      <c r="Q27" s="1586"/>
      <c r="R27" s="9"/>
    </row>
    <row r="28" spans="1:18">
      <c r="A28" s="1499"/>
      <c r="B28" s="9" t="s">
        <v>4135</v>
      </c>
      <c r="C28" s="9"/>
      <c r="D28" s="9"/>
      <c r="E28" s="9"/>
      <c r="F28" s="9"/>
      <c r="G28" s="9"/>
      <c r="H28" s="1586"/>
      <c r="I28" s="1499"/>
      <c r="J28" s="886" t="s">
        <v>4136</v>
      </c>
      <c r="K28" s="9"/>
      <c r="L28" s="9"/>
      <c r="M28" s="886"/>
      <c r="N28" s="886"/>
      <c r="O28" s="886"/>
      <c r="P28" s="886"/>
      <c r="Q28" s="1586"/>
      <c r="R28" s="9"/>
    </row>
    <row r="29" spans="1:18">
      <c r="A29" s="1465"/>
      <c r="B29" s="9" t="s">
        <v>3786</v>
      </c>
      <c r="C29" s="9"/>
      <c r="D29" s="9"/>
      <c r="E29" s="9"/>
      <c r="F29" s="9"/>
      <c r="G29" s="9"/>
      <c r="H29" s="1586"/>
      <c r="I29" s="1499"/>
      <c r="J29" s="886" t="s">
        <v>4137</v>
      </c>
      <c r="K29" s="9"/>
      <c r="L29" s="9"/>
      <c r="M29" s="886"/>
      <c r="N29" s="886"/>
      <c r="O29" s="886"/>
      <c r="P29" s="886"/>
      <c r="Q29" s="1586"/>
      <c r="R29" s="9"/>
    </row>
    <row r="30" spans="1:18">
      <c r="A30" s="1465"/>
      <c r="B30" s="807" t="s">
        <v>3788</v>
      </c>
      <c r="C30" s="9"/>
      <c r="D30" s="9"/>
      <c r="E30" s="9"/>
      <c r="F30" s="9"/>
      <c r="G30" s="9"/>
      <c r="H30" s="1586"/>
      <c r="I30" s="1499"/>
      <c r="J30" s="886" t="s">
        <v>4138</v>
      </c>
      <c r="K30" s="9"/>
      <c r="L30" s="9"/>
      <c r="M30" s="886"/>
      <c r="N30" s="886"/>
      <c r="O30" s="886"/>
      <c r="P30" s="886"/>
      <c r="Q30" s="1586"/>
      <c r="R30" s="9"/>
    </row>
    <row r="31" spans="1:18">
      <c r="A31" s="1465"/>
      <c r="B31" s="807" t="s">
        <v>4139</v>
      </c>
      <c r="C31" s="9"/>
      <c r="D31" s="9"/>
      <c r="E31" s="9"/>
      <c r="F31" s="9"/>
      <c r="G31" s="9"/>
      <c r="H31" s="1586"/>
      <c r="I31" s="1499"/>
      <c r="J31" s="886" t="s">
        <v>4140</v>
      </c>
      <c r="K31" s="9"/>
      <c r="L31" s="9"/>
      <c r="M31" s="886"/>
      <c r="N31" s="886"/>
      <c r="O31" s="886"/>
      <c r="P31" s="886"/>
      <c r="Q31" s="1586"/>
      <c r="R31" s="9"/>
    </row>
    <row r="32" spans="1:18">
      <c r="A32" s="1465"/>
      <c r="B32" s="1429" t="s">
        <v>3791</v>
      </c>
      <c r="C32" s="9"/>
      <c r="D32" s="9"/>
      <c r="E32" s="9"/>
      <c r="F32" s="9"/>
      <c r="G32" s="9"/>
      <c r="H32" s="1586"/>
      <c r="I32" s="1499" t="s">
        <v>3140</v>
      </c>
      <c r="J32" s="886" t="s">
        <v>4141</v>
      </c>
      <c r="K32" s="9"/>
      <c r="L32" s="9"/>
      <c r="M32" s="886"/>
      <c r="N32" s="886"/>
      <c r="O32" s="886"/>
      <c r="P32" s="886"/>
      <c r="Q32" s="1586"/>
      <c r="R32" s="9"/>
    </row>
    <row r="33" spans="1:18">
      <c r="A33" s="1465"/>
      <c r="B33" s="807" t="s">
        <v>4142</v>
      </c>
      <c r="C33" s="9"/>
      <c r="D33" s="9"/>
      <c r="E33" s="9"/>
      <c r="F33" s="9"/>
      <c r="G33" s="9"/>
      <c r="H33" s="1586"/>
      <c r="I33" s="1499"/>
      <c r="J33" s="886" t="s">
        <v>4143</v>
      </c>
      <c r="K33" s="9"/>
      <c r="L33" s="9"/>
      <c r="M33" s="886"/>
      <c r="N33" s="886"/>
      <c r="O33" s="886"/>
      <c r="P33" s="925"/>
      <c r="Q33" s="1586"/>
      <c r="R33" s="9"/>
    </row>
    <row r="34" spans="1:18">
      <c r="A34" s="1465"/>
      <c r="B34" s="807" t="s">
        <v>4144</v>
      </c>
      <c r="C34" s="9"/>
      <c r="D34" s="9"/>
      <c r="E34" s="9"/>
      <c r="F34" s="9"/>
      <c r="G34" s="9"/>
      <c r="H34" s="1586"/>
      <c r="I34" s="1499"/>
      <c r="J34" s="886" t="s">
        <v>4145</v>
      </c>
      <c r="K34" s="9"/>
      <c r="L34" s="9"/>
      <c r="M34" s="886"/>
      <c r="N34" s="886"/>
      <c r="O34" s="886"/>
      <c r="P34" s="925"/>
      <c r="Q34" s="1586"/>
      <c r="R34" s="9"/>
    </row>
    <row r="35" spans="1:18">
      <c r="A35" s="1465"/>
      <c r="B35" s="9" t="s">
        <v>4146</v>
      </c>
      <c r="C35" s="9"/>
      <c r="D35" s="9"/>
      <c r="E35" s="9"/>
      <c r="F35" s="9"/>
      <c r="G35" s="9"/>
      <c r="H35" s="1586"/>
      <c r="I35" s="1499"/>
      <c r="J35" s="886" t="s">
        <v>4147</v>
      </c>
      <c r="K35" s="9"/>
      <c r="L35" s="9"/>
      <c r="M35" s="886"/>
      <c r="N35" s="886"/>
      <c r="O35" s="886"/>
      <c r="P35" s="925"/>
      <c r="Q35" s="1586"/>
      <c r="R35" s="9"/>
    </row>
    <row r="36" spans="1:18">
      <c r="A36" s="1465"/>
      <c r="B36" s="9"/>
      <c r="C36" s="9"/>
      <c r="D36" s="9"/>
      <c r="E36" s="9"/>
      <c r="F36" s="9"/>
      <c r="G36" s="9"/>
      <c r="H36" s="1586"/>
      <c r="I36" s="1329" t="s">
        <v>3176</v>
      </c>
      <c r="J36" s="915" t="s">
        <v>4148</v>
      </c>
      <c r="K36" s="9"/>
      <c r="L36" s="9"/>
      <c r="M36" s="886"/>
      <c r="N36" s="886"/>
      <c r="O36" s="886"/>
      <c r="P36" s="886"/>
      <c r="Q36" s="1586"/>
      <c r="R36" s="9"/>
    </row>
    <row r="37" spans="1:18">
      <c r="A37" s="2175"/>
      <c r="B37" s="2182"/>
      <c r="C37" s="42"/>
      <c r="D37" s="2162"/>
      <c r="E37" s="2162"/>
      <c r="F37" s="3891" t="s">
        <v>4149</v>
      </c>
      <c r="G37" s="3899"/>
      <c r="H37" s="2545" t="s">
        <v>3802</v>
      </c>
      <c r="I37" s="1531" t="s">
        <v>3802</v>
      </c>
      <c r="J37" s="916"/>
      <c r="K37" s="2179" t="s">
        <v>4150</v>
      </c>
      <c r="L37" s="2591"/>
      <c r="M37" s="2518" t="s">
        <v>4151</v>
      </c>
      <c r="N37" s="2518"/>
      <c r="O37" s="2518"/>
      <c r="P37" s="2518"/>
      <c r="Q37" s="2093"/>
      <c r="R37" s="9"/>
    </row>
    <row r="38" spans="1:18">
      <c r="A38" s="2951"/>
      <c r="B38" s="144" t="s">
        <v>4152</v>
      </c>
      <c r="C38" s="40"/>
      <c r="D38" s="144" t="s">
        <v>4153</v>
      </c>
      <c r="E38" s="144" t="s">
        <v>3796</v>
      </c>
      <c r="F38" s="144" t="s">
        <v>3796</v>
      </c>
      <c r="G38" s="1576" t="s">
        <v>3796</v>
      </c>
      <c r="H38" s="1330" t="s">
        <v>4154</v>
      </c>
      <c r="I38" s="1531" t="s">
        <v>4154</v>
      </c>
      <c r="J38" s="916"/>
      <c r="K38" s="40" t="s">
        <v>85</v>
      </c>
      <c r="L38" s="40"/>
      <c r="M38" s="907" t="s">
        <v>4155</v>
      </c>
      <c r="N38" s="907" t="s">
        <v>4156</v>
      </c>
      <c r="O38" s="925" t="s">
        <v>495</v>
      </c>
      <c r="P38" s="873"/>
      <c r="Q38" s="1341"/>
      <c r="R38" s="9"/>
    </row>
    <row r="39" spans="1:18">
      <c r="A39" s="2951"/>
      <c r="B39" s="144" t="s">
        <v>4157</v>
      </c>
      <c r="C39" s="144" t="s">
        <v>3798</v>
      </c>
      <c r="D39" s="144" t="s">
        <v>3799</v>
      </c>
      <c r="E39" s="144" t="s">
        <v>3800</v>
      </c>
      <c r="F39" s="144" t="s">
        <v>3801</v>
      </c>
      <c r="G39" s="726" t="s">
        <v>3801</v>
      </c>
      <c r="H39" s="1330" t="s">
        <v>4158</v>
      </c>
      <c r="I39" s="1531" t="s">
        <v>4159</v>
      </c>
      <c r="J39" s="916"/>
      <c r="K39" s="144" t="s">
        <v>3802</v>
      </c>
      <c r="L39" s="144" t="s">
        <v>3802</v>
      </c>
      <c r="M39" s="907" t="s">
        <v>2381</v>
      </c>
      <c r="N39" s="907" t="s">
        <v>2381</v>
      </c>
      <c r="O39" s="925" t="s">
        <v>2381</v>
      </c>
      <c r="P39" s="877" t="s">
        <v>4160</v>
      </c>
      <c r="Q39" s="1330" t="s">
        <v>4161</v>
      </c>
      <c r="R39" s="143"/>
    </row>
    <row r="40" spans="1:18">
      <c r="A40" s="2951" t="s">
        <v>399</v>
      </c>
      <c r="B40" s="144" t="s">
        <v>4162</v>
      </c>
      <c r="C40" s="144" t="s">
        <v>3808</v>
      </c>
      <c r="D40" s="144" t="s">
        <v>3809</v>
      </c>
      <c r="E40" s="144" t="s">
        <v>4155</v>
      </c>
      <c r="F40" s="144" t="s">
        <v>3811</v>
      </c>
      <c r="G40" s="726" t="s">
        <v>3812</v>
      </c>
      <c r="H40" s="1330" t="s">
        <v>4163</v>
      </c>
      <c r="I40" s="1531" t="s">
        <v>2720</v>
      </c>
      <c r="J40" s="916"/>
      <c r="K40" s="144" t="s">
        <v>4164</v>
      </c>
      <c r="L40" s="144" t="s">
        <v>4165</v>
      </c>
      <c r="M40" s="907" t="s">
        <v>3814</v>
      </c>
      <c r="N40" s="907" t="s">
        <v>3814</v>
      </c>
      <c r="O40" s="925" t="s">
        <v>3814</v>
      </c>
      <c r="P40" s="877" t="s">
        <v>4166</v>
      </c>
      <c r="Q40" s="1330" t="s">
        <v>402</v>
      </c>
      <c r="R40" s="143"/>
    </row>
    <row r="41" spans="1:18">
      <c r="A41" s="1640" t="s">
        <v>402</v>
      </c>
      <c r="B41" s="198" t="s">
        <v>172</v>
      </c>
      <c r="C41" s="198" t="s">
        <v>173</v>
      </c>
      <c r="D41" s="198" t="s">
        <v>174</v>
      </c>
      <c r="E41" s="198" t="s">
        <v>175</v>
      </c>
      <c r="F41" s="198" t="s">
        <v>513</v>
      </c>
      <c r="G41" s="727" t="s">
        <v>514</v>
      </c>
      <c r="H41" s="1331" t="s">
        <v>515</v>
      </c>
      <c r="I41" s="1585"/>
      <c r="J41" s="904" t="s">
        <v>4167</v>
      </c>
      <c r="K41" s="198" t="s">
        <v>516</v>
      </c>
      <c r="L41" s="198" t="s">
        <v>517</v>
      </c>
      <c r="M41" s="900" t="s">
        <v>518</v>
      </c>
      <c r="N41" s="900" t="s">
        <v>519</v>
      </c>
      <c r="O41" s="923" t="s">
        <v>520</v>
      </c>
      <c r="P41" s="926" t="s">
        <v>982</v>
      </c>
      <c r="Q41" s="1331"/>
      <c r="R41" s="143"/>
    </row>
    <row r="42" spans="1:18">
      <c r="A42" s="1640">
        <v>1</v>
      </c>
      <c r="B42" s="54" t="s">
        <v>4168</v>
      </c>
      <c r="C42" s="54" t="s">
        <v>3818</v>
      </c>
      <c r="D42" s="54"/>
      <c r="E42" s="54"/>
      <c r="F42" s="54"/>
      <c r="G42" s="854"/>
      <c r="H42" s="3142">
        <v>265.01299999999998</v>
      </c>
      <c r="I42" s="1559"/>
      <c r="J42" s="904"/>
      <c r="K42" s="222"/>
      <c r="L42" s="222"/>
      <c r="M42" s="3415">
        <v>0</v>
      </c>
      <c r="N42" s="3415">
        <v>5722.7900000000009</v>
      </c>
      <c r="O42" s="3415"/>
      <c r="P42" s="3416">
        <v>5722.7900000000009</v>
      </c>
      <c r="Q42" s="1331">
        <v>1</v>
      </c>
      <c r="R42" s="143"/>
    </row>
    <row r="43" spans="1:18">
      <c r="A43" s="1640">
        <v>2</v>
      </c>
      <c r="B43" s="54" t="s">
        <v>4169</v>
      </c>
      <c r="C43" s="54" t="s">
        <v>3818</v>
      </c>
      <c r="D43" s="54"/>
      <c r="E43" s="54"/>
      <c r="F43" s="54"/>
      <c r="G43" s="854"/>
      <c r="H43" s="2708">
        <v>2130.223</v>
      </c>
      <c r="I43" s="1559"/>
      <c r="J43" s="904"/>
      <c r="K43" s="222"/>
      <c r="L43" s="222"/>
      <c r="M43" s="908">
        <v>0</v>
      </c>
      <c r="N43" s="908">
        <v>539343.15</v>
      </c>
      <c r="O43" s="908"/>
      <c r="P43" s="901">
        <v>539343.15</v>
      </c>
      <c r="Q43" s="1331">
        <v>2</v>
      </c>
      <c r="R43" s="143"/>
    </row>
    <row r="44" spans="1:18">
      <c r="A44" s="1640">
        <v>3</v>
      </c>
      <c r="B44" s="54" t="s">
        <v>4170</v>
      </c>
      <c r="C44" s="54" t="s">
        <v>3818</v>
      </c>
      <c r="D44" s="54"/>
      <c r="E44" s="54"/>
      <c r="F44" s="54"/>
      <c r="G44" s="854"/>
      <c r="H44" s="1693">
        <v>1139.5630000000001</v>
      </c>
      <c r="I44" s="1559"/>
      <c r="J44" s="904"/>
      <c r="K44" s="222"/>
      <c r="L44" s="222"/>
      <c r="M44" s="908">
        <v>0</v>
      </c>
      <c r="N44" s="908">
        <v>211828.31</v>
      </c>
      <c r="O44" s="908"/>
      <c r="P44" s="901">
        <v>211828.31</v>
      </c>
      <c r="Q44" s="1331">
        <v>3</v>
      </c>
      <c r="R44" s="143"/>
    </row>
    <row r="45" spans="1:18">
      <c r="A45" s="1640">
        <v>4</v>
      </c>
      <c r="B45" s="54"/>
      <c r="C45" s="54"/>
      <c r="D45" s="54"/>
      <c r="E45" s="54"/>
      <c r="F45" s="54"/>
      <c r="G45" s="854"/>
      <c r="H45" s="1693">
        <v>0</v>
      </c>
      <c r="I45" s="1559"/>
      <c r="J45" s="904"/>
      <c r="K45" s="222"/>
      <c r="L45" s="222"/>
      <c r="M45" s="908">
        <v>0</v>
      </c>
      <c r="N45" s="908">
        <v>0</v>
      </c>
      <c r="O45" s="908">
        <v>0</v>
      </c>
      <c r="P45" s="901">
        <f t="shared" ref="P45:P46" si="0">M45+N45+O45</f>
        <v>0</v>
      </c>
      <c r="Q45" s="1331">
        <v>4</v>
      </c>
      <c r="R45" s="143"/>
    </row>
    <row r="46" spans="1:18">
      <c r="A46" s="1640">
        <v>5</v>
      </c>
      <c r="B46" s="54" t="s">
        <v>4171</v>
      </c>
      <c r="C46" s="54"/>
      <c r="D46" s="54"/>
      <c r="E46" s="54"/>
      <c r="F46" s="54"/>
      <c r="G46" s="854"/>
      <c r="H46" s="1693">
        <v>0</v>
      </c>
      <c r="I46" s="1559"/>
      <c r="J46" s="904"/>
      <c r="K46" s="222"/>
      <c r="L46" s="222"/>
      <c r="M46" s="908">
        <v>0</v>
      </c>
      <c r="N46" s="908">
        <v>0</v>
      </c>
      <c r="O46" s="908">
        <v>0</v>
      </c>
      <c r="P46" s="901">
        <f t="shared" si="0"/>
        <v>0</v>
      </c>
      <c r="Q46" s="1331">
        <v>5</v>
      </c>
      <c r="R46" s="143"/>
    </row>
    <row r="47" spans="1:18">
      <c r="A47" s="1640">
        <v>6</v>
      </c>
      <c r="B47" s="54" t="s">
        <v>4172</v>
      </c>
      <c r="C47" s="54" t="s">
        <v>4173</v>
      </c>
      <c r="D47" s="54" t="s">
        <v>4174</v>
      </c>
      <c r="E47" s="54"/>
      <c r="F47" s="54"/>
      <c r="G47" s="854"/>
      <c r="H47" s="1693">
        <v>170617.88800000001</v>
      </c>
      <c r="I47" s="1559"/>
      <c r="J47" s="904"/>
      <c r="K47" s="222"/>
      <c r="L47" s="222"/>
      <c r="M47" s="908">
        <v>0</v>
      </c>
      <c r="N47" s="908">
        <v>8238886.1417800002</v>
      </c>
      <c r="O47" s="908">
        <v>0</v>
      </c>
      <c r="P47" s="901">
        <v>8238886.1417800002</v>
      </c>
      <c r="Q47" s="1331">
        <v>6</v>
      </c>
      <c r="R47" s="143"/>
    </row>
    <row r="48" spans="1:18">
      <c r="A48" s="1640">
        <v>7</v>
      </c>
      <c r="B48" s="54" t="s">
        <v>4175</v>
      </c>
      <c r="C48" s="54" t="s">
        <v>4173</v>
      </c>
      <c r="D48" s="54" t="s">
        <v>4176</v>
      </c>
      <c r="E48" s="54"/>
      <c r="F48" s="54"/>
      <c r="G48" s="854"/>
      <c r="H48" s="1693">
        <v>67109.404859999995</v>
      </c>
      <c r="I48" s="1559"/>
      <c r="J48" s="904"/>
      <c r="K48" s="222"/>
      <c r="L48" s="222"/>
      <c r="M48" s="908">
        <v>415056.5</v>
      </c>
      <c r="N48" s="908">
        <v>4183637.5525339488</v>
      </c>
      <c r="O48" s="1048">
        <v>0</v>
      </c>
      <c r="P48" s="901">
        <v>4598694.0525339488</v>
      </c>
      <c r="Q48" s="1331">
        <v>7</v>
      </c>
      <c r="R48" s="143"/>
    </row>
    <row r="49" spans="1:18">
      <c r="A49" s="1640">
        <v>8</v>
      </c>
      <c r="B49" s="54" t="s">
        <v>4177</v>
      </c>
      <c r="C49" s="54" t="s">
        <v>4173</v>
      </c>
      <c r="D49" s="54" t="s">
        <v>4178</v>
      </c>
      <c r="E49" s="54"/>
      <c r="F49" s="54"/>
      <c r="G49" s="854"/>
      <c r="H49" s="1693">
        <v>7989.4776000000002</v>
      </c>
      <c r="I49" s="1559"/>
      <c r="J49" s="904"/>
      <c r="K49" s="222"/>
      <c r="L49" s="222"/>
      <c r="M49" s="908">
        <v>41051.199999999997</v>
      </c>
      <c r="N49" s="908">
        <v>454019.91169395158</v>
      </c>
      <c r="O49" s="1048">
        <v>0</v>
      </c>
      <c r="P49" s="901">
        <v>495071.11169395159</v>
      </c>
      <c r="Q49" s="1331">
        <v>8</v>
      </c>
      <c r="R49" s="143"/>
    </row>
    <row r="50" spans="1:18">
      <c r="A50" s="1640">
        <v>9</v>
      </c>
      <c r="B50" s="54" t="s">
        <v>4179</v>
      </c>
      <c r="C50" s="54" t="s">
        <v>4173</v>
      </c>
      <c r="D50" s="54" t="s">
        <v>4180</v>
      </c>
      <c r="E50" s="54"/>
      <c r="F50" s="54"/>
      <c r="G50" s="854"/>
      <c r="H50" s="1693">
        <v>4687.8091999999997</v>
      </c>
      <c r="I50" s="1559"/>
      <c r="J50" s="904"/>
      <c r="K50" s="222"/>
      <c r="L50" s="222"/>
      <c r="M50" s="908">
        <v>22188.900000000005</v>
      </c>
      <c r="N50" s="908">
        <v>262936.3123809247</v>
      </c>
      <c r="O50" s="1048">
        <v>0</v>
      </c>
      <c r="P50" s="901">
        <v>285125.21238092473</v>
      </c>
      <c r="Q50" s="1331">
        <v>9</v>
      </c>
      <c r="R50" s="143"/>
    </row>
    <row r="51" spans="1:18">
      <c r="A51" s="1640">
        <v>10</v>
      </c>
      <c r="B51" s="54" t="s">
        <v>4181</v>
      </c>
      <c r="C51" s="54" t="s">
        <v>4173</v>
      </c>
      <c r="D51" s="54" t="s">
        <v>4182</v>
      </c>
      <c r="E51" s="54"/>
      <c r="F51" s="54"/>
      <c r="G51" s="854"/>
      <c r="H51" s="1693">
        <v>9876.3186337260013</v>
      </c>
      <c r="I51" s="1559"/>
      <c r="J51" s="904"/>
      <c r="K51" s="222"/>
      <c r="L51" s="222"/>
      <c r="M51" s="908">
        <v>0</v>
      </c>
      <c r="N51" s="908">
        <v>839487.07499999995</v>
      </c>
      <c r="O51" s="908">
        <v>0</v>
      </c>
      <c r="P51" s="901">
        <v>839487.07499999995</v>
      </c>
      <c r="Q51" s="1331">
        <v>10</v>
      </c>
      <c r="R51" s="143"/>
    </row>
    <row r="52" spans="1:18">
      <c r="A52" s="1640">
        <v>11</v>
      </c>
      <c r="B52" s="54" t="s">
        <v>4183</v>
      </c>
      <c r="C52" s="54" t="s">
        <v>3832</v>
      </c>
      <c r="D52" s="54" t="s">
        <v>4184</v>
      </c>
      <c r="E52" s="54"/>
      <c r="F52" s="54"/>
      <c r="G52" s="854"/>
      <c r="H52" s="1693">
        <v>528.88400000000001</v>
      </c>
      <c r="I52" s="1559"/>
      <c r="J52" s="904"/>
      <c r="K52" s="222"/>
      <c r="L52" s="222"/>
      <c r="M52" s="1048">
        <v>0</v>
      </c>
      <c r="N52" s="908">
        <v>29425.645491938176</v>
      </c>
      <c r="O52" s="908">
        <v>2852.38</v>
      </c>
      <c r="P52" s="901">
        <v>32278.025491938177</v>
      </c>
      <c r="Q52" s="1331">
        <v>11</v>
      </c>
      <c r="R52" s="143"/>
    </row>
    <row r="53" spans="1:18">
      <c r="A53" s="1640">
        <v>12</v>
      </c>
      <c r="B53" s="54" t="s">
        <v>4185</v>
      </c>
      <c r="C53" s="54" t="s">
        <v>4173</v>
      </c>
      <c r="D53" s="54" t="s">
        <v>4186</v>
      </c>
      <c r="E53" s="54"/>
      <c r="F53" s="54"/>
      <c r="G53" s="854"/>
      <c r="H53" s="1693">
        <v>982.22164000000009</v>
      </c>
      <c r="I53" s="1559"/>
      <c r="J53" s="904"/>
      <c r="K53" s="222"/>
      <c r="L53" s="222"/>
      <c r="M53" s="908">
        <v>0</v>
      </c>
      <c r="N53" s="908">
        <v>66275.769134533883</v>
      </c>
      <c r="O53" s="908">
        <v>3968.31</v>
      </c>
      <c r="P53" s="901">
        <v>70244.07913453388</v>
      </c>
      <c r="Q53" s="1331">
        <v>12</v>
      </c>
      <c r="R53" s="143"/>
    </row>
    <row r="54" spans="1:18">
      <c r="A54" s="1640">
        <v>13</v>
      </c>
      <c r="B54" s="54" t="s">
        <v>4187</v>
      </c>
      <c r="C54" s="54" t="s">
        <v>4173</v>
      </c>
      <c r="D54" s="54" t="s">
        <v>4188</v>
      </c>
      <c r="E54" s="54"/>
      <c r="F54" s="54"/>
      <c r="G54" s="854"/>
      <c r="H54" s="1693">
        <v>7028.2804000000006</v>
      </c>
      <c r="I54" s="1559"/>
      <c r="J54" s="904"/>
      <c r="K54" s="222"/>
      <c r="L54" s="222"/>
      <c r="M54" s="908">
        <v>40565.4</v>
      </c>
      <c r="N54" s="908">
        <v>345662.34827298392</v>
      </c>
      <c r="O54" s="908">
        <v>0</v>
      </c>
      <c r="P54" s="901">
        <v>386227.74827298394</v>
      </c>
      <c r="Q54" s="1331">
        <v>13</v>
      </c>
      <c r="R54" s="143"/>
    </row>
    <row r="55" spans="1:18">
      <c r="A55" s="1640">
        <v>14</v>
      </c>
      <c r="B55" s="54" t="s">
        <v>4189</v>
      </c>
      <c r="C55" s="40" t="s">
        <v>4173</v>
      </c>
      <c r="D55" s="40" t="s">
        <v>4190</v>
      </c>
      <c r="E55" s="40"/>
      <c r="F55" s="40"/>
      <c r="G55" s="1487"/>
      <c r="H55" s="1906">
        <v>4624.4483999999993</v>
      </c>
      <c r="I55" s="1972"/>
      <c r="J55" s="1488"/>
      <c r="K55" s="1489"/>
      <c r="L55" s="1489"/>
      <c r="M55" s="1490">
        <v>0</v>
      </c>
      <c r="N55" s="1490">
        <v>323711.39</v>
      </c>
      <c r="O55" s="1490">
        <v>0</v>
      </c>
      <c r="P55" s="901">
        <v>323711.39</v>
      </c>
      <c r="Q55" s="1331">
        <v>14</v>
      </c>
      <c r="R55" s="143"/>
    </row>
    <row r="56" spans="1:18" ht="16" thickBot="1">
      <c r="A56" s="1350">
        <v>15</v>
      </c>
      <c r="B56" s="3025" t="s">
        <v>496</v>
      </c>
      <c r="C56" s="3026"/>
      <c r="D56" s="3026"/>
      <c r="E56" s="3026"/>
      <c r="F56" s="3026"/>
      <c r="G56" s="3027"/>
      <c r="H56" s="1694">
        <f>SUM(H42:H55,H72:H120,H135:H187,H202:H250)</f>
        <v>17908181.795737684</v>
      </c>
      <c r="I56" s="1430"/>
      <c r="J56" s="2999"/>
      <c r="K56" s="2999"/>
      <c r="L56" s="2999"/>
      <c r="M56" s="3414">
        <f>SUM(M42:M55,M72:M120,M135:M187,M202:M250)</f>
        <v>195322465.50459999</v>
      </c>
      <c r="N56" s="3414">
        <f>SUM(N42:N55,N72:N120,N135:N187,N202:N250)</f>
        <v>1131821020.5855441</v>
      </c>
      <c r="O56" s="3414">
        <f>SUM(O42:O55,O72:O120,O135:O187,O202:O250)</f>
        <v>182610768.85297617</v>
      </c>
      <c r="P56" s="3414">
        <f>SUM(P42:P55,P72:P120,P135:P187,P202:P250)</f>
        <v>1509754254.94312</v>
      </c>
      <c r="Q56" s="1431">
        <v>15</v>
      </c>
      <c r="R56" s="143"/>
    </row>
    <row r="57" spans="1:18">
      <c r="A57" s="12"/>
      <c r="B57" s="12"/>
      <c r="C57" s="12"/>
      <c r="D57" s="12"/>
      <c r="E57" s="12"/>
      <c r="F57" s="12"/>
      <c r="G57" s="12"/>
      <c r="H57" s="12"/>
      <c r="I57" s="9"/>
      <c r="J57" s="1109"/>
      <c r="M57" s="1435"/>
      <c r="N57" s="1435"/>
      <c r="O57" s="1435"/>
      <c r="P57" s="1435"/>
    </row>
    <row r="58" spans="1:18">
      <c r="A58" s="13" t="s">
        <v>4191</v>
      </c>
      <c r="B58" s="13"/>
      <c r="C58" s="12"/>
      <c r="D58" s="12"/>
      <c r="E58" s="12"/>
      <c r="F58" s="12"/>
      <c r="G58" s="12"/>
      <c r="H58" s="12"/>
      <c r="I58" s="13" t="s">
        <v>4191</v>
      </c>
      <c r="J58" s="1691"/>
      <c r="K58" s="12"/>
      <c r="L58" s="12"/>
      <c r="M58" s="1435"/>
      <c r="N58" s="1435"/>
      <c r="O58" s="1435"/>
      <c r="P58" s="1435"/>
    </row>
    <row r="59" spans="1:18">
      <c r="A59" s="12" t="s">
        <v>4192</v>
      </c>
      <c r="B59" s="12"/>
      <c r="C59" s="12"/>
      <c r="D59" s="12"/>
      <c r="E59" s="12"/>
      <c r="F59" s="12"/>
      <c r="G59" s="12"/>
      <c r="H59" s="12"/>
      <c r="I59" s="12" t="s">
        <v>4193</v>
      </c>
      <c r="J59" s="1437"/>
      <c r="K59" s="12"/>
      <c r="L59" s="12"/>
      <c r="M59" s="940"/>
      <c r="N59" s="940"/>
      <c r="O59" s="940"/>
      <c r="P59" s="940"/>
      <c r="Q59" s="9"/>
      <c r="R59" s="9"/>
    </row>
    <row r="60" spans="1:18" ht="18.5" thickBot="1">
      <c r="A60" s="6" t="s">
        <v>3090</v>
      </c>
      <c r="B60" s="391"/>
      <c r="C60" s="391"/>
      <c r="D60" s="391"/>
      <c r="E60" s="391"/>
      <c r="F60" s="391"/>
      <c r="G60" s="391"/>
      <c r="H60" s="391"/>
      <c r="I60" s="9"/>
      <c r="J60" s="1109"/>
      <c r="M60" s="1435"/>
      <c r="N60" s="1435"/>
      <c r="O60" s="1435"/>
      <c r="P60" s="1435"/>
    </row>
    <row r="61" spans="1:18">
      <c r="A61" s="1432"/>
      <c r="B61" s="3578"/>
      <c r="C61" s="1396"/>
      <c r="D61" s="1396"/>
      <c r="E61" s="1396"/>
      <c r="F61" s="1396"/>
      <c r="G61" s="1396"/>
      <c r="H61" s="1434"/>
      <c r="I61" s="9"/>
      <c r="J61" s="1109"/>
      <c r="M61" s="1435"/>
      <c r="N61" s="1435"/>
      <c r="O61" s="1435"/>
      <c r="P61" s="1435"/>
    </row>
    <row r="62" spans="1:18" ht="16" thickBot="1">
      <c r="A62" s="1583" t="str">
        <f>'Data Sheet'!$C$25</f>
        <v xml:space="preserve">Niagara Mohawk Power Corporation </v>
      </c>
      <c r="E62" s="443" t="str">
        <f>'Data Sheet'!$C$40</f>
        <v>April 20, 2026</v>
      </c>
      <c r="H62" s="3579" t="str">
        <f>'Data Sheet'!$C$38</f>
        <v>December 31, 2025</v>
      </c>
      <c r="I62" s="9" t="str">
        <f>'Data Sheet'!$C$25</f>
        <v xml:space="preserve">Niagara Mohawk Power Corporation </v>
      </c>
      <c r="J62" s="920"/>
      <c r="M62" s="886"/>
      <c r="N62" s="886"/>
      <c r="O62" s="925" t="str">
        <f>'Data Sheet'!$C$40</f>
        <v>April 20, 2026</v>
      </c>
      <c r="P62" s="1435"/>
      <c r="Q62" s="1126" t="str">
        <f>'Data Sheet'!$C$38</f>
        <v>December 31, 2025</v>
      </c>
      <c r="R62" s="1126"/>
    </row>
    <row r="63" spans="1:18">
      <c r="A63" s="1432"/>
      <c r="B63" s="1396"/>
      <c r="C63" s="1396"/>
      <c r="D63" s="1396"/>
      <c r="E63" s="1396"/>
      <c r="F63" s="1396"/>
      <c r="G63" s="1396"/>
      <c r="H63" s="1434"/>
      <c r="I63" s="1328"/>
      <c r="J63" s="1436"/>
      <c r="K63" s="1396"/>
      <c r="L63" s="1396"/>
      <c r="M63" s="1416"/>
      <c r="N63" s="1416"/>
      <c r="O63" s="1416"/>
      <c r="P63" s="1416"/>
      <c r="Q63" s="1434"/>
    </row>
    <row r="64" spans="1:18">
      <c r="A64" s="1643" t="s">
        <v>4094</v>
      </c>
      <c r="B64" s="12"/>
      <c r="C64" s="12"/>
      <c r="D64" s="12"/>
      <c r="E64" s="12"/>
      <c r="F64" s="12"/>
      <c r="G64" s="391"/>
      <c r="H64" s="1596"/>
      <c r="I64" s="12" t="s">
        <v>4095</v>
      </c>
      <c r="J64" s="1437"/>
      <c r="K64" s="12"/>
      <c r="L64" s="12"/>
      <c r="M64" s="940"/>
      <c r="N64" s="940"/>
      <c r="O64" s="940"/>
      <c r="P64" s="940"/>
      <c r="Q64" s="1586"/>
      <c r="R64" s="9"/>
    </row>
    <row r="65" spans="1:18">
      <c r="A65" s="1643" t="s">
        <v>4096</v>
      </c>
      <c r="B65" s="12"/>
      <c r="C65" s="12"/>
      <c r="D65" s="12"/>
      <c r="E65" s="12"/>
      <c r="F65" s="12"/>
      <c r="G65" s="391"/>
      <c r="H65" s="1596"/>
      <c r="I65" s="12" t="s">
        <v>4097</v>
      </c>
      <c r="J65" s="1437"/>
      <c r="K65" s="12"/>
      <c r="L65" s="12"/>
      <c r="M65" s="940"/>
      <c r="N65" s="940"/>
      <c r="O65" s="940"/>
      <c r="P65" s="940"/>
      <c r="Q65" s="1586"/>
      <c r="R65" s="9"/>
    </row>
    <row r="66" spans="1:18">
      <c r="A66" s="1652"/>
      <c r="B66" s="395"/>
      <c r="C66" s="395"/>
      <c r="D66" s="395"/>
      <c r="E66" s="395"/>
      <c r="F66" s="395"/>
      <c r="G66" s="395"/>
      <c r="H66" s="1433"/>
      <c r="I66" s="3576"/>
      <c r="J66" s="919"/>
      <c r="K66" s="395"/>
      <c r="L66" s="395"/>
      <c r="M66" s="901"/>
      <c r="N66" s="901"/>
      <c r="O66" s="901"/>
      <c r="P66" s="901"/>
      <c r="Q66" s="1433"/>
    </row>
    <row r="67" spans="1:18">
      <c r="A67" s="2175"/>
      <c r="B67" s="2182"/>
      <c r="C67" s="42"/>
      <c r="D67" s="2162"/>
      <c r="E67" s="2162"/>
      <c r="F67" s="3891" t="s">
        <v>4149</v>
      </c>
      <c r="G67" s="3899"/>
      <c r="H67" s="2545" t="s">
        <v>3802</v>
      </c>
      <c r="I67" s="12" t="s">
        <v>3802</v>
      </c>
      <c r="J67" s="916"/>
      <c r="K67" s="2179" t="s">
        <v>4150</v>
      </c>
      <c r="L67" s="2591"/>
      <c r="M67" s="2518" t="s">
        <v>4151</v>
      </c>
      <c r="N67" s="2518"/>
      <c r="O67" s="2518"/>
      <c r="P67" s="2518"/>
      <c r="Q67" s="2093"/>
      <c r="R67" s="9"/>
    </row>
    <row r="68" spans="1:18">
      <c r="A68" s="2951"/>
      <c r="B68" s="144" t="s">
        <v>4152</v>
      </c>
      <c r="C68" s="40"/>
      <c r="D68" s="144" t="s">
        <v>4153</v>
      </c>
      <c r="E68" s="144" t="s">
        <v>3796</v>
      </c>
      <c r="F68" s="144" t="s">
        <v>3796</v>
      </c>
      <c r="G68" s="1576" t="s">
        <v>3796</v>
      </c>
      <c r="H68" s="1330" t="s">
        <v>4154</v>
      </c>
      <c r="I68" s="12" t="s">
        <v>4154</v>
      </c>
      <c r="J68" s="916"/>
      <c r="K68" s="40" t="s">
        <v>85</v>
      </c>
      <c r="L68" s="40"/>
      <c r="M68" s="907" t="s">
        <v>4155</v>
      </c>
      <c r="N68" s="907" t="s">
        <v>4156</v>
      </c>
      <c r="O68" s="925" t="s">
        <v>495</v>
      </c>
      <c r="P68" s="873"/>
      <c r="Q68" s="1341"/>
      <c r="R68" s="9"/>
    </row>
    <row r="69" spans="1:18">
      <c r="A69" s="2951"/>
      <c r="B69" s="144" t="s">
        <v>4157</v>
      </c>
      <c r="C69" s="144" t="s">
        <v>3798</v>
      </c>
      <c r="D69" s="144" t="s">
        <v>3799</v>
      </c>
      <c r="E69" s="144" t="s">
        <v>3800</v>
      </c>
      <c r="F69" s="144" t="s">
        <v>3801</v>
      </c>
      <c r="G69" s="1576" t="s">
        <v>3801</v>
      </c>
      <c r="H69" s="1330" t="s">
        <v>4158</v>
      </c>
      <c r="I69" s="12" t="s">
        <v>4159</v>
      </c>
      <c r="J69" s="916"/>
      <c r="K69" s="144" t="s">
        <v>3802</v>
      </c>
      <c r="L69" s="144" t="s">
        <v>3802</v>
      </c>
      <c r="M69" s="907" t="s">
        <v>2381</v>
      </c>
      <c r="N69" s="907" t="s">
        <v>2381</v>
      </c>
      <c r="O69" s="925" t="s">
        <v>2381</v>
      </c>
      <c r="P69" s="877" t="s">
        <v>4160</v>
      </c>
      <c r="Q69" s="1330" t="s">
        <v>4161</v>
      </c>
      <c r="R69" s="143"/>
    </row>
    <row r="70" spans="1:18">
      <c r="A70" s="2951" t="s">
        <v>399</v>
      </c>
      <c r="B70" s="144" t="s">
        <v>4162</v>
      </c>
      <c r="C70" s="144" t="s">
        <v>3808</v>
      </c>
      <c r="D70" s="144" t="s">
        <v>3809</v>
      </c>
      <c r="E70" s="144" t="s">
        <v>4155</v>
      </c>
      <c r="F70" s="144" t="s">
        <v>3811</v>
      </c>
      <c r="G70" s="1576" t="s">
        <v>3812</v>
      </c>
      <c r="H70" s="1330" t="s">
        <v>4163</v>
      </c>
      <c r="I70" s="12" t="s">
        <v>2720</v>
      </c>
      <c r="J70" s="916"/>
      <c r="K70" s="144" t="s">
        <v>4164</v>
      </c>
      <c r="L70" s="144" t="s">
        <v>4165</v>
      </c>
      <c r="M70" s="907" t="s">
        <v>3814</v>
      </c>
      <c r="N70" s="907" t="s">
        <v>3814</v>
      </c>
      <c r="O70" s="925" t="s">
        <v>3814</v>
      </c>
      <c r="P70" s="877" t="s">
        <v>4166</v>
      </c>
      <c r="Q70" s="1330" t="s">
        <v>402</v>
      </c>
      <c r="R70" s="143"/>
    </row>
    <row r="71" spans="1:18" ht="31.5" customHeight="1">
      <c r="A71" s="2951" t="s">
        <v>402</v>
      </c>
      <c r="B71" s="198" t="s">
        <v>172</v>
      </c>
      <c r="C71" s="198" t="s">
        <v>173</v>
      </c>
      <c r="D71" s="1640">
        <v>1</v>
      </c>
      <c r="E71" s="198" t="s">
        <v>175</v>
      </c>
      <c r="F71" s="198" t="s">
        <v>513</v>
      </c>
      <c r="G71" s="727" t="s">
        <v>514</v>
      </c>
      <c r="H71" s="1331" t="s">
        <v>515</v>
      </c>
      <c r="I71" s="297"/>
      <c r="J71" s="904" t="s">
        <v>4167</v>
      </c>
      <c r="K71" s="198" t="s">
        <v>516</v>
      </c>
      <c r="L71" s="198" t="s">
        <v>517</v>
      </c>
      <c r="M71" s="900" t="s">
        <v>518</v>
      </c>
      <c r="N71" s="900" t="s">
        <v>519</v>
      </c>
      <c r="O71" s="923" t="s">
        <v>520</v>
      </c>
      <c r="P71" s="926" t="s">
        <v>982</v>
      </c>
      <c r="Q71" s="1331"/>
      <c r="R71" s="143"/>
    </row>
    <row r="72" spans="1:18">
      <c r="A72" s="3580">
        <v>1</v>
      </c>
      <c r="B72" s="2165" t="s">
        <v>4194</v>
      </c>
      <c r="C72" s="54" t="s">
        <v>4173</v>
      </c>
      <c r="E72" s="54"/>
      <c r="F72" s="54"/>
      <c r="G72" s="854"/>
      <c r="H72" s="1298">
        <v>6946.7790000000005</v>
      </c>
      <c r="I72" s="223"/>
      <c r="J72" s="904"/>
      <c r="K72" s="222"/>
      <c r="L72" s="222"/>
      <c r="M72" s="908">
        <v>45854.7</v>
      </c>
      <c r="N72" s="908">
        <v>411080.58487439505</v>
      </c>
      <c r="O72" s="908">
        <v>0</v>
      </c>
      <c r="P72" s="901">
        <v>456935.28487439506</v>
      </c>
      <c r="Q72" s="1331">
        <v>1</v>
      </c>
      <c r="R72" s="1261"/>
    </row>
    <row r="73" spans="1:18">
      <c r="A73" s="1640">
        <v>2</v>
      </c>
      <c r="B73" s="54" t="s">
        <v>4195</v>
      </c>
      <c r="C73" s="54" t="s">
        <v>4173</v>
      </c>
      <c r="D73" s="54" t="s">
        <v>4196</v>
      </c>
      <c r="E73" s="54"/>
      <c r="F73" s="54"/>
      <c r="G73" s="854"/>
      <c r="H73" s="1298">
        <v>1804.2108000000001</v>
      </c>
      <c r="I73" s="223"/>
      <c r="J73" s="904"/>
      <c r="K73" s="222"/>
      <c r="L73" s="222"/>
      <c r="M73" s="908">
        <v>7614.46</v>
      </c>
      <c r="N73" s="908">
        <v>108361.39229280487</v>
      </c>
      <c r="O73" s="908">
        <v>5548.04</v>
      </c>
      <c r="P73" s="901">
        <v>121523.89229280487</v>
      </c>
      <c r="Q73" s="1331">
        <v>2</v>
      </c>
      <c r="R73" s="1261"/>
    </row>
    <row r="74" spans="1:18">
      <c r="A74" s="1640">
        <v>3</v>
      </c>
      <c r="B74" s="54" t="s">
        <v>4197</v>
      </c>
      <c r="C74" s="54" t="s">
        <v>4173</v>
      </c>
      <c r="D74" s="54" t="s">
        <v>4198</v>
      </c>
      <c r="E74" s="54"/>
      <c r="F74" s="54"/>
      <c r="G74" s="854"/>
      <c r="H74" s="1298">
        <v>3884.6550000000002</v>
      </c>
      <c r="I74" s="223"/>
      <c r="J74" s="904"/>
      <c r="K74" s="222"/>
      <c r="L74" s="222"/>
      <c r="M74" s="908">
        <v>0</v>
      </c>
      <c r="N74" s="908">
        <v>223721.67413612272</v>
      </c>
      <c r="O74" s="908">
        <v>15492.94</v>
      </c>
      <c r="P74" s="901">
        <v>239214.61413612272</v>
      </c>
      <c r="Q74" s="1331">
        <v>3</v>
      </c>
      <c r="R74" s="1261"/>
    </row>
    <row r="75" spans="1:18">
      <c r="A75" s="1640">
        <v>4</v>
      </c>
      <c r="B75" s="54" t="s">
        <v>4199</v>
      </c>
      <c r="C75" s="54" t="s">
        <v>4173</v>
      </c>
      <c r="D75" s="54" t="s">
        <v>4200</v>
      </c>
      <c r="E75" s="54"/>
      <c r="F75" s="54"/>
      <c r="G75" s="854"/>
      <c r="H75" s="2709">
        <v>12818.028479999999</v>
      </c>
      <c r="I75" s="223"/>
      <c r="J75" s="904"/>
      <c r="K75" s="222"/>
      <c r="L75" s="222"/>
      <c r="M75" s="908">
        <v>71280.600000000006</v>
      </c>
      <c r="N75" s="908">
        <v>801106.01324534277</v>
      </c>
      <c r="O75" s="908">
        <v>0</v>
      </c>
      <c r="P75" s="901">
        <v>872386.61324534274</v>
      </c>
      <c r="Q75" s="1331">
        <v>4</v>
      </c>
      <c r="R75" s="1261"/>
    </row>
    <row r="76" spans="1:18">
      <c r="A76" s="1640">
        <v>5</v>
      </c>
      <c r="B76" s="54" t="s">
        <v>4201</v>
      </c>
      <c r="C76" s="54" t="s">
        <v>4173</v>
      </c>
      <c r="D76" s="54" t="s">
        <v>4202</v>
      </c>
      <c r="E76" s="54"/>
      <c r="F76" s="54"/>
      <c r="G76" s="854"/>
      <c r="H76" s="1298">
        <v>11462.697229999998</v>
      </c>
      <c r="I76" s="223"/>
      <c r="J76" s="904"/>
      <c r="K76" s="222"/>
      <c r="L76" s="222"/>
      <c r="M76" s="908">
        <v>77034.899999999994</v>
      </c>
      <c r="N76" s="908">
        <v>724934.78705275175</v>
      </c>
      <c r="O76" s="908">
        <v>0</v>
      </c>
      <c r="P76" s="901">
        <v>801969.68705275177</v>
      </c>
      <c r="Q76" s="1331">
        <v>5</v>
      </c>
      <c r="R76" s="1261"/>
    </row>
    <row r="77" spans="1:18">
      <c r="A77" s="1640">
        <v>6</v>
      </c>
      <c r="B77" s="54" t="s">
        <v>4203</v>
      </c>
      <c r="C77" s="54" t="s">
        <v>4204</v>
      </c>
      <c r="D77" s="54" t="s">
        <v>4205</v>
      </c>
      <c r="E77" s="54"/>
      <c r="F77" s="54"/>
      <c r="G77" s="854"/>
      <c r="H77" s="1298">
        <v>40.247999999999998</v>
      </c>
      <c r="I77" s="223"/>
      <c r="J77" s="904"/>
      <c r="K77" s="222"/>
      <c r="L77" s="222"/>
      <c r="M77" s="908">
        <v>6021</v>
      </c>
      <c r="N77" s="908">
        <v>-1196.1093176612903</v>
      </c>
      <c r="O77" s="908">
        <v>0</v>
      </c>
      <c r="P77" s="901">
        <v>4824.8906823387097</v>
      </c>
      <c r="Q77" s="1331">
        <v>6</v>
      </c>
      <c r="R77" s="1261"/>
    </row>
    <row r="78" spans="1:18">
      <c r="A78" s="1640">
        <v>7</v>
      </c>
      <c r="B78" s="54" t="s">
        <v>4206</v>
      </c>
      <c r="C78" s="54" t="s">
        <v>4173</v>
      </c>
      <c r="D78" s="54" t="s">
        <v>4207</v>
      </c>
      <c r="E78" s="54"/>
      <c r="F78" s="54"/>
      <c r="G78" s="854"/>
      <c r="H78" s="1298">
        <v>2.8000000000000001E-2</v>
      </c>
      <c r="I78" s="223"/>
      <c r="J78" s="904"/>
      <c r="K78" s="222"/>
      <c r="L78" s="222"/>
      <c r="M78" s="908">
        <v>0</v>
      </c>
      <c r="N78" s="908">
        <v>2.39</v>
      </c>
      <c r="O78" s="908">
        <v>0.13</v>
      </c>
      <c r="P78" s="901">
        <v>2.52</v>
      </c>
      <c r="Q78" s="1331">
        <v>7</v>
      </c>
      <c r="R78" s="1261"/>
    </row>
    <row r="79" spans="1:18">
      <c r="A79" s="1640">
        <v>8</v>
      </c>
      <c r="B79" s="54" t="s">
        <v>4208</v>
      </c>
      <c r="C79" s="54" t="s">
        <v>4173</v>
      </c>
      <c r="D79" s="54" t="s">
        <v>4209</v>
      </c>
      <c r="E79" s="54"/>
      <c r="F79" s="54"/>
      <c r="G79" s="854"/>
      <c r="H79" s="1298">
        <v>3366.6165000000001</v>
      </c>
      <c r="I79" s="223"/>
      <c r="J79" s="904"/>
      <c r="K79" s="222"/>
      <c r="L79" s="222"/>
      <c r="M79" s="908">
        <v>0</v>
      </c>
      <c r="N79" s="908">
        <v>309728.72399999999</v>
      </c>
      <c r="O79" s="908">
        <v>0</v>
      </c>
      <c r="P79" s="901">
        <v>309728.72399999999</v>
      </c>
      <c r="Q79" s="1331">
        <v>8</v>
      </c>
      <c r="R79" s="1261"/>
    </row>
    <row r="80" spans="1:18">
      <c r="A80" s="1640">
        <v>9</v>
      </c>
      <c r="B80" s="54" t="s">
        <v>4210</v>
      </c>
      <c r="C80" s="54" t="s">
        <v>4173</v>
      </c>
      <c r="D80" s="54" t="s">
        <v>4211</v>
      </c>
      <c r="E80" s="54"/>
      <c r="F80" s="54"/>
      <c r="G80" s="854"/>
      <c r="H80" s="1298">
        <v>4912.3849</v>
      </c>
      <c r="I80" s="223"/>
      <c r="J80" s="904"/>
      <c r="K80" s="222"/>
      <c r="L80" s="222"/>
      <c r="M80" s="908">
        <v>0</v>
      </c>
      <c r="N80" s="908">
        <v>284853.08290647832</v>
      </c>
      <c r="O80" s="908">
        <v>20388.370000000003</v>
      </c>
      <c r="P80" s="901">
        <v>305241.45290647831</v>
      </c>
      <c r="Q80" s="1331">
        <v>9</v>
      </c>
      <c r="R80" s="1261"/>
    </row>
    <row r="81" spans="1:18">
      <c r="A81" s="1640">
        <v>10</v>
      </c>
      <c r="B81" s="54" t="s">
        <v>4212</v>
      </c>
      <c r="C81" s="54" t="s">
        <v>4173</v>
      </c>
      <c r="D81" s="54" t="s">
        <v>4213</v>
      </c>
      <c r="E81" s="54"/>
      <c r="F81" s="54"/>
      <c r="G81" s="854"/>
      <c r="H81" s="2709">
        <v>11018.477999999999</v>
      </c>
      <c r="I81" s="223"/>
      <c r="J81" s="904"/>
      <c r="K81" s="222"/>
      <c r="L81" s="222"/>
      <c r="M81" s="908">
        <v>0</v>
      </c>
      <c r="N81" s="908">
        <v>472897.79463841498</v>
      </c>
      <c r="O81" s="908">
        <v>47155.65</v>
      </c>
      <c r="P81" s="901">
        <v>520053.44463841501</v>
      </c>
      <c r="Q81" s="1331">
        <v>10</v>
      </c>
      <c r="R81" s="1261"/>
    </row>
    <row r="82" spans="1:18">
      <c r="A82" s="1640">
        <v>11</v>
      </c>
      <c r="B82" s="54" t="s">
        <v>4214</v>
      </c>
      <c r="C82" s="54" t="s">
        <v>4173</v>
      </c>
      <c r="D82" s="54" t="s">
        <v>4215</v>
      </c>
      <c r="E82" s="54"/>
      <c r="F82" s="54"/>
      <c r="G82" s="854"/>
      <c r="H82" s="1298">
        <v>37108.42</v>
      </c>
      <c r="I82" s="223"/>
      <c r="J82" s="904"/>
      <c r="K82" s="222"/>
      <c r="L82" s="222"/>
      <c r="M82" s="908">
        <v>162860</v>
      </c>
      <c r="N82" s="908">
        <v>1929966.622773296</v>
      </c>
      <c r="O82" s="908">
        <v>14870.93</v>
      </c>
      <c r="P82" s="901">
        <v>2107697.5527732959</v>
      </c>
      <c r="Q82" s="1331">
        <v>11</v>
      </c>
      <c r="R82" s="1261"/>
    </row>
    <row r="83" spans="1:18">
      <c r="A83" s="1640">
        <v>12</v>
      </c>
      <c r="B83" s="54" t="s">
        <v>4216</v>
      </c>
      <c r="C83" s="54" t="s">
        <v>4173</v>
      </c>
      <c r="D83" s="54" t="s">
        <v>4217</v>
      </c>
      <c r="E83" s="54"/>
      <c r="F83" s="54"/>
      <c r="G83" s="854"/>
      <c r="H83" s="1298">
        <v>8599.5589999999993</v>
      </c>
      <c r="I83" s="223"/>
      <c r="J83" s="904"/>
      <c r="K83" s="222"/>
      <c r="L83" s="222"/>
      <c r="M83" s="908">
        <v>0</v>
      </c>
      <c r="N83" s="908">
        <v>494217.12907522195</v>
      </c>
      <c r="O83" s="908">
        <v>35069.879999999997</v>
      </c>
      <c r="P83" s="901">
        <v>529287.00907522195</v>
      </c>
      <c r="Q83" s="1331">
        <v>12</v>
      </c>
      <c r="R83" s="1261"/>
    </row>
    <row r="84" spans="1:18">
      <c r="A84" s="1640">
        <v>13</v>
      </c>
      <c r="B84" s="54" t="s">
        <v>4218</v>
      </c>
      <c r="C84" s="54" t="s">
        <v>4173</v>
      </c>
      <c r="D84" s="54" t="s">
        <v>4219</v>
      </c>
      <c r="E84" s="54"/>
      <c r="F84" s="54"/>
      <c r="G84" s="854"/>
      <c r="H84" s="1298">
        <v>896.98123600000008</v>
      </c>
      <c r="I84" s="223"/>
      <c r="J84" s="904"/>
      <c r="K84" s="222"/>
      <c r="L84" s="222"/>
      <c r="M84" s="908">
        <v>0</v>
      </c>
      <c r="N84" s="908">
        <v>31997.822999989847</v>
      </c>
      <c r="O84" s="908">
        <v>2991.08</v>
      </c>
      <c r="P84" s="901">
        <v>34988.902999989848</v>
      </c>
      <c r="Q84" s="1331">
        <v>13</v>
      </c>
      <c r="R84" s="1261"/>
    </row>
    <row r="85" spans="1:18">
      <c r="A85" s="1640">
        <v>14</v>
      </c>
      <c r="B85" s="54" t="s">
        <v>4220</v>
      </c>
      <c r="C85" s="54" t="s">
        <v>4173</v>
      </c>
      <c r="D85" s="54" t="s">
        <v>4221</v>
      </c>
      <c r="E85" s="54"/>
      <c r="F85" s="54"/>
      <c r="G85" s="854"/>
      <c r="H85" s="1298">
        <v>38210.883883200004</v>
      </c>
      <c r="I85" s="223"/>
      <c r="J85" s="904"/>
      <c r="K85" s="222"/>
      <c r="L85" s="222"/>
      <c r="M85" s="908">
        <v>191103.6</v>
      </c>
      <c r="N85" s="908">
        <v>2479970.1757974434</v>
      </c>
      <c r="O85" s="908">
        <v>0</v>
      </c>
      <c r="P85" s="901">
        <v>2671073.7757974435</v>
      </c>
      <c r="Q85" s="1331">
        <v>14</v>
      </c>
      <c r="R85" s="1261"/>
    </row>
    <row r="86" spans="1:18">
      <c r="A86" s="1640">
        <v>15</v>
      </c>
      <c r="B86" s="54" t="s">
        <v>4222</v>
      </c>
      <c r="C86" s="54" t="s">
        <v>4173</v>
      </c>
      <c r="D86" s="54" t="s">
        <v>4223</v>
      </c>
      <c r="E86" s="54"/>
      <c r="F86" s="54"/>
      <c r="G86" s="854"/>
      <c r="H86" s="1298">
        <v>3721.6763599999999</v>
      </c>
      <c r="I86" s="223"/>
      <c r="J86" s="904"/>
      <c r="K86" s="222"/>
      <c r="L86" s="222"/>
      <c r="M86" s="908">
        <v>20171.099999999999</v>
      </c>
      <c r="N86" s="908">
        <v>215643.27387150537</v>
      </c>
      <c r="O86" s="908">
        <v>0</v>
      </c>
      <c r="P86" s="901">
        <v>235814.37387150538</v>
      </c>
      <c r="Q86" s="1331">
        <v>15</v>
      </c>
      <c r="R86" s="1261"/>
    </row>
    <row r="87" spans="1:18">
      <c r="A87" s="1640">
        <v>16</v>
      </c>
      <c r="B87" s="54" t="s">
        <v>4224</v>
      </c>
      <c r="C87" s="54" t="s">
        <v>4173</v>
      </c>
      <c r="D87" s="54" t="s">
        <v>4225</v>
      </c>
      <c r="E87" s="54"/>
      <c r="F87" s="54"/>
      <c r="G87" s="854"/>
      <c r="H87" s="2709">
        <v>9775.1244399999978</v>
      </c>
      <c r="I87" s="223"/>
      <c r="J87" s="904"/>
      <c r="K87" s="222"/>
      <c r="L87" s="222"/>
      <c r="M87" s="908">
        <v>49130.5</v>
      </c>
      <c r="N87" s="908">
        <v>560525.71463388437</v>
      </c>
      <c r="O87" s="908">
        <v>0</v>
      </c>
      <c r="P87" s="901">
        <v>609656.21463388437</v>
      </c>
      <c r="Q87" s="1331">
        <v>16</v>
      </c>
      <c r="R87" s="1261"/>
    </row>
    <row r="88" spans="1:18">
      <c r="A88" s="1640">
        <v>17</v>
      </c>
      <c r="B88" s="54" t="s">
        <v>4226</v>
      </c>
      <c r="C88" s="54" t="s">
        <v>4173</v>
      </c>
      <c r="D88" s="54" t="s">
        <v>4227</v>
      </c>
      <c r="E88" s="54"/>
      <c r="F88" s="54"/>
      <c r="G88" s="854"/>
      <c r="H88" s="1298">
        <v>3498.3896600000003</v>
      </c>
      <c r="I88" s="223"/>
      <c r="J88" s="904"/>
      <c r="K88" s="222"/>
      <c r="L88" s="222"/>
      <c r="M88" s="908">
        <v>24944.400000000001</v>
      </c>
      <c r="N88" s="908">
        <v>219188.46893353495</v>
      </c>
      <c r="O88" s="908">
        <v>0</v>
      </c>
      <c r="P88" s="901">
        <v>244132.86893353495</v>
      </c>
      <c r="Q88" s="1331">
        <v>17</v>
      </c>
      <c r="R88" s="1261"/>
    </row>
    <row r="89" spans="1:18">
      <c r="A89" s="1640">
        <v>18</v>
      </c>
      <c r="B89" s="54" t="s">
        <v>4228</v>
      </c>
      <c r="C89" s="54" t="s">
        <v>4173</v>
      </c>
      <c r="D89" s="54" t="s">
        <v>4229</v>
      </c>
      <c r="E89" s="54"/>
      <c r="F89" s="54"/>
      <c r="G89" s="854"/>
      <c r="H89" s="1298">
        <v>19147.14</v>
      </c>
      <c r="I89" s="223"/>
      <c r="J89" s="904"/>
      <c r="K89" s="222"/>
      <c r="L89" s="222"/>
      <c r="M89" s="908">
        <v>4222.8999999999996</v>
      </c>
      <c r="N89" s="908">
        <v>1157963.6021996771</v>
      </c>
      <c r="O89" s="908">
        <v>0</v>
      </c>
      <c r="P89" s="901">
        <v>1162186.5021996771</v>
      </c>
      <c r="Q89" s="1331">
        <v>18</v>
      </c>
      <c r="R89" s="1261"/>
    </row>
    <row r="90" spans="1:18">
      <c r="A90" s="1640">
        <v>19</v>
      </c>
      <c r="B90" s="54" t="s">
        <v>4230</v>
      </c>
      <c r="C90" s="54" t="s">
        <v>4173</v>
      </c>
      <c r="D90" s="54" t="s">
        <v>4231</v>
      </c>
      <c r="E90" s="54"/>
      <c r="F90" s="54"/>
      <c r="G90" s="854"/>
      <c r="H90" s="1298">
        <v>0</v>
      </c>
      <c r="I90" s="223"/>
      <c r="J90" s="904"/>
      <c r="K90" s="222"/>
      <c r="L90" s="222"/>
      <c r="M90" s="908">
        <v>0</v>
      </c>
      <c r="N90" s="908">
        <v>-4882.8599999999997</v>
      </c>
      <c r="O90" s="908">
        <v>4882.8599999999997</v>
      </c>
      <c r="P90" s="901">
        <v>0</v>
      </c>
      <c r="Q90" s="1331">
        <v>19</v>
      </c>
      <c r="R90" s="1261"/>
    </row>
    <row r="91" spans="1:18">
      <c r="A91" s="1640">
        <v>20</v>
      </c>
      <c r="B91" s="54" t="s">
        <v>4230</v>
      </c>
      <c r="C91" s="54" t="s">
        <v>4173</v>
      </c>
      <c r="D91" s="54" t="s">
        <v>4232</v>
      </c>
      <c r="E91" s="54"/>
      <c r="F91" s="54"/>
      <c r="G91" s="854"/>
      <c r="H91" s="1298">
        <v>1185.405</v>
      </c>
      <c r="I91" s="223"/>
      <c r="J91" s="904"/>
      <c r="K91" s="222"/>
      <c r="L91" s="222"/>
      <c r="M91" s="908">
        <v>0</v>
      </c>
      <c r="N91" s="908">
        <v>55465.658218458077</v>
      </c>
      <c r="O91" s="908">
        <v>0</v>
      </c>
      <c r="P91" s="901">
        <v>55465.658218458077</v>
      </c>
      <c r="Q91" s="1331">
        <v>20</v>
      </c>
      <c r="R91" s="1261"/>
    </row>
    <row r="92" spans="1:18">
      <c r="A92" s="1640">
        <v>21</v>
      </c>
      <c r="B92" s="54" t="s">
        <v>4233</v>
      </c>
      <c r="C92" s="54" t="s">
        <v>4173</v>
      </c>
      <c r="D92" s="54" t="s">
        <v>4234</v>
      </c>
      <c r="E92" s="54"/>
      <c r="F92" s="54"/>
      <c r="G92" s="854"/>
      <c r="H92" s="1298">
        <v>1191.31798</v>
      </c>
      <c r="I92" s="223"/>
      <c r="J92" s="904"/>
      <c r="K92" s="222"/>
      <c r="L92" s="222"/>
      <c r="M92" s="908">
        <v>0</v>
      </c>
      <c r="N92" s="908">
        <v>63622.151682301963</v>
      </c>
      <c r="O92" s="908">
        <v>4516.4699999999993</v>
      </c>
      <c r="P92" s="901">
        <v>68138.621682301964</v>
      </c>
      <c r="Q92" s="1331">
        <v>21</v>
      </c>
      <c r="R92" s="1261"/>
    </row>
    <row r="93" spans="1:18">
      <c r="A93" s="1640">
        <v>22</v>
      </c>
      <c r="B93" s="54" t="s">
        <v>4235</v>
      </c>
      <c r="C93" s="54" t="s">
        <v>4173</v>
      </c>
      <c r="D93" s="54" t="s">
        <v>4236</v>
      </c>
      <c r="E93" s="54"/>
      <c r="F93" s="54"/>
      <c r="G93" s="854"/>
      <c r="H93" s="2709">
        <v>860.01499999999999</v>
      </c>
      <c r="I93" s="223"/>
      <c r="J93" s="904"/>
      <c r="K93" s="222"/>
      <c r="L93" s="222"/>
      <c r="M93" s="908">
        <v>0</v>
      </c>
      <c r="N93" s="908">
        <v>50077.810000000005</v>
      </c>
      <c r="O93" s="908">
        <v>0</v>
      </c>
      <c r="P93" s="901">
        <v>50077.810000000005</v>
      </c>
      <c r="Q93" s="1331">
        <v>22</v>
      </c>
      <c r="R93" s="1261"/>
    </row>
    <row r="94" spans="1:18">
      <c r="A94" s="1640">
        <v>23</v>
      </c>
      <c r="B94" s="54" t="s">
        <v>4237</v>
      </c>
      <c r="C94" s="54" t="s">
        <v>4173</v>
      </c>
      <c r="D94" s="54" t="s">
        <v>4238</v>
      </c>
      <c r="E94" s="54"/>
      <c r="F94" s="54"/>
      <c r="G94" s="854"/>
      <c r="H94" s="1298">
        <v>41030.235999999997</v>
      </c>
      <c r="I94" s="223"/>
      <c r="J94" s="904"/>
      <c r="K94" s="222"/>
      <c r="L94" s="222"/>
      <c r="M94" s="908">
        <v>0</v>
      </c>
      <c r="N94" s="908">
        <v>6288704.2744800001</v>
      </c>
      <c r="O94" s="908">
        <v>0</v>
      </c>
      <c r="P94" s="901">
        <v>6288704.2744800001</v>
      </c>
      <c r="Q94" s="1331">
        <v>23</v>
      </c>
      <c r="R94" s="1261"/>
    </row>
    <row r="95" spans="1:18">
      <c r="A95" s="1640">
        <v>24</v>
      </c>
      <c r="B95" s="54" t="s">
        <v>4239</v>
      </c>
      <c r="C95" s="54" t="s">
        <v>4204</v>
      </c>
      <c r="D95" s="54" t="s">
        <v>4240</v>
      </c>
      <c r="E95" s="54"/>
      <c r="F95" s="54"/>
      <c r="G95" s="854"/>
      <c r="H95" s="1298">
        <v>9440.2298499999997</v>
      </c>
      <c r="I95" s="223"/>
      <c r="J95" s="904"/>
      <c r="K95" s="222"/>
      <c r="L95" s="222"/>
      <c r="M95" s="908">
        <v>46604.34</v>
      </c>
      <c r="N95" s="908">
        <v>529009.46026867896</v>
      </c>
      <c r="O95" s="908">
        <v>0</v>
      </c>
      <c r="P95" s="901">
        <v>575613.80026867893</v>
      </c>
      <c r="Q95" s="1331">
        <v>24</v>
      </c>
      <c r="R95" s="1261"/>
    </row>
    <row r="96" spans="1:18">
      <c r="A96" s="1640">
        <v>25</v>
      </c>
      <c r="B96" s="54" t="s">
        <v>4241</v>
      </c>
      <c r="C96" s="54" t="s">
        <v>4173</v>
      </c>
      <c r="D96" s="54" t="s">
        <v>4242</v>
      </c>
      <c r="E96" s="54"/>
      <c r="F96" s="54"/>
      <c r="G96" s="854"/>
      <c r="H96" s="1298">
        <v>1124.2777000000001</v>
      </c>
      <c r="I96" s="223"/>
      <c r="J96" s="904"/>
      <c r="K96" s="222"/>
      <c r="L96" s="222"/>
      <c r="M96" s="908">
        <v>3374.8</v>
      </c>
      <c r="N96" s="908">
        <v>42798.780000000006</v>
      </c>
      <c r="O96" s="908">
        <v>0</v>
      </c>
      <c r="P96" s="901">
        <v>46173.580000000009</v>
      </c>
      <c r="Q96" s="1331">
        <v>25</v>
      </c>
      <c r="R96" s="1261"/>
    </row>
    <row r="97" spans="1:18">
      <c r="A97" s="1640">
        <v>26</v>
      </c>
      <c r="B97" s="54" t="s">
        <v>4243</v>
      </c>
      <c r="C97" s="54" t="s">
        <v>4173</v>
      </c>
      <c r="D97" s="54" t="s">
        <v>4244</v>
      </c>
      <c r="E97" s="54"/>
      <c r="F97" s="54"/>
      <c r="G97" s="854"/>
      <c r="H97" s="1298">
        <v>3157.5520000000001</v>
      </c>
      <c r="I97" s="223"/>
      <c r="J97" s="904"/>
      <c r="K97" s="222"/>
      <c r="L97" s="222"/>
      <c r="M97" s="908">
        <v>0</v>
      </c>
      <c r="N97" s="908">
        <v>189453.10999999996</v>
      </c>
      <c r="O97" s="908">
        <v>0</v>
      </c>
      <c r="P97" s="901">
        <v>189453.10999999996</v>
      </c>
      <c r="Q97" s="1331">
        <v>26</v>
      </c>
      <c r="R97" s="1261"/>
    </row>
    <row r="98" spans="1:18">
      <c r="A98" s="1640">
        <v>27</v>
      </c>
      <c r="B98" s="54" t="s">
        <v>4245</v>
      </c>
      <c r="C98" s="54" t="s">
        <v>4204</v>
      </c>
      <c r="D98" s="54" t="s">
        <v>4246</v>
      </c>
      <c r="E98" s="54"/>
      <c r="F98" s="54"/>
      <c r="G98" s="854"/>
      <c r="H98" s="1298">
        <v>1304.0969599999999</v>
      </c>
      <c r="I98" s="223"/>
      <c r="J98" s="904"/>
      <c r="K98" s="222"/>
      <c r="L98" s="222"/>
      <c r="M98" s="908">
        <v>0</v>
      </c>
      <c r="N98" s="908">
        <v>73053.152642490866</v>
      </c>
      <c r="O98" s="908">
        <v>5563.79</v>
      </c>
      <c r="P98" s="901">
        <v>78616.94264249086</v>
      </c>
      <c r="Q98" s="1331">
        <v>27</v>
      </c>
      <c r="R98" s="1261"/>
    </row>
    <row r="99" spans="1:18">
      <c r="A99" s="1640">
        <v>28</v>
      </c>
      <c r="B99" s="54" t="s">
        <v>4247</v>
      </c>
      <c r="C99" s="54" t="s">
        <v>4173</v>
      </c>
      <c r="D99" s="54" t="s">
        <v>4248</v>
      </c>
      <c r="E99" s="54"/>
      <c r="F99" s="54"/>
      <c r="G99" s="854"/>
      <c r="H99" s="2709">
        <v>4418.3120199999994</v>
      </c>
      <c r="I99" s="223"/>
      <c r="J99" s="904"/>
      <c r="K99" s="222"/>
      <c r="L99" s="222"/>
      <c r="M99" s="908">
        <v>1256.4000000000001</v>
      </c>
      <c r="N99" s="908">
        <v>247084.85263465202</v>
      </c>
      <c r="O99" s="908">
        <v>14292.699999999999</v>
      </c>
      <c r="P99" s="901">
        <v>262633.95263465203</v>
      </c>
      <c r="Q99" s="1331">
        <v>28</v>
      </c>
      <c r="R99" s="1261"/>
    </row>
    <row r="100" spans="1:18">
      <c r="A100" s="1640">
        <v>29</v>
      </c>
      <c r="B100" s="54" t="s">
        <v>4249</v>
      </c>
      <c r="C100" s="54" t="s">
        <v>4173</v>
      </c>
      <c r="D100" s="54" t="s">
        <v>4250</v>
      </c>
      <c r="E100" s="54"/>
      <c r="F100" s="54"/>
      <c r="G100" s="854"/>
      <c r="H100" s="1298">
        <v>275933.67317000002</v>
      </c>
      <c r="I100" s="223"/>
      <c r="J100" s="904"/>
      <c r="K100" s="222"/>
      <c r="L100" s="222"/>
      <c r="M100" s="908">
        <v>0</v>
      </c>
      <c r="N100" s="908">
        <v>42466192.302600011</v>
      </c>
      <c r="O100" s="908">
        <v>0</v>
      </c>
      <c r="P100" s="901">
        <v>42466192.302600011</v>
      </c>
      <c r="Q100" s="1331">
        <v>29</v>
      </c>
      <c r="R100" s="1261"/>
    </row>
    <row r="101" spans="1:18">
      <c r="A101" s="1640">
        <v>30</v>
      </c>
      <c r="B101" s="54" t="s">
        <v>4251</v>
      </c>
      <c r="C101" s="54" t="s">
        <v>4173</v>
      </c>
      <c r="D101" s="54" t="s">
        <v>4252</v>
      </c>
      <c r="E101" s="54"/>
      <c r="F101" s="54"/>
      <c r="G101" s="854"/>
      <c r="H101" s="1298">
        <v>7662.2039999999997</v>
      </c>
      <c r="I101" s="223"/>
      <c r="J101" s="904"/>
      <c r="K101" s="222"/>
      <c r="L101" s="222"/>
      <c r="M101" s="908">
        <v>0</v>
      </c>
      <c r="N101" s="908">
        <v>705305.88569999998</v>
      </c>
      <c r="O101" s="908">
        <v>0</v>
      </c>
      <c r="P101" s="901">
        <v>705305.88569999998</v>
      </c>
      <c r="Q101" s="1331">
        <v>30</v>
      </c>
      <c r="R101" s="1261"/>
    </row>
    <row r="102" spans="1:18">
      <c r="A102" s="1640">
        <v>31</v>
      </c>
      <c r="B102" s="54" t="s">
        <v>4253</v>
      </c>
      <c r="C102" s="54" t="s">
        <v>4173</v>
      </c>
      <c r="D102" s="54" t="s">
        <v>4254</v>
      </c>
      <c r="E102" s="54"/>
      <c r="F102" s="54"/>
      <c r="G102" s="854"/>
      <c r="H102" s="1298">
        <v>12009.628000000001</v>
      </c>
      <c r="I102" s="223"/>
      <c r="J102" s="904"/>
      <c r="K102" s="222"/>
      <c r="L102" s="222"/>
      <c r="M102" s="908">
        <v>0</v>
      </c>
      <c r="N102" s="908">
        <v>840673.9600000002</v>
      </c>
      <c r="O102" s="908">
        <v>0</v>
      </c>
      <c r="P102" s="901">
        <v>840673.9600000002</v>
      </c>
      <c r="Q102" s="1331">
        <v>31</v>
      </c>
      <c r="R102" s="1261"/>
    </row>
    <row r="103" spans="1:18">
      <c r="A103" s="1640">
        <v>32</v>
      </c>
      <c r="B103" s="54" t="s">
        <v>4255</v>
      </c>
      <c r="C103" s="54" t="s">
        <v>4173</v>
      </c>
      <c r="D103" s="54" t="s">
        <v>4256</v>
      </c>
      <c r="E103" s="54"/>
      <c r="F103" s="54"/>
      <c r="G103" s="854"/>
      <c r="H103" s="1298">
        <v>24919.176780000002</v>
      </c>
      <c r="I103" s="223"/>
      <c r="J103" s="904"/>
      <c r="K103" s="222"/>
      <c r="L103" s="222"/>
      <c r="M103" s="908">
        <v>113261.5</v>
      </c>
      <c r="N103" s="908">
        <v>1543621.4806113441</v>
      </c>
      <c r="O103" s="908">
        <v>0</v>
      </c>
      <c r="P103" s="901">
        <v>1656882.9806113441</v>
      </c>
      <c r="Q103" s="1331">
        <v>32</v>
      </c>
      <c r="R103" s="1261"/>
    </row>
    <row r="104" spans="1:18">
      <c r="A104" s="1640">
        <v>33</v>
      </c>
      <c r="B104" s="54" t="s">
        <v>4257</v>
      </c>
      <c r="C104" s="54" t="s">
        <v>4173</v>
      </c>
      <c r="D104" s="54" t="s">
        <v>4258</v>
      </c>
      <c r="E104" s="54"/>
      <c r="F104" s="54"/>
      <c r="G104" s="854"/>
      <c r="H104" s="1298">
        <v>4673.6164700000008</v>
      </c>
      <c r="I104" s="223"/>
      <c r="J104" s="904"/>
      <c r="K104" s="222"/>
      <c r="L104" s="222"/>
      <c r="M104" s="908">
        <v>0</v>
      </c>
      <c r="N104" s="908">
        <v>392583.81435999996</v>
      </c>
      <c r="O104" s="908">
        <v>0</v>
      </c>
      <c r="P104" s="901">
        <v>392583.81435999996</v>
      </c>
      <c r="Q104" s="1331">
        <v>33</v>
      </c>
      <c r="R104" s="1261"/>
    </row>
    <row r="105" spans="1:18">
      <c r="A105" s="1640">
        <v>34</v>
      </c>
      <c r="B105" s="54" t="s">
        <v>4257</v>
      </c>
      <c r="C105" s="54" t="s">
        <v>4173</v>
      </c>
      <c r="D105" s="54" t="s">
        <v>4259</v>
      </c>
      <c r="E105" s="54"/>
      <c r="F105" s="54"/>
      <c r="G105" s="854"/>
      <c r="H105" s="2709">
        <v>8361.3439999999991</v>
      </c>
      <c r="I105" s="223"/>
      <c r="J105" s="904"/>
      <c r="K105" s="222"/>
      <c r="L105" s="222"/>
      <c r="M105" s="908">
        <v>0</v>
      </c>
      <c r="N105" s="908">
        <v>812938.91944000009</v>
      </c>
      <c r="O105" s="908">
        <v>0</v>
      </c>
      <c r="P105" s="901">
        <v>812938.91944000009</v>
      </c>
      <c r="Q105" s="1331">
        <v>34</v>
      </c>
      <c r="R105" s="1261"/>
    </row>
    <row r="106" spans="1:18">
      <c r="A106" s="1640">
        <v>35</v>
      </c>
      <c r="B106" s="54" t="s">
        <v>4260</v>
      </c>
      <c r="C106" s="54" t="s">
        <v>3832</v>
      </c>
      <c r="D106" s="54" t="s">
        <v>4261</v>
      </c>
      <c r="E106" s="54"/>
      <c r="F106" s="54"/>
      <c r="G106" s="854"/>
      <c r="H106" s="1298">
        <v>6112.8739999999998</v>
      </c>
      <c r="I106" s="223"/>
      <c r="J106" s="904"/>
      <c r="K106" s="222"/>
      <c r="L106" s="222"/>
      <c r="M106" s="908">
        <v>0</v>
      </c>
      <c r="N106" s="908">
        <v>343141.24737846601</v>
      </c>
      <c r="O106" s="908">
        <v>23382.09</v>
      </c>
      <c r="P106" s="901">
        <v>366523.33737846604</v>
      </c>
      <c r="Q106" s="1331">
        <v>35</v>
      </c>
      <c r="R106" s="1261"/>
    </row>
    <row r="107" spans="1:18">
      <c r="A107" s="1640">
        <v>36</v>
      </c>
      <c r="B107" s="54" t="s">
        <v>4262</v>
      </c>
      <c r="C107" s="54" t="s">
        <v>4173</v>
      </c>
      <c r="D107" s="54" t="s">
        <v>4263</v>
      </c>
      <c r="E107" s="54"/>
      <c r="F107" s="54"/>
      <c r="G107" s="854"/>
      <c r="H107" s="1298">
        <v>3881.9989999999998</v>
      </c>
      <c r="I107" s="223"/>
      <c r="J107" s="904"/>
      <c r="K107" s="222"/>
      <c r="L107" s="222"/>
      <c r="M107" s="908">
        <v>6577.7800000000007</v>
      </c>
      <c r="N107" s="908">
        <v>249129.97353978918</v>
      </c>
      <c r="O107" s="908">
        <v>12498.05</v>
      </c>
      <c r="P107" s="901">
        <v>268205.80353978917</v>
      </c>
      <c r="Q107" s="1331">
        <v>36</v>
      </c>
      <c r="R107" s="1261"/>
    </row>
    <row r="108" spans="1:18">
      <c r="A108" s="1640">
        <v>37</v>
      </c>
      <c r="B108" s="54" t="s">
        <v>4264</v>
      </c>
      <c r="C108" s="54" t="s">
        <v>4173</v>
      </c>
      <c r="D108" s="54" t="s">
        <v>4265</v>
      </c>
      <c r="E108" s="54"/>
      <c r="F108" s="54"/>
      <c r="G108" s="854"/>
      <c r="H108" s="1298">
        <v>7836.9132399999999</v>
      </c>
      <c r="I108" s="223"/>
      <c r="J108" s="904"/>
      <c r="K108" s="222"/>
      <c r="L108" s="222"/>
      <c r="M108" s="908">
        <v>49131.400000000009</v>
      </c>
      <c r="N108" s="908">
        <v>411594.38947178487</v>
      </c>
      <c r="O108" s="908">
        <v>0</v>
      </c>
      <c r="P108" s="901">
        <v>460725.7894717849</v>
      </c>
      <c r="Q108" s="1331">
        <v>37</v>
      </c>
      <c r="R108" s="1261"/>
    </row>
    <row r="109" spans="1:18">
      <c r="A109" s="1640">
        <v>38</v>
      </c>
      <c r="B109" s="54" t="s">
        <v>4266</v>
      </c>
      <c r="C109" s="54" t="s">
        <v>3832</v>
      </c>
      <c r="D109" s="54" t="s">
        <v>4267</v>
      </c>
      <c r="E109" s="54"/>
      <c r="F109" s="54"/>
      <c r="G109" s="854"/>
      <c r="H109" s="1298">
        <v>582.735095</v>
      </c>
      <c r="I109" s="223"/>
      <c r="J109" s="904"/>
      <c r="K109" s="222"/>
      <c r="L109" s="222"/>
      <c r="M109" s="908">
        <v>3289.2000000000003</v>
      </c>
      <c r="N109" s="908">
        <v>32944.513994871988</v>
      </c>
      <c r="O109" s="908">
        <v>0</v>
      </c>
      <c r="P109" s="901">
        <v>36233.713994871985</v>
      </c>
      <c r="Q109" s="1331">
        <v>38</v>
      </c>
      <c r="R109" s="1261"/>
    </row>
    <row r="110" spans="1:18">
      <c r="A110" s="1640">
        <v>39</v>
      </c>
      <c r="B110" s="54" t="s">
        <v>4266</v>
      </c>
      <c r="C110" s="54" t="s">
        <v>3832</v>
      </c>
      <c r="D110" s="54" t="s">
        <v>4268</v>
      </c>
      <c r="E110" s="54"/>
      <c r="F110" s="54"/>
      <c r="G110" s="854"/>
      <c r="H110" s="1298">
        <v>1491.07888</v>
      </c>
      <c r="I110" s="223"/>
      <c r="J110" s="904"/>
      <c r="K110" s="222"/>
      <c r="L110" s="222"/>
      <c r="M110" s="908">
        <v>4041.7000000000003</v>
      </c>
      <c r="N110" s="908">
        <v>87937.684437302436</v>
      </c>
      <c r="O110" s="908">
        <v>0</v>
      </c>
      <c r="P110" s="901">
        <v>91979.384437302433</v>
      </c>
      <c r="Q110" s="1331">
        <v>39</v>
      </c>
      <c r="R110" s="1261"/>
    </row>
    <row r="111" spans="1:18">
      <c r="A111" s="1640">
        <v>40</v>
      </c>
      <c r="B111" s="54" t="s">
        <v>4269</v>
      </c>
      <c r="C111" s="54" t="s">
        <v>3832</v>
      </c>
      <c r="D111" s="54" t="s">
        <v>4270</v>
      </c>
      <c r="E111" s="54"/>
      <c r="F111" s="54"/>
      <c r="G111" s="854"/>
      <c r="H111" s="2709">
        <v>257.68853000000001</v>
      </c>
      <c r="I111" s="223"/>
      <c r="J111" s="904"/>
      <c r="K111" s="222"/>
      <c r="L111" s="222"/>
      <c r="M111" s="908">
        <v>0</v>
      </c>
      <c r="N111" s="908">
        <v>14272.526687163219</v>
      </c>
      <c r="O111" s="908">
        <v>894.32999999999993</v>
      </c>
      <c r="P111" s="901">
        <v>15166.856687163219</v>
      </c>
      <c r="Q111" s="1331">
        <v>40</v>
      </c>
      <c r="R111" s="1261"/>
    </row>
    <row r="112" spans="1:18">
      <c r="A112" s="1640">
        <v>41</v>
      </c>
      <c r="B112" s="54" t="s">
        <v>4271</v>
      </c>
      <c r="C112" s="54" t="s">
        <v>4173</v>
      </c>
      <c r="D112" s="54" t="s">
        <v>4272</v>
      </c>
      <c r="E112" s="54"/>
      <c r="F112" s="54"/>
      <c r="G112" s="854"/>
      <c r="H112" s="1298">
        <v>5627.7365849999987</v>
      </c>
      <c r="I112" s="223"/>
      <c r="J112" s="904"/>
      <c r="K112" s="222"/>
      <c r="L112" s="222"/>
      <c r="M112" s="908">
        <v>0</v>
      </c>
      <c r="N112" s="908">
        <v>454958.68874999986</v>
      </c>
      <c r="O112" s="908">
        <v>0</v>
      </c>
      <c r="P112" s="901">
        <v>454958.68874999986</v>
      </c>
      <c r="Q112" s="1331">
        <v>41</v>
      </c>
      <c r="R112" s="1261"/>
    </row>
    <row r="113" spans="1:18">
      <c r="A113" s="1640">
        <v>42</v>
      </c>
      <c r="B113" s="54" t="s">
        <v>4273</v>
      </c>
      <c r="C113" s="54" t="s">
        <v>4173</v>
      </c>
      <c r="D113" s="54" t="s">
        <v>4274</v>
      </c>
      <c r="E113" s="54"/>
      <c r="F113" s="54"/>
      <c r="G113" s="854"/>
      <c r="H113" s="1298">
        <v>2735.5286000000001</v>
      </c>
      <c r="I113" s="223"/>
      <c r="J113" s="904"/>
      <c r="K113" s="222"/>
      <c r="L113" s="222"/>
      <c r="M113" s="908">
        <v>0</v>
      </c>
      <c r="N113" s="908">
        <v>171285.74</v>
      </c>
      <c r="O113" s="908">
        <v>0</v>
      </c>
      <c r="P113" s="901">
        <v>171285.74</v>
      </c>
      <c r="Q113" s="1331">
        <v>42</v>
      </c>
      <c r="R113" s="1261"/>
    </row>
    <row r="114" spans="1:18">
      <c r="A114" s="1640">
        <v>43</v>
      </c>
      <c r="B114" s="54" t="s">
        <v>4275</v>
      </c>
      <c r="C114" s="54" t="s">
        <v>4173</v>
      </c>
      <c r="D114" s="54" t="s">
        <v>4276</v>
      </c>
      <c r="E114" s="54"/>
      <c r="F114" s="54"/>
      <c r="G114" s="854"/>
      <c r="H114" s="1298">
        <v>11061.314447755001</v>
      </c>
      <c r="I114" s="223"/>
      <c r="J114" s="904"/>
      <c r="K114" s="222"/>
      <c r="L114" s="222"/>
      <c r="M114" s="908">
        <v>0</v>
      </c>
      <c r="N114" s="908">
        <v>3076396.177526542</v>
      </c>
      <c r="O114" s="908">
        <v>0</v>
      </c>
      <c r="P114" s="901">
        <v>3076396.177526542</v>
      </c>
      <c r="Q114" s="1331">
        <v>43</v>
      </c>
      <c r="R114" s="1261"/>
    </row>
    <row r="115" spans="1:18">
      <c r="A115" s="1640">
        <v>44</v>
      </c>
      <c r="B115" s="54" t="s">
        <v>4277</v>
      </c>
      <c r="C115" s="54" t="s">
        <v>3832</v>
      </c>
      <c r="D115" s="54" t="s">
        <v>4278</v>
      </c>
      <c r="E115" s="54"/>
      <c r="F115" s="54"/>
      <c r="G115" s="854"/>
      <c r="H115" s="1298">
        <v>728.79905000000008</v>
      </c>
      <c r="I115" s="223"/>
      <c r="J115" s="904"/>
      <c r="K115" s="222"/>
      <c r="L115" s="222"/>
      <c r="M115" s="908">
        <v>0</v>
      </c>
      <c r="N115" s="908">
        <v>32301.010144322863</v>
      </c>
      <c r="O115" s="908">
        <v>3956.5</v>
      </c>
      <c r="P115" s="901">
        <v>36257.510144322863</v>
      </c>
      <c r="Q115" s="1331">
        <v>44</v>
      </c>
      <c r="R115" s="1261"/>
    </row>
    <row r="116" spans="1:18">
      <c r="A116" s="1640">
        <v>45</v>
      </c>
      <c r="B116" s="54" t="s">
        <v>4279</v>
      </c>
      <c r="C116" s="54" t="s">
        <v>4173</v>
      </c>
      <c r="D116" s="54" t="s">
        <v>4280</v>
      </c>
      <c r="E116" s="54"/>
      <c r="F116" s="54"/>
      <c r="G116" s="854"/>
      <c r="H116" s="1298">
        <v>18589.59</v>
      </c>
      <c r="I116" s="223"/>
      <c r="J116" s="904"/>
      <c r="K116" s="222"/>
      <c r="L116" s="222"/>
      <c r="M116" s="908">
        <v>119455.5</v>
      </c>
      <c r="N116" s="908">
        <v>981138.5664640055</v>
      </c>
      <c r="O116" s="908">
        <v>0</v>
      </c>
      <c r="P116" s="901">
        <v>1100594.0664640055</v>
      </c>
      <c r="Q116" s="1331">
        <v>45</v>
      </c>
      <c r="R116" s="1261"/>
    </row>
    <row r="117" spans="1:18">
      <c r="A117" s="1640">
        <v>46</v>
      </c>
      <c r="B117" s="54" t="s">
        <v>4281</v>
      </c>
      <c r="C117" s="54" t="s">
        <v>4173</v>
      </c>
      <c r="D117" s="54" t="s">
        <v>4282</v>
      </c>
      <c r="E117" s="54"/>
      <c r="F117" s="54"/>
      <c r="G117" s="854"/>
      <c r="H117" s="2709">
        <v>18814.763999999999</v>
      </c>
      <c r="I117" s="223"/>
      <c r="J117" s="904"/>
      <c r="K117" s="222"/>
      <c r="L117" s="222"/>
      <c r="M117" s="908">
        <v>0</v>
      </c>
      <c r="N117" s="908">
        <v>1234969.337505054</v>
      </c>
      <c r="O117" s="908">
        <v>72607.56</v>
      </c>
      <c r="P117" s="901">
        <v>1307576.897505054</v>
      </c>
      <c r="Q117" s="1331">
        <v>46</v>
      </c>
      <c r="R117" s="1261"/>
    </row>
    <row r="118" spans="1:18">
      <c r="A118" s="1640">
        <v>47</v>
      </c>
      <c r="B118" s="54" t="s">
        <v>4281</v>
      </c>
      <c r="C118" s="54" t="s">
        <v>4173</v>
      </c>
      <c r="D118" s="54" t="s">
        <v>4283</v>
      </c>
      <c r="E118" s="54"/>
      <c r="F118" s="54"/>
      <c r="G118" s="854"/>
      <c r="H118" s="1298">
        <v>11884.000657999999</v>
      </c>
      <c r="I118" s="223"/>
      <c r="J118" s="904"/>
      <c r="K118" s="222"/>
      <c r="L118" s="222"/>
      <c r="M118" s="908">
        <v>0</v>
      </c>
      <c r="N118" s="908">
        <v>726990.00279508694</v>
      </c>
      <c r="O118" s="908">
        <v>49196.076003093993</v>
      </c>
      <c r="P118" s="901">
        <v>776186.07879818091</v>
      </c>
      <c r="Q118" s="1331">
        <v>47</v>
      </c>
      <c r="R118" s="1261"/>
    </row>
    <row r="119" spans="1:18">
      <c r="A119" s="1640">
        <v>48</v>
      </c>
      <c r="B119" s="54" t="s">
        <v>4284</v>
      </c>
      <c r="C119" s="54" t="s">
        <v>4173</v>
      </c>
      <c r="D119" s="54" t="s">
        <v>4285</v>
      </c>
      <c r="E119" s="54"/>
      <c r="F119" s="54"/>
      <c r="G119" s="854"/>
      <c r="H119" s="1298">
        <v>5772.6610000000001</v>
      </c>
      <c r="I119" s="223"/>
      <c r="J119" s="904"/>
      <c r="K119" s="222"/>
      <c r="L119" s="222"/>
      <c r="M119" s="908">
        <v>0</v>
      </c>
      <c r="N119" s="908">
        <v>294317.44331916777</v>
      </c>
      <c r="O119" s="908">
        <v>22745.18</v>
      </c>
      <c r="P119" s="901">
        <v>317062.62331916776</v>
      </c>
      <c r="Q119" s="1331">
        <v>48</v>
      </c>
      <c r="R119" s="1261"/>
    </row>
    <row r="120" spans="1:18">
      <c r="A120" s="1640">
        <v>49</v>
      </c>
      <c r="B120" s="54" t="s">
        <v>4286</v>
      </c>
      <c r="C120" s="54" t="s">
        <v>4173</v>
      </c>
      <c r="D120" s="54" t="s">
        <v>4287</v>
      </c>
      <c r="E120" s="54"/>
      <c r="F120" s="54"/>
      <c r="G120" s="854"/>
      <c r="H120" s="1298">
        <v>179665.20658199998</v>
      </c>
      <c r="I120" s="223"/>
      <c r="J120" s="904"/>
      <c r="K120" s="222"/>
      <c r="L120" s="222"/>
      <c r="M120" s="908">
        <v>914122.59000000008</v>
      </c>
      <c r="N120" s="908">
        <v>7600400.7609168813</v>
      </c>
      <c r="O120" s="908">
        <v>0</v>
      </c>
      <c r="P120" s="901">
        <v>8514523.3509168811</v>
      </c>
      <c r="Q120" s="1331">
        <v>49</v>
      </c>
      <c r="R120" s="143"/>
    </row>
    <row r="121" spans="1:18" ht="16" thickBot="1">
      <c r="A121" s="1350">
        <v>50</v>
      </c>
      <c r="B121" s="3581" t="s">
        <v>496</v>
      </c>
      <c r="C121" s="3582"/>
      <c r="D121" s="3582"/>
      <c r="E121" s="3582"/>
      <c r="F121" s="3582"/>
      <c r="G121" s="3583"/>
      <c r="H121" s="1696">
        <f>H56</f>
        <v>17908181.795737684</v>
      </c>
      <c r="I121" s="3577"/>
      <c r="J121" s="3016"/>
      <c r="K121" s="3016"/>
      <c r="L121" s="3016"/>
      <c r="M121" s="3414">
        <f>M56</f>
        <v>195322465.50459999</v>
      </c>
      <c r="N121" s="3414">
        <f>N56</f>
        <v>1131821020.5855441</v>
      </c>
      <c r="O121" s="3414">
        <f>O56</f>
        <v>182610768.85297617</v>
      </c>
      <c r="P121" s="3414">
        <f>P56</f>
        <v>1509754254.94312</v>
      </c>
      <c r="Q121" s="1431">
        <v>50</v>
      </c>
      <c r="R121" s="143"/>
    </row>
    <row r="122" spans="1:18">
      <c r="A122" s="143"/>
      <c r="B122" s="143"/>
      <c r="C122" s="728"/>
      <c r="D122" s="728"/>
      <c r="E122" s="728"/>
      <c r="F122" s="728"/>
      <c r="G122" s="728"/>
      <c r="H122" s="728"/>
      <c r="I122" s="151"/>
      <c r="J122" s="920"/>
      <c r="K122" s="151"/>
      <c r="L122" s="151"/>
      <c r="M122" s="886"/>
      <c r="N122" s="886"/>
      <c r="O122" s="886"/>
      <c r="P122" s="886"/>
      <c r="Q122" s="143"/>
      <c r="R122" s="143"/>
    </row>
    <row r="123" spans="1:18">
      <c r="A123" s="13" t="s">
        <v>4191</v>
      </c>
      <c r="B123" s="13"/>
      <c r="C123" s="12"/>
      <c r="D123" s="12"/>
      <c r="I123" s="13" t="s">
        <v>4191</v>
      </c>
      <c r="J123" s="1691"/>
      <c r="K123" s="12"/>
      <c r="L123" s="12"/>
      <c r="M123" s="886"/>
      <c r="N123" s="886"/>
      <c r="O123" s="1435"/>
      <c r="P123" s="1435"/>
    </row>
    <row r="124" spans="1:18">
      <c r="A124" s="12" t="s">
        <v>4288</v>
      </c>
      <c r="B124" s="12"/>
      <c r="C124" s="12"/>
      <c r="D124" s="12"/>
      <c r="E124" s="12"/>
      <c r="F124" s="12"/>
      <c r="G124" s="12"/>
      <c r="H124" s="12"/>
      <c r="I124" s="12" t="s">
        <v>4289</v>
      </c>
      <c r="J124" s="1437"/>
      <c r="K124" s="12"/>
      <c r="L124" s="12"/>
      <c r="M124" s="940"/>
      <c r="N124" s="940"/>
      <c r="O124" s="940"/>
      <c r="P124" s="940"/>
      <c r="Q124" s="12"/>
      <c r="R124" s="143"/>
    </row>
    <row r="125" spans="1:18" ht="16" thickBot="1">
      <c r="A125" s="9" t="str">
        <f>'Data Sheet'!$C$25</f>
        <v xml:space="preserve">Niagara Mohawk Power Corporation </v>
      </c>
      <c r="E125" s="443" t="str">
        <f>'Data Sheet'!$C$40</f>
        <v>April 20, 2026</v>
      </c>
      <c r="H125" s="417" t="str">
        <f>'Data Sheet'!$C$38</f>
        <v>December 31, 2025</v>
      </c>
      <c r="I125" s="9" t="str">
        <f>'Data Sheet'!$C$25</f>
        <v xml:space="preserve">Niagara Mohawk Power Corporation </v>
      </c>
      <c r="J125" s="920"/>
      <c r="M125" s="886"/>
      <c r="N125" s="886"/>
      <c r="O125" s="925" t="str">
        <f>'Data Sheet'!$C$40</f>
        <v>April 20, 2026</v>
      </c>
      <c r="P125" s="1435"/>
      <c r="Q125" s="1126" t="str">
        <f>'Data Sheet'!$C$38</f>
        <v>December 31, 2025</v>
      </c>
      <c r="R125" s="1126"/>
    </row>
    <row r="126" spans="1:18">
      <c r="A126" s="1432"/>
      <c r="B126" s="1396"/>
      <c r="C126" s="1396"/>
      <c r="D126" s="1396"/>
      <c r="E126" s="1396"/>
      <c r="F126" s="1396"/>
      <c r="G126" s="1396"/>
      <c r="H126" s="1434"/>
      <c r="I126" s="1182"/>
      <c r="J126" s="1436"/>
      <c r="K126" s="1396"/>
      <c r="L126" s="1396"/>
      <c r="M126" s="1416"/>
      <c r="N126" s="1416"/>
      <c r="O126" s="1416"/>
      <c r="P126" s="1416"/>
      <c r="Q126" s="1434"/>
    </row>
    <row r="127" spans="1:18">
      <c r="A127" s="1531" t="s">
        <v>4094</v>
      </c>
      <c r="B127" s="12"/>
      <c r="C127" s="12"/>
      <c r="D127" s="12"/>
      <c r="E127" s="12"/>
      <c r="F127" s="12"/>
      <c r="G127" s="391"/>
      <c r="H127" s="1596"/>
      <c r="I127" s="1531" t="s">
        <v>4095</v>
      </c>
      <c r="J127" s="1437"/>
      <c r="K127" s="12"/>
      <c r="L127" s="12"/>
      <c r="M127" s="940"/>
      <c r="N127" s="940"/>
      <c r="O127" s="940"/>
      <c r="P127" s="940"/>
      <c r="Q127" s="1586"/>
      <c r="R127" s="9"/>
    </row>
    <row r="128" spans="1:18">
      <c r="A128" s="1531" t="s">
        <v>4096</v>
      </c>
      <c r="B128" s="12"/>
      <c r="C128" s="12"/>
      <c r="D128" s="12"/>
      <c r="E128" s="12"/>
      <c r="F128" s="12"/>
      <c r="G128" s="391"/>
      <c r="H128" s="1596"/>
      <c r="I128" s="1531" t="s">
        <v>4097</v>
      </c>
      <c r="J128" s="1437"/>
      <c r="K128" s="12"/>
      <c r="L128" s="12"/>
      <c r="M128" s="940"/>
      <c r="N128" s="940"/>
      <c r="O128" s="940"/>
      <c r="P128" s="940"/>
      <c r="Q128" s="1586"/>
      <c r="R128" s="9"/>
    </row>
    <row r="129" spans="1:18">
      <c r="A129" s="1465"/>
      <c r="H129" s="1591"/>
      <c r="I129" s="1499"/>
      <c r="J129" s="920"/>
      <c r="K129" s="395"/>
      <c r="L129" s="395"/>
      <c r="M129" s="901"/>
      <c r="N129" s="901"/>
      <c r="O129" s="901"/>
      <c r="P129" s="901"/>
      <c r="Q129" s="1433"/>
    </row>
    <row r="130" spans="1:18">
      <c r="A130" s="1897"/>
      <c r="B130" s="1140"/>
      <c r="C130" s="566"/>
      <c r="D130" s="566"/>
      <c r="E130" s="566"/>
      <c r="F130" s="3900" t="s">
        <v>4149</v>
      </c>
      <c r="G130" s="3901"/>
      <c r="H130" s="1898" t="s">
        <v>3802</v>
      </c>
      <c r="I130" s="1905" t="s">
        <v>3802</v>
      </c>
      <c r="J130" s="1896"/>
      <c r="K130" s="2179" t="s">
        <v>4150</v>
      </c>
      <c r="L130" s="2591"/>
      <c r="M130" s="2518" t="s">
        <v>4151</v>
      </c>
      <c r="N130" s="2518"/>
      <c r="O130" s="2518"/>
      <c r="P130" s="2518"/>
      <c r="Q130" s="2093"/>
      <c r="R130" s="9"/>
    </row>
    <row r="131" spans="1:18">
      <c r="A131" s="1503"/>
      <c r="B131" s="143" t="s">
        <v>4152</v>
      </c>
      <c r="C131" s="9"/>
      <c r="D131" s="143" t="s">
        <v>4153</v>
      </c>
      <c r="E131" s="143" t="s">
        <v>3796</v>
      </c>
      <c r="F131" s="143" t="s">
        <v>3796</v>
      </c>
      <c r="G131" s="143" t="s">
        <v>3796</v>
      </c>
      <c r="H131" s="1651" t="s">
        <v>4154</v>
      </c>
      <c r="I131" s="1531" t="s">
        <v>4154</v>
      </c>
      <c r="J131" s="916"/>
      <c r="K131" s="40" t="s">
        <v>85</v>
      </c>
      <c r="L131" s="40"/>
      <c r="M131" s="907" t="s">
        <v>4155</v>
      </c>
      <c r="N131" s="907" t="s">
        <v>4156</v>
      </c>
      <c r="O131" s="925" t="s">
        <v>495</v>
      </c>
      <c r="P131" s="873"/>
      <c r="Q131" s="1341"/>
      <c r="R131" s="9"/>
    </row>
    <row r="132" spans="1:18">
      <c r="A132" s="1872"/>
      <c r="B132" s="1878" t="s">
        <v>4157</v>
      </c>
      <c r="C132" s="1895" t="s">
        <v>3798</v>
      </c>
      <c r="D132" s="1895" t="s">
        <v>3799</v>
      </c>
      <c r="E132" s="1895" t="s">
        <v>3800</v>
      </c>
      <c r="F132" s="1895" t="s">
        <v>3801</v>
      </c>
      <c r="G132" s="1895" t="s">
        <v>3801</v>
      </c>
      <c r="H132" s="1899" t="s">
        <v>4158</v>
      </c>
      <c r="I132" s="1531" t="s">
        <v>4159</v>
      </c>
      <c r="J132" s="916"/>
      <c r="K132" s="144" t="s">
        <v>3802</v>
      </c>
      <c r="L132" s="144" t="s">
        <v>3802</v>
      </c>
      <c r="M132" s="907" t="s">
        <v>2381</v>
      </c>
      <c r="N132" s="907" t="s">
        <v>2381</v>
      </c>
      <c r="O132" s="925" t="s">
        <v>2381</v>
      </c>
      <c r="P132" s="877" t="s">
        <v>4160</v>
      </c>
      <c r="Q132" s="1330" t="s">
        <v>4161</v>
      </c>
      <c r="R132" s="143"/>
    </row>
    <row r="133" spans="1:18">
      <c r="A133" s="1503" t="s">
        <v>399</v>
      </c>
      <c r="B133" s="1698" t="s">
        <v>4162</v>
      </c>
      <c r="C133" s="143" t="s">
        <v>3808</v>
      </c>
      <c r="D133" s="143" t="s">
        <v>3809</v>
      </c>
      <c r="E133" s="143" t="s">
        <v>4155</v>
      </c>
      <c r="F133" s="143" t="s">
        <v>3811</v>
      </c>
      <c r="G133" s="143" t="s">
        <v>3812</v>
      </c>
      <c r="H133" s="1651" t="s">
        <v>4163</v>
      </c>
      <c r="I133" s="1531" t="s">
        <v>2720</v>
      </c>
      <c r="J133" s="916"/>
      <c r="K133" s="144" t="s">
        <v>4164</v>
      </c>
      <c r="L133" s="144" t="s">
        <v>4165</v>
      </c>
      <c r="M133" s="907" t="s">
        <v>3814</v>
      </c>
      <c r="N133" s="907" t="s">
        <v>3814</v>
      </c>
      <c r="O133" s="925" t="s">
        <v>3814</v>
      </c>
      <c r="P133" s="877" t="s">
        <v>4166</v>
      </c>
      <c r="Q133" s="1330" t="s">
        <v>402</v>
      </c>
      <c r="R133" s="143"/>
    </row>
    <row r="134" spans="1:18">
      <c r="A134" s="1874" t="s">
        <v>402</v>
      </c>
      <c r="B134" s="1879" t="s">
        <v>172</v>
      </c>
      <c r="C134" s="1701" t="s">
        <v>173</v>
      </c>
      <c r="D134" s="1701" t="s">
        <v>174</v>
      </c>
      <c r="E134" s="1701" t="s">
        <v>175</v>
      </c>
      <c r="F134" s="1701" t="s">
        <v>513</v>
      </c>
      <c r="G134" s="1701" t="s">
        <v>514</v>
      </c>
      <c r="H134" s="1900" t="s">
        <v>515</v>
      </c>
      <c r="I134" s="1585"/>
      <c r="J134" s="904" t="s">
        <v>4167</v>
      </c>
      <c r="K134" s="198" t="s">
        <v>516</v>
      </c>
      <c r="L134" s="198" t="s">
        <v>517</v>
      </c>
      <c r="M134" s="900" t="s">
        <v>518</v>
      </c>
      <c r="N134" s="900" t="s">
        <v>519</v>
      </c>
      <c r="O134" s="923" t="s">
        <v>520</v>
      </c>
      <c r="P134" s="926" t="s">
        <v>982</v>
      </c>
      <c r="Q134" s="1331"/>
      <c r="R134" s="143"/>
    </row>
    <row r="135" spans="1:18">
      <c r="A135" s="1503">
        <v>1</v>
      </c>
      <c r="B135" s="566" t="s">
        <v>4290</v>
      </c>
      <c r="C135" s="566" t="s">
        <v>4173</v>
      </c>
      <c r="D135" s="566" t="s">
        <v>4291</v>
      </c>
      <c r="E135" s="566"/>
      <c r="F135" s="566"/>
      <c r="G135" s="566"/>
      <c r="H135" s="1901">
        <v>2523.9164769999998</v>
      </c>
      <c r="I135" s="1559"/>
      <c r="J135" s="921"/>
      <c r="K135" s="222"/>
      <c r="L135" s="1070"/>
      <c r="M135" s="921">
        <v>0</v>
      </c>
      <c r="N135" s="921">
        <v>143135.16040634946</v>
      </c>
      <c r="O135" s="921">
        <v>6619.5300000000007</v>
      </c>
      <c r="P135" s="901">
        <v>149754.69040634946</v>
      </c>
      <c r="Q135" s="1331">
        <v>1</v>
      </c>
      <c r="R135" s="1261"/>
    </row>
    <row r="136" spans="1:18">
      <c r="A136" s="1503">
        <v>2</v>
      </c>
      <c r="B136" s="566" t="s">
        <v>4292</v>
      </c>
      <c r="C136" s="566" t="s">
        <v>4173</v>
      </c>
      <c r="D136" s="566" t="s">
        <v>4293</v>
      </c>
      <c r="E136" s="566"/>
      <c r="F136" s="566"/>
      <c r="G136" s="566"/>
      <c r="H136" s="1901">
        <v>0</v>
      </c>
      <c r="I136" s="1559"/>
      <c r="J136" s="921"/>
      <c r="K136" s="222"/>
      <c r="L136" s="1070"/>
      <c r="M136" s="921">
        <v>0</v>
      </c>
      <c r="N136" s="921">
        <v>-78129.600000000006</v>
      </c>
      <c r="O136" s="921">
        <v>0</v>
      </c>
      <c r="P136" s="901">
        <v>-78129.600000000006</v>
      </c>
      <c r="Q136" s="1331">
        <v>2</v>
      </c>
      <c r="R136" s="1261"/>
    </row>
    <row r="137" spans="1:18">
      <c r="A137" s="1503">
        <v>3</v>
      </c>
      <c r="B137" s="566" t="s">
        <v>4294</v>
      </c>
      <c r="C137" s="566" t="s">
        <v>4173</v>
      </c>
      <c r="D137" s="566" t="s">
        <v>4295</v>
      </c>
      <c r="E137" s="566"/>
      <c r="F137" s="566"/>
      <c r="G137" s="566"/>
      <c r="H137" s="1901">
        <v>1422.5039999999999</v>
      </c>
      <c r="I137" s="1559"/>
      <c r="J137" s="921"/>
      <c r="K137" s="222"/>
      <c r="L137" s="1070"/>
      <c r="M137" s="921">
        <v>1739.3999999999999</v>
      </c>
      <c r="N137" s="921">
        <v>64978.747467580652</v>
      </c>
      <c r="O137" s="921">
        <v>0</v>
      </c>
      <c r="P137" s="901">
        <v>66718.147467580653</v>
      </c>
      <c r="Q137" s="1331">
        <v>3</v>
      </c>
      <c r="R137" s="1261"/>
    </row>
    <row r="138" spans="1:18">
      <c r="A138" s="1503">
        <v>4</v>
      </c>
      <c r="B138" s="566" t="s">
        <v>4296</v>
      </c>
      <c r="C138" s="566" t="s">
        <v>4173</v>
      </c>
      <c r="D138" s="566" t="s">
        <v>4297</v>
      </c>
      <c r="E138" s="566"/>
      <c r="F138" s="566"/>
      <c r="G138" s="566"/>
      <c r="H138" s="1901">
        <v>2569.7324700000008</v>
      </c>
      <c r="I138" s="1559"/>
      <c r="J138" s="921"/>
      <c r="K138" s="222"/>
      <c r="L138" s="1070"/>
      <c r="M138" s="908">
        <v>0</v>
      </c>
      <c r="N138" s="921">
        <v>134027.17990721908</v>
      </c>
      <c r="O138" s="921">
        <v>0</v>
      </c>
      <c r="P138" s="901">
        <v>134027.17990721908</v>
      </c>
      <c r="Q138" s="1331">
        <v>4</v>
      </c>
      <c r="R138" s="1261"/>
    </row>
    <row r="139" spans="1:18">
      <c r="A139" s="1503">
        <v>5</v>
      </c>
      <c r="B139" s="566" t="s">
        <v>4298</v>
      </c>
      <c r="C139" s="566" t="s">
        <v>4173</v>
      </c>
      <c r="D139" s="566" t="s">
        <v>4299</v>
      </c>
      <c r="E139" s="566"/>
      <c r="F139" s="566"/>
      <c r="G139" s="566"/>
      <c r="H139" s="1901">
        <v>12969.565429999995</v>
      </c>
      <c r="I139" s="1559"/>
      <c r="J139" s="921"/>
      <c r="K139" s="222"/>
      <c r="L139" s="1070"/>
      <c r="M139" s="908">
        <v>0</v>
      </c>
      <c r="N139" s="921">
        <v>676052.54357231909</v>
      </c>
      <c r="O139" s="921">
        <v>51782.350000000006</v>
      </c>
      <c r="P139" s="901">
        <v>727834.89357231907</v>
      </c>
      <c r="Q139" s="1331">
        <v>5</v>
      </c>
      <c r="R139" s="1261"/>
    </row>
    <row r="140" spans="1:18">
      <c r="A140" s="1503">
        <v>6</v>
      </c>
      <c r="B140" s="566" t="s">
        <v>4300</v>
      </c>
      <c r="C140" s="566" t="s">
        <v>4173</v>
      </c>
      <c r="D140" s="566" t="s">
        <v>4301</v>
      </c>
      <c r="E140" s="566"/>
      <c r="F140" s="566"/>
      <c r="G140" s="566"/>
      <c r="H140" s="1901">
        <v>1483.7027400000002</v>
      </c>
      <c r="I140" s="1559"/>
      <c r="J140" s="921"/>
      <c r="K140" s="222"/>
      <c r="L140" s="1070"/>
      <c r="M140" s="908">
        <v>3830.7999999999997</v>
      </c>
      <c r="N140" s="921">
        <v>87370.796049806479</v>
      </c>
      <c r="O140" s="921">
        <v>0</v>
      </c>
      <c r="P140" s="901">
        <v>91201.596049806481</v>
      </c>
      <c r="Q140" s="1331">
        <v>6</v>
      </c>
      <c r="R140" s="1261"/>
    </row>
    <row r="141" spans="1:18">
      <c r="A141" s="1503">
        <v>7</v>
      </c>
      <c r="B141" s="566" t="s">
        <v>4302</v>
      </c>
      <c r="C141" s="566" t="s">
        <v>4173</v>
      </c>
      <c r="D141" s="566" t="s">
        <v>4303</v>
      </c>
      <c r="E141" s="566"/>
      <c r="F141" s="566"/>
      <c r="G141" s="566"/>
      <c r="H141" s="1901">
        <v>44.6768</v>
      </c>
      <c r="I141" s="1559"/>
      <c r="J141" s="921"/>
      <c r="K141" s="222"/>
      <c r="L141" s="1070"/>
      <c r="M141" s="921">
        <v>225.89999999999998</v>
      </c>
      <c r="N141" s="921">
        <v>3038.0715674516123</v>
      </c>
      <c r="O141" s="908">
        <v>0</v>
      </c>
      <c r="P141" s="901">
        <v>3263.9715674516124</v>
      </c>
      <c r="Q141" s="1331">
        <v>7</v>
      </c>
      <c r="R141" s="1261"/>
    </row>
    <row r="142" spans="1:18">
      <c r="A142" s="1503">
        <v>8</v>
      </c>
      <c r="B142" s="566" t="s">
        <v>4304</v>
      </c>
      <c r="C142" s="566" t="s">
        <v>4173</v>
      </c>
      <c r="D142" s="566" t="s">
        <v>4305</v>
      </c>
      <c r="E142" s="566"/>
      <c r="F142" s="566"/>
      <c r="G142" s="566"/>
      <c r="H142" s="1901">
        <v>2732.9092000000005</v>
      </c>
      <c r="I142" s="1559"/>
      <c r="J142" s="921"/>
      <c r="K142" s="222"/>
      <c r="L142" s="1070"/>
      <c r="M142" s="921">
        <v>9571</v>
      </c>
      <c r="N142" s="921">
        <v>209522.73520344362</v>
      </c>
      <c r="O142" s="921">
        <v>0</v>
      </c>
      <c r="P142" s="901">
        <v>219093.73520344362</v>
      </c>
      <c r="Q142" s="1331">
        <v>8</v>
      </c>
      <c r="R142" s="1261"/>
    </row>
    <row r="143" spans="1:18">
      <c r="A143" s="1503">
        <v>9</v>
      </c>
      <c r="B143" s="566" t="s">
        <v>4306</v>
      </c>
      <c r="C143" s="566"/>
      <c r="D143" s="566" t="s">
        <v>4307</v>
      </c>
      <c r="E143" s="566"/>
      <c r="F143" s="566"/>
      <c r="G143" s="566"/>
      <c r="H143" s="1901">
        <v>0</v>
      </c>
      <c r="I143" s="1559"/>
      <c r="J143" s="921"/>
      <c r="K143" s="222"/>
      <c r="L143" s="1070"/>
      <c r="M143" s="921">
        <v>2620.6146000000003</v>
      </c>
      <c r="N143" s="921">
        <v>-2620.6146000000003</v>
      </c>
      <c r="O143" s="921">
        <v>0</v>
      </c>
      <c r="P143" s="901">
        <v>0</v>
      </c>
      <c r="Q143" s="1331">
        <v>9</v>
      </c>
      <c r="R143" s="1261"/>
    </row>
    <row r="144" spans="1:18">
      <c r="A144" s="1503">
        <v>10</v>
      </c>
      <c r="B144" s="566"/>
      <c r="C144" s="566"/>
      <c r="D144" s="566"/>
      <c r="E144" s="566"/>
      <c r="F144" s="566"/>
      <c r="G144" s="566"/>
      <c r="H144" s="1901"/>
      <c r="I144" s="1559"/>
      <c r="J144" s="921"/>
      <c r="K144" s="222"/>
      <c r="L144" s="1070"/>
      <c r="M144" s="921"/>
      <c r="N144" s="921"/>
      <c r="O144" s="921"/>
      <c r="P144" s="901"/>
      <c r="Q144" s="1331">
        <v>10</v>
      </c>
      <c r="R144" s="1261"/>
    </row>
    <row r="145" spans="1:18">
      <c r="A145" s="1503">
        <v>11</v>
      </c>
      <c r="B145" s="566"/>
      <c r="C145" s="566"/>
      <c r="D145" s="566"/>
      <c r="E145" s="566"/>
      <c r="F145" s="566"/>
      <c r="G145" s="566"/>
      <c r="H145" s="1901">
        <v>0</v>
      </c>
      <c r="I145" s="1559"/>
      <c r="J145" s="921"/>
      <c r="K145" s="222"/>
      <c r="L145" s="1070"/>
      <c r="M145" s="921">
        <v>0</v>
      </c>
      <c r="N145" s="921">
        <v>0</v>
      </c>
      <c r="O145" s="921">
        <v>0</v>
      </c>
      <c r="P145" s="901">
        <f t="shared" ref="P145:P168" si="1">M145+N145+O145</f>
        <v>0</v>
      </c>
      <c r="Q145" s="1331">
        <v>11</v>
      </c>
      <c r="R145" s="1261"/>
    </row>
    <row r="146" spans="1:18">
      <c r="A146" s="1503">
        <v>12</v>
      </c>
      <c r="B146" s="566" t="s">
        <v>4308</v>
      </c>
      <c r="C146" s="566"/>
      <c r="D146" s="566"/>
      <c r="E146" s="566"/>
      <c r="F146" s="566"/>
      <c r="G146" s="566"/>
      <c r="H146" s="1901">
        <v>0</v>
      </c>
      <c r="I146" s="1559"/>
      <c r="J146" s="995"/>
      <c r="K146" s="222"/>
      <c r="L146" s="1070"/>
      <c r="M146" s="921">
        <v>0</v>
      </c>
      <c r="N146" s="921">
        <v>0</v>
      </c>
      <c r="O146" s="908">
        <v>0</v>
      </c>
      <c r="P146" s="901">
        <f t="shared" si="1"/>
        <v>0</v>
      </c>
      <c r="Q146" s="1331">
        <v>12</v>
      </c>
      <c r="R146" s="1261"/>
    </row>
    <row r="147" spans="1:18">
      <c r="A147" s="1503">
        <v>13</v>
      </c>
      <c r="B147" s="566" t="s">
        <v>4309</v>
      </c>
      <c r="C147" s="566" t="s">
        <v>3818</v>
      </c>
      <c r="D147" s="566"/>
      <c r="E147" s="566"/>
      <c r="F147" s="566"/>
      <c r="G147" s="566"/>
      <c r="H147" s="1901">
        <v>47.209000000000003</v>
      </c>
      <c r="I147" s="1559"/>
      <c r="J147" s="921"/>
      <c r="K147" s="222"/>
      <c r="L147" s="1070"/>
      <c r="M147" s="908">
        <v>0</v>
      </c>
      <c r="N147" s="921">
        <v>3210.82</v>
      </c>
      <c r="O147" s="921"/>
      <c r="P147" s="901">
        <v>3210.82</v>
      </c>
      <c r="Q147" s="1331">
        <v>13</v>
      </c>
      <c r="R147" s="1261"/>
    </row>
    <row r="148" spans="1:18">
      <c r="A148" s="1503">
        <v>14</v>
      </c>
      <c r="B148" s="566" t="s">
        <v>4310</v>
      </c>
      <c r="C148" s="566" t="s">
        <v>3818</v>
      </c>
      <c r="D148" s="566"/>
      <c r="E148" s="566"/>
      <c r="F148" s="566"/>
      <c r="G148" s="566"/>
      <c r="H148" s="1901">
        <v>450.12</v>
      </c>
      <c r="I148" s="1559"/>
      <c r="J148" s="921"/>
      <c r="K148" s="222"/>
      <c r="L148" s="1070"/>
      <c r="M148" s="921">
        <v>0</v>
      </c>
      <c r="N148" s="921">
        <v>38546.090000000004</v>
      </c>
      <c r="O148" s="908"/>
      <c r="P148" s="901">
        <v>38546.090000000004</v>
      </c>
      <c r="Q148" s="1331">
        <v>14</v>
      </c>
      <c r="R148" s="1261"/>
    </row>
    <row r="149" spans="1:18">
      <c r="A149" s="1503">
        <v>15</v>
      </c>
      <c r="B149" s="566" t="s">
        <v>4311</v>
      </c>
      <c r="C149" s="566" t="s">
        <v>3818</v>
      </c>
      <c r="D149" s="566"/>
      <c r="E149" s="566"/>
      <c r="F149" s="566"/>
      <c r="G149" s="566"/>
      <c r="H149" s="1901">
        <v>105.73399999999999</v>
      </c>
      <c r="I149" s="1559"/>
      <c r="J149" s="921"/>
      <c r="K149" s="222"/>
      <c r="L149" s="1070"/>
      <c r="M149" s="921">
        <v>0</v>
      </c>
      <c r="N149" s="921">
        <v>12826.090000000002</v>
      </c>
      <c r="O149" s="921"/>
      <c r="P149" s="901">
        <v>12826.090000000002</v>
      </c>
      <c r="Q149" s="1331">
        <v>15</v>
      </c>
      <c r="R149" s="1261"/>
    </row>
    <row r="150" spans="1:18">
      <c r="A150" s="1503">
        <v>16</v>
      </c>
      <c r="B150" s="566" t="s">
        <v>4312</v>
      </c>
      <c r="C150" s="566" t="s">
        <v>3818</v>
      </c>
      <c r="D150" s="566"/>
      <c r="E150" s="566"/>
      <c r="F150" s="566"/>
      <c r="G150" s="566"/>
      <c r="H150" s="1901">
        <v>15.022</v>
      </c>
      <c r="I150" s="1559"/>
      <c r="J150" s="921"/>
      <c r="K150" s="222"/>
      <c r="L150" s="1070"/>
      <c r="M150" s="921">
        <v>0</v>
      </c>
      <c r="N150" s="921">
        <v>1644.9599999999998</v>
      </c>
      <c r="O150" s="921"/>
      <c r="P150" s="901">
        <v>1644.9599999999998</v>
      </c>
      <c r="Q150" s="1331">
        <v>16</v>
      </c>
      <c r="R150" s="1261"/>
    </row>
    <row r="151" spans="1:18">
      <c r="A151" s="1503">
        <v>17</v>
      </c>
      <c r="B151" s="566"/>
      <c r="C151" s="566"/>
      <c r="D151" s="566"/>
      <c r="E151" s="566"/>
      <c r="F151" s="566"/>
      <c r="G151" s="566"/>
      <c r="H151" s="1901"/>
      <c r="I151" s="1559"/>
      <c r="J151" s="921"/>
      <c r="K151" s="222"/>
      <c r="L151" s="1070"/>
      <c r="M151" s="908"/>
      <c r="N151" s="921"/>
      <c r="O151" s="921"/>
      <c r="P151" s="901"/>
      <c r="Q151" s="1331">
        <v>17</v>
      </c>
      <c r="R151" s="1261"/>
    </row>
    <row r="152" spans="1:18">
      <c r="A152" s="1503">
        <v>18</v>
      </c>
      <c r="B152" s="566"/>
      <c r="C152" s="566"/>
      <c r="D152" s="566"/>
      <c r="E152" s="566"/>
      <c r="F152" s="566"/>
      <c r="G152" s="566"/>
      <c r="H152" s="1901"/>
      <c r="I152" s="1559"/>
      <c r="J152" s="921"/>
      <c r="K152" s="222"/>
      <c r="L152" s="1070"/>
      <c r="M152" s="921"/>
      <c r="N152" s="921"/>
      <c r="O152" s="921"/>
      <c r="P152" s="901"/>
      <c r="Q152" s="1331">
        <v>18</v>
      </c>
      <c r="R152" s="1261"/>
    </row>
    <row r="153" spans="1:18">
      <c r="A153" s="1503">
        <v>19</v>
      </c>
      <c r="B153" s="566" t="s">
        <v>4313</v>
      </c>
      <c r="C153" s="566" t="s">
        <v>4314</v>
      </c>
      <c r="D153" s="566" t="s">
        <v>4221</v>
      </c>
      <c r="E153" s="566"/>
      <c r="F153" s="566"/>
      <c r="G153" s="566"/>
      <c r="H153" s="1901">
        <v>191625</v>
      </c>
      <c r="I153" s="1559"/>
      <c r="J153" s="921"/>
      <c r="K153" s="222"/>
      <c r="L153" s="1070"/>
      <c r="M153" s="921">
        <v>0</v>
      </c>
      <c r="N153" s="921">
        <v>9489943.129999999</v>
      </c>
      <c r="O153" s="921"/>
      <c r="P153" s="901">
        <v>9489943.129999999</v>
      </c>
      <c r="Q153" s="1331">
        <v>19</v>
      </c>
      <c r="R153" s="1261"/>
    </row>
    <row r="154" spans="1:18">
      <c r="A154" s="1503">
        <v>20</v>
      </c>
      <c r="B154" s="566"/>
      <c r="C154" s="566"/>
      <c r="D154" s="566"/>
      <c r="E154" s="566"/>
      <c r="F154" s="566"/>
      <c r="G154" s="566"/>
      <c r="H154" s="1901">
        <v>0</v>
      </c>
      <c r="I154" s="1559"/>
      <c r="J154" s="921"/>
      <c r="K154" s="222"/>
      <c r="L154" s="1070"/>
      <c r="M154" s="908">
        <v>0</v>
      </c>
      <c r="N154" s="921">
        <v>0</v>
      </c>
      <c r="O154" s="921">
        <v>0</v>
      </c>
      <c r="P154" s="901">
        <f t="shared" si="1"/>
        <v>0</v>
      </c>
      <c r="Q154" s="1331">
        <v>20</v>
      </c>
      <c r="R154" s="1261"/>
    </row>
    <row r="155" spans="1:18">
      <c r="A155" s="1503">
        <v>21</v>
      </c>
      <c r="B155" s="566" t="s">
        <v>4315</v>
      </c>
      <c r="C155" s="566"/>
      <c r="D155" s="566"/>
      <c r="E155" s="566"/>
      <c r="F155" s="566"/>
      <c r="G155" s="566"/>
      <c r="H155" s="1901">
        <v>0</v>
      </c>
      <c r="I155" s="1559"/>
      <c r="J155" s="921"/>
      <c r="K155" s="222"/>
      <c r="L155" s="1070"/>
      <c r="M155" s="921">
        <v>0</v>
      </c>
      <c r="N155" s="921">
        <v>0</v>
      </c>
      <c r="O155" s="921">
        <v>0</v>
      </c>
      <c r="P155" s="901">
        <f t="shared" si="1"/>
        <v>0</v>
      </c>
      <c r="Q155" s="1331">
        <v>21</v>
      </c>
      <c r="R155" s="1261"/>
    </row>
    <row r="156" spans="1:18">
      <c r="A156" s="1503">
        <v>22</v>
      </c>
      <c r="B156" s="566"/>
      <c r="C156" s="566"/>
      <c r="D156" s="566"/>
      <c r="E156" s="566"/>
      <c r="F156" s="566"/>
      <c r="G156" s="566"/>
      <c r="H156" s="1901">
        <v>0</v>
      </c>
      <c r="I156" s="1559"/>
      <c r="J156" s="921"/>
      <c r="K156" s="222"/>
      <c r="L156" s="1070"/>
      <c r="M156" s="921">
        <v>0</v>
      </c>
      <c r="N156" s="921">
        <v>0</v>
      </c>
      <c r="O156" s="921">
        <v>0</v>
      </c>
      <c r="P156" s="901">
        <f t="shared" si="1"/>
        <v>0</v>
      </c>
      <c r="Q156" s="1331">
        <v>22</v>
      </c>
      <c r="R156" s="1261"/>
    </row>
    <row r="157" spans="1:18">
      <c r="A157" s="1503">
        <v>23</v>
      </c>
      <c r="B157" s="566" t="s">
        <v>4316</v>
      </c>
      <c r="C157" s="566"/>
      <c r="D157" s="566"/>
      <c r="E157" s="566"/>
      <c r="F157" s="566"/>
      <c r="G157" s="566"/>
      <c r="H157" s="1901">
        <v>0</v>
      </c>
      <c r="I157" s="1559"/>
      <c r="J157" s="921"/>
      <c r="K157" s="222"/>
      <c r="L157" s="1070"/>
      <c r="M157" s="921">
        <v>0</v>
      </c>
      <c r="N157" s="921">
        <v>0</v>
      </c>
      <c r="O157" s="921">
        <v>0</v>
      </c>
      <c r="P157" s="901">
        <f t="shared" si="1"/>
        <v>0</v>
      </c>
      <c r="Q157" s="1331">
        <v>23</v>
      </c>
      <c r="R157" s="1261"/>
    </row>
    <row r="158" spans="1:18">
      <c r="A158" s="1503">
        <v>24</v>
      </c>
      <c r="B158" s="566" t="s">
        <v>4317</v>
      </c>
      <c r="C158" s="566" t="s">
        <v>3832</v>
      </c>
      <c r="D158" s="566"/>
      <c r="E158" s="566"/>
      <c r="F158" s="566"/>
      <c r="G158" s="566"/>
      <c r="H158" s="1901">
        <v>0</v>
      </c>
      <c r="I158" s="1559"/>
      <c r="J158" s="921"/>
      <c r="K158" s="222"/>
      <c r="L158" s="1070"/>
      <c r="M158" s="908">
        <v>0</v>
      </c>
      <c r="N158" s="921">
        <v>0</v>
      </c>
      <c r="O158" s="921">
        <v>0</v>
      </c>
      <c r="P158" s="901">
        <f t="shared" si="1"/>
        <v>0</v>
      </c>
      <c r="Q158" s="1331">
        <v>24</v>
      </c>
      <c r="R158" s="1261"/>
    </row>
    <row r="159" spans="1:18">
      <c r="A159" s="1503">
        <v>25</v>
      </c>
      <c r="B159" s="566"/>
      <c r="C159" s="566"/>
      <c r="D159" s="566"/>
      <c r="E159" s="566"/>
      <c r="F159" s="566"/>
      <c r="G159" s="566"/>
      <c r="H159" s="1901">
        <v>0</v>
      </c>
      <c r="I159" s="1559"/>
      <c r="J159" s="921"/>
      <c r="K159" s="222"/>
      <c r="L159" s="1070"/>
      <c r="M159" s="921">
        <v>0</v>
      </c>
      <c r="N159" s="921">
        <v>0</v>
      </c>
      <c r="O159" s="908">
        <v>0</v>
      </c>
      <c r="P159" s="901">
        <f t="shared" si="1"/>
        <v>0</v>
      </c>
      <c r="Q159" s="1331">
        <v>25</v>
      </c>
      <c r="R159" s="1261"/>
    </row>
    <row r="160" spans="1:18">
      <c r="A160" s="1503">
        <v>26</v>
      </c>
      <c r="B160" s="566" t="s">
        <v>4318</v>
      </c>
      <c r="C160" s="566"/>
      <c r="D160" s="566"/>
      <c r="E160" s="566"/>
      <c r="F160" s="566"/>
      <c r="G160" s="566"/>
      <c r="H160" s="1901">
        <v>0</v>
      </c>
      <c r="I160" s="1559"/>
      <c r="J160" s="921"/>
      <c r="K160" s="222"/>
      <c r="L160" s="1070"/>
      <c r="M160" s="921">
        <v>0</v>
      </c>
      <c r="N160" s="921">
        <v>0</v>
      </c>
      <c r="O160" s="908">
        <v>0</v>
      </c>
      <c r="P160" s="901">
        <f t="shared" si="1"/>
        <v>0</v>
      </c>
      <c r="Q160" s="1331">
        <v>26</v>
      </c>
      <c r="R160" s="1261"/>
    </row>
    <row r="161" spans="1:18">
      <c r="A161" s="1503">
        <v>27</v>
      </c>
      <c r="B161" s="566" t="s">
        <v>4319</v>
      </c>
      <c r="C161" s="566"/>
      <c r="D161" s="566"/>
      <c r="E161" s="566"/>
      <c r="F161" s="566"/>
      <c r="G161" s="566"/>
      <c r="H161" s="1901">
        <v>5010.1499999999996</v>
      </c>
      <c r="I161" s="1559"/>
      <c r="J161" s="921"/>
      <c r="K161" s="222"/>
      <c r="L161" s="1070"/>
      <c r="M161" s="921">
        <v>0</v>
      </c>
      <c r="N161" s="921">
        <v>517008.41000000009</v>
      </c>
      <c r="O161" s="921"/>
      <c r="P161" s="901">
        <v>517008.41000000009</v>
      </c>
      <c r="Q161" s="1331">
        <v>27</v>
      </c>
      <c r="R161" s="1261"/>
    </row>
    <row r="162" spans="1:18">
      <c r="A162" s="1503">
        <v>28</v>
      </c>
      <c r="B162" s="566" t="s">
        <v>4320</v>
      </c>
      <c r="C162" s="566"/>
      <c r="D162" s="566"/>
      <c r="E162" s="566"/>
      <c r="F162" s="566"/>
      <c r="G162" s="566"/>
      <c r="H162" s="1901">
        <v>2213846.301</v>
      </c>
      <c r="I162" s="1559"/>
      <c r="J162" s="921"/>
      <c r="K162" s="222"/>
      <c r="L162" s="1070"/>
      <c r="M162" s="921">
        <v>0</v>
      </c>
      <c r="N162" s="921">
        <v>118136010.15000001</v>
      </c>
      <c r="O162" s="921"/>
      <c r="P162" s="901">
        <v>118136010.15000001</v>
      </c>
      <c r="Q162" s="1331">
        <v>28</v>
      </c>
      <c r="R162" s="1261"/>
    </row>
    <row r="163" spans="1:18">
      <c r="A163" s="1503">
        <v>29</v>
      </c>
      <c r="B163" s="566" t="s">
        <v>4321</v>
      </c>
      <c r="C163" s="566"/>
      <c r="D163" s="566"/>
      <c r="E163" s="566"/>
      <c r="F163" s="566"/>
      <c r="G163" s="566"/>
      <c r="H163" s="1901">
        <v>0</v>
      </c>
      <c r="I163" s="1559"/>
      <c r="J163" s="921"/>
      <c r="K163" s="222"/>
      <c r="L163" s="1070"/>
      <c r="M163" s="921">
        <v>0</v>
      </c>
      <c r="N163" s="921">
        <v>36589477.879999995</v>
      </c>
      <c r="O163" s="908"/>
      <c r="P163" s="901">
        <v>36589477.879999995</v>
      </c>
      <c r="Q163" s="1331">
        <v>29</v>
      </c>
      <c r="R163" s="1261"/>
    </row>
    <row r="164" spans="1:18">
      <c r="A164" s="1503">
        <v>30</v>
      </c>
      <c r="B164" s="566" t="s">
        <v>4322</v>
      </c>
      <c r="C164" s="566"/>
      <c r="D164" s="566"/>
      <c r="E164" s="566"/>
      <c r="F164" s="566"/>
      <c r="G164" s="566"/>
      <c r="H164" s="1901">
        <v>0</v>
      </c>
      <c r="I164" s="1559"/>
      <c r="J164" s="921"/>
      <c r="K164" s="222"/>
      <c r="L164" s="1070"/>
      <c r="M164" s="921">
        <v>0</v>
      </c>
      <c r="N164" s="921">
        <v>244845.45000000112</v>
      </c>
      <c r="O164" s="908"/>
      <c r="P164" s="901">
        <v>244845.45000000112</v>
      </c>
      <c r="Q164" s="1331">
        <v>30</v>
      </c>
      <c r="R164" s="1261"/>
    </row>
    <row r="165" spans="1:18">
      <c r="A165" s="1503">
        <v>31</v>
      </c>
      <c r="B165" s="566"/>
      <c r="C165" s="566"/>
      <c r="D165" s="566"/>
      <c r="E165" s="566"/>
      <c r="F165" s="566"/>
      <c r="G165" s="566"/>
      <c r="H165" s="1901">
        <v>0</v>
      </c>
      <c r="I165" s="1559"/>
      <c r="J165" s="921"/>
      <c r="K165" s="222"/>
      <c r="L165" s="1070"/>
      <c r="M165" s="908">
        <v>0</v>
      </c>
      <c r="N165" s="921">
        <v>0</v>
      </c>
      <c r="O165" s="921">
        <v>0</v>
      </c>
      <c r="P165" s="901">
        <f t="shared" si="1"/>
        <v>0</v>
      </c>
      <c r="Q165" s="1331">
        <v>31</v>
      </c>
      <c r="R165" s="1261"/>
    </row>
    <row r="166" spans="1:18">
      <c r="A166" s="1503">
        <v>32</v>
      </c>
      <c r="B166" s="566" t="s">
        <v>4323</v>
      </c>
      <c r="C166" s="566"/>
      <c r="D166" s="566"/>
      <c r="E166" s="566"/>
      <c r="F166" s="566"/>
      <c r="G166" s="566"/>
      <c r="H166" s="1901">
        <v>0</v>
      </c>
      <c r="I166" s="1559"/>
      <c r="J166" s="921"/>
      <c r="K166" s="222"/>
      <c r="L166" s="1070"/>
      <c r="M166" s="908">
        <v>0</v>
      </c>
      <c r="N166" s="921">
        <v>0</v>
      </c>
      <c r="O166" s="921">
        <v>0</v>
      </c>
      <c r="P166" s="901">
        <f t="shared" si="1"/>
        <v>0</v>
      </c>
      <c r="Q166" s="1331">
        <v>32</v>
      </c>
      <c r="R166" s="1261"/>
    </row>
    <row r="167" spans="1:18">
      <c r="A167" s="1503">
        <v>33</v>
      </c>
      <c r="B167" s="566" t="s">
        <v>4324</v>
      </c>
      <c r="C167" s="566" t="s">
        <v>4325</v>
      </c>
      <c r="D167" s="566" t="s">
        <v>3833</v>
      </c>
      <c r="E167" s="566"/>
      <c r="F167" s="566"/>
      <c r="G167" s="566"/>
      <c r="H167" s="1901">
        <v>14346829.445800003</v>
      </c>
      <c r="I167" s="1559"/>
      <c r="J167" s="921"/>
      <c r="K167" s="222"/>
      <c r="L167" s="1070"/>
      <c r="M167" s="921">
        <v>147685542.41999999</v>
      </c>
      <c r="N167" s="921">
        <v>977274760.26999998</v>
      </c>
      <c r="O167" s="908">
        <v>94240142.802524075</v>
      </c>
      <c r="P167" s="901">
        <v>1219200445.4925241</v>
      </c>
      <c r="Q167" s="1331">
        <v>33</v>
      </c>
      <c r="R167" s="1261"/>
    </row>
    <row r="168" spans="1:18">
      <c r="A168" s="1503">
        <v>34</v>
      </c>
      <c r="B168" s="566"/>
      <c r="C168" s="566"/>
      <c r="D168" s="566"/>
      <c r="E168" s="566"/>
      <c r="F168" s="566"/>
      <c r="G168" s="566"/>
      <c r="H168" s="1901">
        <v>0</v>
      </c>
      <c r="I168" s="1559"/>
      <c r="J168" s="921"/>
      <c r="K168" s="222"/>
      <c r="L168" s="1070"/>
      <c r="M168" s="921">
        <v>0</v>
      </c>
      <c r="N168" s="921">
        <v>0</v>
      </c>
      <c r="O168" s="908">
        <v>0</v>
      </c>
      <c r="P168" s="901">
        <f t="shared" si="1"/>
        <v>0</v>
      </c>
      <c r="Q168" s="1331">
        <v>34</v>
      </c>
      <c r="R168" s="1261"/>
    </row>
    <row r="169" spans="1:18">
      <c r="A169" s="1503">
        <v>35</v>
      </c>
      <c r="B169" s="566" t="s">
        <v>4326</v>
      </c>
      <c r="C169" s="566" t="s">
        <v>3832</v>
      </c>
      <c r="D169" s="566"/>
      <c r="E169" s="566"/>
      <c r="F169" s="566"/>
      <c r="G169" s="566"/>
      <c r="H169" s="1901">
        <v>0</v>
      </c>
      <c r="I169" s="1559"/>
      <c r="J169" s="921"/>
      <c r="K169" s="222"/>
      <c r="L169" s="1070"/>
      <c r="M169" s="921"/>
      <c r="N169" s="921"/>
      <c r="O169" s="921"/>
      <c r="P169" s="901">
        <v>0</v>
      </c>
      <c r="Q169" s="1331">
        <v>35</v>
      </c>
      <c r="R169" s="1261"/>
    </row>
    <row r="170" spans="1:18">
      <c r="A170" s="1503">
        <v>36</v>
      </c>
      <c r="B170" s="566" t="s">
        <v>4327</v>
      </c>
      <c r="C170" s="566" t="s">
        <v>3832</v>
      </c>
      <c r="D170" s="566"/>
      <c r="E170" s="566"/>
      <c r="F170" s="566"/>
      <c r="G170" s="566"/>
      <c r="H170" s="1901">
        <v>0</v>
      </c>
      <c r="I170" s="1559"/>
      <c r="J170" s="921"/>
      <c r="K170" s="222"/>
      <c r="L170" s="1070"/>
      <c r="M170" s="921"/>
      <c r="N170" s="921"/>
      <c r="O170" s="921">
        <v>-11904.495551</v>
      </c>
      <c r="P170" s="901">
        <v>-11904.495551</v>
      </c>
      <c r="Q170" s="1331">
        <v>36</v>
      </c>
      <c r="R170" s="1261"/>
    </row>
    <row r="171" spans="1:18">
      <c r="A171" s="1503">
        <v>37</v>
      </c>
      <c r="B171" s="566" t="s">
        <v>4328</v>
      </c>
      <c r="C171" s="566" t="s">
        <v>3832</v>
      </c>
      <c r="D171" s="566"/>
      <c r="E171" s="566"/>
      <c r="F171" s="566"/>
      <c r="G171" s="566"/>
      <c r="H171" s="1901">
        <v>0</v>
      </c>
      <c r="I171" s="1559"/>
      <c r="J171" s="921"/>
      <c r="K171" s="222"/>
      <c r="L171" s="1070"/>
      <c r="M171" s="921"/>
      <c r="N171" s="921">
        <v>-105057681.97999999</v>
      </c>
      <c r="O171" s="921"/>
      <c r="P171" s="901">
        <v>-105057681.97999999</v>
      </c>
      <c r="Q171" s="1331">
        <v>37</v>
      </c>
      <c r="R171" s="1261"/>
    </row>
    <row r="172" spans="1:18">
      <c r="A172" s="1503">
        <v>38</v>
      </c>
      <c r="B172" s="566" t="s">
        <v>4329</v>
      </c>
      <c r="C172" s="566" t="s">
        <v>3832</v>
      </c>
      <c r="D172" s="566"/>
      <c r="E172" s="566"/>
      <c r="F172" s="566"/>
      <c r="G172" s="566"/>
      <c r="H172" s="1901">
        <v>0</v>
      </c>
      <c r="I172" s="1559"/>
      <c r="J172" s="921"/>
      <c r="K172" s="222"/>
      <c r="L172" s="1070"/>
      <c r="M172" s="921">
        <v>7012000</v>
      </c>
      <c r="N172" s="921"/>
      <c r="O172" s="921"/>
      <c r="P172" s="901">
        <v>7012000</v>
      </c>
      <c r="Q172" s="1331">
        <v>38</v>
      </c>
      <c r="R172" s="1261"/>
    </row>
    <row r="173" spans="1:18">
      <c r="A173" s="1503">
        <v>39</v>
      </c>
      <c r="B173" s="566" t="s">
        <v>4330</v>
      </c>
      <c r="C173" s="566" t="s">
        <v>3832</v>
      </c>
      <c r="D173" s="566"/>
      <c r="E173" s="566"/>
      <c r="F173" s="566"/>
      <c r="G173" s="566"/>
      <c r="H173" s="1901">
        <v>0</v>
      </c>
      <c r="I173" s="1559"/>
      <c r="J173" s="921"/>
      <c r="K173" s="222"/>
      <c r="L173" s="1070"/>
      <c r="M173" s="921">
        <v>12784500</v>
      </c>
      <c r="N173" s="921"/>
      <c r="O173" s="921"/>
      <c r="P173" s="901">
        <v>12784500</v>
      </c>
      <c r="Q173" s="1331">
        <v>39</v>
      </c>
      <c r="R173" s="1261"/>
    </row>
    <row r="174" spans="1:18">
      <c r="A174" s="1503">
        <v>40</v>
      </c>
      <c r="B174" s="566" t="s">
        <v>4331</v>
      </c>
      <c r="C174" s="566" t="s">
        <v>3832</v>
      </c>
      <c r="D174" s="566"/>
      <c r="E174" s="566"/>
      <c r="F174" s="566"/>
      <c r="G174" s="566"/>
      <c r="H174" s="1901">
        <v>0</v>
      </c>
      <c r="I174" s="1559"/>
      <c r="J174" s="921"/>
      <c r="K174" s="222"/>
      <c r="L174" s="1070"/>
      <c r="M174" s="921">
        <v>2250000</v>
      </c>
      <c r="N174" s="921"/>
      <c r="O174" s="921"/>
      <c r="P174" s="901">
        <v>2250000</v>
      </c>
      <c r="Q174" s="1331">
        <v>40</v>
      </c>
      <c r="R174" s="1261"/>
    </row>
    <row r="175" spans="1:18">
      <c r="A175" s="1503">
        <v>41</v>
      </c>
      <c r="B175" s="566" t="s">
        <v>4332</v>
      </c>
      <c r="C175" s="566" t="s">
        <v>3832</v>
      </c>
      <c r="D175" s="566"/>
      <c r="E175" s="566"/>
      <c r="F175" s="566"/>
      <c r="G175" s="566"/>
      <c r="H175" s="1901">
        <v>0</v>
      </c>
      <c r="I175" s="1559"/>
      <c r="J175" s="921"/>
      <c r="K175" s="222"/>
      <c r="L175" s="1070"/>
      <c r="M175" s="921">
        <v>41592</v>
      </c>
      <c r="N175" s="921"/>
      <c r="O175" s="921"/>
      <c r="P175" s="901">
        <v>41592</v>
      </c>
      <c r="Q175" s="1331">
        <v>41</v>
      </c>
      <c r="R175" s="1261"/>
    </row>
    <row r="176" spans="1:18">
      <c r="A176" s="1503">
        <v>42</v>
      </c>
      <c r="B176" s="566" t="s">
        <v>4333</v>
      </c>
      <c r="C176" s="566" t="s">
        <v>3832</v>
      </c>
      <c r="D176" s="566"/>
      <c r="E176" s="566"/>
      <c r="F176" s="566"/>
      <c r="G176" s="566"/>
      <c r="H176" s="1901">
        <v>0</v>
      </c>
      <c r="I176" s="1559"/>
      <c r="J176" s="921"/>
      <c r="K176" s="222"/>
      <c r="L176" s="1070"/>
      <c r="M176" s="921">
        <v>32868</v>
      </c>
      <c r="N176" s="921"/>
      <c r="O176" s="921"/>
      <c r="P176" s="901">
        <v>32868</v>
      </c>
      <c r="Q176" s="1331">
        <v>42</v>
      </c>
      <c r="R176" s="1261"/>
    </row>
    <row r="177" spans="1:18">
      <c r="A177" s="1503">
        <v>43</v>
      </c>
      <c r="B177" s="566" t="s">
        <v>4334</v>
      </c>
      <c r="C177" s="566" t="s">
        <v>3832</v>
      </c>
      <c r="D177" s="566"/>
      <c r="E177" s="566"/>
      <c r="F177" s="566"/>
      <c r="G177" s="566"/>
      <c r="H177" s="1901">
        <v>0</v>
      </c>
      <c r="I177" s="1559"/>
      <c r="J177" s="921"/>
      <c r="K177" s="222"/>
      <c r="L177" s="1070"/>
      <c r="M177" s="921">
        <v>6552</v>
      </c>
      <c r="N177" s="921"/>
      <c r="O177" s="921"/>
      <c r="P177" s="901">
        <v>6552</v>
      </c>
      <c r="Q177" s="1331">
        <v>43</v>
      </c>
      <c r="R177" s="1261"/>
    </row>
    <row r="178" spans="1:18">
      <c r="A178" s="1503">
        <v>44</v>
      </c>
      <c r="B178" s="566" t="s">
        <v>4335</v>
      </c>
      <c r="C178" s="566" t="s">
        <v>3832</v>
      </c>
      <c r="D178" s="566"/>
      <c r="E178" s="566"/>
      <c r="F178" s="566"/>
      <c r="G178" s="566"/>
      <c r="H178" s="1901">
        <v>0</v>
      </c>
      <c r="I178" s="1559"/>
      <c r="J178" s="921"/>
      <c r="K178" s="222"/>
      <c r="L178" s="1070"/>
      <c r="M178" s="921">
        <v>7652000</v>
      </c>
      <c r="N178" s="921"/>
      <c r="O178" s="921"/>
      <c r="P178" s="901">
        <v>7652000</v>
      </c>
      <c r="Q178" s="1331">
        <v>44</v>
      </c>
      <c r="R178" s="1261"/>
    </row>
    <row r="179" spans="1:18">
      <c r="A179" s="1503">
        <v>45</v>
      </c>
      <c r="B179" s="566" t="s">
        <v>4336</v>
      </c>
      <c r="C179" s="566" t="s">
        <v>3832</v>
      </c>
      <c r="D179" s="566"/>
      <c r="E179" s="566"/>
      <c r="F179" s="566"/>
      <c r="G179" s="566"/>
      <c r="H179" s="1901">
        <v>0</v>
      </c>
      <c r="I179" s="1559"/>
      <c r="J179" s="921"/>
      <c r="K179" s="222"/>
      <c r="L179" s="1070"/>
      <c r="M179" s="921">
        <v>1300000</v>
      </c>
      <c r="N179" s="921"/>
      <c r="O179" s="908"/>
      <c r="P179" s="901">
        <v>1300000</v>
      </c>
      <c r="Q179" s="1331">
        <v>45</v>
      </c>
      <c r="R179" s="1261"/>
    </row>
    <row r="180" spans="1:18">
      <c r="A180" s="1503">
        <v>46</v>
      </c>
      <c r="B180" s="566" t="s">
        <v>4337</v>
      </c>
      <c r="C180" s="566"/>
      <c r="D180" s="566"/>
      <c r="E180" s="566"/>
      <c r="F180" s="566"/>
      <c r="G180" s="566"/>
      <c r="H180" s="1901">
        <v>0</v>
      </c>
      <c r="I180" s="1559"/>
      <c r="J180" s="921"/>
      <c r="K180" s="222"/>
      <c r="L180" s="1070"/>
      <c r="M180" s="921">
        <v>10802000</v>
      </c>
      <c r="N180" s="921"/>
      <c r="O180" s="908"/>
      <c r="P180" s="901">
        <v>10802000</v>
      </c>
      <c r="Q180" s="1331">
        <v>46</v>
      </c>
      <c r="R180" s="1261"/>
    </row>
    <row r="181" spans="1:18">
      <c r="A181" s="1503">
        <v>47</v>
      </c>
      <c r="B181" s="566" t="s">
        <v>4338</v>
      </c>
      <c r="C181" s="566"/>
      <c r="D181" s="566"/>
      <c r="E181" s="566"/>
      <c r="F181" s="566"/>
      <c r="G181" s="566"/>
      <c r="H181" s="1901">
        <v>0</v>
      </c>
      <c r="I181" s="1559"/>
      <c r="J181" s="921"/>
      <c r="K181" s="222"/>
      <c r="L181" s="1070"/>
      <c r="M181" s="921">
        <v>3295000</v>
      </c>
      <c r="N181" s="921"/>
      <c r="O181" s="921"/>
      <c r="P181" s="901">
        <v>3295000</v>
      </c>
      <c r="Q181" s="1331">
        <v>47</v>
      </c>
      <c r="R181" s="1261"/>
    </row>
    <row r="182" spans="1:18">
      <c r="A182" s="1585">
        <v>48</v>
      </c>
      <c r="B182" s="566" t="s">
        <v>4339</v>
      </c>
      <c r="C182" s="566"/>
      <c r="D182" s="566"/>
      <c r="E182" s="566"/>
      <c r="F182" s="566"/>
      <c r="G182" s="566"/>
      <c r="H182" s="1901">
        <v>0</v>
      </c>
      <c r="I182" s="1559"/>
      <c r="J182" s="921"/>
      <c r="K182" s="222"/>
      <c r="L182" s="1070"/>
      <c r="M182" s="921">
        <v>2208</v>
      </c>
      <c r="N182" s="921"/>
      <c r="O182" s="921"/>
      <c r="P182" s="901">
        <v>2208</v>
      </c>
      <c r="Q182" s="1331">
        <v>48</v>
      </c>
      <c r="R182" s="1261"/>
    </row>
    <row r="183" spans="1:18">
      <c r="A183" s="1640">
        <v>49</v>
      </c>
      <c r="B183" s="37" t="s">
        <v>4340</v>
      </c>
      <c r="C183" s="566"/>
      <c r="D183" s="566"/>
      <c r="E183" s="566"/>
      <c r="F183" s="566"/>
      <c r="G183" s="566"/>
      <c r="H183" s="1901">
        <v>0</v>
      </c>
      <c r="I183" s="1559"/>
      <c r="J183" s="921"/>
      <c r="K183" s="222"/>
      <c r="L183" s="1070"/>
      <c r="M183" s="921"/>
      <c r="N183" s="921"/>
      <c r="O183" s="921">
        <v>114061014.42</v>
      </c>
      <c r="P183" s="901">
        <v>114061014.42</v>
      </c>
      <c r="Q183" s="1331">
        <v>49</v>
      </c>
      <c r="R183" s="1261"/>
    </row>
    <row r="184" spans="1:18">
      <c r="A184" s="1640">
        <v>50</v>
      </c>
      <c r="B184" s="37" t="s">
        <v>4341</v>
      </c>
      <c r="C184" s="566"/>
      <c r="D184" s="566"/>
      <c r="E184" s="566"/>
      <c r="F184" s="566"/>
      <c r="G184" s="566"/>
      <c r="H184" s="1901">
        <v>0</v>
      </c>
      <c r="I184" s="1559"/>
      <c r="J184" s="921"/>
      <c r="K184" s="222"/>
      <c r="L184" s="1070"/>
      <c r="M184" s="921"/>
      <c r="N184" s="921">
        <v>-2600326.06</v>
      </c>
      <c r="O184" s="921"/>
      <c r="P184" s="901">
        <v>-2600326.06</v>
      </c>
      <c r="Q184" s="1331">
        <v>50</v>
      </c>
      <c r="R184" s="143"/>
    </row>
    <row r="185" spans="1:18">
      <c r="A185" s="1640">
        <v>51</v>
      </c>
      <c r="B185" s="37" t="s">
        <v>4342</v>
      </c>
      <c r="C185" s="566"/>
      <c r="D185" s="566"/>
      <c r="E185" s="566"/>
      <c r="F185" s="566"/>
      <c r="G185" s="566"/>
      <c r="H185" s="1901">
        <v>0</v>
      </c>
      <c r="I185" s="1559"/>
      <c r="J185" s="921"/>
      <c r="K185" s="222"/>
      <c r="L185" s="1070"/>
      <c r="M185" s="921"/>
      <c r="N185" s="921"/>
      <c r="O185" s="921">
        <v>-12703.909999999996</v>
      </c>
      <c r="P185" s="901">
        <v>-12703.909999999996</v>
      </c>
      <c r="Q185" s="1331">
        <v>51</v>
      </c>
      <c r="R185" s="143"/>
    </row>
    <row r="186" spans="1:18">
      <c r="A186" s="1640">
        <v>52</v>
      </c>
      <c r="B186" s="37" t="s">
        <v>4343</v>
      </c>
      <c r="C186" s="566"/>
      <c r="D186" s="566"/>
      <c r="E186" s="566"/>
      <c r="F186" s="566"/>
      <c r="G186" s="566"/>
      <c r="H186" s="1901">
        <v>0</v>
      </c>
      <c r="I186" s="1559"/>
      <c r="J186" s="921"/>
      <c r="K186" s="222"/>
      <c r="L186" s="1070"/>
      <c r="M186" s="921"/>
      <c r="N186" s="921"/>
      <c r="O186" s="921">
        <v>-26087055.159999989</v>
      </c>
      <c r="P186" s="901">
        <v>-26087055.159999989</v>
      </c>
      <c r="Q186" s="1331">
        <v>52</v>
      </c>
      <c r="R186" s="143"/>
    </row>
    <row r="187" spans="1:18">
      <c r="A187" s="1640">
        <v>53</v>
      </c>
      <c r="B187" s="37"/>
      <c r="C187" s="566"/>
      <c r="D187" s="566"/>
      <c r="E187" s="566"/>
      <c r="F187" s="566"/>
      <c r="G187" s="566"/>
      <c r="H187" s="1902"/>
      <c r="I187" s="1559"/>
      <c r="J187" s="921"/>
      <c r="K187" s="854"/>
      <c r="L187" s="854"/>
      <c r="M187" s="921"/>
      <c r="N187" s="921"/>
      <c r="O187" s="921"/>
      <c r="P187" s="901"/>
      <c r="Q187" s="1331">
        <v>53</v>
      </c>
      <c r="R187" s="143"/>
    </row>
    <row r="188" spans="1:18" ht="16" thickBot="1">
      <c r="A188" s="1350">
        <v>54</v>
      </c>
      <c r="B188" s="1620" t="s">
        <v>496</v>
      </c>
      <c r="C188" s="1903"/>
      <c r="D188" s="1903"/>
      <c r="E188" s="1903"/>
      <c r="F188" s="1903"/>
      <c r="G188" s="1903"/>
      <c r="H188" s="1904">
        <f>H56</f>
        <v>17908181.795737684</v>
      </c>
      <c r="I188" s="1430"/>
      <c r="J188" s="3016"/>
      <c r="K188" s="3016"/>
      <c r="L188" s="3016"/>
      <c r="M188" s="3414">
        <f>M56</f>
        <v>195322465.50459999</v>
      </c>
      <c r="N188" s="3414">
        <f>N56</f>
        <v>1131821020.5855441</v>
      </c>
      <c r="O188" s="3414">
        <f>O56</f>
        <v>182610768.85297617</v>
      </c>
      <c r="P188" s="3414">
        <f>P56</f>
        <v>1509754254.94312</v>
      </c>
      <c r="Q188" s="1431">
        <v>54</v>
      </c>
      <c r="R188" s="143"/>
    </row>
    <row r="189" spans="1:18">
      <c r="A189" s="143"/>
      <c r="B189" s="143"/>
      <c r="I189" s="151"/>
      <c r="J189" s="920"/>
      <c r="K189" s="151"/>
      <c r="L189" s="151"/>
      <c r="M189" s="886"/>
      <c r="N189" s="886"/>
      <c r="O189" s="886"/>
      <c r="P189" s="886"/>
      <c r="Q189" s="143"/>
      <c r="R189" s="143"/>
    </row>
    <row r="190" spans="1:18">
      <c r="A190" s="13" t="s">
        <v>4191</v>
      </c>
      <c r="B190" s="13"/>
      <c r="C190" s="143"/>
      <c r="D190" s="143"/>
      <c r="I190" s="13" t="s">
        <v>4191</v>
      </c>
      <c r="J190" s="918"/>
      <c r="K190" s="12"/>
      <c r="L190" s="12"/>
      <c r="M190" s="894"/>
      <c r="N190" s="894"/>
    </row>
    <row r="191" spans="1:18">
      <c r="A191" s="13" t="s">
        <v>4344</v>
      </c>
      <c r="B191" s="143"/>
      <c r="C191" s="143"/>
      <c r="D191" s="143"/>
      <c r="E191" s="143"/>
      <c r="F191" s="143"/>
      <c r="G191" s="143"/>
      <c r="H191" s="143"/>
      <c r="I191" s="3699" t="s">
        <v>4345</v>
      </c>
      <c r="J191" s="3699"/>
      <c r="K191" s="3699"/>
      <c r="L191" s="3699"/>
      <c r="M191" s="3699"/>
      <c r="N191" s="3699"/>
      <c r="O191" s="3699"/>
      <c r="P191" s="3699"/>
      <c r="Q191" s="3699"/>
      <c r="R191" s="12"/>
    </row>
    <row r="192" spans="1:18" ht="16" thickBot="1">
      <c r="A192" s="9" t="str">
        <f>'Data Sheet'!$C$25</f>
        <v xml:space="preserve">Niagara Mohawk Power Corporation </v>
      </c>
      <c r="E192" s="443" t="str">
        <f>'Data Sheet'!$C$40</f>
        <v>April 20, 2026</v>
      </c>
      <c r="H192" s="417" t="str">
        <f>'Data Sheet'!$C$38</f>
        <v>December 31, 2025</v>
      </c>
      <c r="I192" s="9" t="str">
        <f>'Data Sheet'!$C$25</f>
        <v xml:space="preserve">Niagara Mohawk Power Corporation </v>
      </c>
      <c r="J192" s="920"/>
      <c r="M192" s="886"/>
      <c r="N192" s="886"/>
      <c r="O192" s="925" t="str">
        <f>'Data Sheet'!$C$40</f>
        <v>April 20, 2026</v>
      </c>
      <c r="P192" s="1435"/>
      <c r="Q192" s="1126" t="str">
        <f>'Data Sheet'!$C$38</f>
        <v>December 31, 2025</v>
      </c>
      <c r="R192" s="1126"/>
    </row>
    <row r="193" spans="1:18">
      <c r="A193" s="1432"/>
      <c r="B193" s="1396"/>
      <c r="C193" s="1396"/>
      <c r="D193" s="1396"/>
      <c r="E193" s="1396"/>
      <c r="F193" s="1396"/>
      <c r="G193" s="1396"/>
      <c r="H193" s="1434"/>
      <c r="I193" s="1182"/>
      <c r="J193" s="1436"/>
      <c r="K193" s="1396"/>
      <c r="L193" s="1396"/>
      <c r="M193" s="1416"/>
      <c r="N193" s="1416"/>
      <c r="O193" s="1416"/>
      <c r="P193" s="1416"/>
      <c r="Q193" s="1434"/>
    </row>
    <row r="194" spans="1:18">
      <c r="A194" s="1531" t="s">
        <v>4094</v>
      </c>
      <c r="B194" s="12"/>
      <c r="C194" s="12"/>
      <c r="D194" s="12"/>
      <c r="E194" s="12"/>
      <c r="F194" s="12"/>
      <c r="G194" s="391"/>
      <c r="H194" s="1596"/>
      <c r="I194" s="1531" t="s">
        <v>4095</v>
      </c>
      <c r="J194" s="1437"/>
      <c r="K194" s="12"/>
      <c r="L194" s="12"/>
      <c r="M194" s="940"/>
      <c r="N194" s="940"/>
      <c r="O194" s="940"/>
      <c r="P194" s="940"/>
      <c r="Q194" s="1586"/>
      <c r="R194" s="9"/>
    </row>
    <row r="195" spans="1:18">
      <c r="A195" s="1531" t="s">
        <v>4096</v>
      </c>
      <c r="B195" s="12"/>
      <c r="C195" s="12"/>
      <c r="D195" s="12"/>
      <c r="E195" s="12"/>
      <c r="F195" s="12"/>
      <c r="G195" s="391"/>
      <c r="H195" s="1596"/>
      <c r="I195" s="1531" t="s">
        <v>4097</v>
      </c>
      <c r="J195" s="1437"/>
      <c r="K195" s="12"/>
      <c r="L195" s="12"/>
      <c r="M195" s="940"/>
      <c r="N195" s="940"/>
      <c r="O195" s="940"/>
      <c r="P195" s="940"/>
      <c r="Q195" s="1586"/>
      <c r="R195" s="9"/>
    </row>
    <row r="196" spans="1:18">
      <c r="A196" s="1652"/>
      <c r="B196" s="395"/>
      <c r="C196" s="395"/>
      <c r="D196" s="395"/>
      <c r="E196" s="395"/>
      <c r="F196" s="395"/>
      <c r="H196" s="1591"/>
      <c r="I196" s="1329"/>
      <c r="J196" s="919"/>
      <c r="K196" s="395"/>
      <c r="L196" s="395"/>
      <c r="M196" s="901"/>
      <c r="N196" s="901"/>
      <c r="O196" s="901"/>
      <c r="P196" s="901"/>
      <c r="Q196" s="1433"/>
    </row>
    <row r="197" spans="1:18">
      <c r="A197" s="2175"/>
      <c r="B197" s="2182"/>
      <c r="C197" s="42"/>
      <c r="D197" s="2162"/>
      <c r="E197" s="2162"/>
      <c r="F197" s="3897" t="s">
        <v>4149</v>
      </c>
      <c r="G197" s="3898"/>
      <c r="H197" s="1338" t="s">
        <v>3802</v>
      </c>
      <c r="I197" s="1531" t="s">
        <v>3802</v>
      </c>
      <c r="J197" s="916"/>
      <c r="K197" s="2179" t="s">
        <v>4150</v>
      </c>
      <c r="L197" s="2591"/>
      <c r="M197" s="2518" t="s">
        <v>4151</v>
      </c>
      <c r="N197" s="2518"/>
      <c r="O197" s="2518"/>
      <c r="P197" s="2518"/>
      <c r="Q197" s="2093"/>
      <c r="R197" s="9"/>
    </row>
    <row r="198" spans="1:18">
      <c r="A198" s="2951"/>
      <c r="B198" s="144" t="s">
        <v>4152</v>
      </c>
      <c r="C198" s="40"/>
      <c r="D198" s="144" t="s">
        <v>4153</v>
      </c>
      <c r="E198" s="144" t="s">
        <v>3796</v>
      </c>
      <c r="F198" s="1651" t="s">
        <v>3796</v>
      </c>
      <c r="G198" s="1576" t="s">
        <v>3796</v>
      </c>
      <c r="H198" s="1330" t="s">
        <v>4154</v>
      </c>
      <c r="I198" s="1531" t="s">
        <v>4154</v>
      </c>
      <c r="J198" s="916"/>
      <c r="K198" s="40" t="s">
        <v>85</v>
      </c>
      <c r="L198" s="40"/>
      <c r="M198" s="907" t="s">
        <v>4155</v>
      </c>
      <c r="N198" s="907" t="s">
        <v>4156</v>
      </c>
      <c r="O198" s="925" t="s">
        <v>495</v>
      </c>
      <c r="P198" s="873"/>
      <c r="Q198" s="1341"/>
      <c r="R198" s="9"/>
    </row>
    <row r="199" spans="1:18">
      <c r="A199" s="2951"/>
      <c r="B199" s="144" t="s">
        <v>4157</v>
      </c>
      <c r="C199" s="144" t="s">
        <v>3798</v>
      </c>
      <c r="D199" s="144" t="s">
        <v>3799</v>
      </c>
      <c r="E199" s="144" t="s">
        <v>3800</v>
      </c>
      <c r="F199" s="1651" t="s">
        <v>3801</v>
      </c>
      <c r="G199" s="1576" t="s">
        <v>3801</v>
      </c>
      <c r="H199" s="1330" t="s">
        <v>4158</v>
      </c>
      <c r="I199" s="1531" t="s">
        <v>4159</v>
      </c>
      <c r="J199" s="916"/>
      <c r="K199" s="144" t="s">
        <v>3802</v>
      </c>
      <c r="L199" s="144" t="s">
        <v>3802</v>
      </c>
      <c r="M199" s="907" t="s">
        <v>2381</v>
      </c>
      <c r="N199" s="907" t="s">
        <v>2381</v>
      </c>
      <c r="O199" s="925" t="s">
        <v>2381</v>
      </c>
      <c r="P199" s="877" t="s">
        <v>4160</v>
      </c>
      <c r="Q199" s="1330" t="s">
        <v>4161</v>
      </c>
      <c r="R199" s="143"/>
    </row>
    <row r="200" spans="1:18" ht="16" thickBot="1">
      <c r="A200" s="1350" t="s">
        <v>399</v>
      </c>
      <c r="B200" s="3025" t="s">
        <v>4162</v>
      </c>
      <c r="C200" s="3025" t="s">
        <v>3808</v>
      </c>
      <c r="D200" s="3025" t="s">
        <v>3809</v>
      </c>
      <c r="E200" s="3025" t="s">
        <v>4155</v>
      </c>
      <c r="F200" s="1382" t="s">
        <v>3811</v>
      </c>
      <c r="G200" s="1576" t="s">
        <v>3812</v>
      </c>
      <c r="H200" s="1330" t="s">
        <v>4163</v>
      </c>
      <c r="I200" s="1531" t="s">
        <v>2720</v>
      </c>
      <c r="J200" s="916"/>
      <c r="K200" s="144" t="s">
        <v>4164</v>
      </c>
      <c r="L200" s="144" t="s">
        <v>4165</v>
      </c>
      <c r="M200" s="907" t="s">
        <v>3814</v>
      </c>
      <c r="N200" s="907" t="s">
        <v>3814</v>
      </c>
      <c r="O200" s="925" t="s">
        <v>3814</v>
      </c>
      <c r="P200" s="877" t="s">
        <v>4166</v>
      </c>
      <c r="Q200" s="1330" t="s">
        <v>402</v>
      </c>
      <c r="R200" s="143"/>
    </row>
    <row r="201" spans="1:18">
      <c r="A201" s="1640" t="s">
        <v>402</v>
      </c>
      <c r="B201" s="198" t="s">
        <v>172</v>
      </c>
      <c r="C201" s="198" t="s">
        <v>173</v>
      </c>
      <c r="D201" s="198" t="s">
        <v>174</v>
      </c>
      <c r="E201" s="198" t="s">
        <v>175</v>
      </c>
      <c r="F201" s="198" t="s">
        <v>513</v>
      </c>
      <c r="G201" s="727" t="s">
        <v>514</v>
      </c>
      <c r="H201" s="1331" t="s">
        <v>515</v>
      </c>
      <c r="I201" s="1585"/>
      <c r="J201" s="904" t="s">
        <v>4167</v>
      </c>
      <c r="K201" s="198" t="s">
        <v>516</v>
      </c>
      <c r="L201" s="198" t="s">
        <v>517</v>
      </c>
      <c r="M201" s="900" t="s">
        <v>518</v>
      </c>
      <c r="N201" s="900" t="s">
        <v>519</v>
      </c>
      <c r="O201" s="923" t="s">
        <v>520</v>
      </c>
      <c r="P201" s="926" t="s">
        <v>982</v>
      </c>
      <c r="Q201" s="1331"/>
      <c r="R201" s="143"/>
    </row>
    <row r="202" spans="1:18">
      <c r="A202" s="1640">
        <v>1</v>
      </c>
      <c r="B202" s="54"/>
      <c r="C202" s="54"/>
      <c r="D202" s="54"/>
      <c r="E202" s="54"/>
      <c r="F202" s="54"/>
      <c r="G202" s="854"/>
      <c r="H202" s="1331"/>
      <c r="I202" s="1559"/>
      <c r="J202" s="904"/>
      <c r="K202" s="222"/>
      <c r="L202" s="222"/>
      <c r="M202" s="904"/>
      <c r="N202" s="904"/>
      <c r="O202" s="904"/>
      <c r="P202" s="901">
        <f t="shared" ref="P202:P234" si="2">M202+N202+O202</f>
        <v>0</v>
      </c>
      <c r="Q202" s="1331">
        <v>1</v>
      </c>
      <c r="R202" s="143"/>
    </row>
    <row r="203" spans="1:18">
      <c r="A203" s="1640">
        <v>2</v>
      </c>
      <c r="B203" s="54"/>
      <c r="C203" s="54"/>
      <c r="D203" s="54"/>
      <c r="E203" s="54"/>
      <c r="F203" s="54"/>
      <c r="G203" s="854"/>
      <c r="H203" s="1298"/>
      <c r="I203" s="1559"/>
      <c r="J203" s="904"/>
      <c r="K203" s="222"/>
      <c r="L203" s="222"/>
      <c r="M203" s="908"/>
      <c r="N203" s="904"/>
      <c r="O203" s="908"/>
      <c r="P203" s="901">
        <f t="shared" si="2"/>
        <v>0</v>
      </c>
      <c r="Q203" s="1331">
        <v>2</v>
      </c>
      <c r="R203" s="143"/>
    </row>
    <row r="204" spans="1:18">
      <c r="A204" s="1640">
        <v>3</v>
      </c>
      <c r="B204" s="54"/>
      <c r="C204" s="54"/>
      <c r="D204" s="54"/>
      <c r="E204" s="54"/>
      <c r="F204" s="54"/>
      <c r="G204" s="854"/>
      <c r="H204" s="1298"/>
      <c r="I204" s="1559"/>
      <c r="J204" s="904"/>
      <c r="K204" s="222"/>
      <c r="L204" s="222"/>
      <c r="M204" s="904"/>
      <c r="N204" s="908"/>
      <c r="O204" s="908"/>
      <c r="P204" s="901">
        <f t="shared" si="2"/>
        <v>0</v>
      </c>
      <c r="Q204" s="1331">
        <v>3</v>
      </c>
      <c r="R204" s="143"/>
    </row>
    <row r="205" spans="1:18">
      <c r="A205" s="1640">
        <v>4</v>
      </c>
      <c r="B205" s="54"/>
      <c r="C205" s="54"/>
      <c r="D205" s="54"/>
      <c r="E205" s="54"/>
      <c r="F205" s="54"/>
      <c r="G205" s="854"/>
      <c r="H205" s="2709"/>
      <c r="I205" s="1559"/>
      <c r="J205" s="904"/>
      <c r="K205" s="222"/>
      <c r="L205" s="222"/>
      <c r="M205" s="904"/>
      <c r="N205" s="908"/>
      <c r="O205" s="904"/>
      <c r="P205" s="901">
        <f t="shared" si="2"/>
        <v>0</v>
      </c>
      <c r="Q205" s="1331">
        <v>4</v>
      </c>
      <c r="R205" s="143"/>
    </row>
    <row r="206" spans="1:18">
      <c r="A206" s="1640">
        <v>5</v>
      </c>
      <c r="B206" s="54"/>
      <c r="C206" s="54"/>
      <c r="D206" s="54"/>
      <c r="E206" s="54"/>
      <c r="F206" s="54"/>
      <c r="G206" s="854"/>
      <c r="H206" s="1298"/>
      <c r="I206" s="1559"/>
      <c r="J206" s="904"/>
      <c r="K206" s="222"/>
      <c r="L206" s="222"/>
      <c r="M206" s="904"/>
      <c r="N206" s="908"/>
      <c r="O206" s="904"/>
      <c r="P206" s="901">
        <f t="shared" si="2"/>
        <v>0</v>
      </c>
      <c r="Q206" s="1331">
        <v>5</v>
      </c>
      <c r="R206" s="143"/>
    </row>
    <row r="207" spans="1:18">
      <c r="A207" s="1640">
        <v>6</v>
      </c>
      <c r="B207" s="54"/>
      <c r="C207" s="54"/>
      <c r="D207" s="54"/>
      <c r="E207" s="54"/>
      <c r="F207" s="54"/>
      <c r="G207" s="854"/>
      <c r="H207" s="1298"/>
      <c r="I207" s="1559"/>
      <c r="J207" s="904"/>
      <c r="K207" s="222"/>
      <c r="L207" s="222"/>
      <c r="M207" s="904"/>
      <c r="N207" s="904"/>
      <c r="O207" s="904"/>
      <c r="P207" s="901">
        <f t="shared" si="2"/>
        <v>0</v>
      </c>
      <c r="Q207" s="1331">
        <v>6</v>
      </c>
      <c r="R207" s="1261"/>
    </row>
    <row r="208" spans="1:18">
      <c r="A208" s="1640">
        <v>7</v>
      </c>
      <c r="B208" s="54"/>
      <c r="C208" s="54"/>
      <c r="D208" s="54"/>
      <c r="E208" s="54"/>
      <c r="F208" s="54"/>
      <c r="G208" s="854"/>
      <c r="H208" s="1298"/>
      <c r="I208" s="1559"/>
      <c r="J208" s="991"/>
      <c r="K208" s="222"/>
      <c r="L208" s="222"/>
      <c r="M208" s="904"/>
      <c r="N208" s="904"/>
      <c r="O208" s="904"/>
      <c r="P208" s="901">
        <f t="shared" si="2"/>
        <v>0</v>
      </c>
      <c r="Q208" s="1331">
        <v>7</v>
      </c>
      <c r="R208" s="1261"/>
    </row>
    <row r="209" spans="1:18">
      <c r="A209" s="1640">
        <v>8</v>
      </c>
      <c r="B209" s="54"/>
      <c r="C209" s="54"/>
      <c r="D209" s="54"/>
      <c r="E209" s="54"/>
      <c r="F209" s="54"/>
      <c r="G209" s="854"/>
      <c r="H209" s="1298"/>
      <c r="I209" s="1559"/>
      <c r="J209" s="991"/>
      <c r="K209" s="222"/>
      <c r="L209" s="222"/>
      <c r="M209" s="908"/>
      <c r="N209" s="904"/>
      <c r="O209" s="904"/>
      <c r="P209" s="901">
        <f t="shared" si="2"/>
        <v>0</v>
      </c>
      <c r="Q209" s="1331">
        <v>8</v>
      </c>
      <c r="R209" s="1261"/>
    </row>
    <row r="210" spans="1:18">
      <c r="A210" s="1640">
        <v>9</v>
      </c>
      <c r="B210" s="54"/>
      <c r="C210" s="54"/>
      <c r="D210" s="54"/>
      <c r="E210" s="54"/>
      <c r="F210" s="54"/>
      <c r="G210" s="854"/>
      <c r="H210" s="1298"/>
      <c r="I210" s="1559"/>
      <c r="J210" s="904"/>
      <c r="K210" s="222"/>
      <c r="L210" s="222"/>
      <c r="M210" s="908"/>
      <c r="N210" s="904"/>
      <c r="O210" s="904"/>
      <c r="P210" s="901"/>
      <c r="Q210" s="1331">
        <v>9</v>
      </c>
      <c r="R210" s="1261"/>
    </row>
    <row r="211" spans="1:18">
      <c r="A211" s="1640">
        <v>10</v>
      </c>
      <c r="B211" s="54"/>
      <c r="C211" s="54"/>
      <c r="D211" s="54"/>
      <c r="E211" s="54"/>
      <c r="F211" s="54"/>
      <c r="G211" s="854"/>
      <c r="H211" s="2709"/>
      <c r="I211" s="1559"/>
      <c r="J211" s="904"/>
      <c r="K211" s="222"/>
      <c r="L211" s="222"/>
      <c r="M211" s="904"/>
      <c r="N211" s="904"/>
      <c r="O211" s="904"/>
      <c r="P211" s="901"/>
      <c r="Q211" s="1331">
        <v>10</v>
      </c>
      <c r="R211" s="1261"/>
    </row>
    <row r="212" spans="1:18">
      <c r="A212" s="1640">
        <v>11</v>
      </c>
      <c r="B212" s="54"/>
      <c r="C212" s="54"/>
      <c r="D212" s="54"/>
      <c r="E212" s="54"/>
      <c r="F212" s="54"/>
      <c r="G212" s="854"/>
      <c r="H212" s="1298"/>
      <c r="I212" s="1559"/>
      <c r="J212" s="904"/>
      <c r="K212" s="222"/>
      <c r="L212" s="222"/>
      <c r="M212" s="904"/>
      <c r="N212" s="904"/>
      <c r="O212" s="904"/>
      <c r="P212" s="901">
        <f t="shared" si="2"/>
        <v>0</v>
      </c>
      <c r="Q212" s="1331">
        <v>11</v>
      </c>
      <c r="R212" s="1261"/>
    </row>
    <row r="213" spans="1:18">
      <c r="A213" s="1640">
        <v>12</v>
      </c>
      <c r="B213" s="54"/>
      <c r="C213" s="54"/>
      <c r="D213" s="54"/>
      <c r="E213" s="54"/>
      <c r="F213" s="54"/>
      <c r="G213" s="854"/>
      <c r="H213" s="1298"/>
      <c r="I213" s="1559"/>
      <c r="J213" s="904"/>
      <c r="K213" s="222"/>
      <c r="L213" s="222"/>
      <c r="M213" s="904"/>
      <c r="N213" s="904"/>
      <c r="O213" s="904"/>
      <c r="P213" s="901">
        <f t="shared" si="2"/>
        <v>0</v>
      </c>
      <c r="Q213" s="1331">
        <v>12</v>
      </c>
      <c r="R213" s="1261"/>
    </row>
    <row r="214" spans="1:18">
      <c r="A214" s="1640">
        <v>13</v>
      </c>
      <c r="B214" s="54"/>
      <c r="C214" s="54"/>
      <c r="D214" s="54"/>
      <c r="E214" s="54"/>
      <c r="F214" s="54"/>
      <c r="G214" s="854"/>
      <c r="H214" s="1298"/>
      <c r="I214" s="1559"/>
      <c r="J214" s="904"/>
      <c r="K214" s="222"/>
      <c r="L214" s="222"/>
      <c r="M214" s="904"/>
      <c r="N214" s="904"/>
      <c r="O214" s="904"/>
      <c r="P214" s="901">
        <f t="shared" si="2"/>
        <v>0</v>
      </c>
      <c r="Q214" s="1331">
        <v>13</v>
      </c>
      <c r="R214" s="1261"/>
    </row>
    <row r="215" spans="1:18">
      <c r="A215" s="1640">
        <v>14</v>
      </c>
      <c r="B215" s="54"/>
      <c r="C215" s="54"/>
      <c r="D215" s="54"/>
      <c r="E215" s="54"/>
      <c r="F215" s="54"/>
      <c r="G215" s="854"/>
      <c r="H215" s="1298"/>
      <c r="I215" s="1559"/>
      <c r="J215" s="904"/>
      <c r="K215" s="222"/>
      <c r="L215" s="222"/>
      <c r="M215" s="908"/>
      <c r="N215" s="908"/>
      <c r="O215" s="908"/>
      <c r="P215" s="901">
        <f t="shared" si="2"/>
        <v>0</v>
      </c>
      <c r="Q215" s="1331">
        <v>14</v>
      </c>
      <c r="R215" s="1261"/>
    </row>
    <row r="216" spans="1:18">
      <c r="A216" s="1640">
        <v>15</v>
      </c>
      <c r="B216" s="54"/>
      <c r="C216" s="54"/>
      <c r="D216" s="54"/>
      <c r="E216" s="54"/>
      <c r="F216" s="54"/>
      <c r="G216" s="854"/>
      <c r="H216" s="1298"/>
      <c r="I216" s="1559"/>
      <c r="J216" s="904"/>
      <c r="K216" s="222"/>
      <c r="L216" s="222"/>
      <c r="M216" s="908"/>
      <c r="N216" s="908"/>
      <c r="O216" s="908"/>
      <c r="P216" s="901">
        <f t="shared" si="2"/>
        <v>0</v>
      </c>
      <c r="Q216" s="1331">
        <v>15</v>
      </c>
      <c r="R216" s="1261"/>
    </row>
    <row r="217" spans="1:18">
      <c r="A217" s="1640">
        <v>16</v>
      </c>
      <c r="B217" s="54"/>
      <c r="C217" s="54"/>
      <c r="D217" s="54"/>
      <c r="E217" s="54"/>
      <c r="F217" s="54"/>
      <c r="G217" s="854"/>
      <c r="H217" s="2709"/>
      <c r="I217" s="1559"/>
      <c r="J217" s="904"/>
      <c r="K217" s="222"/>
      <c r="L217" s="222"/>
      <c r="M217" s="908"/>
      <c r="N217" s="908"/>
      <c r="O217" s="908"/>
      <c r="P217" s="901">
        <f t="shared" si="2"/>
        <v>0</v>
      </c>
      <c r="Q217" s="1331">
        <v>16</v>
      </c>
      <c r="R217" s="1261"/>
    </row>
    <row r="218" spans="1:18">
      <c r="A218" s="1640">
        <v>17</v>
      </c>
      <c r="B218" s="54"/>
      <c r="C218" s="54"/>
      <c r="D218" s="54"/>
      <c r="E218" s="54"/>
      <c r="F218" s="54"/>
      <c r="G218" s="854"/>
      <c r="H218" s="1298"/>
      <c r="I218" s="1559"/>
      <c r="J218" s="904"/>
      <c r="K218" s="222"/>
      <c r="L218" s="222"/>
      <c r="M218" s="908"/>
      <c r="N218" s="908"/>
      <c r="O218" s="908"/>
      <c r="P218" s="901">
        <f t="shared" si="2"/>
        <v>0</v>
      </c>
      <c r="Q218" s="1331">
        <v>17</v>
      </c>
      <c r="R218" s="1261"/>
    </row>
    <row r="219" spans="1:18">
      <c r="A219" s="1640">
        <v>18</v>
      </c>
      <c r="B219" s="54"/>
      <c r="C219" s="54"/>
      <c r="D219" s="54"/>
      <c r="E219" s="54"/>
      <c r="F219" s="54"/>
      <c r="G219" s="854"/>
      <c r="H219" s="1298"/>
      <c r="I219" s="1559"/>
      <c r="J219" s="904"/>
      <c r="K219" s="222"/>
      <c r="L219" s="222"/>
      <c r="M219" s="908"/>
      <c r="N219" s="908"/>
      <c r="O219" s="908"/>
      <c r="P219" s="901">
        <f t="shared" si="2"/>
        <v>0</v>
      </c>
      <c r="Q219" s="1331">
        <v>18</v>
      </c>
      <c r="R219" s="1261"/>
    </row>
    <row r="220" spans="1:18">
      <c r="A220" s="1640">
        <v>19</v>
      </c>
      <c r="B220" s="54"/>
      <c r="C220" s="54"/>
      <c r="D220" s="54"/>
      <c r="E220" s="54"/>
      <c r="F220" s="54"/>
      <c r="G220" s="854"/>
      <c r="H220" s="1298"/>
      <c r="I220" s="1559"/>
      <c r="J220" s="904"/>
      <c r="K220" s="222"/>
      <c r="L220" s="222"/>
      <c r="M220" s="908"/>
      <c r="N220" s="908"/>
      <c r="O220" s="908"/>
      <c r="P220" s="901">
        <f t="shared" si="2"/>
        <v>0</v>
      </c>
      <c r="Q220" s="1331">
        <v>19</v>
      </c>
      <c r="R220" s="1261"/>
    </row>
    <row r="221" spans="1:18">
      <c r="A221" s="1640">
        <v>20</v>
      </c>
      <c r="B221" s="54"/>
      <c r="C221" s="54"/>
      <c r="D221" s="54"/>
      <c r="E221" s="54"/>
      <c r="F221" s="54"/>
      <c r="G221" s="854"/>
      <c r="H221" s="1298"/>
      <c r="I221" s="1559"/>
      <c r="J221" s="904"/>
      <c r="K221" s="222"/>
      <c r="L221" s="222"/>
      <c r="M221" s="908"/>
      <c r="N221" s="908"/>
      <c r="O221" s="908"/>
      <c r="P221" s="901">
        <f t="shared" si="2"/>
        <v>0</v>
      </c>
      <c r="Q221" s="1331">
        <v>20</v>
      </c>
      <c r="R221" s="1261"/>
    </row>
    <row r="222" spans="1:18">
      <c r="A222" s="1640">
        <v>21</v>
      </c>
      <c r="B222" s="54"/>
      <c r="C222" s="54"/>
      <c r="D222" s="54"/>
      <c r="E222" s="54"/>
      <c r="F222" s="54"/>
      <c r="G222" s="854"/>
      <c r="H222" s="1298"/>
      <c r="I222" s="1559"/>
      <c r="J222" s="904"/>
      <c r="K222" s="222"/>
      <c r="L222" s="222"/>
      <c r="M222" s="908"/>
      <c r="N222" s="908"/>
      <c r="O222" s="908"/>
      <c r="P222" s="901">
        <f t="shared" si="2"/>
        <v>0</v>
      </c>
      <c r="Q222" s="1331">
        <v>21</v>
      </c>
      <c r="R222" s="1261"/>
    </row>
    <row r="223" spans="1:18">
      <c r="A223" s="1640">
        <v>22</v>
      </c>
      <c r="B223" s="54"/>
      <c r="C223" s="54"/>
      <c r="D223" s="54"/>
      <c r="E223" s="54"/>
      <c r="F223" s="54"/>
      <c r="G223" s="854"/>
      <c r="H223" s="2709"/>
      <c r="I223" s="1559"/>
      <c r="J223" s="904"/>
      <c r="K223" s="222"/>
      <c r="L223" s="222"/>
      <c r="M223" s="908"/>
      <c r="N223" s="908"/>
      <c r="O223" s="908"/>
      <c r="P223" s="901">
        <f t="shared" si="2"/>
        <v>0</v>
      </c>
      <c r="Q223" s="1331">
        <v>22</v>
      </c>
      <c r="R223" s="1261"/>
    </row>
    <row r="224" spans="1:18">
      <c r="A224" s="1640">
        <v>23</v>
      </c>
      <c r="B224" s="54"/>
      <c r="C224" s="54"/>
      <c r="D224" s="54"/>
      <c r="E224" s="54"/>
      <c r="F224" s="54"/>
      <c r="G224" s="854"/>
      <c r="H224" s="1298"/>
      <c r="I224" s="1559"/>
      <c r="J224" s="904"/>
      <c r="K224" s="222"/>
      <c r="L224" s="222"/>
      <c r="M224" s="908"/>
      <c r="N224" s="908"/>
      <c r="O224" s="908"/>
      <c r="P224" s="901">
        <f t="shared" si="2"/>
        <v>0</v>
      </c>
      <c r="Q224" s="1331">
        <v>23</v>
      </c>
      <c r="R224" s="1261"/>
    </row>
    <row r="225" spans="1:18">
      <c r="A225" s="1640">
        <v>24</v>
      </c>
      <c r="B225" s="54"/>
      <c r="C225" s="54"/>
      <c r="D225" s="54"/>
      <c r="E225" s="54"/>
      <c r="F225" s="54"/>
      <c r="G225" s="854"/>
      <c r="H225" s="1298"/>
      <c r="I225" s="1559"/>
      <c r="J225" s="904"/>
      <c r="K225" s="222"/>
      <c r="L225" s="222"/>
      <c r="M225" s="908"/>
      <c r="N225" s="908"/>
      <c r="O225" s="908"/>
      <c r="P225" s="901">
        <f t="shared" si="2"/>
        <v>0</v>
      </c>
      <c r="Q225" s="1331">
        <v>24</v>
      </c>
      <c r="R225" s="1261"/>
    </row>
    <row r="226" spans="1:18">
      <c r="A226" s="1640">
        <v>25</v>
      </c>
      <c r="B226" s="54"/>
      <c r="C226" s="54"/>
      <c r="D226" s="54"/>
      <c r="E226" s="54"/>
      <c r="F226" s="54"/>
      <c r="G226" s="854"/>
      <c r="H226" s="1298"/>
      <c r="I226" s="1559"/>
      <c r="J226" s="904"/>
      <c r="K226" s="222"/>
      <c r="L226" s="222"/>
      <c r="M226" s="908"/>
      <c r="N226" s="908"/>
      <c r="O226" s="908"/>
      <c r="P226" s="901">
        <f t="shared" si="2"/>
        <v>0</v>
      </c>
      <c r="Q226" s="1331">
        <v>25</v>
      </c>
      <c r="R226" s="1261"/>
    </row>
    <row r="227" spans="1:18">
      <c r="A227" s="1640">
        <v>26</v>
      </c>
      <c r="B227" s="54"/>
      <c r="C227" s="54"/>
      <c r="D227" s="54"/>
      <c r="E227" s="54"/>
      <c r="F227" s="54"/>
      <c r="G227" s="854"/>
      <c r="H227" s="1298"/>
      <c r="I227" s="1559"/>
      <c r="J227" s="904"/>
      <c r="K227" s="222"/>
      <c r="L227" s="222"/>
      <c r="M227" s="908"/>
      <c r="N227" s="908"/>
      <c r="O227" s="908"/>
      <c r="P227" s="901">
        <f t="shared" si="2"/>
        <v>0</v>
      </c>
      <c r="Q227" s="1331">
        <v>26</v>
      </c>
      <c r="R227" s="1261"/>
    </row>
    <row r="228" spans="1:18">
      <c r="A228" s="1640">
        <v>27</v>
      </c>
      <c r="B228" s="54"/>
      <c r="C228" s="54"/>
      <c r="D228" s="54"/>
      <c r="E228" s="54"/>
      <c r="F228" s="54"/>
      <c r="G228" s="854"/>
      <c r="H228" s="1298"/>
      <c r="I228" s="1559"/>
      <c r="J228" s="904"/>
      <c r="K228" s="222"/>
      <c r="L228" s="222"/>
      <c r="M228" s="908"/>
      <c r="N228" s="908"/>
      <c r="O228" s="908"/>
      <c r="P228" s="901">
        <f t="shared" si="2"/>
        <v>0</v>
      </c>
      <c r="Q228" s="1331">
        <v>27</v>
      </c>
      <c r="R228" s="1261"/>
    </row>
    <row r="229" spans="1:18">
      <c r="A229" s="1640">
        <v>28</v>
      </c>
      <c r="B229" s="54"/>
      <c r="C229" s="54"/>
      <c r="D229" s="54"/>
      <c r="E229" s="54"/>
      <c r="F229" s="54"/>
      <c r="G229" s="854"/>
      <c r="H229" s="2709"/>
      <c r="I229" s="1559"/>
      <c r="J229" s="904"/>
      <c r="K229" s="222"/>
      <c r="L229" s="222"/>
      <c r="M229" s="908"/>
      <c r="N229" s="908"/>
      <c r="O229" s="908"/>
      <c r="P229" s="901">
        <f t="shared" si="2"/>
        <v>0</v>
      </c>
      <c r="Q229" s="1331">
        <v>28</v>
      </c>
      <c r="R229" s="1261"/>
    </row>
    <row r="230" spans="1:18">
      <c r="A230" s="1640">
        <v>29</v>
      </c>
      <c r="B230" s="54"/>
      <c r="C230" s="54"/>
      <c r="D230" s="54"/>
      <c r="E230" s="54"/>
      <c r="F230" s="54"/>
      <c r="G230" s="854"/>
      <c r="H230" s="1298"/>
      <c r="I230" s="1559"/>
      <c r="J230" s="904"/>
      <c r="K230" s="222"/>
      <c r="L230" s="222"/>
      <c r="M230" s="908"/>
      <c r="N230" s="908"/>
      <c r="O230" s="908"/>
      <c r="P230" s="901">
        <f t="shared" si="2"/>
        <v>0</v>
      </c>
      <c r="Q230" s="1331">
        <v>29</v>
      </c>
      <c r="R230" s="143"/>
    </row>
    <row r="231" spans="1:18">
      <c r="A231" s="1640">
        <v>30</v>
      </c>
      <c r="B231" s="54"/>
      <c r="C231" s="54"/>
      <c r="D231" s="54"/>
      <c r="E231" s="54"/>
      <c r="F231" s="54"/>
      <c r="G231" s="854"/>
      <c r="H231" s="1298"/>
      <c r="I231" s="1559"/>
      <c r="J231" s="904"/>
      <c r="K231" s="222"/>
      <c r="L231" s="222"/>
      <c r="M231" s="908"/>
      <c r="N231" s="908"/>
      <c r="O231" s="908"/>
      <c r="P231" s="901">
        <f t="shared" si="2"/>
        <v>0</v>
      </c>
      <c r="Q231" s="1331">
        <v>30</v>
      </c>
      <c r="R231" s="143"/>
    </row>
    <row r="232" spans="1:18">
      <c r="A232" s="1640">
        <v>31</v>
      </c>
      <c r="B232" s="54"/>
      <c r="C232" s="54"/>
      <c r="D232" s="54"/>
      <c r="E232" s="54"/>
      <c r="F232" s="54"/>
      <c r="G232" s="854"/>
      <c r="H232" s="1298"/>
      <c r="I232" s="1559"/>
      <c r="J232" s="904"/>
      <c r="K232" s="222"/>
      <c r="L232" s="222"/>
      <c r="M232" s="908"/>
      <c r="N232" s="908"/>
      <c r="O232" s="908"/>
      <c r="P232" s="901">
        <f t="shared" si="2"/>
        <v>0</v>
      </c>
      <c r="Q232" s="1331">
        <v>31</v>
      </c>
      <c r="R232" s="143"/>
    </row>
    <row r="233" spans="1:18">
      <c r="A233" s="1640">
        <v>32</v>
      </c>
      <c r="B233" s="54"/>
      <c r="C233" s="54"/>
      <c r="D233" s="54"/>
      <c r="E233" s="54"/>
      <c r="F233" s="54"/>
      <c r="G233" s="854"/>
      <c r="H233" s="1298"/>
      <c r="I233" s="1559"/>
      <c r="J233" s="904"/>
      <c r="K233" s="222"/>
      <c r="L233" s="222"/>
      <c r="M233" s="908"/>
      <c r="N233" s="908"/>
      <c r="O233" s="908"/>
      <c r="P233" s="901">
        <f t="shared" si="2"/>
        <v>0</v>
      </c>
      <c r="Q233" s="1331">
        <v>32</v>
      </c>
      <c r="R233" s="143"/>
    </row>
    <row r="234" spans="1:18">
      <c r="A234" s="1640">
        <v>33</v>
      </c>
      <c r="B234" s="54"/>
      <c r="C234" s="54"/>
      <c r="D234" s="54"/>
      <c r="E234" s="54"/>
      <c r="F234" s="54"/>
      <c r="G234" s="854"/>
      <c r="H234" s="1298"/>
      <c r="I234" s="1559"/>
      <c r="J234" s="904"/>
      <c r="K234" s="222"/>
      <c r="L234" s="222"/>
      <c r="M234" s="908"/>
      <c r="N234" s="908"/>
      <c r="O234" s="908"/>
      <c r="P234" s="901">
        <f t="shared" si="2"/>
        <v>0</v>
      </c>
      <c r="Q234" s="1331">
        <v>33</v>
      </c>
      <c r="R234" s="143"/>
    </row>
    <row r="235" spans="1:18">
      <c r="A235" s="1640">
        <v>34</v>
      </c>
      <c r="B235" s="54"/>
      <c r="C235" s="54"/>
      <c r="D235" s="54"/>
      <c r="E235" s="54"/>
      <c r="F235" s="54"/>
      <c r="G235" s="854"/>
      <c r="H235" s="2709"/>
      <c r="I235" s="1559"/>
      <c r="J235" s="904"/>
      <c r="K235" s="222"/>
      <c r="L235" s="222"/>
      <c r="M235" s="908"/>
      <c r="N235" s="908"/>
      <c r="O235" s="908"/>
      <c r="P235" s="901"/>
      <c r="Q235" s="1331">
        <v>34</v>
      </c>
      <c r="R235" s="143"/>
    </row>
    <row r="236" spans="1:18">
      <c r="A236" s="1640">
        <v>35</v>
      </c>
      <c r="B236" s="54"/>
      <c r="C236" s="54"/>
      <c r="D236" s="54"/>
      <c r="E236" s="54"/>
      <c r="F236" s="54"/>
      <c r="G236" s="854"/>
      <c r="H236" s="1298"/>
      <c r="I236" s="1559"/>
      <c r="J236" s="904"/>
      <c r="K236" s="222"/>
      <c r="L236" s="222"/>
      <c r="M236" s="908"/>
      <c r="N236" s="908"/>
      <c r="O236" s="908"/>
      <c r="P236" s="901"/>
      <c r="Q236" s="1331">
        <v>35</v>
      </c>
      <c r="R236" s="143"/>
    </row>
    <row r="237" spans="1:18">
      <c r="A237" s="1640">
        <v>36</v>
      </c>
      <c r="B237" s="54"/>
      <c r="C237" s="54"/>
      <c r="D237" s="54"/>
      <c r="E237" s="54"/>
      <c r="F237" s="54"/>
      <c r="G237" s="854"/>
      <c r="H237" s="1298"/>
      <c r="I237" s="1559"/>
      <c r="J237" s="904"/>
      <c r="K237" s="222"/>
      <c r="L237" s="222"/>
      <c r="M237" s="908"/>
      <c r="N237" s="908"/>
      <c r="O237" s="908"/>
      <c r="P237" s="901"/>
      <c r="Q237" s="1331">
        <v>36</v>
      </c>
      <c r="R237" s="143"/>
    </row>
    <row r="238" spans="1:18">
      <c r="A238" s="1640">
        <v>37</v>
      </c>
      <c r="B238" s="54"/>
      <c r="C238" s="54"/>
      <c r="D238" s="54"/>
      <c r="E238" s="54"/>
      <c r="F238" s="54"/>
      <c r="G238" s="854"/>
      <c r="H238" s="1298"/>
      <c r="I238" s="1559"/>
      <c r="J238" s="904"/>
      <c r="K238" s="222"/>
      <c r="L238" s="222"/>
      <c r="M238" s="908"/>
      <c r="N238" s="908"/>
      <c r="O238" s="908"/>
      <c r="P238" s="901"/>
      <c r="Q238" s="1331">
        <v>37</v>
      </c>
      <c r="R238" s="143"/>
    </row>
    <row r="239" spans="1:18">
      <c r="A239" s="1640">
        <v>38</v>
      </c>
      <c r="B239" s="54"/>
      <c r="C239" s="54"/>
      <c r="D239" s="54"/>
      <c r="E239" s="54"/>
      <c r="F239" s="54"/>
      <c r="G239" s="854"/>
      <c r="H239" s="1298"/>
      <c r="I239" s="1559"/>
      <c r="J239" s="904"/>
      <c r="K239" s="222"/>
      <c r="L239" s="222"/>
      <c r="M239" s="908"/>
      <c r="N239" s="908"/>
      <c r="O239" s="908"/>
      <c r="P239" s="901"/>
      <c r="Q239" s="1331">
        <v>38</v>
      </c>
      <c r="R239" s="143"/>
    </row>
    <row r="240" spans="1:18">
      <c r="A240" s="1640">
        <v>39</v>
      </c>
      <c r="B240" s="54"/>
      <c r="C240" s="54"/>
      <c r="D240" s="54"/>
      <c r="E240" s="54"/>
      <c r="F240" s="54"/>
      <c r="G240" s="854"/>
      <c r="H240" s="1298"/>
      <c r="I240" s="1559"/>
      <c r="J240" s="904"/>
      <c r="K240" s="222"/>
      <c r="L240" s="222"/>
      <c r="M240" s="908"/>
      <c r="N240" s="908"/>
      <c r="O240" s="908"/>
      <c r="P240" s="901"/>
      <c r="Q240" s="1331">
        <v>39</v>
      </c>
      <c r="R240" s="143"/>
    </row>
    <row r="241" spans="1:18">
      <c r="A241" s="1640">
        <v>40</v>
      </c>
      <c r="B241" s="54"/>
      <c r="C241" s="54"/>
      <c r="D241" s="54"/>
      <c r="E241" s="54"/>
      <c r="F241" s="54"/>
      <c r="G241" s="854"/>
      <c r="H241" s="2709"/>
      <c r="I241" s="1559"/>
      <c r="J241" s="904"/>
      <c r="K241" s="222"/>
      <c r="L241" s="222"/>
      <c r="M241" s="908"/>
      <c r="N241" s="908"/>
      <c r="O241" s="908"/>
      <c r="P241" s="901"/>
      <c r="Q241" s="1331">
        <v>40</v>
      </c>
      <c r="R241" s="143"/>
    </row>
    <row r="242" spans="1:18">
      <c r="A242" s="1640">
        <v>41</v>
      </c>
      <c r="B242" s="54"/>
      <c r="C242" s="54"/>
      <c r="D242" s="54"/>
      <c r="E242" s="54"/>
      <c r="F242" s="54"/>
      <c r="G242" s="854"/>
      <c r="H242" s="1298"/>
      <c r="I242" s="1559"/>
      <c r="J242" s="904"/>
      <c r="K242" s="222"/>
      <c r="L242" s="222"/>
      <c r="M242" s="908"/>
      <c r="N242" s="908"/>
      <c r="O242" s="908"/>
      <c r="P242" s="901"/>
      <c r="Q242" s="1331">
        <v>41</v>
      </c>
      <c r="R242" s="143"/>
    </row>
    <row r="243" spans="1:18">
      <c r="A243" s="1640">
        <v>42</v>
      </c>
      <c r="B243" s="54"/>
      <c r="C243" s="54"/>
      <c r="D243" s="54"/>
      <c r="E243" s="54"/>
      <c r="F243" s="54"/>
      <c r="G243" s="854"/>
      <c r="H243" s="1298"/>
      <c r="I243" s="1559"/>
      <c r="J243" s="904"/>
      <c r="K243" s="222"/>
      <c r="L243" s="222"/>
      <c r="M243" s="908"/>
      <c r="N243" s="908"/>
      <c r="O243" s="908"/>
      <c r="P243" s="901"/>
      <c r="Q243" s="1331">
        <v>42</v>
      </c>
      <c r="R243" s="143"/>
    </row>
    <row r="244" spans="1:18">
      <c r="A244" s="1640">
        <v>43</v>
      </c>
      <c r="B244" s="54"/>
      <c r="C244" s="54"/>
      <c r="D244" s="54"/>
      <c r="E244" s="54"/>
      <c r="F244" s="54"/>
      <c r="G244" s="854"/>
      <c r="H244" s="1298"/>
      <c r="I244" s="1559"/>
      <c r="J244" s="904"/>
      <c r="K244" s="222"/>
      <c r="L244" s="222"/>
      <c r="M244" s="908"/>
      <c r="N244" s="908"/>
      <c r="O244" s="908"/>
      <c r="P244" s="901"/>
      <c r="Q244" s="1331">
        <v>43</v>
      </c>
      <c r="R244" s="143"/>
    </row>
    <row r="245" spans="1:18">
      <c r="A245" s="1640">
        <v>44</v>
      </c>
      <c r="B245" s="54"/>
      <c r="C245" s="54"/>
      <c r="D245" s="54"/>
      <c r="E245" s="54"/>
      <c r="F245" s="54"/>
      <c r="G245" s="854"/>
      <c r="H245" s="1298"/>
      <c r="I245" s="1559"/>
      <c r="J245" s="904"/>
      <c r="K245" s="222"/>
      <c r="L245" s="222"/>
      <c r="M245" s="908"/>
      <c r="N245" s="908"/>
      <c r="O245" s="908"/>
      <c r="P245" s="901"/>
      <c r="Q245" s="1331">
        <v>44</v>
      </c>
      <c r="R245" s="143"/>
    </row>
    <row r="246" spans="1:18">
      <c r="A246" s="1640">
        <v>45</v>
      </c>
      <c r="B246" s="54"/>
      <c r="C246" s="54"/>
      <c r="D246" s="54"/>
      <c r="E246" s="54"/>
      <c r="F246" s="54"/>
      <c r="G246" s="854"/>
      <c r="H246" s="1298"/>
      <c r="I246" s="1559"/>
      <c r="J246" s="904"/>
      <c r="K246" s="222"/>
      <c r="L246" s="222"/>
      <c r="M246" s="908"/>
      <c r="N246" s="908"/>
      <c r="O246" s="908"/>
      <c r="P246" s="901"/>
      <c r="Q246" s="1331">
        <v>45</v>
      </c>
      <c r="R246" s="143"/>
    </row>
    <row r="247" spans="1:18">
      <c r="A247" s="1640">
        <v>46</v>
      </c>
      <c r="B247" s="54"/>
      <c r="C247" s="54"/>
      <c r="D247" s="54"/>
      <c r="E247" s="54"/>
      <c r="F247" s="54"/>
      <c r="G247" s="854"/>
      <c r="H247" s="2709"/>
      <c r="I247" s="1559"/>
      <c r="J247" s="904"/>
      <c r="K247" s="222"/>
      <c r="L247" s="222"/>
      <c r="M247" s="908"/>
      <c r="N247" s="908"/>
      <c r="O247" s="908"/>
      <c r="P247" s="901"/>
      <c r="Q247" s="1331">
        <v>46</v>
      </c>
      <c r="R247" s="143"/>
    </row>
    <row r="248" spans="1:18">
      <c r="A248" s="1640">
        <v>47</v>
      </c>
      <c r="B248" s="54"/>
      <c r="C248" s="54"/>
      <c r="D248" s="54"/>
      <c r="E248" s="54"/>
      <c r="F248" s="54"/>
      <c r="G248" s="854"/>
      <c r="H248" s="1298"/>
      <c r="I248" s="1559"/>
      <c r="J248" s="904"/>
      <c r="K248" s="222"/>
      <c r="L248" s="222"/>
      <c r="M248" s="908"/>
      <c r="N248" s="908"/>
      <c r="O248" s="908"/>
      <c r="P248" s="901"/>
      <c r="Q248" s="1331">
        <v>47</v>
      </c>
      <c r="R248" s="143"/>
    </row>
    <row r="249" spans="1:18">
      <c r="A249" s="1640">
        <v>48</v>
      </c>
      <c r="B249" s="54"/>
      <c r="C249" s="54"/>
      <c r="D249" s="54"/>
      <c r="E249" s="54"/>
      <c r="F249" s="54"/>
      <c r="G249" s="854"/>
      <c r="H249" s="1298"/>
      <c r="I249" s="1559"/>
      <c r="J249" s="904"/>
      <c r="K249" s="222"/>
      <c r="L249" s="222"/>
      <c r="M249" s="908"/>
      <c r="N249" s="908"/>
      <c r="O249" s="908"/>
      <c r="P249" s="901"/>
      <c r="Q249" s="1331">
        <v>48</v>
      </c>
      <c r="R249" s="143"/>
    </row>
    <row r="250" spans="1:18">
      <c r="A250" s="1640">
        <v>49</v>
      </c>
      <c r="B250" s="54"/>
      <c r="C250" s="54"/>
      <c r="D250" s="54"/>
      <c r="E250" s="54"/>
      <c r="F250" s="54"/>
      <c r="G250" s="854"/>
      <c r="H250" s="1298"/>
      <c r="I250" s="1559"/>
      <c r="J250" s="904"/>
      <c r="K250" s="222"/>
      <c r="L250" s="222"/>
      <c r="M250" s="908"/>
      <c r="N250" s="908"/>
      <c r="O250" s="908"/>
      <c r="P250" s="901"/>
      <c r="Q250" s="1331">
        <v>49</v>
      </c>
      <c r="R250" s="143"/>
    </row>
    <row r="251" spans="1:18" ht="16" thickBot="1">
      <c r="A251" s="1350">
        <v>50</v>
      </c>
      <c r="B251" s="3025" t="s">
        <v>496</v>
      </c>
      <c r="C251" s="3014"/>
      <c r="D251" s="3014"/>
      <c r="E251" s="3014"/>
      <c r="F251" s="3014"/>
      <c r="G251" s="3028"/>
      <c r="H251" s="1697">
        <f>H56</f>
        <v>17908181.795737684</v>
      </c>
      <c r="I251" s="1430"/>
      <c r="J251" s="3016"/>
      <c r="K251" s="3016"/>
      <c r="L251" s="3016"/>
      <c r="M251" s="3414">
        <f>M56</f>
        <v>195322465.50459999</v>
      </c>
      <c r="N251" s="3414">
        <f>N56</f>
        <v>1131821020.5855441</v>
      </c>
      <c r="O251" s="3414">
        <f>O56</f>
        <v>182610768.85297617</v>
      </c>
      <c r="P251" s="3414">
        <f>P56</f>
        <v>1509754254.94312</v>
      </c>
      <c r="Q251" s="1431">
        <v>50</v>
      </c>
      <c r="R251" s="143"/>
    </row>
    <row r="252" spans="1:18">
      <c r="A252" s="143"/>
      <c r="B252" s="143"/>
      <c r="I252" s="151"/>
      <c r="J252" s="886"/>
      <c r="K252" s="151"/>
      <c r="L252" s="151"/>
      <c r="M252" s="886"/>
      <c r="N252" s="886"/>
      <c r="O252" s="886"/>
      <c r="P252" s="886"/>
      <c r="Q252" s="143"/>
      <c r="R252" s="143"/>
    </row>
    <row r="253" spans="1:18">
      <c r="A253" s="13" t="s">
        <v>4191</v>
      </c>
      <c r="B253" s="13"/>
      <c r="C253" s="12"/>
      <c r="D253" s="12"/>
      <c r="I253" s="13" t="s">
        <v>4191</v>
      </c>
      <c r="J253" s="918"/>
      <c r="K253" s="12"/>
      <c r="L253" s="12"/>
      <c r="M253" s="894"/>
      <c r="N253" s="894"/>
    </row>
    <row r="254" spans="1:18">
      <c r="A254" s="12" t="s">
        <v>4346</v>
      </c>
      <c r="B254" s="12"/>
      <c r="C254" s="12"/>
      <c r="D254" s="12"/>
      <c r="E254" s="12"/>
      <c r="F254" s="12"/>
      <c r="G254" s="12"/>
      <c r="H254" s="12"/>
      <c r="I254" s="3699" t="s">
        <v>4347</v>
      </c>
      <c r="J254" s="3699"/>
      <c r="K254" s="3699"/>
      <c r="L254" s="3699"/>
      <c r="M254" s="3699"/>
      <c r="N254" s="3699"/>
      <c r="O254" s="3699"/>
      <c r="P254" s="3699"/>
      <c r="Q254" s="3699"/>
      <c r="R254" s="12"/>
    </row>
    <row r="259" spans="16:16">
      <c r="P259" s="1049"/>
    </row>
  </sheetData>
  <mergeCells count="6">
    <mergeCell ref="I254:Q254"/>
    <mergeCell ref="F197:G197"/>
    <mergeCell ref="F37:G37"/>
    <mergeCell ref="F67:G67"/>
    <mergeCell ref="F130:G130"/>
    <mergeCell ref="I191:Q191"/>
  </mergeCells>
  <printOptions horizontalCentered="1" verticalCentered="1"/>
  <pageMargins left="0.5" right="0.75" top="0.5" bottom="0.5" header="0.5" footer="0.5"/>
  <pageSetup scale="61" fitToWidth="2" fitToHeight="4" pageOrder="overThenDown" orientation="portrait" r:id="rId1"/>
  <headerFooter alignWithMargins="0"/>
  <rowBreaks count="3" manualBreakCount="3">
    <brk id="60" max="16" man="1"/>
    <brk id="124" max="16383" man="1"/>
    <brk id="191" max="16383" man="1"/>
  </rowBreaks>
  <colBreaks count="1" manualBreakCount="1">
    <brk id="8" max="1048575" man="1"/>
  </colBreaks>
  <customProperties>
    <customPr name="_pios_id" r:id="rId2"/>
  </customProperties>
  <ignoredErrors>
    <ignoredError sqref="I11:I36"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ransitionEvaluation="1">
    <tabColor rgb="FF92D050"/>
  </sheetPr>
  <dimension ref="A1:AE251"/>
  <sheetViews>
    <sheetView view="pageBreakPreview" topLeftCell="F1" zoomScale="60" zoomScaleNormal="50" workbookViewId="0">
      <selection activeCell="K18" sqref="K18"/>
    </sheetView>
  </sheetViews>
  <sheetFormatPr defaultColWidth="9.69140625" defaultRowHeight="15.5"/>
  <cols>
    <col min="1" max="1" width="6" style="9" customWidth="1"/>
    <col min="2" max="2" width="42.3046875" style="9" customWidth="1"/>
    <col min="3" max="3" width="26.84375" style="9" customWidth="1"/>
    <col min="4" max="4" width="26.23046875" style="9" customWidth="1"/>
    <col min="5" max="5" width="18" style="9" customWidth="1"/>
    <col min="6" max="6" width="5.69140625" style="9" customWidth="1"/>
    <col min="7" max="7" width="19.07421875" style="9" customWidth="1"/>
    <col min="8" max="8" width="28.4609375" style="9" customWidth="1"/>
    <col min="9" max="9" width="29.84375" style="9" customWidth="1"/>
    <col min="10" max="10" width="12.69140625" style="9" customWidth="1"/>
    <col min="11" max="12" width="13.69140625" style="9" customWidth="1"/>
    <col min="13" max="13" width="4.69140625" style="9" customWidth="1"/>
    <col min="14" max="14" width="5" style="9" customWidth="1"/>
    <col min="15" max="15" width="12" style="9" customWidth="1"/>
    <col min="16" max="16" width="19.69140625" style="9" customWidth="1"/>
    <col min="17" max="17" width="23" style="9" customWidth="1"/>
    <col min="18" max="18" width="31" style="9" customWidth="1"/>
    <col min="19" max="20" width="5" style="9" customWidth="1"/>
    <col min="21" max="16384" width="9.69140625" style="9"/>
  </cols>
  <sheetData>
    <row r="1" spans="1:20">
      <c r="A1" s="2426" t="s">
        <v>156</v>
      </c>
      <c r="B1" s="1326"/>
      <c r="C1" s="2470" t="s">
        <v>353</v>
      </c>
      <c r="D1" s="2710" t="s">
        <v>158</v>
      </c>
      <c r="E1" s="2711" t="s">
        <v>159</v>
      </c>
      <c r="F1" s="2426" t="s">
        <v>156</v>
      </c>
      <c r="G1" s="1326"/>
      <c r="H1" s="1326"/>
      <c r="I1" s="2470" t="s">
        <v>353</v>
      </c>
      <c r="J1" s="2710" t="s">
        <v>158</v>
      </c>
      <c r="K1" s="2683"/>
      <c r="L1" s="2470" t="s">
        <v>159</v>
      </c>
      <c r="M1" s="2712"/>
      <c r="N1" s="2426" t="s">
        <v>156</v>
      </c>
      <c r="O1" s="1326"/>
      <c r="P1" s="2470" t="s">
        <v>353</v>
      </c>
      <c r="Q1" s="2710" t="s">
        <v>158</v>
      </c>
      <c r="R1" s="2470" t="s">
        <v>159</v>
      </c>
      <c r="S1" s="2529"/>
    </row>
    <row r="2" spans="1:20">
      <c r="A2" s="2429" t="str">
        <f>'Data Sheet'!$C$25</f>
        <v xml:space="preserve">Niagara Mohawk Power Corporation </v>
      </c>
      <c r="C2" s="38" t="s">
        <v>160</v>
      </c>
      <c r="D2" s="142" t="s">
        <v>161</v>
      </c>
      <c r="E2" s="729"/>
      <c r="F2" s="2429" t="str">
        <f>'Data Sheet'!$C$25</f>
        <v xml:space="preserve">Niagara Mohawk Power Corporation </v>
      </c>
      <c r="I2" s="38" t="s">
        <v>160</v>
      </c>
      <c r="J2" s="142" t="s">
        <v>161</v>
      </c>
      <c r="K2"/>
      <c r="L2" s="47"/>
      <c r="M2" s="730"/>
      <c r="N2" s="2429" t="str">
        <f>'Data Sheet'!$C$25</f>
        <v xml:space="preserve">Niagara Mohawk Power Corporation </v>
      </c>
      <c r="P2" s="38" t="s">
        <v>160</v>
      </c>
      <c r="Q2" s="142" t="s">
        <v>161</v>
      </c>
      <c r="R2" s="388"/>
      <c r="S2" s="1579"/>
    </row>
    <row r="3" spans="1:20" ht="15" customHeight="1">
      <c r="A3" s="2429"/>
      <c r="C3" s="47" t="s">
        <v>3845</v>
      </c>
      <c r="D3" s="427" t="str">
        <f>'Data Sheet'!$C$40</f>
        <v>April 20, 2026</v>
      </c>
      <c r="E3" s="731" t="str">
        <f>'Data Sheet'!$C$38</f>
        <v>December 31, 2025</v>
      </c>
      <c r="F3" s="2429"/>
      <c r="G3" s="37"/>
      <c r="H3" s="37"/>
      <c r="I3" s="49" t="s">
        <v>3845</v>
      </c>
      <c r="J3" s="427" t="str">
        <f>'Data Sheet'!$C$40</f>
        <v>April 20, 2026</v>
      </c>
      <c r="K3" s="395"/>
      <c r="L3" s="390" t="str">
        <f>'Data Sheet'!$C$38</f>
        <v>December 31, 2025</v>
      </c>
      <c r="M3" s="732"/>
      <c r="N3" s="2429"/>
      <c r="O3" s="37"/>
      <c r="P3" s="49" t="s">
        <v>3845</v>
      </c>
      <c r="Q3" s="389" t="str">
        <f>'Data Sheet'!$C$40</f>
        <v>April 20, 2026</v>
      </c>
      <c r="R3" s="390" t="str">
        <f>'Data Sheet'!$C$38</f>
        <v>December 31, 2025</v>
      </c>
      <c r="S3" s="36"/>
    </row>
    <row r="4" spans="1:20" ht="15" customHeight="1">
      <c r="A4" s="3842" t="s">
        <v>4348</v>
      </c>
      <c r="B4" s="3862"/>
      <c r="C4" s="3862"/>
      <c r="D4" s="3862"/>
      <c r="E4" s="3920"/>
      <c r="F4" s="3919" t="s">
        <v>4348</v>
      </c>
      <c r="G4" s="3862"/>
      <c r="H4" s="3862"/>
      <c r="I4" s="3862"/>
      <c r="J4" s="3862"/>
      <c r="K4" s="3862"/>
      <c r="L4" s="3862"/>
      <c r="M4" s="3917"/>
      <c r="N4" s="3842" t="s">
        <v>4348</v>
      </c>
      <c r="O4" s="3862"/>
      <c r="P4" s="3862"/>
      <c r="Q4" s="3862"/>
      <c r="R4" s="3862"/>
      <c r="S4" s="3917"/>
      <c r="T4" s="143"/>
    </row>
    <row r="5" spans="1:20">
      <c r="A5" s="3839" t="s">
        <v>4349</v>
      </c>
      <c r="B5" s="3866"/>
      <c r="C5" s="3866"/>
      <c r="D5" s="3866"/>
      <c r="E5" s="3918"/>
      <c r="F5" s="3839" t="s">
        <v>4349</v>
      </c>
      <c r="G5" s="3866"/>
      <c r="H5" s="3866"/>
      <c r="I5" s="3866"/>
      <c r="J5" s="3866"/>
      <c r="K5" s="3866"/>
      <c r="L5" s="3866"/>
      <c r="M5" s="3918"/>
      <c r="N5" s="3839" t="s">
        <v>4349</v>
      </c>
      <c r="O5" s="3866"/>
      <c r="P5" s="3866"/>
      <c r="Q5" s="3866"/>
      <c r="R5" s="3866"/>
      <c r="S5" s="3918"/>
      <c r="T5" s="143"/>
    </row>
    <row r="6" spans="1:20">
      <c r="A6" s="2713" t="s">
        <v>472</v>
      </c>
      <c r="B6" s="16" t="s">
        <v>4350</v>
      </c>
      <c r="C6" s="16"/>
      <c r="D6" s="16"/>
      <c r="E6" s="733"/>
      <c r="F6" s="2713"/>
      <c r="G6" s="16" t="s">
        <v>4351</v>
      </c>
      <c r="H6" s="16"/>
      <c r="I6" s="16"/>
      <c r="J6" s="3584"/>
      <c r="M6" s="734"/>
      <c r="N6" s="2713" t="s">
        <v>3100</v>
      </c>
      <c r="O6" s="16" t="s">
        <v>4352</v>
      </c>
      <c r="P6" s="16"/>
      <c r="S6" s="2465"/>
      <c r="T6" s="16"/>
    </row>
    <row r="7" spans="1:20">
      <c r="A7" s="2464" t="s">
        <v>85</v>
      </c>
      <c r="B7" s="16" t="s">
        <v>4353</v>
      </c>
      <c r="C7" s="16"/>
      <c r="D7" s="16"/>
      <c r="E7" s="733"/>
      <c r="F7" s="2464"/>
      <c r="G7" s="16" t="s">
        <v>4354</v>
      </c>
      <c r="H7" s="16"/>
      <c r="I7" s="16"/>
      <c r="J7" s="16"/>
      <c r="M7" s="734"/>
      <c r="N7" s="2713"/>
      <c r="O7" s="16" t="s">
        <v>4355</v>
      </c>
      <c r="P7" s="16"/>
      <c r="S7" s="733"/>
      <c r="T7" s="16"/>
    </row>
    <row r="8" spans="1:20">
      <c r="A8" s="2713" t="s">
        <v>475</v>
      </c>
      <c r="B8" s="16" t="s">
        <v>4356</v>
      </c>
      <c r="C8" s="16"/>
      <c r="D8" s="16"/>
      <c r="E8" s="733"/>
      <c r="F8" s="2713"/>
      <c r="G8" s="16" t="s">
        <v>4357</v>
      </c>
      <c r="H8" s="16"/>
      <c r="I8" s="16"/>
      <c r="J8" s="16"/>
      <c r="M8" s="734"/>
      <c r="N8" s="2713" t="s">
        <v>3131</v>
      </c>
      <c r="O8" s="16" t="s">
        <v>4358</v>
      </c>
      <c r="S8" s="733"/>
      <c r="T8" s="16"/>
    </row>
    <row r="9" spans="1:20">
      <c r="A9" s="2713" t="s">
        <v>478</v>
      </c>
      <c r="B9" s="16" t="s">
        <v>4359</v>
      </c>
      <c r="C9" s="16"/>
      <c r="D9" s="16"/>
      <c r="E9" s="733"/>
      <c r="F9" s="2713"/>
      <c r="G9" s="16" t="s">
        <v>4360</v>
      </c>
      <c r="H9" s="16"/>
      <c r="I9" s="16"/>
      <c r="J9" s="16"/>
      <c r="K9" s="16"/>
      <c r="L9" s="16"/>
      <c r="M9" s="733"/>
      <c r="N9" s="2713"/>
      <c r="O9" s="16" t="s">
        <v>4361</v>
      </c>
      <c r="P9" s="16"/>
      <c r="S9" s="733"/>
      <c r="T9" s="16"/>
    </row>
    <row r="10" spans="1:20">
      <c r="A10" s="2464" t="s">
        <v>85</v>
      </c>
      <c r="B10" s="16" t="s">
        <v>4362</v>
      </c>
      <c r="C10" s="16"/>
      <c r="D10" s="16"/>
      <c r="E10" s="733"/>
      <c r="F10" s="2464"/>
      <c r="G10" s="16" t="s">
        <v>4363</v>
      </c>
      <c r="H10" s="16"/>
      <c r="I10" s="16"/>
      <c r="J10" s="16"/>
      <c r="K10" s="16"/>
      <c r="L10" s="16"/>
      <c r="M10" s="733"/>
      <c r="N10" s="2713"/>
      <c r="O10" s="16" t="s">
        <v>4364</v>
      </c>
      <c r="S10" s="733"/>
      <c r="T10" s="16"/>
    </row>
    <row r="11" spans="1:20">
      <c r="A11" s="2464" t="s">
        <v>85</v>
      </c>
      <c r="B11" s="16" t="s">
        <v>4365</v>
      </c>
      <c r="C11" s="16"/>
      <c r="D11" s="16"/>
      <c r="E11" s="733"/>
      <c r="F11" s="2464"/>
      <c r="G11" s="16" t="s">
        <v>4366</v>
      </c>
      <c r="H11" s="16"/>
      <c r="I11" s="16"/>
      <c r="J11" s="16"/>
      <c r="K11" s="16"/>
      <c r="L11" s="16"/>
      <c r="M11" s="733"/>
      <c r="N11" s="2713" t="s">
        <v>85</v>
      </c>
      <c r="O11" s="16" t="s">
        <v>4367</v>
      </c>
      <c r="S11" s="2465"/>
      <c r="T11" s="16"/>
    </row>
    <row r="12" spans="1:20">
      <c r="A12" s="2464"/>
      <c r="B12" s="16" t="s">
        <v>4368</v>
      </c>
      <c r="C12" s="16"/>
      <c r="D12" s="16"/>
      <c r="E12" s="733"/>
      <c r="F12" s="2464"/>
      <c r="G12" s="16" t="s">
        <v>4369</v>
      </c>
      <c r="H12" s="16"/>
      <c r="I12" s="16"/>
      <c r="J12" s="16"/>
      <c r="K12" s="16"/>
      <c r="L12" s="16"/>
      <c r="M12" s="733"/>
      <c r="N12" s="2713" t="s">
        <v>3135</v>
      </c>
      <c r="O12" s="16" t="s">
        <v>4370</v>
      </c>
      <c r="P12" s="16"/>
      <c r="Q12" s="16"/>
      <c r="R12" s="16"/>
      <c r="S12" s="733"/>
      <c r="T12" s="16"/>
    </row>
    <row r="13" spans="1:20">
      <c r="A13" s="2713" t="s">
        <v>3095</v>
      </c>
      <c r="B13" s="16" t="s">
        <v>4371</v>
      </c>
      <c r="C13" s="16"/>
      <c r="D13" s="16"/>
      <c r="E13" s="733"/>
      <c r="F13" s="2713" t="s">
        <v>85</v>
      </c>
      <c r="G13" s="16" t="s">
        <v>4372</v>
      </c>
      <c r="H13" s="16"/>
      <c r="I13" s="16"/>
      <c r="J13" s="16"/>
      <c r="K13" s="16"/>
      <c r="L13" s="16"/>
      <c r="M13" s="733"/>
      <c r="N13" s="2713" t="s">
        <v>85</v>
      </c>
      <c r="O13" s="16" t="s">
        <v>4373</v>
      </c>
      <c r="P13" s="16"/>
      <c r="Q13" s="16"/>
      <c r="R13" s="16"/>
      <c r="S13" s="733"/>
      <c r="T13" s="16"/>
    </row>
    <row r="14" spans="1:20">
      <c r="A14" s="2464"/>
      <c r="B14" s="16"/>
      <c r="C14" s="16"/>
      <c r="D14" s="16"/>
      <c r="E14" s="733"/>
      <c r="F14" s="2464" t="s">
        <v>85</v>
      </c>
      <c r="G14" s="16" t="s">
        <v>4374</v>
      </c>
      <c r="H14" s="16"/>
      <c r="I14" s="16"/>
      <c r="J14" s="16"/>
      <c r="K14" s="16"/>
      <c r="L14" s="16"/>
      <c r="M14" s="733"/>
      <c r="N14" s="2713" t="s">
        <v>3140</v>
      </c>
      <c r="O14" s="16" t="s">
        <v>4375</v>
      </c>
      <c r="P14" s="16"/>
      <c r="Q14" s="16"/>
      <c r="R14" s="16"/>
      <c r="S14" s="2465"/>
      <c r="T14" s="16"/>
    </row>
    <row r="15" spans="1:20">
      <c r="A15" s="2464"/>
      <c r="B15" s="16" t="s">
        <v>4376</v>
      </c>
      <c r="C15" s="16"/>
      <c r="D15" s="16"/>
      <c r="E15" s="733"/>
      <c r="F15" s="2464"/>
      <c r="G15" s="16" t="s">
        <v>4377</v>
      </c>
      <c r="H15" s="16"/>
      <c r="I15" s="16"/>
      <c r="J15" s="16"/>
      <c r="K15" s="16"/>
      <c r="L15" s="16"/>
      <c r="M15" s="733"/>
      <c r="N15" s="2713" t="s">
        <v>3176</v>
      </c>
      <c r="O15" s="16" t="s">
        <v>4378</v>
      </c>
      <c r="P15" s="16"/>
      <c r="Q15" s="16"/>
      <c r="R15" s="16"/>
      <c r="S15" s="2465"/>
      <c r="T15" s="16"/>
    </row>
    <row r="16" spans="1:20">
      <c r="A16" s="2464" t="s">
        <v>85</v>
      </c>
      <c r="B16" s="16" t="s">
        <v>4379</v>
      </c>
      <c r="C16" s="16"/>
      <c r="D16" s="16"/>
      <c r="E16" s="733"/>
      <c r="F16" s="2464"/>
      <c r="G16" s="16" t="s">
        <v>4380</v>
      </c>
      <c r="H16" s="16"/>
      <c r="I16" s="16"/>
      <c r="J16" s="16"/>
      <c r="K16" s="16"/>
      <c r="L16" s="16"/>
      <c r="M16" s="733"/>
      <c r="N16" s="2713"/>
      <c r="O16" s="16" t="s">
        <v>4381</v>
      </c>
      <c r="P16" s="16"/>
      <c r="Q16" s="16"/>
      <c r="R16" s="16"/>
      <c r="S16" s="2465"/>
      <c r="T16" s="16"/>
    </row>
    <row r="17" spans="1:31">
      <c r="A17" s="2464" t="s">
        <v>85</v>
      </c>
      <c r="B17" s="16" t="s">
        <v>4382</v>
      </c>
      <c r="C17" s="16"/>
      <c r="D17" s="16"/>
      <c r="E17" s="733"/>
      <c r="F17" s="2464"/>
      <c r="G17" s="16" t="s">
        <v>4383</v>
      </c>
      <c r="H17" s="16"/>
      <c r="I17" s="16"/>
      <c r="J17" s="16"/>
      <c r="K17" s="16"/>
      <c r="L17" s="16"/>
      <c r="M17" s="733"/>
      <c r="N17" s="2713"/>
      <c r="O17" s="16" t="s">
        <v>4384</v>
      </c>
      <c r="P17" s="16"/>
      <c r="Q17" s="16"/>
      <c r="R17" s="16"/>
      <c r="S17" s="2465"/>
      <c r="T17" s="16"/>
    </row>
    <row r="18" spans="1:31">
      <c r="A18" s="2464" t="s">
        <v>85</v>
      </c>
      <c r="B18" s="16" t="s">
        <v>4385</v>
      </c>
      <c r="C18" s="16"/>
      <c r="D18" s="16"/>
      <c r="E18" s="733"/>
      <c r="F18" s="2464"/>
      <c r="G18" s="16" t="s">
        <v>4386</v>
      </c>
      <c r="H18" s="16"/>
      <c r="I18" s="16"/>
      <c r="J18" s="16"/>
      <c r="K18" s="16"/>
      <c r="L18" s="16"/>
      <c r="M18" s="733"/>
      <c r="N18" s="2713"/>
      <c r="O18" s="16" t="s">
        <v>4387</v>
      </c>
      <c r="P18" s="16"/>
      <c r="Q18" s="16"/>
      <c r="R18" s="16"/>
      <c r="S18" s="2465"/>
      <c r="T18" s="16"/>
    </row>
    <row r="19" spans="1:31">
      <c r="A19" s="2464" t="s">
        <v>578</v>
      </c>
      <c r="B19" s="16" t="s">
        <v>4388</v>
      </c>
      <c r="C19" s="16"/>
      <c r="D19" s="16"/>
      <c r="E19" s="733"/>
      <c r="F19" s="2464"/>
      <c r="G19" s="16" t="s">
        <v>4389</v>
      </c>
      <c r="H19" s="16"/>
      <c r="I19" s="16"/>
      <c r="J19" s="16"/>
      <c r="K19" s="16"/>
      <c r="L19" s="16"/>
      <c r="M19" s="733"/>
      <c r="N19" s="2713"/>
      <c r="O19" s="16" t="s">
        <v>4390</v>
      </c>
      <c r="P19" s="16"/>
      <c r="Q19" s="16"/>
      <c r="R19" s="16"/>
      <c r="S19" s="2465"/>
      <c r="T19" s="16"/>
    </row>
    <row r="20" spans="1:31">
      <c r="A20" s="2464" t="s">
        <v>85</v>
      </c>
      <c r="B20" s="16" t="s">
        <v>4391</v>
      </c>
      <c r="C20" s="16"/>
      <c r="D20" s="16"/>
      <c r="E20" s="733"/>
      <c r="F20" s="2464"/>
      <c r="G20" s="16" t="s">
        <v>4392</v>
      </c>
      <c r="H20" s="16"/>
      <c r="I20" s="16"/>
      <c r="J20" s="16"/>
      <c r="K20" s="16"/>
      <c r="L20" s="16"/>
      <c r="M20" s="733"/>
      <c r="N20" s="2713"/>
      <c r="O20" s="16" t="s">
        <v>4393</v>
      </c>
      <c r="P20" s="16"/>
      <c r="Q20" s="16"/>
      <c r="R20" s="16"/>
      <c r="S20" s="2465"/>
      <c r="T20" s="16"/>
    </row>
    <row r="21" spans="1:31">
      <c r="A21" s="2464" t="s">
        <v>85</v>
      </c>
      <c r="B21" s="16" t="s">
        <v>4394</v>
      </c>
      <c r="C21" s="16"/>
      <c r="D21" s="16"/>
      <c r="E21" s="733"/>
      <c r="F21" s="2464"/>
      <c r="G21" s="16" t="s">
        <v>4127</v>
      </c>
      <c r="H21" s="16"/>
      <c r="I21" s="16"/>
      <c r="J21" s="16"/>
      <c r="K21" s="16"/>
      <c r="L21" s="16"/>
      <c r="M21" s="733"/>
      <c r="N21" s="2713"/>
      <c r="O21" s="16" t="s">
        <v>4395</v>
      </c>
      <c r="P21" s="16"/>
      <c r="Q21" s="16"/>
      <c r="R21" s="16"/>
      <c r="S21" s="2465"/>
      <c r="T21" s="16"/>
    </row>
    <row r="22" spans="1:31">
      <c r="A22" s="2464"/>
      <c r="B22" s="16" t="s">
        <v>4396</v>
      </c>
      <c r="C22" s="16"/>
      <c r="D22" s="16"/>
      <c r="E22" s="733"/>
      <c r="F22" s="2464"/>
      <c r="G22" s="16" t="s">
        <v>4397</v>
      </c>
      <c r="H22" s="16"/>
      <c r="I22" s="16"/>
      <c r="J22" s="16"/>
      <c r="K22" s="16"/>
      <c r="L22" s="16"/>
      <c r="M22" s="733"/>
      <c r="N22" s="2713" t="s">
        <v>4398</v>
      </c>
      <c r="O22" s="16" t="s">
        <v>4399</v>
      </c>
      <c r="P22" s="16"/>
      <c r="Q22" s="16"/>
      <c r="R22" s="16"/>
      <c r="S22" s="2465"/>
      <c r="T22" s="16"/>
    </row>
    <row r="23" spans="1:31">
      <c r="A23" s="2464"/>
      <c r="B23" s="16" t="s">
        <v>3584</v>
      </c>
      <c r="C23" s="16"/>
      <c r="D23" s="16"/>
      <c r="E23" s="733"/>
      <c r="F23" s="2464"/>
      <c r="G23" s="16" t="s">
        <v>4400</v>
      </c>
      <c r="H23" s="16"/>
      <c r="I23" s="16"/>
      <c r="J23" s="16"/>
      <c r="K23" s="16"/>
      <c r="L23" s="16"/>
      <c r="M23" s="733"/>
      <c r="N23" s="2713"/>
      <c r="O23" s="16" t="s">
        <v>4401</v>
      </c>
      <c r="P23" s="16"/>
      <c r="Q23" s="16"/>
      <c r="R23" s="16"/>
      <c r="S23" s="2465"/>
      <c r="T23" s="16"/>
    </row>
    <row r="24" spans="1:31">
      <c r="A24" s="2464"/>
      <c r="B24" s="16" t="s">
        <v>4402</v>
      </c>
      <c r="E24" s="734"/>
      <c r="F24" s="2464"/>
      <c r="G24" s="16" t="s">
        <v>4403</v>
      </c>
      <c r="M24" s="733"/>
      <c r="N24" s="2713" t="s">
        <v>4404</v>
      </c>
      <c r="O24" s="16" t="s">
        <v>4405</v>
      </c>
      <c r="P24" s="16"/>
      <c r="Q24" s="16"/>
      <c r="R24" s="16"/>
      <c r="S24" s="2465"/>
      <c r="T24" s="16"/>
    </row>
    <row r="25" spans="1:31">
      <c r="A25" s="2464"/>
      <c r="B25" s="16" t="s">
        <v>4406</v>
      </c>
      <c r="E25" s="734"/>
      <c r="F25" s="2464"/>
      <c r="G25" s="16" t="s">
        <v>4407</v>
      </c>
      <c r="H25" s="16"/>
      <c r="I25" s="16"/>
      <c r="J25" s="16"/>
      <c r="K25" s="16"/>
      <c r="L25" s="16"/>
      <c r="M25" s="733"/>
      <c r="N25" s="2713"/>
      <c r="P25" s="16"/>
      <c r="Q25" s="16"/>
      <c r="R25" s="16"/>
      <c r="S25" s="2465"/>
      <c r="T25" s="16"/>
    </row>
    <row r="26" spans="1:31">
      <c r="A26" s="2464"/>
      <c r="B26" s="16"/>
      <c r="C26" s="16"/>
      <c r="D26" s="16"/>
      <c r="E26" s="733"/>
      <c r="F26" s="2464"/>
      <c r="G26" s="16"/>
      <c r="H26" s="16"/>
      <c r="I26" s="16"/>
      <c r="J26" s="16"/>
      <c r="K26" s="16"/>
      <c r="L26" s="233"/>
      <c r="M26" s="733"/>
      <c r="N26" s="2713"/>
      <c r="O26" s="16"/>
      <c r="P26" s="16"/>
      <c r="Q26" s="16"/>
      <c r="R26" s="16"/>
      <c r="S26" s="735"/>
      <c r="T26" s="16"/>
    </row>
    <row r="27" spans="1:31">
      <c r="A27" s="736" t="s">
        <v>85</v>
      </c>
      <c r="B27" s="2714" t="s">
        <v>4408</v>
      </c>
      <c r="C27" s="2714" t="s">
        <v>4409</v>
      </c>
      <c r="D27" s="2715" t="s">
        <v>4410</v>
      </c>
      <c r="E27" s="737" t="s">
        <v>85</v>
      </c>
      <c r="F27" s="3902" t="s">
        <v>4153</v>
      </c>
      <c r="G27" s="3903"/>
      <c r="H27" s="2714"/>
      <c r="I27" s="2714"/>
      <c r="J27" s="2714" t="s">
        <v>4411</v>
      </c>
      <c r="K27" s="2716" t="s">
        <v>4412</v>
      </c>
      <c r="L27" s="738"/>
      <c r="M27" s="737"/>
      <c r="N27" s="3904" t="s">
        <v>4413</v>
      </c>
      <c r="O27" s="3905"/>
      <c r="P27" s="3905"/>
      <c r="Q27" s="3905"/>
      <c r="R27" s="3905"/>
      <c r="S27" s="3906"/>
      <c r="T27" s="756"/>
    </row>
    <row r="28" spans="1:31">
      <c r="A28" s="3029"/>
      <c r="B28" s="739" t="s">
        <v>4414</v>
      </c>
      <c r="C28" s="739" t="s">
        <v>4414</v>
      </c>
      <c r="D28" s="739" t="s">
        <v>4414</v>
      </c>
      <c r="E28" s="740" t="s">
        <v>3798</v>
      </c>
      <c r="F28" s="3911" t="s">
        <v>3799</v>
      </c>
      <c r="G28" s="3912"/>
      <c r="H28" s="739" t="s">
        <v>4415</v>
      </c>
      <c r="I28" s="739" t="s">
        <v>4416</v>
      </c>
      <c r="J28" s="739" t="s">
        <v>4155</v>
      </c>
      <c r="K28" s="2714" t="s">
        <v>3802</v>
      </c>
      <c r="L28" s="2714" t="s">
        <v>3802</v>
      </c>
      <c r="M28" s="740" t="s">
        <v>399</v>
      </c>
      <c r="N28" s="3911" t="s">
        <v>3803</v>
      </c>
      <c r="O28" s="3912"/>
      <c r="P28" s="739" t="s">
        <v>3804</v>
      </c>
      <c r="Q28" s="739" t="s">
        <v>3805</v>
      </c>
      <c r="R28" s="739" t="s">
        <v>4417</v>
      </c>
      <c r="S28" s="2717" t="s">
        <v>399</v>
      </c>
      <c r="T28" s="756"/>
    </row>
    <row r="29" spans="1:31">
      <c r="A29" s="3030" t="s">
        <v>399</v>
      </c>
      <c r="B29" s="739" t="s">
        <v>4418</v>
      </c>
      <c r="C29" s="739" t="s">
        <v>4418</v>
      </c>
      <c r="D29" s="739" t="s">
        <v>4418</v>
      </c>
      <c r="E29" s="740" t="s">
        <v>3808</v>
      </c>
      <c r="F29" s="3911" t="s">
        <v>3809</v>
      </c>
      <c r="G29" s="3912"/>
      <c r="H29" s="739" t="s">
        <v>4419</v>
      </c>
      <c r="I29" s="739" t="s">
        <v>4419</v>
      </c>
      <c r="J29" s="739" t="s">
        <v>4420</v>
      </c>
      <c r="K29" s="739" t="s">
        <v>4164</v>
      </c>
      <c r="L29" s="739" t="s">
        <v>4165</v>
      </c>
      <c r="M29" s="740" t="s">
        <v>402</v>
      </c>
      <c r="N29" s="3911" t="s">
        <v>3814</v>
      </c>
      <c r="O29" s="3912"/>
      <c r="P29" s="739" t="s">
        <v>3814</v>
      </c>
      <c r="Q29" s="739" t="s">
        <v>3814</v>
      </c>
      <c r="R29" s="739" t="s">
        <v>4421</v>
      </c>
      <c r="S29" s="2717" t="s">
        <v>402</v>
      </c>
      <c r="T29" s="756"/>
    </row>
    <row r="30" spans="1:31">
      <c r="A30" s="2718" t="s">
        <v>402</v>
      </c>
      <c r="B30" s="741" t="s">
        <v>172</v>
      </c>
      <c r="C30" s="741" t="s">
        <v>173</v>
      </c>
      <c r="D30" s="741" t="s">
        <v>174</v>
      </c>
      <c r="E30" s="742" t="s">
        <v>175</v>
      </c>
      <c r="F30" s="3913" t="s">
        <v>513</v>
      </c>
      <c r="G30" s="3914"/>
      <c r="H30" s="741" t="s">
        <v>514</v>
      </c>
      <c r="I30" s="741" t="s">
        <v>515</v>
      </c>
      <c r="J30" s="741" t="s">
        <v>516</v>
      </c>
      <c r="K30" s="739" t="s">
        <v>517</v>
      </c>
      <c r="L30" s="741" t="s">
        <v>518</v>
      </c>
      <c r="M30" s="742"/>
      <c r="N30" s="3913" t="s">
        <v>519</v>
      </c>
      <c r="O30" s="3914"/>
      <c r="P30" s="741" t="s">
        <v>520</v>
      </c>
      <c r="Q30" s="741" t="s">
        <v>982</v>
      </c>
      <c r="R30" s="741" t="s">
        <v>983</v>
      </c>
      <c r="S30" s="743"/>
      <c r="T30" s="756"/>
      <c r="U30" s="9" t="s">
        <v>85</v>
      </c>
    </row>
    <row r="31" spans="1:31">
      <c r="A31" s="1548" t="s">
        <v>4422</v>
      </c>
      <c r="B31" s="54" t="s">
        <v>4423</v>
      </c>
      <c r="C31" s="54" t="s">
        <v>4424</v>
      </c>
      <c r="D31" s="54" t="s">
        <v>4425</v>
      </c>
      <c r="E31" s="732" t="s">
        <v>3832</v>
      </c>
      <c r="F31" s="1173" t="s">
        <v>4426</v>
      </c>
      <c r="G31" s="2165" t="s">
        <v>2792</v>
      </c>
      <c r="H31" s="54" t="s">
        <v>4427</v>
      </c>
      <c r="I31" s="54" t="s">
        <v>4427</v>
      </c>
      <c r="J31" s="37"/>
      <c r="K31" s="2146">
        <v>82029.52</v>
      </c>
      <c r="L31" s="222">
        <v>82029.52</v>
      </c>
      <c r="M31" s="744"/>
      <c r="N31" s="1173"/>
      <c r="O31" s="2165"/>
      <c r="P31" s="161"/>
      <c r="Q31" s="161">
        <v>1100093.67</v>
      </c>
      <c r="R31" s="161">
        <v>1100093.67</v>
      </c>
      <c r="S31" s="236">
        <v>1</v>
      </c>
      <c r="T31" s="143"/>
      <c r="AE31" s="9" t="s">
        <v>85</v>
      </c>
    </row>
    <row r="32" spans="1:31">
      <c r="A32" s="1548" t="s">
        <v>4428</v>
      </c>
      <c r="B32" s="54" t="s">
        <v>4424</v>
      </c>
      <c r="C32" s="54" t="s">
        <v>4424</v>
      </c>
      <c r="D32" s="54" t="s">
        <v>4429</v>
      </c>
      <c r="E32" s="732" t="s">
        <v>4430</v>
      </c>
      <c r="F32" s="1173">
        <v>136</v>
      </c>
      <c r="G32" s="2165" t="s">
        <v>2792</v>
      </c>
      <c r="H32" s="54" t="s">
        <v>4431</v>
      </c>
      <c r="I32" s="54" t="s">
        <v>4431</v>
      </c>
      <c r="J32" s="37"/>
      <c r="K32" s="537"/>
      <c r="L32" s="222"/>
      <c r="M32" s="744"/>
      <c r="N32" s="1176"/>
      <c r="O32" s="2719"/>
      <c r="P32" s="222"/>
      <c r="Q32" s="222"/>
      <c r="R32" s="161">
        <v>0</v>
      </c>
      <c r="S32" s="236">
        <v>2</v>
      </c>
      <c r="T32" s="143"/>
      <c r="AE32" s="9" t="s">
        <v>85</v>
      </c>
    </row>
    <row r="33" spans="1:31">
      <c r="A33" s="1548" t="s">
        <v>4432</v>
      </c>
      <c r="B33" s="54" t="s">
        <v>4424</v>
      </c>
      <c r="C33" s="54" t="s">
        <v>4424</v>
      </c>
      <c r="D33" s="54" t="s">
        <v>4425</v>
      </c>
      <c r="E33" s="732" t="s">
        <v>4430</v>
      </c>
      <c r="F33" s="1173">
        <v>18</v>
      </c>
      <c r="G33" s="2165" t="s">
        <v>2792</v>
      </c>
      <c r="H33" s="54" t="s">
        <v>4427</v>
      </c>
      <c r="I33" s="54" t="s">
        <v>4427</v>
      </c>
      <c r="J33" s="223">
        <v>6.7360000000000007</v>
      </c>
      <c r="K33" s="537">
        <v>0</v>
      </c>
      <c r="L33" s="222">
        <v>0</v>
      </c>
      <c r="M33" s="744"/>
      <c r="N33" s="1176"/>
      <c r="O33" s="2719">
        <v>0</v>
      </c>
      <c r="P33" s="222"/>
      <c r="Q33" s="222">
        <v>17385.72</v>
      </c>
      <c r="R33" s="161">
        <v>17385.72</v>
      </c>
      <c r="S33" s="236">
        <v>3</v>
      </c>
      <c r="T33" s="143"/>
      <c r="AE33" s="9" t="s">
        <v>85</v>
      </c>
    </row>
    <row r="34" spans="1:31">
      <c r="A34" s="1548" t="s">
        <v>4433</v>
      </c>
      <c r="B34" s="54" t="s">
        <v>4424</v>
      </c>
      <c r="C34" s="54" t="s">
        <v>4424</v>
      </c>
      <c r="D34" s="54" t="s">
        <v>4434</v>
      </c>
      <c r="E34" s="732" t="s">
        <v>3832</v>
      </c>
      <c r="F34" s="1173">
        <v>180</v>
      </c>
      <c r="G34" s="2165" t="s">
        <v>2792</v>
      </c>
      <c r="H34" s="54" t="s">
        <v>4435</v>
      </c>
      <c r="I34" s="54" t="s">
        <v>4435</v>
      </c>
      <c r="J34" s="223"/>
      <c r="K34" s="537"/>
      <c r="L34" s="222"/>
      <c r="M34" s="744"/>
      <c r="N34" s="1176"/>
      <c r="O34" s="2719"/>
      <c r="P34" s="222"/>
      <c r="Q34" s="222"/>
      <c r="R34" s="161">
        <v>0</v>
      </c>
      <c r="S34" s="236">
        <v>4</v>
      </c>
      <c r="T34" s="143"/>
      <c r="AE34" s="9" t="s">
        <v>85</v>
      </c>
    </row>
    <row r="35" spans="1:31">
      <c r="A35" s="1548" t="s">
        <v>4436</v>
      </c>
      <c r="B35" s="54" t="s">
        <v>3817</v>
      </c>
      <c r="C35" s="54" t="s">
        <v>3817</v>
      </c>
      <c r="D35" s="54" t="s">
        <v>3817</v>
      </c>
      <c r="E35" s="732" t="s">
        <v>4430</v>
      </c>
      <c r="F35" s="1173">
        <v>141</v>
      </c>
      <c r="G35" s="2165" t="s">
        <v>4437</v>
      </c>
      <c r="H35" s="54" t="s">
        <v>4438</v>
      </c>
      <c r="I35" s="54" t="s">
        <v>4438</v>
      </c>
      <c r="J35" s="223">
        <v>1236</v>
      </c>
      <c r="K35" s="537"/>
      <c r="L35" s="222"/>
      <c r="M35" s="744"/>
      <c r="N35" s="1176"/>
      <c r="O35" s="2719">
        <v>2175360</v>
      </c>
      <c r="P35" s="222"/>
      <c r="Q35" s="222"/>
      <c r="R35" s="161">
        <v>2175360</v>
      </c>
      <c r="S35" s="236">
        <v>5</v>
      </c>
      <c r="T35" s="143"/>
      <c r="AE35" s="9" t="s">
        <v>85</v>
      </c>
    </row>
    <row r="36" spans="1:31">
      <c r="A36" s="1548" t="s">
        <v>4439</v>
      </c>
      <c r="B36" s="54" t="s">
        <v>3817</v>
      </c>
      <c r="C36" s="54" t="s">
        <v>3817</v>
      </c>
      <c r="D36" s="54" t="s">
        <v>3817</v>
      </c>
      <c r="E36" s="732" t="s">
        <v>3832</v>
      </c>
      <c r="F36" s="1173">
        <v>55</v>
      </c>
      <c r="G36" s="2165" t="s">
        <v>4440</v>
      </c>
      <c r="H36" s="54" t="s">
        <v>4440</v>
      </c>
      <c r="I36" s="54" t="s">
        <v>4440</v>
      </c>
      <c r="J36" s="223"/>
      <c r="K36" s="537"/>
      <c r="L36" s="222"/>
      <c r="M36" s="744"/>
      <c r="N36" s="1176"/>
      <c r="O36" s="2719"/>
      <c r="P36" s="222"/>
      <c r="Q36" s="222">
        <v>195300</v>
      </c>
      <c r="R36" s="161">
        <v>195300</v>
      </c>
      <c r="S36" s="236">
        <v>6</v>
      </c>
      <c r="T36" s="143"/>
      <c r="AE36" s="9" t="s">
        <v>85</v>
      </c>
    </row>
    <row r="37" spans="1:31">
      <c r="A37" s="1548" t="s">
        <v>4441</v>
      </c>
      <c r="B37" s="54" t="s">
        <v>4442</v>
      </c>
      <c r="C37" s="54" t="s">
        <v>4424</v>
      </c>
      <c r="D37" s="54" t="s">
        <v>4442</v>
      </c>
      <c r="E37" s="732" t="s">
        <v>4430</v>
      </c>
      <c r="F37" s="1173">
        <v>142</v>
      </c>
      <c r="G37" s="2165" t="s">
        <v>4443</v>
      </c>
      <c r="H37" s="54" t="s">
        <v>4434</v>
      </c>
      <c r="I37" s="54" t="s">
        <v>4434</v>
      </c>
      <c r="J37" s="223">
        <v>1704</v>
      </c>
      <c r="K37" s="537"/>
      <c r="L37" s="222"/>
      <c r="M37" s="744"/>
      <c r="N37" s="1176"/>
      <c r="O37" s="2719">
        <v>2999040</v>
      </c>
      <c r="P37" s="222"/>
      <c r="Q37" s="222"/>
      <c r="R37" s="161">
        <v>2999040</v>
      </c>
      <c r="S37" s="236">
        <v>7</v>
      </c>
      <c r="T37" s="143"/>
      <c r="AE37" s="9" t="s">
        <v>578</v>
      </c>
    </row>
    <row r="38" spans="1:31">
      <c r="A38" s="1548" t="s">
        <v>4444</v>
      </c>
      <c r="B38" s="54" t="s">
        <v>4442</v>
      </c>
      <c r="C38" s="54" t="s">
        <v>4442</v>
      </c>
      <c r="D38" s="54" t="s">
        <v>4442</v>
      </c>
      <c r="E38" s="732" t="s">
        <v>4430</v>
      </c>
      <c r="F38" s="1173">
        <v>142</v>
      </c>
      <c r="G38" s="2165" t="s">
        <v>4437</v>
      </c>
      <c r="H38" s="54" t="s">
        <v>4434</v>
      </c>
      <c r="I38" s="54" t="s">
        <v>4434</v>
      </c>
      <c r="J38" s="223">
        <v>2472</v>
      </c>
      <c r="K38" s="537"/>
      <c r="L38" s="222"/>
      <c r="M38" s="744"/>
      <c r="N38" s="1176"/>
      <c r="O38" s="2719">
        <v>4350720</v>
      </c>
      <c r="P38" s="222"/>
      <c r="Q38" s="222"/>
      <c r="R38" s="161">
        <v>4350720</v>
      </c>
      <c r="S38" s="236">
        <v>8</v>
      </c>
      <c r="T38" s="143"/>
      <c r="U38" s="9" t="s">
        <v>85</v>
      </c>
      <c r="V38" s="9" t="s">
        <v>85</v>
      </c>
      <c r="W38" s="9" t="s">
        <v>85</v>
      </c>
      <c r="X38" s="9" t="s">
        <v>85</v>
      </c>
      <c r="Y38" s="9" t="s">
        <v>85</v>
      </c>
      <c r="Z38" s="9" t="s">
        <v>85</v>
      </c>
      <c r="AA38" s="9" t="s">
        <v>85</v>
      </c>
      <c r="AB38" s="9" t="s">
        <v>85</v>
      </c>
      <c r="AC38" s="9" t="s">
        <v>85</v>
      </c>
      <c r="AD38" s="9" t="s">
        <v>85</v>
      </c>
      <c r="AE38" s="9" t="s">
        <v>85</v>
      </c>
    </row>
    <row r="39" spans="1:31">
      <c r="A39" s="1548" t="s">
        <v>4445</v>
      </c>
      <c r="B39" s="54" t="s">
        <v>48</v>
      </c>
      <c r="C39" s="54" t="s">
        <v>48</v>
      </c>
      <c r="D39" s="54" t="s">
        <v>48</v>
      </c>
      <c r="E39" s="732" t="s">
        <v>4430</v>
      </c>
      <c r="F39" s="1173">
        <v>165</v>
      </c>
      <c r="G39" s="2165" t="s">
        <v>2792</v>
      </c>
      <c r="H39" s="54" t="s">
        <v>2792</v>
      </c>
      <c r="I39" s="54" t="s">
        <v>2792</v>
      </c>
      <c r="J39" s="223">
        <v>2244</v>
      </c>
      <c r="K39" s="537"/>
      <c r="L39" s="222"/>
      <c r="M39" s="744"/>
      <c r="N39" s="1176"/>
      <c r="O39" s="2719">
        <v>3769920</v>
      </c>
      <c r="P39" s="222"/>
      <c r="Q39" s="222"/>
      <c r="R39" s="161">
        <v>3769920</v>
      </c>
      <c r="S39" s="236">
        <v>9</v>
      </c>
      <c r="T39" s="143"/>
    </row>
    <row r="40" spans="1:31">
      <c r="A40" s="1548" t="s">
        <v>422</v>
      </c>
      <c r="B40" s="54" t="s">
        <v>4446</v>
      </c>
      <c r="C40" s="54" t="s">
        <v>4446</v>
      </c>
      <c r="D40" s="54" t="s">
        <v>4446</v>
      </c>
      <c r="E40" s="732" t="s">
        <v>4430</v>
      </c>
      <c r="F40" s="1173">
        <v>174</v>
      </c>
      <c r="G40" s="2165" t="s">
        <v>4447</v>
      </c>
      <c r="H40" s="54" t="s">
        <v>4448</v>
      </c>
      <c r="I40" s="54" t="s">
        <v>4448</v>
      </c>
      <c r="J40" s="37"/>
      <c r="K40" s="537">
        <v>10601.461350000001</v>
      </c>
      <c r="L40" s="222">
        <v>10601.461350000001</v>
      </c>
      <c r="M40" s="744"/>
      <c r="N40" s="1176"/>
      <c r="O40" s="2719">
        <v>0</v>
      </c>
      <c r="P40" s="222"/>
      <c r="Q40" s="222">
        <v>78639.55</v>
      </c>
      <c r="R40" s="161">
        <v>78639.55</v>
      </c>
      <c r="S40" s="236">
        <v>10</v>
      </c>
      <c r="T40" s="143"/>
    </row>
    <row r="41" spans="1:31">
      <c r="A41" s="1548" t="s">
        <v>423</v>
      </c>
      <c r="B41" s="54" t="s">
        <v>4449</v>
      </c>
      <c r="C41" s="54" t="s">
        <v>4449</v>
      </c>
      <c r="D41" s="54" t="s">
        <v>4434</v>
      </c>
      <c r="E41" s="732" t="s">
        <v>4430</v>
      </c>
      <c r="F41" s="1173">
        <v>171</v>
      </c>
      <c r="G41" s="2165" t="s">
        <v>4450</v>
      </c>
      <c r="H41" s="54" t="s">
        <v>4434</v>
      </c>
      <c r="I41" s="54" t="s">
        <v>4434</v>
      </c>
      <c r="J41" s="37"/>
      <c r="K41" s="537"/>
      <c r="L41" s="222"/>
      <c r="M41" s="744"/>
      <c r="N41" s="1176"/>
      <c r="O41" s="2719"/>
      <c r="P41" s="222"/>
      <c r="Q41" s="222"/>
      <c r="R41" s="161">
        <v>0</v>
      </c>
      <c r="S41" s="236">
        <v>11</v>
      </c>
      <c r="T41" s="143"/>
    </row>
    <row r="42" spans="1:31">
      <c r="A42" s="1548" t="s">
        <v>424</v>
      </c>
      <c r="B42" s="54" t="s">
        <v>4451</v>
      </c>
      <c r="C42" s="54" t="s">
        <v>4451</v>
      </c>
      <c r="D42" s="54" t="s">
        <v>4434</v>
      </c>
      <c r="E42" s="732" t="s">
        <v>4430</v>
      </c>
      <c r="F42" s="1173">
        <v>178</v>
      </c>
      <c r="G42" s="2165" t="s">
        <v>4452</v>
      </c>
      <c r="H42" s="54" t="s">
        <v>4434</v>
      </c>
      <c r="I42" s="54" t="s">
        <v>4434</v>
      </c>
      <c r="J42" s="37"/>
      <c r="K42" s="537"/>
      <c r="L42" s="222"/>
      <c r="M42" s="744"/>
      <c r="N42" s="1176"/>
      <c r="O42" s="2719"/>
      <c r="P42" s="222"/>
      <c r="Q42" s="222"/>
      <c r="R42" s="161">
        <v>0</v>
      </c>
      <c r="S42" s="236">
        <v>12</v>
      </c>
      <c r="T42" s="143"/>
    </row>
    <row r="43" spans="1:31">
      <c r="A43" s="1548" t="s">
        <v>425</v>
      </c>
      <c r="B43" s="54" t="s">
        <v>4453</v>
      </c>
      <c r="C43" s="54" t="s">
        <v>4453</v>
      </c>
      <c r="D43" s="54" t="s">
        <v>4434</v>
      </c>
      <c r="E43" s="732" t="s">
        <v>4430</v>
      </c>
      <c r="F43" s="1173">
        <v>175</v>
      </c>
      <c r="G43" s="2165" t="s">
        <v>4454</v>
      </c>
      <c r="H43" s="54" t="s">
        <v>4434</v>
      </c>
      <c r="I43" s="54" t="s">
        <v>4434</v>
      </c>
      <c r="J43" s="37"/>
      <c r="K43" s="537"/>
      <c r="L43" s="222"/>
      <c r="M43" s="744"/>
      <c r="N43" s="1176"/>
      <c r="O43" s="2719"/>
      <c r="P43" s="222"/>
      <c r="Q43" s="222"/>
      <c r="R43" s="161">
        <v>0</v>
      </c>
      <c r="S43" s="236">
        <v>13</v>
      </c>
      <c r="T43" s="143"/>
    </row>
    <row r="44" spans="1:31">
      <c r="A44" s="1548" t="s">
        <v>426</v>
      </c>
      <c r="B44" s="54" t="s">
        <v>4455</v>
      </c>
      <c r="C44" s="54" t="s">
        <v>2792</v>
      </c>
      <c r="D44" s="54" t="s">
        <v>2792</v>
      </c>
      <c r="E44" s="732" t="s">
        <v>3832</v>
      </c>
      <c r="F44" s="1173" t="s">
        <v>4426</v>
      </c>
      <c r="G44" s="2165" t="s">
        <v>2792</v>
      </c>
      <c r="H44" s="54" t="s">
        <v>2792</v>
      </c>
      <c r="I44" s="54" t="s">
        <v>2792</v>
      </c>
      <c r="J44" s="37"/>
      <c r="K44" s="537"/>
      <c r="L44" s="222"/>
      <c r="M44" s="744"/>
      <c r="N44" s="1176"/>
      <c r="O44" s="2719"/>
      <c r="P44" s="222"/>
      <c r="Q44" s="222"/>
      <c r="R44" s="161">
        <v>0</v>
      </c>
      <c r="S44" s="236">
        <v>14</v>
      </c>
      <c r="T44" s="143"/>
    </row>
    <row r="45" spans="1:31">
      <c r="A45" s="1548" t="s">
        <v>427</v>
      </c>
      <c r="B45" s="54" t="s">
        <v>4456</v>
      </c>
      <c r="C45" s="54" t="s">
        <v>2792</v>
      </c>
      <c r="D45" s="54" t="s">
        <v>2792</v>
      </c>
      <c r="E45" s="732" t="s">
        <v>4430</v>
      </c>
      <c r="F45" s="1173">
        <v>178</v>
      </c>
      <c r="G45" s="2165" t="s">
        <v>2792</v>
      </c>
      <c r="H45" s="54" t="s">
        <v>2792</v>
      </c>
      <c r="I45" s="54" t="s">
        <v>2792</v>
      </c>
      <c r="J45" s="37"/>
      <c r="K45" s="537"/>
      <c r="L45" s="222"/>
      <c r="M45" s="744"/>
      <c r="N45" s="1176"/>
      <c r="O45" s="2719">
        <v>319896</v>
      </c>
      <c r="P45" s="222"/>
      <c r="Q45" s="222"/>
      <c r="R45" s="161">
        <v>319896</v>
      </c>
      <c r="S45" s="236">
        <v>15</v>
      </c>
      <c r="T45" s="143"/>
    </row>
    <row r="46" spans="1:31">
      <c r="A46" s="1548" t="s">
        <v>428</v>
      </c>
      <c r="B46" s="54" t="s">
        <v>4457</v>
      </c>
      <c r="C46" s="54" t="s">
        <v>2792</v>
      </c>
      <c r="D46" s="54" t="s">
        <v>2792</v>
      </c>
      <c r="E46" s="732" t="s">
        <v>3832</v>
      </c>
      <c r="F46" s="1173" t="s">
        <v>4426</v>
      </c>
      <c r="G46" s="2165" t="s">
        <v>2792</v>
      </c>
      <c r="H46" s="54" t="s">
        <v>2792</v>
      </c>
      <c r="I46" s="54" t="s">
        <v>2792</v>
      </c>
      <c r="J46" s="37"/>
      <c r="K46" s="537">
        <v>615251.82539999997</v>
      </c>
      <c r="L46" s="222">
        <v>615251.82539999997</v>
      </c>
      <c r="M46" s="744"/>
      <c r="N46" s="1176"/>
      <c r="O46" s="2719"/>
      <c r="P46" s="222"/>
      <c r="Q46" s="222">
        <v>9102712.6800000016</v>
      </c>
      <c r="R46" s="161">
        <v>9102712.6800000016</v>
      </c>
      <c r="S46" s="236">
        <v>16</v>
      </c>
      <c r="T46" s="143"/>
    </row>
    <row r="47" spans="1:31">
      <c r="A47" s="1548" t="s">
        <v>429</v>
      </c>
      <c r="B47" s="54" t="s">
        <v>4458</v>
      </c>
      <c r="C47" s="54" t="s">
        <v>2792</v>
      </c>
      <c r="D47" s="54" t="s">
        <v>2792</v>
      </c>
      <c r="E47" s="732" t="s">
        <v>3832</v>
      </c>
      <c r="F47" s="1173" t="s">
        <v>4426</v>
      </c>
      <c r="G47" s="2165" t="s">
        <v>270</v>
      </c>
      <c r="H47" s="54" t="s">
        <v>2792</v>
      </c>
      <c r="I47" s="54" t="s">
        <v>2792</v>
      </c>
      <c r="J47" s="37"/>
      <c r="K47" s="537">
        <v>2701711.6687878785</v>
      </c>
      <c r="L47" s="222">
        <v>2701711.6687878785</v>
      </c>
      <c r="M47" s="744"/>
      <c r="N47" s="1176"/>
      <c r="O47" s="2719"/>
      <c r="P47" s="222"/>
      <c r="Q47" s="222">
        <v>36172160.970000006</v>
      </c>
      <c r="R47" s="161">
        <v>36172160.970000006</v>
      </c>
      <c r="S47" s="236">
        <v>17</v>
      </c>
      <c r="T47" s="143"/>
    </row>
    <row r="48" spans="1:31">
      <c r="A48" s="1548" t="s">
        <v>430</v>
      </c>
      <c r="B48" s="54" t="s">
        <v>4338</v>
      </c>
      <c r="C48" s="54" t="s">
        <v>4338</v>
      </c>
      <c r="D48" s="54" t="s">
        <v>4338</v>
      </c>
      <c r="E48" s="732" t="s">
        <v>3832</v>
      </c>
      <c r="F48" s="1173" t="s">
        <v>4426</v>
      </c>
      <c r="G48" s="2165" t="s">
        <v>4459</v>
      </c>
      <c r="H48" s="54" t="s">
        <v>4459</v>
      </c>
      <c r="I48" s="54" t="s">
        <v>4459</v>
      </c>
      <c r="J48" s="37"/>
      <c r="K48" s="537"/>
      <c r="L48" s="222"/>
      <c r="M48" s="744"/>
      <c r="N48" s="1177"/>
      <c r="O48" s="2720"/>
      <c r="P48" s="222"/>
      <c r="Q48" s="222">
        <v>489598.12</v>
      </c>
      <c r="R48" s="161">
        <v>489598.12</v>
      </c>
      <c r="S48" s="236">
        <v>18</v>
      </c>
      <c r="T48" s="143"/>
    </row>
    <row r="49" spans="1:20">
      <c r="A49" s="1548" t="s">
        <v>431</v>
      </c>
      <c r="B49" s="54" t="s">
        <v>4460</v>
      </c>
      <c r="C49" s="54" t="s">
        <v>4461</v>
      </c>
      <c r="D49" s="54" t="s">
        <v>4461</v>
      </c>
      <c r="E49" s="732" t="s">
        <v>3832</v>
      </c>
      <c r="F49" s="1173" t="s">
        <v>4462</v>
      </c>
      <c r="G49" s="2165" t="s">
        <v>4460</v>
      </c>
      <c r="H49" s="54" t="s">
        <v>4460</v>
      </c>
      <c r="I49" s="54" t="s">
        <v>4460</v>
      </c>
      <c r="J49" s="37"/>
      <c r="K49" s="537"/>
      <c r="L49" s="222"/>
      <c r="M49" s="744"/>
      <c r="N49" s="1177"/>
      <c r="O49" s="2720"/>
      <c r="P49" s="222"/>
      <c r="Q49" s="222">
        <v>22957.86</v>
      </c>
      <c r="R49" s="161">
        <v>22957.86</v>
      </c>
      <c r="S49" s="236">
        <v>19</v>
      </c>
      <c r="T49" s="143"/>
    </row>
    <row r="50" spans="1:20">
      <c r="A50" s="1548" t="s">
        <v>432</v>
      </c>
      <c r="B50" s="54" t="s">
        <v>4463</v>
      </c>
      <c r="C50" s="54" t="s">
        <v>4461</v>
      </c>
      <c r="D50" s="54" t="s">
        <v>4461</v>
      </c>
      <c r="E50" s="732" t="s">
        <v>3832</v>
      </c>
      <c r="F50" s="1173" t="s">
        <v>4464</v>
      </c>
      <c r="G50" s="2165" t="s">
        <v>4463</v>
      </c>
      <c r="H50" s="54" t="s">
        <v>4463</v>
      </c>
      <c r="I50" s="54" t="s">
        <v>4463</v>
      </c>
      <c r="J50" s="37"/>
      <c r="K50" s="537"/>
      <c r="L50" s="222"/>
      <c r="M50" s="744"/>
      <c r="N50" s="1177"/>
      <c r="O50" s="2720"/>
      <c r="P50" s="222"/>
      <c r="Q50" s="222">
        <v>5681.48</v>
      </c>
      <c r="R50" s="161">
        <v>5681.48</v>
      </c>
      <c r="S50" s="236">
        <v>20</v>
      </c>
      <c r="T50" s="143"/>
    </row>
    <row r="51" spans="1:20">
      <c r="A51" s="1548" t="s">
        <v>433</v>
      </c>
      <c r="B51" s="54" t="s">
        <v>4465</v>
      </c>
      <c r="C51" s="54" t="s">
        <v>4461</v>
      </c>
      <c r="D51" s="54" t="s">
        <v>4461</v>
      </c>
      <c r="E51" s="732" t="s">
        <v>3832</v>
      </c>
      <c r="F51" s="1173" t="s">
        <v>4466</v>
      </c>
      <c r="G51" s="2165" t="s">
        <v>4465</v>
      </c>
      <c r="H51" s="54" t="s">
        <v>4465</v>
      </c>
      <c r="I51" s="54" t="s">
        <v>4465</v>
      </c>
      <c r="J51" s="37"/>
      <c r="K51" s="537"/>
      <c r="L51" s="222"/>
      <c r="M51" s="744"/>
      <c r="N51" s="1177"/>
      <c r="O51" s="2720"/>
      <c r="P51" s="222"/>
      <c r="Q51" s="222">
        <v>6200</v>
      </c>
      <c r="R51" s="161">
        <v>6200</v>
      </c>
      <c r="S51" s="236">
        <v>21</v>
      </c>
      <c r="T51" s="143"/>
    </row>
    <row r="52" spans="1:20">
      <c r="A52" s="1548" t="s">
        <v>434</v>
      </c>
      <c r="B52" s="54" t="s">
        <v>4467</v>
      </c>
      <c r="C52" s="54" t="s">
        <v>4461</v>
      </c>
      <c r="D52" s="54" t="s">
        <v>4461</v>
      </c>
      <c r="E52" s="732" t="s">
        <v>3832</v>
      </c>
      <c r="F52" s="1173" t="s">
        <v>4468</v>
      </c>
      <c r="G52" s="2165" t="s">
        <v>4467</v>
      </c>
      <c r="H52" s="54" t="s">
        <v>4467</v>
      </c>
      <c r="I52" s="54" t="s">
        <v>4467</v>
      </c>
      <c r="J52" s="37"/>
      <c r="K52" s="537"/>
      <c r="L52" s="222"/>
      <c r="M52" s="744"/>
      <c r="N52" s="1177"/>
      <c r="O52" s="2720"/>
      <c r="P52" s="222"/>
      <c r="Q52" s="222">
        <v>2400</v>
      </c>
      <c r="R52" s="161">
        <v>2400</v>
      </c>
      <c r="S52" s="236">
        <v>22</v>
      </c>
      <c r="T52" s="143"/>
    </row>
    <row r="53" spans="1:20">
      <c r="A53" s="1548" t="s">
        <v>435</v>
      </c>
      <c r="B53" s="54" t="s">
        <v>4469</v>
      </c>
      <c r="C53" s="54" t="s">
        <v>4461</v>
      </c>
      <c r="D53" s="54" t="s">
        <v>4461</v>
      </c>
      <c r="E53" s="732" t="s">
        <v>3832</v>
      </c>
      <c r="F53" s="1173" t="s">
        <v>4470</v>
      </c>
      <c r="G53" s="2165" t="s">
        <v>4469</v>
      </c>
      <c r="H53" s="54" t="s">
        <v>4469</v>
      </c>
      <c r="I53" s="54" t="s">
        <v>4469</v>
      </c>
      <c r="J53" s="37"/>
      <c r="K53" s="537"/>
      <c r="L53" s="222"/>
      <c r="M53" s="744"/>
      <c r="N53" s="1173"/>
      <c r="O53" s="2165"/>
      <c r="P53" s="222"/>
      <c r="Q53" s="222">
        <v>75240</v>
      </c>
      <c r="R53" s="161">
        <v>75240</v>
      </c>
      <c r="S53" s="236">
        <v>23</v>
      </c>
      <c r="T53" s="143"/>
    </row>
    <row r="54" spans="1:20">
      <c r="A54" s="1548" t="s">
        <v>436</v>
      </c>
      <c r="B54" s="54" t="s">
        <v>4471</v>
      </c>
      <c r="C54" s="54" t="s">
        <v>4461</v>
      </c>
      <c r="D54" s="54" t="s">
        <v>4461</v>
      </c>
      <c r="E54" s="732" t="s">
        <v>3832</v>
      </c>
      <c r="F54" s="1173" t="s">
        <v>4472</v>
      </c>
      <c r="G54" s="2165" t="s">
        <v>4471</v>
      </c>
      <c r="H54" s="54" t="s">
        <v>4471</v>
      </c>
      <c r="I54" s="54" t="s">
        <v>4471</v>
      </c>
      <c r="J54" s="37"/>
      <c r="K54" s="537"/>
      <c r="L54" s="222"/>
      <c r="M54" s="744"/>
      <c r="N54" s="1173"/>
      <c r="O54" s="2165"/>
      <c r="P54" s="222"/>
      <c r="Q54" s="222">
        <v>-10638.36</v>
      </c>
      <c r="R54" s="161">
        <v>-10638.36</v>
      </c>
      <c r="S54" s="236">
        <v>24</v>
      </c>
      <c r="T54" s="143"/>
    </row>
    <row r="55" spans="1:20">
      <c r="A55" s="1548" t="s">
        <v>437</v>
      </c>
      <c r="B55" s="54" t="s">
        <v>4473</v>
      </c>
      <c r="C55" s="54" t="s">
        <v>4461</v>
      </c>
      <c r="D55" s="54" t="s">
        <v>4461</v>
      </c>
      <c r="E55" s="732" t="s">
        <v>3832</v>
      </c>
      <c r="F55" s="1173" t="s">
        <v>4474</v>
      </c>
      <c r="G55" s="2165" t="s">
        <v>4473</v>
      </c>
      <c r="H55" s="54" t="s">
        <v>4473</v>
      </c>
      <c r="I55" s="54" t="s">
        <v>4473</v>
      </c>
      <c r="J55" s="37"/>
      <c r="K55" s="537"/>
      <c r="L55" s="222"/>
      <c r="M55" s="744"/>
      <c r="N55" s="1173"/>
      <c r="O55" s="2165"/>
      <c r="P55" s="222"/>
      <c r="Q55" s="222">
        <v>4095.84</v>
      </c>
      <c r="R55" s="161">
        <v>4095.84</v>
      </c>
      <c r="S55" s="236">
        <v>25</v>
      </c>
      <c r="T55" s="143"/>
    </row>
    <row r="56" spans="1:20">
      <c r="A56" s="1548" t="s">
        <v>438</v>
      </c>
      <c r="B56" s="54" t="s">
        <v>4475</v>
      </c>
      <c r="C56" s="54" t="s">
        <v>4461</v>
      </c>
      <c r="D56" s="54" t="s">
        <v>4461</v>
      </c>
      <c r="E56" s="732" t="s">
        <v>3832</v>
      </c>
      <c r="F56" s="1173" t="s">
        <v>4476</v>
      </c>
      <c r="G56" s="2165" t="s">
        <v>4475</v>
      </c>
      <c r="H56" s="54" t="s">
        <v>4475</v>
      </c>
      <c r="I56" s="54" t="s">
        <v>4475</v>
      </c>
      <c r="J56" s="37"/>
      <c r="K56" s="537"/>
      <c r="L56" s="222"/>
      <c r="M56" s="744"/>
      <c r="N56" s="1173"/>
      <c r="O56" s="2165"/>
      <c r="P56" s="222"/>
      <c r="Q56" s="222">
        <v>93110.459999999992</v>
      </c>
      <c r="R56" s="161">
        <v>93110.459999999992</v>
      </c>
      <c r="S56" s="236">
        <v>26</v>
      </c>
      <c r="T56" s="143"/>
    </row>
    <row r="57" spans="1:20">
      <c r="A57" s="1548" t="s">
        <v>439</v>
      </c>
      <c r="B57" s="54" t="s">
        <v>4477</v>
      </c>
      <c r="C57" s="54" t="s">
        <v>4461</v>
      </c>
      <c r="D57" s="54" t="s">
        <v>4461</v>
      </c>
      <c r="E57" s="732" t="s">
        <v>3832</v>
      </c>
      <c r="F57" s="1173" t="s">
        <v>4478</v>
      </c>
      <c r="G57" s="2165" t="s">
        <v>4477</v>
      </c>
      <c r="H57" s="54" t="s">
        <v>4477</v>
      </c>
      <c r="I57" s="54" t="s">
        <v>4477</v>
      </c>
      <c r="J57" s="37"/>
      <c r="K57" s="537"/>
      <c r="L57" s="222"/>
      <c r="M57" s="744"/>
      <c r="N57" s="1173"/>
      <c r="O57" s="2165"/>
      <c r="P57" s="222"/>
      <c r="Q57" s="222">
        <v>73750.290000000008</v>
      </c>
      <c r="R57" s="161">
        <v>73750.290000000008</v>
      </c>
      <c r="S57" s="236">
        <v>27</v>
      </c>
      <c r="T57" s="143"/>
    </row>
    <row r="58" spans="1:20">
      <c r="A58" s="1548" t="s">
        <v>443</v>
      </c>
      <c r="B58" s="54" t="s">
        <v>4479</v>
      </c>
      <c r="C58" s="54" t="s">
        <v>4461</v>
      </c>
      <c r="D58" s="54" t="s">
        <v>4461</v>
      </c>
      <c r="E58" s="732" t="s">
        <v>3832</v>
      </c>
      <c r="F58" s="1173" t="s">
        <v>4480</v>
      </c>
      <c r="G58" s="2165" t="s">
        <v>4481</v>
      </c>
      <c r="H58" s="54" t="s">
        <v>4481</v>
      </c>
      <c r="I58" s="54" t="s">
        <v>4481</v>
      </c>
      <c r="J58" s="37"/>
      <c r="K58" s="537"/>
      <c r="L58" s="222"/>
      <c r="M58" s="744"/>
      <c r="N58" s="1173"/>
      <c r="O58" s="2165"/>
      <c r="P58" s="222"/>
      <c r="Q58" s="222">
        <v>24074.070000000007</v>
      </c>
      <c r="R58" s="161">
        <v>24074.070000000007</v>
      </c>
      <c r="S58" s="236">
        <v>28</v>
      </c>
      <c r="T58" s="143"/>
    </row>
    <row r="59" spans="1:20">
      <c r="A59" s="1548" t="s">
        <v>444</v>
      </c>
      <c r="B59" s="54" t="s">
        <v>4482</v>
      </c>
      <c r="C59" s="54" t="s">
        <v>4461</v>
      </c>
      <c r="D59" s="54" t="s">
        <v>4461</v>
      </c>
      <c r="E59" s="732" t="s">
        <v>3832</v>
      </c>
      <c r="F59" s="1173" t="s">
        <v>4483</v>
      </c>
      <c r="G59" s="2165" t="s">
        <v>4484</v>
      </c>
      <c r="H59" s="54" t="s">
        <v>4485</v>
      </c>
      <c r="I59" s="54" t="s">
        <v>4485</v>
      </c>
      <c r="J59" s="37"/>
      <c r="K59" s="537"/>
      <c r="L59" s="222"/>
      <c r="M59" s="744"/>
      <c r="N59" s="1173"/>
      <c r="O59" s="2165"/>
      <c r="P59" s="222"/>
      <c r="Q59" s="222">
        <v>2523.37</v>
      </c>
      <c r="R59" s="161">
        <v>2523.37</v>
      </c>
      <c r="S59" s="236">
        <v>29</v>
      </c>
      <c r="T59" s="143"/>
    </row>
    <row r="60" spans="1:20">
      <c r="A60" s="1548" t="s">
        <v>445</v>
      </c>
      <c r="B60" s="54" t="s">
        <v>4486</v>
      </c>
      <c r="C60" s="54" t="s">
        <v>4461</v>
      </c>
      <c r="D60" s="54" t="s">
        <v>4461</v>
      </c>
      <c r="E60" s="732" t="s">
        <v>3832</v>
      </c>
      <c r="F60" s="1173" t="s">
        <v>4487</v>
      </c>
      <c r="G60" s="2165" t="s">
        <v>4488</v>
      </c>
      <c r="H60" s="54" t="s">
        <v>4488</v>
      </c>
      <c r="I60" s="54" t="s">
        <v>4488</v>
      </c>
      <c r="J60" s="37"/>
      <c r="K60" s="537"/>
      <c r="L60" s="222"/>
      <c r="M60" s="744"/>
      <c r="N60" s="1173"/>
      <c r="O60" s="2165"/>
      <c r="P60" s="222"/>
      <c r="Q60" s="222">
        <v>23351.55</v>
      </c>
      <c r="R60" s="161">
        <v>23351.55</v>
      </c>
      <c r="S60" s="236">
        <v>30</v>
      </c>
      <c r="T60" s="143"/>
    </row>
    <row r="61" spans="1:20">
      <c r="A61" s="1548" t="s">
        <v>446</v>
      </c>
      <c r="B61" s="54" t="s">
        <v>4489</v>
      </c>
      <c r="C61" s="54" t="s">
        <v>4461</v>
      </c>
      <c r="D61" s="54" t="s">
        <v>4461</v>
      </c>
      <c r="E61" s="732" t="s">
        <v>3832</v>
      </c>
      <c r="F61" s="1173" t="s">
        <v>4490</v>
      </c>
      <c r="G61" s="2165" t="s">
        <v>4491</v>
      </c>
      <c r="H61" s="54" t="s">
        <v>4492</v>
      </c>
      <c r="I61" s="54" t="s">
        <v>4492</v>
      </c>
      <c r="J61" s="37"/>
      <c r="K61" s="537"/>
      <c r="L61" s="222"/>
      <c r="M61" s="744"/>
      <c r="N61" s="1173"/>
      <c r="O61" s="2165"/>
      <c r="P61" s="222"/>
      <c r="Q61" s="222">
        <v>0</v>
      </c>
      <c r="R61" s="161">
        <v>0</v>
      </c>
      <c r="S61" s="236">
        <v>31</v>
      </c>
      <c r="T61" s="143"/>
    </row>
    <row r="62" spans="1:20">
      <c r="A62" s="1548" t="s">
        <v>447</v>
      </c>
      <c r="B62" s="54" t="s">
        <v>4493</v>
      </c>
      <c r="C62" s="54" t="s">
        <v>4461</v>
      </c>
      <c r="D62" s="54" t="s">
        <v>4461</v>
      </c>
      <c r="E62" s="732" t="s">
        <v>3832</v>
      </c>
      <c r="F62" s="1173" t="s">
        <v>4494</v>
      </c>
      <c r="G62" s="2165" t="s">
        <v>4495</v>
      </c>
      <c r="H62" s="54" t="s">
        <v>4496</v>
      </c>
      <c r="I62" s="54" t="s">
        <v>4496</v>
      </c>
      <c r="J62" s="37"/>
      <c r="K62" s="537"/>
      <c r="L62" s="222"/>
      <c r="M62" s="744"/>
      <c r="N62" s="1173"/>
      <c r="O62" s="2165"/>
      <c r="P62" s="222"/>
      <c r="Q62" s="222">
        <v>8411.2099999999991</v>
      </c>
      <c r="R62" s="161">
        <v>8411.2099999999991</v>
      </c>
      <c r="S62" s="236">
        <v>32</v>
      </c>
      <c r="T62" s="143"/>
    </row>
    <row r="63" spans="1:20">
      <c r="A63" s="1548" t="s">
        <v>448</v>
      </c>
      <c r="B63" s="54" t="s">
        <v>4497</v>
      </c>
      <c r="C63" s="54" t="s">
        <v>4461</v>
      </c>
      <c r="D63" s="54" t="s">
        <v>4461</v>
      </c>
      <c r="E63" s="732" t="s">
        <v>3832</v>
      </c>
      <c r="F63" s="1173" t="s">
        <v>4498</v>
      </c>
      <c r="G63" s="2165" t="s">
        <v>4499</v>
      </c>
      <c r="H63" s="54" t="s">
        <v>4499</v>
      </c>
      <c r="I63" s="54" t="s">
        <v>4499</v>
      </c>
      <c r="J63" s="37"/>
      <c r="K63" s="537"/>
      <c r="L63" s="222"/>
      <c r="M63" s="744"/>
      <c r="N63" s="1173"/>
      <c r="O63" s="2165"/>
      <c r="P63" s="222"/>
      <c r="Q63" s="222">
        <v>46881.229999999996</v>
      </c>
      <c r="R63" s="161">
        <v>46881.229999999996</v>
      </c>
      <c r="S63" s="236">
        <v>33</v>
      </c>
      <c r="T63" s="143"/>
    </row>
    <row r="64" spans="1:20">
      <c r="A64" s="1548" t="s">
        <v>449</v>
      </c>
      <c r="B64" s="54" t="s">
        <v>4500</v>
      </c>
      <c r="C64" s="54" t="s">
        <v>4461</v>
      </c>
      <c r="D64" s="54" t="s">
        <v>4461</v>
      </c>
      <c r="E64" s="732" t="s">
        <v>3832</v>
      </c>
      <c r="F64" s="1173" t="s">
        <v>4501</v>
      </c>
      <c r="G64" s="2165" t="s">
        <v>4502</v>
      </c>
      <c r="H64" s="54" t="s">
        <v>4502</v>
      </c>
      <c r="I64" s="54" t="s">
        <v>4502</v>
      </c>
      <c r="J64" s="37"/>
      <c r="K64" s="537"/>
      <c r="L64" s="222"/>
      <c r="M64" s="744"/>
      <c r="N64" s="1173"/>
      <c r="O64" s="2165"/>
      <c r="P64" s="222"/>
      <c r="Q64" s="222">
        <v>46032.26</v>
      </c>
      <c r="R64" s="161">
        <v>46032.26</v>
      </c>
      <c r="S64" s="236">
        <v>34</v>
      </c>
      <c r="T64" s="143"/>
    </row>
    <row r="65" spans="1:20">
      <c r="A65" s="1548" t="s">
        <v>450</v>
      </c>
      <c r="B65" s="54" t="s">
        <v>4503</v>
      </c>
      <c r="C65" s="54" t="s">
        <v>4461</v>
      </c>
      <c r="D65" s="54" t="s">
        <v>4461</v>
      </c>
      <c r="E65" s="732" t="s">
        <v>3832</v>
      </c>
      <c r="F65" s="1173"/>
      <c r="G65" s="2165" t="s">
        <v>4503</v>
      </c>
      <c r="H65" s="54" t="s">
        <v>4503</v>
      </c>
      <c r="I65" s="54" t="s">
        <v>4503</v>
      </c>
      <c r="J65" s="37"/>
      <c r="K65" s="537"/>
      <c r="L65" s="222"/>
      <c r="M65" s="744"/>
      <c r="N65" s="1173"/>
      <c r="O65" s="2165"/>
      <c r="P65" s="222"/>
      <c r="Q65" s="222">
        <v>12575.41</v>
      </c>
      <c r="R65" s="161">
        <v>12575.41</v>
      </c>
      <c r="S65" s="236">
        <v>35</v>
      </c>
      <c r="T65" s="143"/>
    </row>
    <row r="66" spans="1:20">
      <c r="A66" s="1548" t="s">
        <v>451</v>
      </c>
      <c r="B66" s="54" t="s">
        <v>3443</v>
      </c>
      <c r="C66" s="745"/>
      <c r="D66" s="745"/>
      <c r="E66" s="746"/>
      <c r="F66" s="3915"/>
      <c r="G66" s="3916"/>
      <c r="H66" s="745"/>
      <c r="I66" s="745"/>
      <c r="J66" s="37"/>
      <c r="K66" s="582"/>
      <c r="L66" s="222"/>
      <c r="M66" s="744"/>
      <c r="N66" s="1173"/>
      <c r="O66" s="2719"/>
      <c r="P66" s="2719">
        <f>P157</f>
        <v>0</v>
      </c>
      <c r="Q66" s="2098">
        <f>Q157</f>
        <v>14162.75</v>
      </c>
      <c r="R66" s="2098">
        <f>R157</f>
        <v>14162.75</v>
      </c>
      <c r="S66" s="236">
        <v>36</v>
      </c>
      <c r="T66" s="143"/>
    </row>
    <row r="67" spans="1:20">
      <c r="A67" s="1548" t="s">
        <v>452</v>
      </c>
      <c r="B67" s="198" t="s">
        <v>496</v>
      </c>
      <c r="C67" s="745"/>
      <c r="D67" s="745"/>
      <c r="E67" s="746"/>
      <c r="F67" s="3915"/>
      <c r="G67" s="3916"/>
      <c r="H67" s="745"/>
      <c r="I67" s="745"/>
      <c r="J67" s="908">
        <f>SUM(J31:J66)</f>
        <v>7662.7359999999999</v>
      </c>
      <c r="K67" s="222">
        <f>SUM(K31:K66)</f>
        <v>3409594.4755378785</v>
      </c>
      <c r="L67" s="222">
        <f>SUM(L31:L66)</f>
        <v>3409594.4755378785</v>
      </c>
      <c r="M67" s="744"/>
      <c r="N67" s="3909">
        <f>SUM(N31:O66)</f>
        <v>13614936</v>
      </c>
      <c r="O67" s="3910"/>
      <c r="P67" s="161">
        <f>SUM(P31:P66)</f>
        <v>0</v>
      </c>
      <c r="Q67" s="161">
        <f>SUM(Q31:Q66)</f>
        <v>47606700.129999988</v>
      </c>
      <c r="R67" s="161">
        <f>SUM(R31:R66)</f>
        <v>61221636.129999995</v>
      </c>
      <c r="S67" s="236">
        <v>37</v>
      </c>
      <c r="T67" s="143"/>
    </row>
    <row r="68" spans="1:20">
      <c r="A68" s="718"/>
      <c r="B68" s="2600"/>
      <c r="C68" s="2600"/>
      <c r="D68" s="2600"/>
      <c r="E68" s="747"/>
      <c r="F68" s="718"/>
      <c r="G68" s="2600"/>
      <c r="H68" s="2600"/>
      <c r="I68" s="2600"/>
      <c r="J68" s="2600"/>
      <c r="K68" s="2600"/>
      <c r="L68" s="2600"/>
      <c r="M68" s="747"/>
      <c r="N68" s="778"/>
      <c r="O68" s="2600"/>
      <c r="P68" s="2600"/>
      <c r="Q68" s="2600"/>
      <c r="R68" s="2600"/>
      <c r="S68" s="719"/>
      <c r="T68" s="12"/>
    </row>
    <row r="69" spans="1:20">
      <c r="A69" s="2432"/>
      <c r="B69" s="12"/>
      <c r="C69" s="12"/>
      <c r="D69" s="12"/>
      <c r="E69" s="748"/>
      <c r="F69" s="2432"/>
      <c r="G69" s="12"/>
      <c r="H69" s="12"/>
      <c r="I69" s="12"/>
      <c r="J69" s="12"/>
      <c r="K69" s="12"/>
      <c r="L69" s="12"/>
      <c r="M69" s="748"/>
      <c r="N69" s="2432"/>
      <c r="O69" s="12"/>
      <c r="P69" s="12"/>
      <c r="Q69" s="12"/>
      <c r="R69" s="12"/>
      <c r="S69" s="2473"/>
      <c r="T69" s="12"/>
    </row>
    <row r="70" spans="1:20">
      <c r="A70" s="2432"/>
      <c r="B70" s="12"/>
      <c r="C70" s="12"/>
      <c r="D70" s="12"/>
      <c r="E70" s="748"/>
      <c r="F70" s="2432"/>
      <c r="G70" s="12"/>
      <c r="H70" s="12"/>
      <c r="I70" s="12"/>
      <c r="J70" s="12"/>
      <c r="K70" s="12"/>
      <c r="L70" s="12"/>
      <c r="M70" s="748"/>
      <c r="N70" s="2432"/>
      <c r="O70" s="12"/>
      <c r="P70" s="12"/>
      <c r="Q70" s="12"/>
      <c r="R70" s="12"/>
      <c r="S70" s="2473"/>
      <c r="T70" s="12"/>
    </row>
    <row r="71" spans="1:20" ht="31.5" customHeight="1">
      <c r="A71" s="2432"/>
      <c r="B71" s="12"/>
      <c r="C71" s="12"/>
      <c r="D71" s="12"/>
      <c r="E71" s="748"/>
      <c r="F71" s="2432"/>
      <c r="G71" s="12"/>
      <c r="H71" s="12"/>
      <c r="I71" s="12"/>
      <c r="J71" s="12"/>
      <c r="K71" s="12"/>
      <c r="L71" s="12"/>
      <c r="M71" s="748"/>
      <c r="N71" s="2432"/>
      <c r="O71" s="12"/>
      <c r="P71" s="12"/>
      <c r="Q71" s="12"/>
      <c r="R71" s="12"/>
      <c r="S71" s="2473"/>
      <c r="T71" s="12"/>
    </row>
    <row r="72" spans="1:20">
      <c r="B72" s="12"/>
      <c r="C72" s="12"/>
      <c r="E72" s="748"/>
      <c r="F72" s="2432"/>
      <c r="G72" s="12"/>
      <c r="H72" s="12"/>
      <c r="I72" s="12"/>
      <c r="J72" s="12"/>
      <c r="K72" s="12"/>
      <c r="L72" s="12"/>
      <c r="M72" s="748"/>
      <c r="N72" s="2432"/>
      <c r="O72" s="12"/>
      <c r="P72" s="12"/>
      <c r="Q72" s="12"/>
      <c r="R72" s="12"/>
      <c r="S72" s="2473"/>
      <c r="T72" s="12"/>
    </row>
    <row r="73" spans="1:20">
      <c r="A73" s="2432"/>
      <c r="B73" s="12"/>
      <c r="C73" s="12"/>
      <c r="D73" s="12"/>
      <c r="E73" s="748"/>
      <c r="F73" s="2432"/>
      <c r="G73" s="12"/>
      <c r="H73" s="12"/>
      <c r="I73" s="12"/>
      <c r="J73" s="12"/>
      <c r="K73" s="12"/>
      <c r="L73" s="12"/>
      <c r="M73" s="748"/>
      <c r="N73" s="2432"/>
      <c r="O73" s="12"/>
      <c r="P73" s="12"/>
      <c r="Q73" s="12"/>
      <c r="R73" s="12"/>
      <c r="S73" s="2473"/>
      <c r="T73" s="12"/>
    </row>
    <row r="74" spans="1:20">
      <c r="A74" s="2439"/>
      <c r="B74" s="12"/>
      <c r="C74" s="12"/>
      <c r="D74" s="12"/>
      <c r="E74" s="748"/>
      <c r="F74" s="2439"/>
      <c r="G74" s="12"/>
      <c r="H74" s="12"/>
      <c r="I74" s="12"/>
      <c r="J74" s="12"/>
      <c r="K74" s="12"/>
      <c r="L74" s="12"/>
      <c r="M74" s="748"/>
      <c r="N74" s="2439"/>
      <c r="O74" s="12"/>
      <c r="P74" s="12"/>
      <c r="Q74" s="12"/>
      <c r="R74" s="12"/>
      <c r="S74" s="2473"/>
      <c r="T74" s="12"/>
    </row>
    <row r="75" spans="1:20">
      <c r="A75" s="2439"/>
      <c r="B75" s="12"/>
      <c r="C75" s="12"/>
      <c r="D75" s="12"/>
      <c r="E75" s="748"/>
      <c r="F75" s="2439"/>
      <c r="G75" s="12"/>
      <c r="H75" s="12"/>
      <c r="I75" s="12"/>
      <c r="J75" s="12"/>
      <c r="K75" s="12"/>
      <c r="L75" s="12"/>
      <c r="M75" s="748"/>
      <c r="N75" s="2439"/>
      <c r="O75" s="12"/>
      <c r="P75" s="12"/>
      <c r="Q75" s="12"/>
      <c r="R75" s="12"/>
      <c r="S75" s="2473"/>
      <c r="T75" s="12"/>
    </row>
    <row r="76" spans="1:20">
      <c r="A76" s="2439"/>
      <c r="B76" s="12"/>
      <c r="C76" s="12"/>
      <c r="D76" s="12"/>
      <c r="E76" s="748"/>
      <c r="F76" s="2439"/>
      <c r="G76" s="12"/>
      <c r="H76" s="12"/>
      <c r="I76" s="12"/>
      <c r="J76" s="12"/>
      <c r="K76" s="12"/>
      <c r="L76" s="12"/>
      <c r="M76" s="748"/>
      <c r="N76" s="2439"/>
      <c r="O76" s="12"/>
      <c r="P76" s="12"/>
      <c r="Q76" s="12"/>
      <c r="R76" s="12"/>
      <c r="S76" s="2473"/>
      <c r="T76" s="12"/>
    </row>
    <row r="77" spans="1:20">
      <c r="A77" s="2439"/>
      <c r="B77" s="12"/>
      <c r="C77" s="12"/>
      <c r="D77" s="12"/>
      <c r="E77" s="748"/>
      <c r="F77" s="2439"/>
      <c r="G77" s="12"/>
      <c r="H77" s="12"/>
      <c r="I77" s="12"/>
      <c r="J77" s="12"/>
      <c r="K77" s="12"/>
      <c r="L77" s="12"/>
      <c r="M77" s="748"/>
      <c r="N77" s="2439"/>
      <c r="O77" s="12"/>
      <c r="P77" s="12"/>
      <c r="Q77" s="12"/>
      <c r="R77" s="12"/>
      <c r="S77" s="2473"/>
      <c r="T77" s="12"/>
    </row>
    <row r="78" spans="1:20" ht="16" thickBot="1">
      <c r="A78" s="3031"/>
      <c r="B78" s="2933"/>
      <c r="C78" s="2933"/>
      <c r="D78" s="2933"/>
      <c r="E78" s="3032"/>
      <c r="F78" s="3031"/>
      <c r="G78" s="2933"/>
      <c r="H78" s="2933"/>
      <c r="I78" s="2933"/>
      <c r="J78" s="2933"/>
      <c r="K78" s="2933"/>
      <c r="L78" s="2933"/>
      <c r="M78" s="3032"/>
      <c r="N78" s="3031"/>
      <c r="O78" s="2933"/>
      <c r="P78" s="2933"/>
      <c r="Q78" s="2933"/>
      <c r="R78" s="2933"/>
      <c r="S78" s="2474"/>
      <c r="T78" s="12"/>
    </row>
    <row r="79" spans="1:20">
      <c r="A79" s="12"/>
      <c r="B79" s="12"/>
      <c r="C79" s="12"/>
      <c r="D79" s="12"/>
      <c r="E79" s="12"/>
      <c r="F79" s="12"/>
      <c r="G79" s="12"/>
      <c r="H79" s="12"/>
      <c r="I79" s="12"/>
      <c r="J79" s="12"/>
      <c r="K79" s="12"/>
      <c r="L79" s="12"/>
      <c r="M79" s="12"/>
      <c r="N79" s="12"/>
      <c r="O79" s="12"/>
      <c r="P79" s="12"/>
      <c r="Q79" s="12"/>
      <c r="R79" s="12"/>
      <c r="S79" s="12"/>
      <c r="T79" s="12"/>
    </row>
    <row r="80" spans="1:20">
      <c r="A80" s="13" t="s">
        <v>4191</v>
      </c>
      <c r="B80"/>
      <c r="C80"/>
      <c r="D80" s="12"/>
      <c r="E80" s="12"/>
      <c r="F80" s="13" t="s">
        <v>4191</v>
      </c>
      <c r="G80"/>
      <c r="H80"/>
      <c r="I80"/>
      <c r="J80" s="12"/>
      <c r="K80" s="12"/>
      <c r="L80" s="12"/>
      <c r="M80" s="12"/>
      <c r="N80" s="13" t="s">
        <v>4191</v>
      </c>
      <c r="O80" s="12"/>
      <c r="P80"/>
      <c r="Q80" s="12"/>
      <c r="R80" s="12"/>
      <c r="S80" s="135" t="s">
        <v>4504</v>
      </c>
      <c r="T80" s="135"/>
    </row>
    <row r="81" spans="1:20">
      <c r="A81" s="12" t="s">
        <v>4505</v>
      </c>
      <c r="B81" s="12"/>
      <c r="C81" s="12"/>
      <c r="D81" s="12"/>
      <c r="E81" s="12"/>
      <c r="F81" s="12" t="s">
        <v>4506</v>
      </c>
      <c r="G81" s="12"/>
      <c r="H81" s="12"/>
      <c r="I81" s="12"/>
      <c r="J81" s="194"/>
      <c r="K81" s="194"/>
      <c r="L81" s="194"/>
      <c r="M81" s="12"/>
      <c r="N81" s="3699" t="s">
        <v>4507</v>
      </c>
      <c r="O81" s="3699"/>
      <c r="P81" s="3699"/>
      <c r="Q81" s="3699"/>
      <c r="R81" s="3699"/>
      <c r="S81" s="3699"/>
      <c r="T81" s="12"/>
    </row>
    <row r="82" spans="1:20" ht="18">
      <c r="A82" s="6" t="s">
        <v>4508</v>
      </c>
      <c r="B82" s="391"/>
      <c r="C82" s="232"/>
      <c r="D82" s="12"/>
      <c r="E82" s="12"/>
      <c r="J82" s="151"/>
      <c r="K82" s="151"/>
      <c r="L82" s="151"/>
      <c r="N82" s="151"/>
      <c r="P82" s="151"/>
      <c r="Q82" s="151"/>
      <c r="R82" s="151"/>
    </row>
    <row r="83" spans="1:20" ht="18">
      <c r="A83" s="230"/>
      <c r="B83" s="229"/>
      <c r="C83" s="230"/>
      <c r="J83" s="151"/>
      <c r="K83" s="151"/>
      <c r="L83" s="151"/>
      <c r="N83" s="151"/>
      <c r="P83" s="151"/>
      <c r="Q83" s="151"/>
      <c r="R83" s="151"/>
    </row>
    <row r="84" spans="1:20" ht="18" thickBot="1">
      <c r="A84" s="422" t="str">
        <f>'Data Sheet'!$C$25</f>
        <v xml:space="preserve">Niagara Mohawk Power Corporation </v>
      </c>
      <c r="B84" s="230"/>
      <c r="D84" s="443" t="str">
        <f>'Data Sheet'!$C$40</f>
        <v>April 20, 2026</v>
      </c>
      <c r="E84" t="str">
        <f>'Data Sheet'!$C$38</f>
        <v>December 31, 2025</v>
      </c>
      <c r="F84" s="422" t="str">
        <f>'Data Sheet'!$C$25</f>
        <v xml:space="preserve">Niagara Mohawk Power Corporation </v>
      </c>
      <c r="J84" s="443" t="str">
        <f>'Data Sheet'!$C$40</f>
        <v>April 20, 2026</v>
      </c>
      <c r="K84" s="151"/>
      <c r="L84" t="str">
        <f>'Data Sheet'!$C$38</f>
        <v>December 31, 2025</v>
      </c>
      <c r="N84" s="422" t="str">
        <f>'Data Sheet'!$C$25</f>
        <v xml:space="preserve">Niagara Mohawk Power Corporation </v>
      </c>
      <c r="P84" s="151"/>
      <c r="Q84" s="443" t="str">
        <f>'Data Sheet'!$C$40</f>
        <v>April 20, 2026</v>
      </c>
      <c r="R84" t="str">
        <f>'Data Sheet'!$C$38</f>
        <v>December 31, 2025</v>
      </c>
    </row>
    <row r="85" spans="1:20">
      <c r="A85" s="1182"/>
      <c r="B85" s="1328"/>
      <c r="C85" s="1328"/>
      <c r="D85" s="1328"/>
      <c r="E85" s="1183"/>
      <c r="F85" s="1182"/>
      <c r="G85" s="1328"/>
      <c r="H85" s="1328"/>
      <c r="I85" s="1328"/>
      <c r="J85" s="1353"/>
      <c r="K85" s="1353"/>
      <c r="L85" s="1353"/>
      <c r="M85" s="1183"/>
      <c r="N85" s="1714"/>
      <c r="O85" s="1328"/>
      <c r="P85" s="1353"/>
      <c r="Q85" s="1353"/>
      <c r="R85" s="1353"/>
      <c r="S85" s="1183"/>
    </row>
    <row r="86" spans="1:20">
      <c r="A86" s="3807" t="s">
        <v>4509</v>
      </c>
      <c r="B86" s="3699"/>
      <c r="C86" s="3699"/>
      <c r="D86" s="3699"/>
      <c r="E86" s="3808"/>
      <c r="F86" s="3807" t="s">
        <v>4510</v>
      </c>
      <c r="G86" s="3699"/>
      <c r="H86" s="3699"/>
      <c r="I86" s="3699"/>
      <c r="J86" s="3699"/>
      <c r="K86" s="3699"/>
      <c r="L86" s="3699"/>
      <c r="M86" s="3808"/>
      <c r="N86" s="3807" t="s">
        <v>4510</v>
      </c>
      <c r="O86" s="3699"/>
      <c r="P86" s="3699"/>
      <c r="Q86" s="3699"/>
      <c r="R86" s="3699"/>
      <c r="S86" s="3808"/>
      <c r="T86" s="143"/>
    </row>
    <row r="87" spans="1:20">
      <c r="A87" s="3807" t="s">
        <v>4349</v>
      </c>
      <c r="B87" s="3699"/>
      <c r="C87" s="3699"/>
      <c r="D87" s="3699"/>
      <c r="E87" s="3808"/>
      <c r="F87" s="3807" t="s">
        <v>4349</v>
      </c>
      <c r="G87" s="3699"/>
      <c r="H87" s="3699"/>
      <c r="I87" s="3699"/>
      <c r="J87" s="3699"/>
      <c r="K87" s="3699"/>
      <c r="L87" s="3699"/>
      <c r="M87" s="3808"/>
      <c r="N87" s="3807" t="s">
        <v>4349</v>
      </c>
      <c r="O87" s="3699"/>
      <c r="P87" s="3699"/>
      <c r="Q87" s="3699"/>
      <c r="R87" s="3699"/>
      <c r="S87" s="3808"/>
      <c r="T87" s="143"/>
    </row>
    <row r="88" spans="1:20">
      <c r="A88" s="1583"/>
      <c r="E88" s="1586"/>
      <c r="F88" s="1583"/>
      <c r="M88" s="1586"/>
      <c r="N88" s="1583"/>
      <c r="S88" s="1586"/>
    </row>
    <row r="89" spans="1:20">
      <c r="A89" s="2181" t="s">
        <v>85</v>
      </c>
      <c r="B89" s="2222" t="s">
        <v>4408</v>
      </c>
      <c r="C89" s="2222" t="s">
        <v>4409</v>
      </c>
      <c r="D89" s="2221" t="s">
        <v>4410</v>
      </c>
      <c r="E89" s="1337" t="s">
        <v>85</v>
      </c>
      <c r="F89" s="1375" t="s">
        <v>4153</v>
      </c>
      <c r="G89" s="2221"/>
      <c r="H89" s="2222"/>
      <c r="I89" s="2222"/>
      <c r="J89" s="2222" t="s">
        <v>4411</v>
      </c>
      <c r="K89" s="2600" t="s">
        <v>4412</v>
      </c>
      <c r="L89" s="2221"/>
      <c r="M89" s="1337"/>
      <c r="N89" s="2721" t="s">
        <v>4511</v>
      </c>
      <c r="O89" s="2179"/>
      <c r="P89" s="2179"/>
      <c r="Q89" s="2179"/>
      <c r="R89" s="2179"/>
      <c r="S89" s="2180"/>
      <c r="T89" s="12"/>
    </row>
    <row r="90" spans="1:20">
      <c r="A90" s="2950"/>
      <c r="B90" s="144" t="s">
        <v>4414</v>
      </c>
      <c r="C90" s="144" t="s">
        <v>4414</v>
      </c>
      <c r="D90" s="144" t="s">
        <v>4414</v>
      </c>
      <c r="E90" s="1651" t="s">
        <v>3798</v>
      </c>
      <c r="F90" s="1643" t="s">
        <v>3799</v>
      </c>
      <c r="G90" s="196"/>
      <c r="H90" s="144" t="s">
        <v>4415</v>
      </c>
      <c r="I90" s="144" t="s">
        <v>4416</v>
      </c>
      <c r="J90" s="144" t="s">
        <v>4155</v>
      </c>
      <c r="K90" s="2222" t="s">
        <v>3802</v>
      </c>
      <c r="L90" s="2222" t="s">
        <v>3802</v>
      </c>
      <c r="M90" s="1651" t="s">
        <v>399</v>
      </c>
      <c r="N90" s="1643" t="s">
        <v>3803</v>
      </c>
      <c r="O90" s="196"/>
      <c r="P90" s="144" t="s">
        <v>3804</v>
      </c>
      <c r="Q90" s="144" t="s">
        <v>3805</v>
      </c>
      <c r="R90" s="144" t="s">
        <v>4417</v>
      </c>
      <c r="S90" s="1651" t="s">
        <v>399</v>
      </c>
      <c r="T90" s="143"/>
    </row>
    <row r="91" spans="1:20">
      <c r="A91" s="2951" t="s">
        <v>399</v>
      </c>
      <c r="B91" s="144" t="s">
        <v>4418</v>
      </c>
      <c r="C91" s="144" t="s">
        <v>4418</v>
      </c>
      <c r="D91" s="144" t="s">
        <v>4418</v>
      </c>
      <c r="E91" s="1651" t="s">
        <v>3808</v>
      </c>
      <c r="F91" s="1643" t="s">
        <v>3809</v>
      </c>
      <c r="G91" s="196"/>
      <c r="H91" s="144" t="s">
        <v>4419</v>
      </c>
      <c r="I91" s="144" t="s">
        <v>4419</v>
      </c>
      <c r="J91" s="144" t="s">
        <v>4420</v>
      </c>
      <c r="K91" s="144" t="s">
        <v>4164</v>
      </c>
      <c r="L91" s="144" t="s">
        <v>4165</v>
      </c>
      <c r="M91" s="1651" t="s">
        <v>402</v>
      </c>
      <c r="N91" s="1643" t="s">
        <v>3814</v>
      </c>
      <c r="O91" s="196"/>
      <c r="P91" s="144" t="s">
        <v>3814</v>
      </c>
      <c r="Q91" s="144" t="s">
        <v>3814</v>
      </c>
      <c r="R91" s="144" t="s">
        <v>4421</v>
      </c>
      <c r="S91" s="1651" t="s">
        <v>402</v>
      </c>
      <c r="T91" s="143"/>
    </row>
    <row r="92" spans="1:20">
      <c r="A92" s="1640" t="s">
        <v>402</v>
      </c>
      <c r="B92" s="198" t="s">
        <v>172</v>
      </c>
      <c r="C92" s="198" t="s">
        <v>173</v>
      </c>
      <c r="D92" s="198" t="s">
        <v>174</v>
      </c>
      <c r="E92" s="1338" t="s">
        <v>175</v>
      </c>
      <c r="F92" s="1688" t="s">
        <v>513</v>
      </c>
      <c r="G92" s="155"/>
      <c r="H92" s="198" t="s">
        <v>514</v>
      </c>
      <c r="I92" s="198" t="s">
        <v>515</v>
      </c>
      <c r="J92" s="198" t="s">
        <v>516</v>
      </c>
      <c r="K92" s="198" t="s">
        <v>517</v>
      </c>
      <c r="L92" s="198" t="s">
        <v>518</v>
      </c>
      <c r="M92" s="1338"/>
      <c r="N92" s="1688" t="s">
        <v>519</v>
      </c>
      <c r="O92" s="155"/>
      <c r="P92" s="198" t="s">
        <v>520</v>
      </c>
      <c r="Q92" s="198" t="s">
        <v>982</v>
      </c>
      <c r="R92" s="198" t="s">
        <v>983</v>
      </c>
      <c r="S92" s="1338"/>
      <c r="T92" s="143"/>
    </row>
    <row r="93" spans="1:20">
      <c r="A93" s="1640" t="s">
        <v>4422</v>
      </c>
      <c r="B93" s="54" t="s">
        <v>4512</v>
      </c>
      <c r="C93" s="54" t="s">
        <v>4461</v>
      </c>
      <c r="D93" s="54" t="s">
        <v>4461</v>
      </c>
      <c r="E93" s="1217" t="s">
        <v>3832</v>
      </c>
      <c r="F93" s="1667"/>
      <c r="G93" s="54"/>
      <c r="H93" s="54" t="s">
        <v>4512</v>
      </c>
      <c r="I93" s="54" t="s">
        <v>4512</v>
      </c>
      <c r="J93" s="54"/>
      <c r="K93" s="222"/>
      <c r="L93" s="222"/>
      <c r="M93" s="1331"/>
      <c r="N93" s="1667"/>
      <c r="O93" s="161"/>
      <c r="P93" s="161"/>
      <c r="Q93" s="161">
        <v>12575.41</v>
      </c>
      <c r="R93" s="161">
        <v>12575.41</v>
      </c>
      <c r="S93" s="1331" t="s">
        <v>4422</v>
      </c>
      <c r="T93" s="143"/>
    </row>
    <row r="94" spans="1:20">
      <c r="A94" s="1640" t="s">
        <v>4428</v>
      </c>
      <c r="B94" s="54" t="s">
        <v>4513</v>
      </c>
      <c r="C94" s="54" t="s">
        <v>4461</v>
      </c>
      <c r="D94" s="54" t="s">
        <v>4461</v>
      </c>
      <c r="E94" s="1217" t="s">
        <v>3832</v>
      </c>
      <c r="F94" s="1667"/>
      <c r="G94" s="54"/>
      <c r="H94" s="54" t="s">
        <v>4513</v>
      </c>
      <c r="I94" s="54" t="s">
        <v>4513</v>
      </c>
      <c r="J94" s="54"/>
      <c r="K94" s="222"/>
      <c r="L94" s="222"/>
      <c r="M94" s="1331"/>
      <c r="N94" s="1667"/>
      <c r="O94" s="222"/>
      <c r="P94" s="222"/>
      <c r="Q94" s="222">
        <v>1587.34</v>
      </c>
      <c r="R94" s="161">
        <v>1587.34</v>
      </c>
      <c r="S94" s="1331" t="s">
        <v>4428</v>
      </c>
      <c r="T94" s="143"/>
    </row>
    <row r="95" spans="1:20">
      <c r="A95" s="1640" t="s">
        <v>4432</v>
      </c>
      <c r="B95" s="54"/>
      <c r="C95" s="54"/>
      <c r="D95" s="54"/>
      <c r="E95" s="1217"/>
      <c r="F95" s="1667"/>
      <c r="G95" s="54"/>
      <c r="H95" s="54"/>
      <c r="I95" s="54"/>
      <c r="J95" s="54"/>
      <c r="K95" s="222"/>
      <c r="L95" s="222"/>
      <c r="M95" s="1331" t="s">
        <v>4432</v>
      </c>
      <c r="N95" s="1667"/>
      <c r="O95" s="222"/>
      <c r="P95" s="222"/>
      <c r="Q95" s="222"/>
      <c r="R95" s="222">
        <f t="shared" ref="R95:R156" si="0">SUM(O95:Q95)</f>
        <v>0</v>
      </c>
      <c r="S95" s="1331" t="s">
        <v>4432</v>
      </c>
      <c r="T95" s="143"/>
    </row>
    <row r="96" spans="1:20">
      <c r="A96" s="1640" t="s">
        <v>4433</v>
      </c>
      <c r="B96" s="54"/>
      <c r="C96" s="54"/>
      <c r="D96" s="54"/>
      <c r="E96" s="1217"/>
      <c r="F96" s="1667"/>
      <c r="G96" s="54"/>
      <c r="H96" s="54"/>
      <c r="I96" s="54"/>
      <c r="J96" s="54"/>
      <c r="K96" s="222"/>
      <c r="L96" s="222"/>
      <c r="M96" s="1331" t="s">
        <v>4433</v>
      </c>
      <c r="N96" s="1667"/>
      <c r="O96" s="222"/>
      <c r="P96" s="222"/>
      <c r="Q96" s="222"/>
      <c r="R96" s="222">
        <f t="shared" si="0"/>
        <v>0</v>
      </c>
      <c r="S96" s="1331" t="s">
        <v>4433</v>
      </c>
      <c r="T96" s="143"/>
    </row>
    <row r="97" spans="1:20">
      <c r="A97" s="1640" t="s">
        <v>4436</v>
      </c>
      <c r="B97" s="54"/>
      <c r="C97" s="54"/>
      <c r="D97" s="54"/>
      <c r="E97" s="1217"/>
      <c r="F97" s="1667"/>
      <c r="G97" s="54"/>
      <c r="H97" s="54"/>
      <c r="I97" s="54"/>
      <c r="J97" s="54"/>
      <c r="K97" s="222"/>
      <c r="L97" s="222"/>
      <c r="M97" s="1331" t="s">
        <v>4436</v>
      </c>
      <c r="N97" s="1667"/>
      <c r="O97" s="222"/>
      <c r="P97" s="222"/>
      <c r="Q97" s="222"/>
      <c r="R97" s="222">
        <f t="shared" si="0"/>
        <v>0</v>
      </c>
      <c r="S97" s="1331" t="s">
        <v>4436</v>
      </c>
      <c r="T97" s="143"/>
    </row>
    <row r="98" spans="1:20">
      <c r="A98" s="1640" t="s">
        <v>4439</v>
      </c>
      <c r="B98" s="54"/>
      <c r="C98" s="54"/>
      <c r="D98" s="54"/>
      <c r="E98" s="1217"/>
      <c r="F98" s="1667"/>
      <c r="G98" s="54"/>
      <c r="H98" s="54"/>
      <c r="I98" s="54"/>
      <c r="J98" s="54"/>
      <c r="K98" s="222"/>
      <c r="L98" s="222"/>
      <c r="M98" s="1331" t="s">
        <v>4439</v>
      </c>
      <c r="N98" s="1667"/>
      <c r="O98" s="222"/>
      <c r="P98" s="222"/>
      <c r="Q98" s="222"/>
      <c r="R98" s="222">
        <f t="shared" si="0"/>
        <v>0</v>
      </c>
      <c r="S98" s="1331" t="s">
        <v>4439</v>
      </c>
      <c r="T98" s="143"/>
    </row>
    <row r="99" spans="1:20">
      <c r="A99" s="1640" t="s">
        <v>4441</v>
      </c>
      <c r="B99" s="54"/>
      <c r="C99" s="54"/>
      <c r="D99" s="54"/>
      <c r="E99" s="1217"/>
      <c r="F99" s="1667"/>
      <c r="G99" s="54"/>
      <c r="H99" s="54"/>
      <c r="I99" s="54"/>
      <c r="J99" s="54"/>
      <c r="K99" s="222"/>
      <c r="L99" s="222"/>
      <c r="M99" s="1331" t="s">
        <v>4441</v>
      </c>
      <c r="N99" s="1667"/>
      <c r="O99" s="222"/>
      <c r="P99" s="222"/>
      <c r="Q99" s="222"/>
      <c r="R99" s="222">
        <f t="shared" si="0"/>
        <v>0</v>
      </c>
      <c r="S99" s="1331" t="s">
        <v>4441</v>
      </c>
      <c r="T99" s="143"/>
    </row>
    <row r="100" spans="1:20">
      <c r="A100" s="1640" t="s">
        <v>4444</v>
      </c>
      <c r="B100" s="54"/>
      <c r="C100" s="54"/>
      <c r="D100" s="54"/>
      <c r="E100" s="1217"/>
      <c r="F100" s="1667"/>
      <c r="G100" s="54"/>
      <c r="H100" s="54"/>
      <c r="I100" s="54"/>
      <c r="J100" s="54"/>
      <c r="K100" s="222"/>
      <c r="L100" s="222"/>
      <c r="M100" s="1331" t="s">
        <v>4444</v>
      </c>
      <c r="N100" s="1667"/>
      <c r="O100" s="222"/>
      <c r="P100" s="222"/>
      <c r="Q100" s="222"/>
      <c r="R100" s="222">
        <f t="shared" si="0"/>
        <v>0</v>
      </c>
      <c r="S100" s="1331" t="s">
        <v>4444</v>
      </c>
      <c r="T100" s="143"/>
    </row>
    <row r="101" spans="1:20">
      <c r="A101" s="1640" t="s">
        <v>4445</v>
      </c>
      <c r="B101" s="54"/>
      <c r="C101" s="54"/>
      <c r="D101" s="54"/>
      <c r="E101" s="1217"/>
      <c r="F101" s="1667"/>
      <c r="G101" s="54"/>
      <c r="H101" s="54"/>
      <c r="I101" s="54"/>
      <c r="J101" s="54"/>
      <c r="K101" s="222"/>
      <c r="L101" s="222"/>
      <c r="M101" s="1331" t="s">
        <v>4445</v>
      </c>
      <c r="N101" s="1667"/>
      <c r="O101" s="222"/>
      <c r="P101" s="222"/>
      <c r="Q101" s="222"/>
      <c r="R101" s="222">
        <f t="shared" si="0"/>
        <v>0</v>
      </c>
      <c r="S101" s="1331" t="s">
        <v>4445</v>
      </c>
      <c r="T101" s="143"/>
    </row>
    <row r="102" spans="1:20">
      <c r="A102" s="1640" t="s">
        <v>422</v>
      </c>
      <c r="B102" s="54"/>
      <c r="C102" s="54"/>
      <c r="D102" s="54"/>
      <c r="E102" s="1217"/>
      <c r="F102" s="1667"/>
      <c r="G102" s="54"/>
      <c r="H102" s="54"/>
      <c r="I102" s="54"/>
      <c r="J102" s="54"/>
      <c r="K102" s="222"/>
      <c r="L102" s="222"/>
      <c r="M102" s="1331" t="s">
        <v>422</v>
      </c>
      <c r="N102" s="1667"/>
      <c r="O102" s="222"/>
      <c r="P102" s="222"/>
      <c r="Q102" s="222"/>
      <c r="R102" s="222">
        <f t="shared" si="0"/>
        <v>0</v>
      </c>
      <c r="S102" s="1331" t="s">
        <v>422</v>
      </c>
      <c r="T102" s="143"/>
    </row>
    <row r="103" spans="1:20">
      <c r="A103" s="1640" t="s">
        <v>423</v>
      </c>
      <c r="B103" s="54"/>
      <c r="C103" s="54"/>
      <c r="D103" s="54"/>
      <c r="E103" s="1217"/>
      <c r="F103" s="1667"/>
      <c r="G103" s="54"/>
      <c r="H103" s="54"/>
      <c r="I103" s="54"/>
      <c r="J103" s="54"/>
      <c r="K103" s="222"/>
      <c r="L103" s="222"/>
      <c r="M103" s="1331" t="s">
        <v>423</v>
      </c>
      <c r="N103" s="1667"/>
      <c r="O103" s="222"/>
      <c r="P103" s="222"/>
      <c r="Q103" s="222"/>
      <c r="R103" s="222">
        <f t="shared" si="0"/>
        <v>0</v>
      </c>
      <c r="S103" s="1331" t="s">
        <v>423</v>
      </c>
      <c r="T103" s="143"/>
    </row>
    <row r="104" spans="1:20">
      <c r="A104" s="1640">
        <v>12</v>
      </c>
      <c r="B104" s="54"/>
      <c r="C104" s="54"/>
      <c r="D104" s="54"/>
      <c r="E104" s="1217"/>
      <c r="F104" s="1667"/>
      <c r="G104" s="54"/>
      <c r="H104" s="54"/>
      <c r="I104" s="54"/>
      <c r="J104" s="54"/>
      <c r="K104" s="222"/>
      <c r="L104" s="222"/>
      <c r="M104" s="1331">
        <v>12</v>
      </c>
      <c r="N104" s="1667"/>
      <c r="O104" s="222"/>
      <c r="P104" s="222"/>
      <c r="Q104" s="222"/>
      <c r="R104" s="222">
        <f t="shared" si="0"/>
        <v>0</v>
      </c>
      <c r="S104" s="1331">
        <v>12</v>
      </c>
      <c r="T104" s="143"/>
    </row>
    <row r="105" spans="1:20">
      <c r="A105" s="1640">
        <v>13</v>
      </c>
      <c r="B105" s="54"/>
      <c r="C105" s="54"/>
      <c r="D105" s="54"/>
      <c r="E105" s="1217"/>
      <c r="F105" s="1667"/>
      <c r="G105" s="54"/>
      <c r="H105" s="54"/>
      <c r="I105" s="54"/>
      <c r="J105" s="54"/>
      <c r="K105" s="222"/>
      <c r="L105" s="222"/>
      <c r="M105" s="1331">
        <v>13</v>
      </c>
      <c r="N105" s="1667"/>
      <c r="O105" s="222"/>
      <c r="P105" s="222"/>
      <c r="Q105" s="222"/>
      <c r="R105" s="222">
        <f t="shared" si="0"/>
        <v>0</v>
      </c>
      <c r="S105" s="1331">
        <v>13</v>
      </c>
      <c r="T105" s="143"/>
    </row>
    <row r="106" spans="1:20">
      <c r="A106" s="1640">
        <v>14</v>
      </c>
      <c r="B106" s="54"/>
      <c r="C106" s="54"/>
      <c r="D106" s="54"/>
      <c r="E106" s="1217"/>
      <c r="F106" s="1667"/>
      <c r="G106" s="54"/>
      <c r="H106" s="54"/>
      <c r="I106" s="54"/>
      <c r="J106" s="54"/>
      <c r="K106" s="222"/>
      <c r="L106" s="222"/>
      <c r="M106" s="1331">
        <v>14</v>
      </c>
      <c r="N106" s="1667"/>
      <c r="O106" s="222"/>
      <c r="P106" s="222"/>
      <c r="Q106" s="222"/>
      <c r="R106" s="222">
        <f t="shared" si="0"/>
        <v>0</v>
      </c>
      <c r="S106" s="1331">
        <v>14</v>
      </c>
      <c r="T106" s="143"/>
    </row>
    <row r="107" spans="1:20">
      <c r="A107" s="1640">
        <v>15</v>
      </c>
      <c r="B107" s="54"/>
      <c r="C107" s="54"/>
      <c r="D107" s="54"/>
      <c r="E107" s="1217"/>
      <c r="F107" s="1667"/>
      <c r="G107" s="54"/>
      <c r="H107" s="54"/>
      <c r="I107" s="54"/>
      <c r="J107" s="54"/>
      <c r="K107" s="222"/>
      <c r="L107" s="222"/>
      <c r="M107" s="1331">
        <v>15</v>
      </c>
      <c r="N107" s="1667"/>
      <c r="O107" s="222"/>
      <c r="P107" s="222"/>
      <c r="Q107" s="222"/>
      <c r="R107" s="222">
        <f t="shared" si="0"/>
        <v>0</v>
      </c>
      <c r="S107" s="1331">
        <v>15</v>
      </c>
      <c r="T107" s="143"/>
    </row>
    <row r="108" spans="1:20">
      <c r="A108" s="1640">
        <v>16</v>
      </c>
      <c r="B108" s="54"/>
      <c r="C108" s="54"/>
      <c r="D108" s="54"/>
      <c r="E108" s="1217"/>
      <c r="F108" s="1667"/>
      <c r="G108" s="54"/>
      <c r="H108" s="54"/>
      <c r="I108" s="54"/>
      <c r="J108" s="54"/>
      <c r="K108" s="222"/>
      <c r="L108" s="222"/>
      <c r="M108" s="1331">
        <v>16</v>
      </c>
      <c r="N108" s="1667"/>
      <c r="O108" s="222"/>
      <c r="P108" s="222"/>
      <c r="Q108" s="222"/>
      <c r="R108" s="222">
        <f t="shared" si="0"/>
        <v>0</v>
      </c>
      <c r="S108" s="1331">
        <v>16</v>
      </c>
      <c r="T108" s="143"/>
    </row>
    <row r="109" spans="1:20">
      <c r="A109" s="1640">
        <v>17</v>
      </c>
      <c r="B109" s="54"/>
      <c r="C109" s="54"/>
      <c r="D109" s="54"/>
      <c r="E109" s="1217"/>
      <c r="F109" s="1667"/>
      <c r="G109" s="54"/>
      <c r="H109" s="54"/>
      <c r="I109" s="54"/>
      <c r="J109" s="54"/>
      <c r="K109" s="222"/>
      <c r="L109" s="222"/>
      <c r="M109" s="1331">
        <v>17</v>
      </c>
      <c r="N109" s="1667"/>
      <c r="O109" s="222"/>
      <c r="P109" s="222"/>
      <c r="Q109" s="222"/>
      <c r="R109" s="222">
        <f t="shared" si="0"/>
        <v>0</v>
      </c>
      <c r="S109" s="1331">
        <v>17</v>
      </c>
      <c r="T109" s="143"/>
    </row>
    <row r="110" spans="1:20">
      <c r="A110" s="1640">
        <v>18</v>
      </c>
      <c r="B110" s="54"/>
      <c r="C110" s="54"/>
      <c r="D110" s="54"/>
      <c r="E110" s="1217"/>
      <c r="F110" s="1667"/>
      <c r="G110" s="54"/>
      <c r="H110" s="54"/>
      <c r="I110" s="54"/>
      <c r="J110" s="54"/>
      <c r="K110" s="222"/>
      <c r="L110" s="222"/>
      <c r="M110" s="1331">
        <v>18</v>
      </c>
      <c r="N110" s="1667"/>
      <c r="O110" s="222"/>
      <c r="P110" s="222"/>
      <c r="Q110" s="222"/>
      <c r="R110" s="222">
        <f t="shared" si="0"/>
        <v>0</v>
      </c>
      <c r="S110" s="1331">
        <v>18</v>
      </c>
      <c r="T110" s="143"/>
    </row>
    <row r="111" spans="1:20">
      <c r="A111" s="1640">
        <v>19</v>
      </c>
      <c r="B111" s="54"/>
      <c r="C111" s="54"/>
      <c r="D111" s="54"/>
      <c r="E111" s="1217"/>
      <c r="F111" s="1667"/>
      <c r="G111" s="54"/>
      <c r="H111" s="54"/>
      <c r="I111" s="54"/>
      <c r="J111" s="54"/>
      <c r="K111" s="222"/>
      <c r="L111" s="222"/>
      <c r="M111" s="1331">
        <v>19</v>
      </c>
      <c r="N111" s="1667"/>
      <c r="O111" s="222"/>
      <c r="P111" s="222"/>
      <c r="Q111" s="222"/>
      <c r="R111" s="222">
        <f t="shared" si="0"/>
        <v>0</v>
      </c>
      <c r="S111" s="1331">
        <v>19</v>
      </c>
      <c r="T111" s="143"/>
    </row>
    <row r="112" spans="1:20">
      <c r="A112" s="1640">
        <v>20</v>
      </c>
      <c r="B112" s="54"/>
      <c r="C112" s="54"/>
      <c r="D112" s="54"/>
      <c r="E112" s="1217"/>
      <c r="F112" s="1667"/>
      <c r="G112" s="54"/>
      <c r="H112" s="54"/>
      <c r="I112" s="54"/>
      <c r="J112" s="54"/>
      <c r="K112" s="222"/>
      <c r="L112" s="222"/>
      <c r="M112" s="1331">
        <v>20</v>
      </c>
      <c r="N112" s="1667"/>
      <c r="O112" s="222"/>
      <c r="P112" s="222"/>
      <c r="Q112" s="222"/>
      <c r="R112" s="222">
        <f t="shared" si="0"/>
        <v>0</v>
      </c>
      <c r="S112" s="1331">
        <v>20</v>
      </c>
      <c r="T112" s="143"/>
    </row>
    <row r="113" spans="1:20">
      <c r="A113" s="1640">
        <v>21</v>
      </c>
      <c r="B113" s="54"/>
      <c r="C113" s="54"/>
      <c r="D113" s="54"/>
      <c r="E113" s="1217"/>
      <c r="F113" s="1667"/>
      <c r="G113" s="54"/>
      <c r="H113" s="54"/>
      <c r="I113" s="54"/>
      <c r="J113" s="54"/>
      <c r="K113" s="222"/>
      <c r="L113" s="222"/>
      <c r="M113" s="1331">
        <v>21</v>
      </c>
      <c r="N113" s="1667"/>
      <c r="O113" s="222"/>
      <c r="P113" s="222"/>
      <c r="Q113" s="222"/>
      <c r="R113" s="222">
        <f t="shared" si="0"/>
        <v>0</v>
      </c>
      <c r="S113" s="1331">
        <v>21</v>
      </c>
      <c r="T113" s="143"/>
    </row>
    <row r="114" spans="1:20">
      <c r="A114" s="1640">
        <v>22</v>
      </c>
      <c r="B114" s="54"/>
      <c r="C114" s="54"/>
      <c r="D114" s="54"/>
      <c r="E114" s="1217"/>
      <c r="F114" s="1667"/>
      <c r="G114" s="54"/>
      <c r="H114" s="54"/>
      <c r="I114" s="54"/>
      <c r="J114" s="54"/>
      <c r="K114" s="222"/>
      <c r="L114" s="222"/>
      <c r="M114" s="1331">
        <v>22</v>
      </c>
      <c r="N114" s="1667"/>
      <c r="O114" s="222"/>
      <c r="P114" s="222"/>
      <c r="Q114" s="222"/>
      <c r="R114" s="222">
        <f t="shared" si="0"/>
        <v>0</v>
      </c>
      <c r="S114" s="1331">
        <v>22</v>
      </c>
      <c r="T114" s="143"/>
    </row>
    <row r="115" spans="1:20">
      <c r="A115" s="1640">
        <v>23</v>
      </c>
      <c r="B115" s="54"/>
      <c r="C115" s="54"/>
      <c r="D115" s="54"/>
      <c r="E115" s="1217"/>
      <c r="F115" s="1667"/>
      <c r="G115" s="54"/>
      <c r="H115" s="54"/>
      <c r="I115" s="54"/>
      <c r="J115" s="54"/>
      <c r="K115" s="222"/>
      <c r="L115" s="222"/>
      <c r="M115" s="1331">
        <v>23</v>
      </c>
      <c r="N115" s="1667"/>
      <c r="O115" s="222"/>
      <c r="P115" s="222"/>
      <c r="Q115" s="222"/>
      <c r="R115" s="222">
        <f t="shared" si="0"/>
        <v>0</v>
      </c>
      <c r="S115" s="1331">
        <v>23</v>
      </c>
      <c r="T115" s="143"/>
    </row>
    <row r="116" spans="1:20">
      <c r="A116" s="1640">
        <v>24</v>
      </c>
      <c r="B116" s="54"/>
      <c r="C116" s="54"/>
      <c r="D116" s="54"/>
      <c r="E116" s="1217"/>
      <c r="F116" s="1667"/>
      <c r="G116" s="54"/>
      <c r="H116" s="54"/>
      <c r="I116" s="54"/>
      <c r="J116" s="54"/>
      <c r="K116" s="222"/>
      <c r="L116" s="222"/>
      <c r="M116" s="1331">
        <v>24</v>
      </c>
      <c r="N116" s="1667"/>
      <c r="O116" s="222"/>
      <c r="P116" s="222"/>
      <c r="Q116" s="222"/>
      <c r="R116" s="222">
        <f t="shared" si="0"/>
        <v>0</v>
      </c>
      <c r="S116" s="1331">
        <v>24</v>
      </c>
      <c r="T116" s="143"/>
    </row>
    <row r="117" spans="1:20">
      <c r="A117" s="1640">
        <v>25</v>
      </c>
      <c r="B117" s="54"/>
      <c r="C117" s="54"/>
      <c r="D117" s="54"/>
      <c r="E117" s="1217"/>
      <c r="F117" s="1667"/>
      <c r="G117" s="54"/>
      <c r="H117" s="54"/>
      <c r="I117" s="54"/>
      <c r="J117" s="54"/>
      <c r="K117" s="222"/>
      <c r="L117" s="222"/>
      <c r="M117" s="1331">
        <v>25</v>
      </c>
      <c r="N117" s="1667"/>
      <c r="O117" s="222"/>
      <c r="P117" s="222"/>
      <c r="Q117" s="222"/>
      <c r="R117" s="222">
        <f t="shared" si="0"/>
        <v>0</v>
      </c>
      <c r="S117" s="1331">
        <v>25</v>
      </c>
      <c r="T117" s="143"/>
    </row>
    <row r="118" spans="1:20">
      <c r="A118" s="1640">
        <v>26</v>
      </c>
      <c r="B118" s="54"/>
      <c r="C118" s="54"/>
      <c r="D118" s="54"/>
      <c r="E118" s="1217"/>
      <c r="F118" s="1667"/>
      <c r="G118" s="54"/>
      <c r="H118" s="54"/>
      <c r="I118" s="54"/>
      <c r="J118" s="54"/>
      <c r="K118" s="222"/>
      <c r="L118" s="222"/>
      <c r="M118" s="1331">
        <v>26</v>
      </c>
      <c r="N118" s="1667"/>
      <c r="O118" s="222"/>
      <c r="P118" s="222"/>
      <c r="Q118" s="222"/>
      <c r="R118" s="222">
        <f t="shared" si="0"/>
        <v>0</v>
      </c>
      <c r="S118" s="1331">
        <v>26</v>
      </c>
      <c r="T118" s="143"/>
    </row>
    <row r="119" spans="1:20">
      <c r="A119" s="1640">
        <v>27</v>
      </c>
      <c r="B119" s="54"/>
      <c r="C119" s="54"/>
      <c r="D119" s="54"/>
      <c r="E119" s="1217"/>
      <c r="F119" s="1667"/>
      <c r="G119" s="54"/>
      <c r="H119" s="54"/>
      <c r="I119" s="54"/>
      <c r="J119" s="54"/>
      <c r="K119" s="222"/>
      <c r="L119" s="222"/>
      <c r="M119" s="1331">
        <v>27</v>
      </c>
      <c r="N119" s="1667"/>
      <c r="O119" s="222"/>
      <c r="P119" s="222"/>
      <c r="Q119" s="222"/>
      <c r="R119" s="222">
        <f t="shared" si="0"/>
        <v>0</v>
      </c>
      <c r="S119" s="1331">
        <v>27</v>
      </c>
      <c r="T119" s="143"/>
    </row>
    <row r="120" spans="1:20">
      <c r="A120" s="1640">
        <v>28</v>
      </c>
      <c r="B120" s="54"/>
      <c r="C120" s="54"/>
      <c r="D120" s="54"/>
      <c r="E120" s="1217"/>
      <c r="F120" s="1667"/>
      <c r="G120" s="54"/>
      <c r="H120" s="54"/>
      <c r="I120" s="54"/>
      <c r="J120" s="54"/>
      <c r="K120" s="222"/>
      <c r="L120" s="222"/>
      <c r="M120" s="1331">
        <v>28</v>
      </c>
      <c r="N120" s="1667"/>
      <c r="O120" s="222"/>
      <c r="P120" s="222"/>
      <c r="Q120" s="222"/>
      <c r="R120" s="222">
        <f t="shared" si="0"/>
        <v>0</v>
      </c>
      <c r="S120" s="1331">
        <v>28</v>
      </c>
      <c r="T120" s="143"/>
    </row>
    <row r="121" spans="1:20">
      <c r="A121" s="1640">
        <v>29</v>
      </c>
      <c r="B121" s="54"/>
      <c r="C121" s="54"/>
      <c r="D121" s="54"/>
      <c r="E121" s="1217"/>
      <c r="F121" s="1667"/>
      <c r="G121" s="54"/>
      <c r="H121" s="54"/>
      <c r="I121" s="54"/>
      <c r="J121" s="54"/>
      <c r="K121" s="222"/>
      <c r="L121" s="222"/>
      <c r="M121" s="1331">
        <v>29</v>
      </c>
      <c r="N121" s="1667"/>
      <c r="O121" s="222"/>
      <c r="P121" s="222"/>
      <c r="Q121" s="222"/>
      <c r="R121" s="222">
        <f t="shared" si="0"/>
        <v>0</v>
      </c>
      <c r="S121" s="1331">
        <v>29</v>
      </c>
      <c r="T121" s="143"/>
    </row>
    <row r="122" spans="1:20">
      <c r="A122" s="1640">
        <v>30</v>
      </c>
      <c r="B122" s="54"/>
      <c r="C122" s="54"/>
      <c r="D122" s="54"/>
      <c r="E122" s="1217"/>
      <c r="F122" s="1667"/>
      <c r="G122" s="54"/>
      <c r="H122" s="54"/>
      <c r="I122" s="54"/>
      <c r="J122" s="54"/>
      <c r="K122" s="222"/>
      <c r="L122" s="222"/>
      <c r="M122" s="1331">
        <v>30</v>
      </c>
      <c r="N122" s="1667"/>
      <c r="O122" s="222"/>
      <c r="P122" s="222"/>
      <c r="Q122" s="222"/>
      <c r="R122" s="222">
        <f t="shared" si="0"/>
        <v>0</v>
      </c>
      <c r="S122" s="1331">
        <v>30</v>
      </c>
      <c r="T122" s="143"/>
    </row>
    <row r="123" spans="1:20">
      <c r="A123" s="1640">
        <v>31</v>
      </c>
      <c r="B123" s="54"/>
      <c r="C123" s="54"/>
      <c r="D123" s="54"/>
      <c r="E123" s="1217"/>
      <c r="F123" s="1667"/>
      <c r="G123" s="54"/>
      <c r="H123" s="54"/>
      <c r="I123" s="54"/>
      <c r="J123" s="54"/>
      <c r="K123" s="222"/>
      <c r="L123" s="222"/>
      <c r="M123" s="1331">
        <v>31</v>
      </c>
      <c r="N123" s="1667"/>
      <c r="O123" s="222"/>
      <c r="P123" s="222"/>
      <c r="Q123" s="222"/>
      <c r="R123" s="222">
        <f t="shared" si="0"/>
        <v>0</v>
      </c>
      <c r="S123" s="1331">
        <v>31</v>
      </c>
      <c r="T123" s="143"/>
    </row>
    <row r="124" spans="1:20">
      <c r="A124" s="1640">
        <v>32</v>
      </c>
      <c r="B124" s="54"/>
      <c r="C124" s="54"/>
      <c r="D124" s="54"/>
      <c r="E124" s="1217"/>
      <c r="F124" s="1667"/>
      <c r="G124" s="54"/>
      <c r="H124" s="54"/>
      <c r="I124" s="54"/>
      <c r="J124" s="54"/>
      <c r="K124" s="222"/>
      <c r="L124" s="222"/>
      <c r="M124" s="1331">
        <v>32</v>
      </c>
      <c r="N124" s="1667"/>
      <c r="O124" s="222"/>
      <c r="P124" s="222"/>
      <c r="Q124" s="222"/>
      <c r="R124" s="222">
        <f t="shared" si="0"/>
        <v>0</v>
      </c>
      <c r="S124" s="1331">
        <v>32</v>
      </c>
      <c r="T124" s="143"/>
    </row>
    <row r="125" spans="1:20">
      <c r="A125" s="2951">
        <v>33</v>
      </c>
      <c r="B125" s="40"/>
      <c r="C125" s="40"/>
      <c r="D125" s="40"/>
      <c r="E125" s="1586"/>
      <c r="F125" s="1667"/>
      <c r="G125" s="54"/>
      <c r="H125" s="54"/>
      <c r="I125" s="54"/>
      <c r="J125" s="54"/>
      <c r="K125" s="222"/>
      <c r="L125" s="222"/>
      <c r="M125" s="1331">
        <v>33</v>
      </c>
      <c r="N125" s="1667"/>
      <c r="O125" s="222"/>
      <c r="P125" s="222"/>
      <c r="Q125" s="222"/>
      <c r="R125" s="222">
        <f t="shared" si="0"/>
        <v>0</v>
      </c>
      <c r="S125" s="1331">
        <v>33</v>
      </c>
      <c r="T125" s="143"/>
    </row>
    <row r="126" spans="1:20">
      <c r="A126" s="1712">
        <v>34</v>
      </c>
      <c r="B126" s="566"/>
      <c r="C126" s="566"/>
      <c r="D126" s="566"/>
      <c r="E126" s="1713"/>
      <c r="F126" s="1667"/>
      <c r="G126" s="54"/>
      <c r="H126" s="54"/>
      <c r="I126" s="54"/>
      <c r="J126" s="54"/>
      <c r="K126" s="222"/>
      <c r="L126" s="222"/>
      <c r="M126" s="1331">
        <v>34</v>
      </c>
      <c r="N126" s="1667"/>
      <c r="O126" s="222"/>
      <c r="P126" s="222"/>
      <c r="Q126" s="222"/>
      <c r="R126" s="222">
        <f t="shared" si="0"/>
        <v>0</v>
      </c>
      <c r="S126" s="1331">
        <v>34</v>
      </c>
      <c r="T126" s="143"/>
    </row>
    <row r="127" spans="1:20">
      <c r="A127" s="1640">
        <v>35</v>
      </c>
      <c r="B127" s="54"/>
      <c r="C127" s="54"/>
      <c r="D127" s="54"/>
      <c r="E127" s="1217"/>
      <c r="F127" s="1667"/>
      <c r="G127" s="54"/>
      <c r="H127" s="54"/>
      <c r="I127" s="54"/>
      <c r="J127" s="54"/>
      <c r="K127" s="222"/>
      <c r="L127" s="222"/>
      <c r="M127" s="1331">
        <v>35</v>
      </c>
      <c r="N127" s="1667"/>
      <c r="O127" s="222"/>
      <c r="P127" s="222"/>
      <c r="Q127" s="222"/>
      <c r="R127" s="222">
        <f t="shared" si="0"/>
        <v>0</v>
      </c>
      <c r="S127" s="1331">
        <v>35</v>
      </c>
      <c r="T127" s="143"/>
    </row>
    <row r="128" spans="1:20">
      <c r="A128" s="1640">
        <v>36</v>
      </c>
      <c r="B128" s="54"/>
      <c r="C128" s="54"/>
      <c r="D128" s="54"/>
      <c r="E128" s="1217"/>
      <c r="F128" s="1667"/>
      <c r="G128" s="54"/>
      <c r="H128" s="54"/>
      <c r="I128" s="54"/>
      <c r="J128" s="54"/>
      <c r="K128" s="222"/>
      <c r="L128" s="222"/>
      <c r="M128" s="1331">
        <v>36</v>
      </c>
      <c r="N128" s="1667"/>
      <c r="O128" s="222"/>
      <c r="P128" s="222"/>
      <c r="Q128" s="222"/>
      <c r="R128" s="222">
        <f t="shared" si="0"/>
        <v>0</v>
      </c>
      <c r="S128" s="1331">
        <v>36</v>
      </c>
      <c r="T128" s="143"/>
    </row>
    <row r="129" spans="1:20">
      <c r="A129" s="1640">
        <v>37</v>
      </c>
      <c r="B129" s="54"/>
      <c r="C129" s="54"/>
      <c r="D129" s="54"/>
      <c r="E129" s="1217"/>
      <c r="F129" s="1667"/>
      <c r="G129" s="54"/>
      <c r="H129" s="54"/>
      <c r="I129" s="54"/>
      <c r="J129" s="54"/>
      <c r="K129" s="222"/>
      <c r="L129" s="222"/>
      <c r="M129" s="1331">
        <v>37</v>
      </c>
      <c r="N129" s="1667"/>
      <c r="O129" s="222"/>
      <c r="P129" s="222"/>
      <c r="Q129" s="222"/>
      <c r="R129" s="222">
        <f t="shared" si="0"/>
        <v>0</v>
      </c>
      <c r="S129" s="1331">
        <v>37</v>
      </c>
      <c r="T129" s="143"/>
    </row>
    <row r="130" spans="1:20">
      <c r="A130" s="1640">
        <v>38</v>
      </c>
      <c r="B130" s="54"/>
      <c r="C130" s="54"/>
      <c r="D130" s="54"/>
      <c r="E130" s="1217"/>
      <c r="F130" s="1667"/>
      <c r="G130" s="54"/>
      <c r="H130" s="54"/>
      <c r="I130" s="54"/>
      <c r="J130" s="54"/>
      <c r="K130" s="222"/>
      <c r="L130" s="222"/>
      <c r="M130" s="1331">
        <v>38</v>
      </c>
      <c r="N130" s="1667"/>
      <c r="O130" s="222"/>
      <c r="P130" s="222"/>
      <c r="Q130" s="222"/>
      <c r="R130" s="222">
        <f t="shared" si="0"/>
        <v>0</v>
      </c>
      <c r="S130" s="1331">
        <v>38</v>
      </c>
      <c r="T130" s="143"/>
    </row>
    <row r="131" spans="1:20">
      <c r="A131" s="1640">
        <v>39</v>
      </c>
      <c r="B131" s="54"/>
      <c r="C131" s="54"/>
      <c r="D131" s="54"/>
      <c r="E131" s="1217"/>
      <c r="F131" s="1667"/>
      <c r="G131" s="54"/>
      <c r="H131" s="54"/>
      <c r="I131" s="54"/>
      <c r="J131" s="54"/>
      <c r="K131" s="222"/>
      <c r="L131" s="222"/>
      <c r="M131" s="1331">
        <v>39</v>
      </c>
      <c r="N131" s="1667"/>
      <c r="O131" s="222"/>
      <c r="P131" s="222"/>
      <c r="Q131" s="222"/>
      <c r="R131" s="222">
        <f t="shared" si="0"/>
        <v>0</v>
      </c>
      <c r="S131" s="1331">
        <v>39</v>
      </c>
      <c r="T131" s="143"/>
    </row>
    <row r="132" spans="1:20">
      <c r="A132" s="1640">
        <v>40</v>
      </c>
      <c r="B132" s="37"/>
      <c r="C132" s="970"/>
      <c r="D132" s="970"/>
      <c r="E132" s="1217"/>
      <c r="F132" s="1583"/>
      <c r="G132" s="40"/>
      <c r="H132" s="54"/>
      <c r="I132" s="54"/>
      <c r="J132" s="54"/>
      <c r="K132" s="222"/>
      <c r="L132" s="222"/>
      <c r="M132" s="1331">
        <v>40</v>
      </c>
      <c r="N132" s="1667"/>
      <c r="O132" s="222"/>
      <c r="P132" s="222"/>
      <c r="Q132" s="222"/>
      <c r="R132" s="222">
        <f t="shared" si="0"/>
        <v>0</v>
      </c>
      <c r="S132" s="1331">
        <v>40</v>
      </c>
      <c r="T132" s="143"/>
    </row>
    <row r="133" spans="1:20">
      <c r="A133" s="1640">
        <v>41</v>
      </c>
      <c r="B133" s="37"/>
      <c r="C133" s="1739"/>
      <c r="D133" s="1739"/>
      <c r="E133" s="1217"/>
      <c r="F133" s="1570"/>
      <c r="G133" s="567"/>
      <c r="H133" s="54"/>
      <c r="I133" s="54"/>
      <c r="J133" s="54"/>
      <c r="K133" s="222"/>
      <c r="L133" s="222"/>
      <c r="M133" s="1331">
        <v>41</v>
      </c>
      <c r="N133" s="1667"/>
      <c r="O133" s="222"/>
      <c r="P133" s="222"/>
      <c r="Q133" s="222"/>
      <c r="R133" s="222">
        <f t="shared" si="0"/>
        <v>0</v>
      </c>
      <c r="S133" s="1331">
        <v>41</v>
      </c>
      <c r="T133" s="143"/>
    </row>
    <row r="134" spans="1:20">
      <c r="A134" s="2951">
        <v>42</v>
      </c>
      <c r="C134" s="617"/>
      <c r="D134" s="617"/>
      <c r="E134" s="1586"/>
      <c r="F134" s="1570"/>
      <c r="G134" s="567"/>
      <c r="H134" s="54"/>
      <c r="I134" s="54"/>
      <c r="J134" s="54"/>
      <c r="K134" s="222"/>
      <c r="L134" s="222"/>
      <c r="M134" s="1331">
        <v>42</v>
      </c>
      <c r="N134" s="1667"/>
      <c r="O134" s="222"/>
      <c r="P134" s="222"/>
      <c r="Q134" s="222"/>
      <c r="R134" s="222">
        <f t="shared" si="0"/>
        <v>0</v>
      </c>
      <c r="S134" s="1331">
        <v>42</v>
      </c>
      <c r="T134" s="143"/>
    </row>
    <row r="135" spans="1:20">
      <c r="A135" s="1712">
        <v>43</v>
      </c>
      <c r="B135" s="566"/>
      <c r="C135" s="566"/>
      <c r="D135" s="566"/>
      <c r="E135" s="1713"/>
      <c r="F135" s="1570"/>
      <c r="G135" s="567"/>
      <c r="H135" s="54"/>
      <c r="I135" s="54"/>
      <c r="J135" s="54"/>
      <c r="K135" s="222"/>
      <c r="L135" s="222"/>
      <c r="M135" s="1331">
        <v>43</v>
      </c>
      <c r="N135" s="1667"/>
      <c r="O135" s="222"/>
      <c r="P135" s="222"/>
      <c r="Q135" s="222"/>
      <c r="R135" s="222">
        <f t="shared" si="0"/>
        <v>0</v>
      </c>
      <c r="S135" s="1331">
        <v>43</v>
      </c>
      <c r="T135" s="143"/>
    </row>
    <row r="136" spans="1:20">
      <c r="A136" s="1640">
        <v>44</v>
      </c>
      <c r="B136" s="37"/>
      <c r="C136" s="1739"/>
      <c r="D136" s="1739"/>
      <c r="E136" s="1217"/>
      <c r="F136" s="1570"/>
      <c r="G136" s="567"/>
      <c r="H136" s="54"/>
      <c r="I136" s="54"/>
      <c r="J136" s="54"/>
      <c r="K136" s="222"/>
      <c r="L136" s="222"/>
      <c r="M136" s="1331">
        <v>44</v>
      </c>
      <c r="N136" s="1667"/>
      <c r="O136" s="222"/>
      <c r="P136" s="222"/>
      <c r="Q136" s="222"/>
      <c r="R136" s="222">
        <f t="shared" si="0"/>
        <v>0</v>
      </c>
      <c r="S136" s="1331">
        <v>44</v>
      </c>
      <c r="T136" s="143"/>
    </row>
    <row r="137" spans="1:20">
      <c r="A137" s="1640">
        <v>45</v>
      </c>
      <c r="B137" s="37"/>
      <c r="C137" s="1739"/>
      <c r="D137" s="1739"/>
      <c r="E137" s="1217"/>
      <c r="F137" s="1570"/>
      <c r="G137" s="567"/>
      <c r="H137" s="54"/>
      <c r="I137" s="54"/>
      <c r="J137" s="54"/>
      <c r="K137" s="222"/>
      <c r="L137" s="222"/>
      <c r="M137" s="1331">
        <v>45</v>
      </c>
      <c r="N137" s="1667"/>
      <c r="O137" s="222"/>
      <c r="P137" s="222"/>
      <c r="Q137" s="222"/>
      <c r="R137" s="222">
        <f t="shared" si="0"/>
        <v>0</v>
      </c>
      <c r="S137" s="1331">
        <v>45</v>
      </c>
      <c r="T137" s="143"/>
    </row>
    <row r="138" spans="1:20">
      <c r="A138" s="1640">
        <v>46</v>
      </c>
      <c r="B138" s="37"/>
      <c r="C138" s="1739"/>
      <c r="D138" s="1739"/>
      <c r="E138" s="1217"/>
      <c r="F138" s="1570"/>
      <c r="G138" s="567"/>
      <c r="H138" s="54"/>
      <c r="I138" s="54"/>
      <c r="J138" s="54"/>
      <c r="K138" s="222"/>
      <c r="L138" s="222"/>
      <c r="M138" s="1331">
        <v>46</v>
      </c>
      <c r="N138" s="1667"/>
      <c r="O138" s="222"/>
      <c r="P138" s="222"/>
      <c r="Q138" s="222"/>
      <c r="R138" s="222">
        <f t="shared" si="0"/>
        <v>0</v>
      </c>
      <c r="S138" s="1331">
        <v>46</v>
      </c>
      <c r="T138" s="143"/>
    </row>
    <row r="139" spans="1:20">
      <c r="A139" s="1640">
        <v>47</v>
      </c>
      <c r="B139" s="37"/>
      <c r="C139" s="1739"/>
      <c r="D139" s="1739"/>
      <c r="E139" s="1217"/>
      <c r="F139" s="1570"/>
      <c r="G139" s="567"/>
      <c r="H139" s="54"/>
      <c r="I139" s="54"/>
      <c r="J139" s="54"/>
      <c r="K139" s="222"/>
      <c r="L139" s="222"/>
      <c r="M139" s="1331">
        <v>47</v>
      </c>
      <c r="N139" s="1667"/>
      <c r="O139" s="222"/>
      <c r="P139" s="222"/>
      <c r="Q139" s="222"/>
      <c r="R139" s="222">
        <f t="shared" si="0"/>
        <v>0</v>
      </c>
      <c r="S139" s="1331">
        <v>47</v>
      </c>
      <c r="T139" s="143"/>
    </row>
    <row r="140" spans="1:20">
      <c r="A140" s="1640">
        <v>48</v>
      </c>
      <c r="B140" s="37"/>
      <c r="C140" s="1739"/>
      <c r="D140" s="1739"/>
      <c r="E140" s="1217"/>
      <c r="F140" s="1570"/>
      <c r="G140" s="567"/>
      <c r="H140" s="54"/>
      <c r="I140" s="54"/>
      <c r="J140" s="54"/>
      <c r="K140" s="222"/>
      <c r="L140" s="222"/>
      <c r="M140" s="1331">
        <v>48</v>
      </c>
      <c r="N140" s="1667"/>
      <c r="O140" s="222"/>
      <c r="P140" s="222"/>
      <c r="Q140" s="222"/>
      <c r="R140" s="222">
        <f t="shared" si="0"/>
        <v>0</v>
      </c>
      <c r="S140" s="1331">
        <v>48</v>
      </c>
      <c r="T140" s="143"/>
    </row>
    <row r="141" spans="1:20">
      <c r="A141" s="1640">
        <v>49</v>
      </c>
      <c r="B141" s="37"/>
      <c r="C141" s="1739"/>
      <c r="D141" s="1739"/>
      <c r="E141" s="1217"/>
      <c r="F141" s="1570"/>
      <c r="G141" s="567"/>
      <c r="H141" s="54"/>
      <c r="I141" s="54"/>
      <c r="J141" s="54"/>
      <c r="K141" s="222"/>
      <c r="L141" s="222"/>
      <c r="M141" s="1331">
        <v>49</v>
      </c>
      <c r="N141" s="1667"/>
      <c r="O141" s="222"/>
      <c r="P141" s="222"/>
      <c r="Q141" s="222"/>
      <c r="R141" s="222">
        <f t="shared" si="0"/>
        <v>0</v>
      </c>
      <c r="S141" s="1331">
        <v>49</v>
      </c>
      <c r="T141" s="143"/>
    </row>
    <row r="142" spans="1:20">
      <c r="A142" s="1640">
        <v>50</v>
      </c>
      <c r="B142" s="37"/>
      <c r="C142" s="1739"/>
      <c r="D142" s="1739"/>
      <c r="E142" s="1217"/>
      <c r="F142" s="1570"/>
      <c r="G142" s="567"/>
      <c r="H142" s="54"/>
      <c r="I142" s="54"/>
      <c r="J142" s="54"/>
      <c r="K142" s="222"/>
      <c r="L142" s="222"/>
      <c r="M142" s="1331">
        <v>50</v>
      </c>
      <c r="N142" s="1667"/>
      <c r="O142" s="222"/>
      <c r="P142" s="222"/>
      <c r="Q142" s="222"/>
      <c r="R142" s="222">
        <f t="shared" si="0"/>
        <v>0</v>
      </c>
      <c r="S142" s="1331">
        <v>50</v>
      </c>
      <c r="T142" s="143"/>
    </row>
    <row r="143" spans="1:20">
      <c r="A143" s="1640">
        <v>51</v>
      </c>
      <c r="B143" s="37"/>
      <c r="C143" s="1739"/>
      <c r="D143" s="1739"/>
      <c r="E143" s="1217"/>
      <c r="F143" s="1570"/>
      <c r="G143" s="567"/>
      <c r="H143" s="54"/>
      <c r="I143" s="54"/>
      <c r="J143" s="54"/>
      <c r="K143" s="222"/>
      <c r="L143" s="222"/>
      <c r="M143" s="1331">
        <v>51</v>
      </c>
      <c r="N143" s="1667"/>
      <c r="O143" s="222"/>
      <c r="P143" s="222"/>
      <c r="Q143" s="222"/>
      <c r="R143" s="222">
        <f t="shared" si="0"/>
        <v>0</v>
      </c>
      <c r="S143" s="1331">
        <v>51</v>
      </c>
      <c r="T143" s="143"/>
    </row>
    <row r="144" spans="1:20">
      <c r="A144" s="1640">
        <v>52</v>
      </c>
      <c r="B144" s="37"/>
      <c r="C144" s="1739"/>
      <c r="D144" s="1739"/>
      <c r="E144" s="1217"/>
      <c r="F144" s="1570"/>
      <c r="G144" s="567"/>
      <c r="H144" s="54"/>
      <c r="I144" s="54"/>
      <c r="J144" s="54"/>
      <c r="K144" s="222"/>
      <c r="L144" s="222"/>
      <c r="M144" s="1331">
        <v>52</v>
      </c>
      <c r="N144" s="1667"/>
      <c r="O144" s="222"/>
      <c r="P144" s="222"/>
      <c r="Q144" s="222"/>
      <c r="R144" s="222">
        <f t="shared" si="0"/>
        <v>0</v>
      </c>
      <c r="S144" s="1331">
        <v>52</v>
      </c>
      <c r="T144" s="143"/>
    </row>
    <row r="145" spans="1:20">
      <c r="A145" s="1640">
        <v>53</v>
      </c>
      <c r="B145" s="37"/>
      <c r="C145" s="1739"/>
      <c r="D145" s="1739"/>
      <c r="E145" s="1217"/>
      <c r="F145" s="1570"/>
      <c r="G145" s="567"/>
      <c r="H145" s="54"/>
      <c r="I145" s="54"/>
      <c r="J145" s="54"/>
      <c r="K145" s="222"/>
      <c r="L145" s="222"/>
      <c r="M145" s="1331">
        <v>53</v>
      </c>
      <c r="N145" s="1667"/>
      <c r="O145" s="222"/>
      <c r="P145" s="222"/>
      <c r="Q145" s="222"/>
      <c r="R145" s="222">
        <f t="shared" si="0"/>
        <v>0</v>
      </c>
      <c r="S145" s="1331">
        <v>53</v>
      </c>
      <c r="T145" s="143"/>
    </row>
    <row r="146" spans="1:20">
      <c r="A146" s="1640">
        <v>54</v>
      </c>
      <c r="B146" s="37"/>
      <c r="C146" s="1739"/>
      <c r="D146" s="1739"/>
      <c r="E146" s="1217"/>
      <c r="F146" s="1570"/>
      <c r="G146" s="567"/>
      <c r="H146" s="54"/>
      <c r="I146" s="54"/>
      <c r="J146" s="54"/>
      <c r="K146" s="222"/>
      <c r="L146" s="222"/>
      <c r="M146" s="1331">
        <v>54</v>
      </c>
      <c r="N146" s="1667"/>
      <c r="O146" s="222"/>
      <c r="P146" s="222"/>
      <c r="Q146" s="222"/>
      <c r="R146" s="222">
        <f t="shared" si="0"/>
        <v>0</v>
      </c>
      <c r="S146" s="1331">
        <v>54</v>
      </c>
      <c r="T146" s="143"/>
    </row>
    <row r="147" spans="1:20">
      <c r="A147" s="1640">
        <v>55</v>
      </c>
      <c r="B147" s="37"/>
      <c r="C147" s="1739"/>
      <c r="D147" s="1739"/>
      <c r="E147" s="1217"/>
      <c r="F147" s="1583"/>
      <c r="G147" s="54"/>
      <c r="H147" s="54"/>
      <c r="I147" s="54"/>
      <c r="J147" s="54"/>
      <c r="K147" s="222"/>
      <c r="L147" s="222"/>
      <c r="M147" s="1331">
        <v>55</v>
      </c>
      <c r="N147" s="1667"/>
      <c r="O147" s="222"/>
      <c r="P147" s="222"/>
      <c r="Q147" s="222"/>
      <c r="R147" s="222">
        <f t="shared" si="0"/>
        <v>0</v>
      </c>
      <c r="S147" s="1331">
        <v>55</v>
      </c>
      <c r="T147" s="143"/>
    </row>
    <row r="148" spans="1:20">
      <c r="A148" s="1640">
        <v>56</v>
      </c>
      <c r="B148" s="37"/>
      <c r="C148" s="1739"/>
      <c r="D148" s="1739"/>
      <c r="E148" s="1217"/>
      <c r="F148" s="1570"/>
      <c r="G148" s="567"/>
      <c r="H148" s="54"/>
      <c r="I148" s="54"/>
      <c r="J148" s="54"/>
      <c r="K148" s="222"/>
      <c r="L148" s="222"/>
      <c r="M148" s="1331">
        <v>56</v>
      </c>
      <c r="N148" s="1667"/>
      <c r="O148" s="222"/>
      <c r="P148" s="222"/>
      <c r="Q148" s="222"/>
      <c r="R148" s="222">
        <f t="shared" si="0"/>
        <v>0</v>
      </c>
      <c r="S148" s="1331">
        <v>56</v>
      </c>
      <c r="T148" s="143"/>
    </row>
    <row r="149" spans="1:20">
      <c r="A149" s="1640">
        <v>57</v>
      </c>
      <c r="B149" s="37"/>
      <c r="C149" s="1739"/>
      <c r="D149" s="1739"/>
      <c r="E149" s="1217"/>
      <c r="F149" s="1570"/>
      <c r="G149" s="567"/>
      <c r="H149" s="54"/>
      <c r="I149" s="54"/>
      <c r="J149" s="54"/>
      <c r="K149" s="222"/>
      <c r="L149" s="222"/>
      <c r="M149" s="1331">
        <v>57</v>
      </c>
      <c r="N149" s="1667"/>
      <c r="O149" s="222"/>
      <c r="P149" s="222"/>
      <c r="Q149" s="222"/>
      <c r="R149" s="222">
        <f t="shared" si="0"/>
        <v>0</v>
      </c>
      <c r="S149" s="1331">
        <v>57</v>
      </c>
      <c r="T149" s="143"/>
    </row>
    <row r="150" spans="1:20">
      <c r="A150" s="1640">
        <v>58</v>
      </c>
      <c r="B150" s="37"/>
      <c r="C150" s="1739"/>
      <c r="D150" s="1739"/>
      <c r="E150" s="1217"/>
      <c r="F150" s="1570"/>
      <c r="G150" s="567"/>
      <c r="H150" s="54"/>
      <c r="I150" s="54"/>
      <c r="J150" s="54"/>
      <c r="K150" s="222"/>
      <c r="L150" s="222"/>
      <c r="M150" s="1331">
        <v>58</v>
      </c>
      <c r="N150" s="1667"/>
      <c r="O150" s="222"/>
      <c r="P150" s="222"/>
      <c r="Q150" s="222"/>
      <c r="R150" s="222">
        <f t="shared" si="0"/>
        <v>0</v>
      </c>
      <c r="S150" s="1331">
        <v>58</v>
      </c>
      <c r="T150" s="143"/>
    </row>
    <row r="151" spans="1:20">
      <c r="A151" s="1640">
        <v>59</v>
      </c>
      <c r="B151" s="37"/>
      <c r="C151" s="1739"/>
      <c r="D151" s="1739"/>
      <c r="E151" s="1217"/>
      <c r="F151" s="1570"/>
      <c r="G151" s="567"/>
      <c r="H151" s="54"/>
      <c r="I151" s="54"/>
      <c r="J151" s="54"/>
      <c r="K151" s="222"/>
      <c r="L151" s="222"/>
      <c r="M151" s="1331">
        <v>59</v>
      </c>
      <c r="N151" s="1667"/>
      <c r="O151" s="222"/>
      <c r="P151" s="222"/>
      <c r="Q151" s="222"/>
      <c r="R151" s="222">
        <f t="shared" si="0"/>
        <v>0</v>
      </c>
      <c r="S151" s="1331">
        <v>59</v>
      </c>
      <c r="T151" s="143"/>
    </row>
    <row r="152" spans="1:20">
      <c r="A152" s="1640">
        <v>60</v>
      </c>
      <c r="B152" s="37"/>
      <c r="C152" s="1739"/>
      <c r="D152" s="1739"/>
      <c r="E152" s="1217"/>
      <c r="F152" s="1570"/>
      <c r="G152" s="567"/>
      <c r="H152" s="54"/>
      <c r="I152" s="54"/>
      <c r="J152" s="54"/>
      <c r="K152" s="222"/>
      <c r="L152" s="222"/>
      <c r="M152" s="1331">
        <v>60</v>
      </c>
      <c r="N152" s="1667"/>
      <c r="O152" s="222"/>
      <c r="P152" s="222"/>
      <c r="Q152" s="222"/>
      <c r="R152" s="222">
        <f t="shared" si="0"/>
        <v>0</v>
      </c>
      <c r="S152" s="1331">
        <v>60</v>
      </c>
      <c r="T152" s="143"/>
    </row>
    <row r="153" spans="1:20">
      <c r="A153" s="1640">
        <v>61</v>
      </c>
      <c r="B153" s="37"/>
      <c r="C153" s="1739"/>
      <c r="D153" s="1739"/>
      <c r="E153" s="1217"/>
      <c r="F153" s="1570"/>
      <c r="G153" s="567"/>
      <c r="H153" s="54"/>
      <c r="I153" s="54"/>
      <c r="J153" s="54"/>
      <c r="K153" s="222"/>
      <c r="L153" s="222"/>
      <c r="M153" s="1331">
        <v>61</v>
      </c>
      <c r="N153" s="1667"/>
      <c r="O153" s="222"/>
      <c r="P153" s="222"/>
      <c r="Q153" s="222"/>
      <c r="R153" s="222">
        <f t="shared" si="0"/>
        <v>0</v>
      </c>
      <c r="S153" s="1331">
        <v>61</v>
      </c>
      <c r="T153" s="143"/>
    </row>
    <row r="154" spans="1:20">
      <c r="A154" s="1640">
        <v>62</v>
      </c>
      <c r="B154" s="37"/>
      <c r="C154" s="1739"/>
      <c r="D154" s="1739"/>
      <c r="E154" s="1217"/>
      <c r="F154" s="1570"/>
      <c r="G154" s="567"/>
      <c r="H154" s="54"/>
      <c r="I154" s="54"/>
      <c r="J154" s="54"/>
      <c r="K154" s="222"/>
      <c r="L154" s="222"/>
      <c r="M154" s="1331">
        <v>62</v>
      </c>
      <c r="N154" s="1667"/>
      <c r="O154" s="222"/>
      <c r="P154" s="222"/>
      <c r="Q154" s="222"/>
      <c r="R154" s="222">
        <f t="shared" si="0"/>
        <v>0</v>
      </c>
      <c r="S154" s="1331">
        <v>62</v>
      </c>
      <c r="T154" s="143"/>
    </row>
    <row r="155" spans="1:20">
      <c r="A155" s="1640">
        <v>63</v>
      </c>
      <c r="B155" s="37"/>
      <c r="C155" s="1739"/>
      <c r="D155" s="1739"/>
      <c r="E155" s="1217"/>
      <c r="F155" s="1570"/>
      <c r="G155" s="567"/>
      <c r="H155" s="54"/>
      <c r="I155" s="54"/>
      <c r="J155" s="54"/>
      <c r="K155" s="222"/>
      <c r="L155" s="222"/>
      <c r="M155" s="1331">
        <v>63</v>
      </c>
      <c r="N155" s="1667"/>
      <c r="O155" s="222"/>
      <c r="P155" s="222"/>
      <c r="Q155" s="222"/>
      <c r="R155" s="222">
        <f t="shared" si="0"/>
        <v>0</v>
      </c>
      <c r="S155" s="1331">
        <v>63</v>
      </c>
      <c r="T155" s="143"/>
    </row>
    <row r="156" spans="1:20">
      <c r="A156" s="1640">
        <v>64</v>
      </c>
      <c r="B156" s="37"/>
      <c r="C156" s="1739"/>
      <c r="D156" s="1739"/>
      <c r="E156" s="1217"/>
      <c r="F156" s="1570"/>
      <c r="G156" s="567"/>
      <c r="H156" s="54"/>
      <c r="I156" s="54"/>
      <c r="J156" s="54"/>
      <c r="K156" s="222"/>
      <c r="L156" s="222"/>
      <c r="M156" s="1331">
        <v>64</v>
      </c>
      <c r="N156" s="1667"/>
      <c r="O156" s="222"/>
      <c r="P156" s="222"/>
      <c r="Q156" s="222"/>
      <c r="R156" s="222">
        <f t="shared" si="0"/>
        <v>0</v>
      </c>
      <c r="S156" s="1331">
        <v>64</v>
      </c>
      <c r="T156" s="143"/>
    </row>
    <row r="157" spans="1:20" ht="16" thickBot="1">
      <c r="A157" s="1350">
        <v>65</v>
      </c>
      <c r="B157" s="1703" t="s">
        <v>496</v>
      </c>
      <c r="C157" s="1907"/>
      <c r="D157" s="1907"/>
      <c r="E157" s="1650"/>
      <c r="F157" s="1908"/>
      <c r="G157" s="1909"/>
      <c r="H157" s="3014"/>
      <c r="I157" s="3014"/>
      <c r="J157" s="2998">
        <f>SUM(J93:J156)</f>
        <v>0</v>
      </c>
      <c r="K157" s="2999">
        <f>SUM(K93:K156)</f>
        <v>0</v>
      </c>
      <c r="L157" s="2999">
        <f>SUM(L93:L156)</f>
        <v>0</v>
      </c>
      <c r="M157" s="1431">
        <v>65</v>
      </c>
      <c r="N157" s="1189"/>
      <c r="O157" s="3033">
        <f>SUM(O93:O156)</f>
        <v>0</v>
      </c>
      <c r="P157" s="3033">
        <f>SUM(P93:P156)</f>
        <v>0</v>
      </c>
      <c r="Q157" s="3033">
        <f>SUM(Q93:Q156)</f>
        <v>14162.75</v>
      </c>
      <c r="R157" s="3033">
        <f>SUM(R93:R156)</f>
        <v>14162.75</v>
      </c>
      <c r="S157" s="1431">
        <v>65</v>
      </c>
      <c r="T157" s="143"/>
    </row>
    <row r="158" spans="1:20">
      <c r="A158" s="143"/>
      <c r="B158" s="143"/>
      <c r="C158"/>
      <c r="D158"/>
      <c r="E158"/>
      <c r="F158"/>
      <c r="G158"/>
      <c r="H158"/>
      <c r="I158"/>
      <c r="K158" s="151"/>
      <c r="L158" s="151"/>
      <c r="M158" s="143"/>
      <c r="O158" s="193"/>
      <c r="P158" s="193"/>
      <c r="Q158" s="193"/>
      <c r="R158" s="193"/>
      <c r="S158" s="143"/>
      <c r="T158" s="143"/>
    </row>
    <row r="159" spans="1:20">
      <c r="A159" s="13" t="s">
        <v>4191</v>
      </c>
      <c r="B159"/>
      <c r="C159"/>
      <c r="D159" s="12"/>
      <c r="E159" s="12"/>
      <c r="F159" s="13" t="s">
        <v>4191</v>
      </c>
      <c r="G159"/>
      <c r="H159"/>
      <c r="N159" s="13" t="s">
        <v>4191</v>
      </c>
    </row>
    <row r="160" spans="1:20">
      <c r="A160" s="12" t="s">
        <v>4514</v>
      </c>
      <c r="B160" s="12"/>
      <c r="C160" s="12"/>
      <c r="D160" s="12"/>
      <c r="E160" s="12"/>
      <c r="F160" s="12" t="s">
        <v>4515</v>
      </c>
      <c r="G160" s="12"/>
      <c r="H160" s="12"/>
      <c r="I160" s="12"/>
      <c r="J160" s="194"/>
      <c r="K160" s="194"/>
      <c r="L160" s="194"/>
      <c r="M160" s="12"/>
      <c r="N160" s="3699" t="s">
        <v>4516</v>
      </c>
      <c r="O160" s="3699"/>
      <c r="P160" s="3699"/>
      <c r="Q160" s="3699"/>
      <c r="R160" s="3699"/>
      <c r="S160" s="3699"/>
      <c r="T160" s="12"/>
    </row>
    <row r="161" spans="1:20" ht="18" thickBot="1">
      <c r="A161" s="2722" t="str">
        <f>'Data Sheet'!$C$25</f>
        <v xml:space="preserve">Niagara Mohawk Power Corporation </v>
      </c>
      <c r="B161" s="230"/>
      <c r="C161" s="617"/>
      <c r="D161" s="1769" t="str">
        <f>'Data Sheet'!$C$40</f>
        <v>April 20, 2026</v>
      </c>
      <c r="E161" s="1591" t="str">
        <f>'Data Sheet'!$C$38</f>
        <v>December 31, 2025</v>
      </c>
      <c r="F161" s="1644" t="str">
        <f>'Data Sheet'!$C$25</f>
        <v xml:space="preserve">Niagara Mohawk Power Corporation </v>
      </c>
      <c r="J161" s="418" t="str">
        <f>'Data Sheet'!$C$40</f>
        <v>April 20, 2026</v>
      </c>
      <c r="K161" s="151"/>
      <c r="L161" t="str">
        <f>'Data Sheet'!$C$38</f>
        <v>December 31, 2025</v>
      </c>
      <c r="N161" s="422" t="str">
        <f>'Data Sheet'!$C$25</f>
        <v xml:space="preserve">Niagara Mohawk Power Corporation </v>
      </c>
      <c r="P161" s="151"/>
      <c r="Q161" s="418" t="str">
        <f>'Data Sheet'!$C$40</f>
        <v>April 20, 2026</v>
      </c>
      <c r="R161" t="str">
        <f>'Data Sheet'!$C$38</f>
        <v>December 31, 2025</v>
      </c>
    </row>
    <row r="162" spans="1:20">
      <c r="A162" s="1264"/>
      <c r="B162" s="1326"/>
      <c r="C162" s="1740"/>
      <c r="D162" s="1740"/>
      <c r="E162" s="1524"/>
      <c r="F162" s="1645"/>
      <c r="G162" s="1326"/>
      <c r="H162" s="1326"/>
      <c r="I162" s="1326"/>
      <c r="J162" s="2723"/>
      <c r="K162" s="2723"/>
      <c r="L162" s="2723"/>
      <c r="M162" s="2529"/>
      <c r="N162" s="2724"/>
      <c r="O162" s="1326"/>
      <c r="P162" s="2723"/>
      <c r="Q162" s="2723"/>
      <c r="R162" s="2723"/>
      <c r="S162" s="2529"/>
    </row>
    <row r="163" spans="1:20">
      <c r="A163" s="3807" t="s">
        <v>4509</v>
      </c>
      <c r="B163" s="3699"/>
      <c r="C163" s="3907"/>
      <c r="D163" s="3907"/>
      <c r="E163" s="3808"/>
      <c r="F163" s="3908" t="s">
        <v>4510</v>
      </c>
      <c r="G163" s="3699"/>
      <c r="H163" s="3699"/>
      <c r="I163" s="3699"/>
      <c r="J163" s="3699"/>
      <c r="K163" s="3699"/>
      <c r="L163" s="3699"/>
      <c r="M163" s="3702"/>
      <c r="N163" s="3838" t="s">
        <v>4510</v>
      </c>
      <c r="O163" s="3699"/>
      <c r="P163" s="3699"/>
      <c r="Q163" s="3699"/>
      <c r="R163" s="3699"/>
      <c r="S163" s="3702"/>
      <c r="T163" s="143"/>
    </row>
    <row r="164" spans="1:20">
      <c r="A164" s="3807" t="s">
        <v>4349</v>
      </c>
      <c r="B164" s="3699"/>
      <c r="C164" s="3907"/>
      <c r="D164" s="3907"/>
      <c r="E164" s="3808"/>
      <c r="F164" s="3908" t="s">
        <v>4349</v>
      </c>
      <c r="G164" s="3699"/>
      <c r="H164" s="3699"/>
      <c r="I164" s="3699"/>
      <c r="J164" s="3699"/>
      <c r="K164" s="3699"/>
      <c r="L164" s="3699"/>
      <c r="M164" s="3702"/>
      <c r="N164" s="3838" t="s">
        <v>4349</v>
      </c>
      <c r="O164" s="3699"/>
      <c r="P164" s="3699"/>
      <c r="Q164" s="3699"/>
      <c r="R164" s="3699"/>
      <c r="S164" s="3702"/>
      <c r="T164" s="143"/>
    </row>
    <row r="165" spans="1:20">
      <c r="A165" s="1499"/>
      <c r="C165" s="617"/>
      <c r="D165" s="617"/>
      <c r="E165" s="1586"/>
      <c r="F165" s="2995"/>
      <c r="M165" s="1579"/>
      <c r="N165" s="2429"/>
      <c r="S165" s="1579"/>
    </row>
    <row r="166" spans="1:20">
      <c r="A166" s="2181" t="s">
        <v>85</v>
      </c>
      <c r="B166" s="2163" t="s">
        <v>4408</v>
      </c>
      <c r="C166" s="644" t="s">
        <v>4409</v>
      </c>
      <c r="D166" s="1770" t="s">
        <v>4410</v>
      </c>
      <c r="E166" s="1337" t="s">
        <v>85</v>
      </c>
      <c r="F166" s="1646" t="s">
        <v>4153</v>
      </c>
      <c r="G166" s="2221"/>
      <c r="H166" s="2222"/>
      <c r="I166" s="2222"/>
      <c r="J166" s="2222" t="s">
        <v>4411</v>
      </c>
      <c r="K166" s="2600" t="s">
        <v>4412</v>
      </c>
      <c r="L166" s="2221"/>
      <c r="M166" s="43"/>
      <c r="N166" s="112" t="s">
        <v>4413</v>
      </c>
      <c r="O166" s="2179"/>
      <c r="P166" s="2179"/>
      <c r="Q166" s="2179"/>
      <c r="R166" s="2179"/>
      <c r="S166" s="113"/>
      <c r="T166" s="12"/>
    </row>
    <row r="167" spans="1:20">
      <c r="A167" s="2950"/>
      <c r="B167" s="143" t="s">
        <v>4414</v>
      </c>
      <c r="C167" s="534" t="s">
        <v>4414</v>
      </c>
      <c r="D167" s="534" t="s">
        <v>4414</v>
      </c>
      <c r="E167" s="1651" t="s">
        <v>3798</v>
      </c>
      <c r="F167" s="2994" t="s">
        <v>3799</v>
      </c>
      <c r="G167" s="196"/>
      <c r="H167" s="144" t="s">
        <v>4415</v>
      </c>
      <c r="I167" s="144" t="s">
        <v>4416</v>
      </c>
      <c r="J167" s="144" t="s">
        <v>4155</v>
      </c>
      <c r="K167" s="2222" t="s">
        <v>3802</v>
      </c>
      <c r="L167" s="2222" t="s">
        <v>3802</v>
      </c>
      <c r="M167" s="2435" t="s">
        <v>399</v>
      </c>
      <c r="N167" s="2439" t="s">
        <v>3803</v>
      </c>
      <c r="O167" s="196"/>
      <c r="P167" s="144" t="s">
        <v>3804</v>
      </c>
      <c r="Q167" s="144" t="s">
        <v>3805</v>
      </c>
      <c r="R167" s="144" t="s">
        <v>4417</v>
      </c>
      <c r="S167" s="2435" t="s">
        <v>399</v>
      </c>
      <c r="T167" s="143"/>
    </row>
    <row r="168" spans="1:20">
      <c r="A168" s="2951" t="s">
        <v>399</v>
      </c>
      <c r="B168" s="143" t="s">
        <v>4418</v>
      </c>
      <c r="C168" s="534" t="s">
        <v>4418</v>
      </c>
      <c r="D168" s="534" t="s">
        <v>4418</v>
      </c>
      <c r="E168" s="1651" t="s">
        <v>3808</v>
      </c>
      <c r="F168" s="2994" t="s">
        <v>3809</v>
      </c>
      <c r="G168" s="196"/>
      <c r="H168" s="144" t="s">
        <v>4419</v>
      </c>
      <c r="I168" s="144" t="s">
        <v>4419</v>
      </c>
      <c r="J168" s="144" t="s">
        <v>4420</v>
      </c>
      <c r="K168" s="144" t="s">
        <v>4164</v>
      </c>
      <c r="L168" s="144" t="s">
        <v>4165</v>
      </c>
      <c r="M168" s="2435" t="s">
        <v>402</v>
      </c>
      <c r="N168" s="2439" t="s">
        <v>3814</v>
      </c>
      <c r="O168" s="196"/>
      <c r="P168" s="144" t="s">
        <v>3814</v>
      </c>
      <c r="Q168" s="144" t="s">
        <v>3814</v>
      </c>
      <c r="R168" s="144" t="s">
        <v>4421</v>
      </c>
      <c r="S168" s="2435" t="s">
        <v>402</v>
      </c>
      <c r="T168" s="143"/>
    </row>
    <row r="169" spans="1:20">
      <c r="A169" s="1640" t="s">
        <v>402</v>
      </c>
      <c r="B169" s="297" t="s">
        <v>172</v>
      </c>
      <c r="C169" s="559" t="s">
        <v>173</v>
      </c>
      <c r="D169" s="559" t="s">
        <v>174</v>
      </c>
      <c r="E169" s="1338" t="s">
        <v>175</v>
      </c>
      <c r="F169" s="1647" t="s">
        <v>513</v>
      </c>
      <c r="G169" s="155"/>
      <c r="H169" s="198" t="s">
        <v>514</v>
      </c>
      <c r="I169" s="198" t="s">
        <v>515</v>
      </c>
      <c r="J169" s="198" t="s">
        <v>516</v>
      </c>
      <c r="K169" s="198" t="s">
        <v>517</v>
      </c>
      <c r="L169" s="198" t="s">
        <v>518</v>
      </c>
      <c r="M169" s="236"/>
      <c r="N169" s="2431" t="s">
        <v>519</v>
      </c>
      <c r="O169" s="155"/>
      <c r="P169" s="198" t="s">
        <v>520</v>
      </c>
      <c r="Q169" s="198" t="s">
        <v>982</v>
      </c>
      <c r="R169" s="198" t="s">
        <v>983</v>
      </c>
      <c r="S169" s="236"/>
      <c r="T169" s="143"/>
    </row>
    <row r="170" spans="1:20">
      <c r="A170" s="1640" t="s">
        <v>4422</v>
      </c>
      <c r="B170" s="37"/>
      <c r="C170" s="1739"/>
      <c r="D170" s="1739"/>
      <c r="E170" s="1217"/>
      <c r="F170" s="1641"/>
      <c r="G170" s="54"/>
      <c r="H170" s="54"/>
      <c r="I170" s="54"/>
      <c r="J170" s="54"/>
      <c r="K170" s="222"/>
      <c r="L170" s="222"/>
      <c r="M170" s="117" t="s">
        <v>4422</v>
      </c>
      <c r="N170" s="2430"/>
      <c r="O170" s="161"/>
      <c r="P170" s="161"/>
      <c r="Q170" s="161"/>
      <c r="R170" s="161">
        <f t="shared" ref="R170:R233" si="1">SUM(O170:Q170)</f>
        <v>0</v>
      </c>
      <c r="S170" s="117" t="s">
        <v>4422</v>
      </c>
      <c r="T170" s="143"/>
    </row>
    <row r="171" spans="1:20">
      <c r="A171" s="1640" t="s">
        <v>4428</v>
      </c>
      <c r="B171" s="37"/>
      <c r="C171" s="1739"/>
      <c r="D171" s="1739"/>
      <c r="E171" s="1217"/>
      <c r="F171" s="1641"/>
      <c r="G171" s="54"/>
      <c r="H171" s="54"/>
      <c r="I171" s="54"/>
      <c r="J171" s="54"/>
      <c r="K171" s="222"/>
      <c r="L171" s="222"/>
      <c r="M171" s="117" t="s">
        <v>4428</v>
      </c>
      <c r="N171" s="2430" t="s">
        <v>85</v>
      </c>
      <c r="O171" s="222"/>
      <c r="P171" s="222"/>
      <c r="Q171" s="222"/>
      <c r="R171" s="222">
        <f t="shared" si="1"/>
        <v>0</v>
      </c>
      <c r="S171" s="117" t="s">
        <v>4428</v>
      </c>
      <c r="T171" s="143"/>
    </row>
    <row r="172" spans="1:20">
      <c r="A172" s="1640" t="s">
        <v>4432</v>
      </c>
      <c r="B172" s="37"/>
      <c r="C172" s="1739"/>
      <c r="D172" s="1739"/>
      <c r="E172" s="1217"/>
      <c r="F172" s="1641"/>
      <c r="G172" s="54"/>
      <c r="H172" s="54"/>
      <c r="I172" s="54"/>
      <c r="J172" s="54"/>
      <c r="K172" s="222"/>
      <c r="L172" s="222"/>
      <c r="M172" s="117" t="s">
        <v>4432</v>
      </c>
      <c r="N172" s="2430"/>
      <c r="O172" s="222"/>
      <c r="P172" s="222"/>
      <c r="Q172" s="222"/>
      <c r="R172" s="222">
        <f t="shared" si="1"/>
        <v>0</v>
      </c>
      <c r="S172" s="117" t="s">
        <v>4432</v>
      </c>
      <c r="T172" s="143"/>
    </row>
    <row r="173" spans="1:20">
      <c r="A173" s="1640" t="s">
        <v>4433</v>
      </c>
      <c r="B173" s="37"/>
      <c r="C173" s="1739"/>
      <c r="D173" s="1739"/>
      <c r="E173" s="1217"/>
      <c r="F173" s="1641"/>
      <c r="G173" s="54"/>
      <c r="H173" s="54"/>
      <c r="I173" s="54"/>
      <c r="J173" s="54"/>
      <c r="K173" s="222"/>
      <c r="L173" s="222"/>
      <c r="M173" s="117" t="s">
        <v>4433</v>
      </c>
      <c r="N173" s="2430"/>
      <c r="O173" s="222"/>
      <c r="P173" s="222"/>
      <c r="Q173" s="222"/>
      <c r="R173" s="222">
        <f t="shared" si="1"/>
        <v>0</v>
      </c>
      <c r="S173" s="117" t="s">
        <v>4433</v>
      </c>
      <c r="T173" s="143"/>
    </row>
    <row r="174" spans="1:20">
      <c r="A174" s="1640" t="s">
        <v>4436</v>
      </c>
      <c r="B174" s="37"/>
      <c r="C174" s="1739"/>
      <c r="D174" s="1739"/>
      <c r="E174" s="1217"/>
      <c r="F174" s="1641"/>
      <c r="G174" s="54"/>
      <c r="H174" s="54"/>
      <c r="I174" s="54"/>
      <c r="J174" s="54"/>
      <c r="K174" s="222"/>
      <c r="L174" s="222"/>
      <c r="M174" s="117" t="s">
        <v>4436</v>
      </c>
      <c r="N174" s="2430"/>
      <c r="O174" s="222"/>
      <c r="P174" s="222"/>
      <c r="Q174" s="222"/>
      <c r="R174" s="222">
        <f t="shared" si="1"/>
        <v>0</v>
      </c>
      <c r="S174" s="117" t="s">
        <v>4436</v>
      </c>
      <c r="T174" s="143"/>
    </row>
    <row r="175" spans="1:20">
      <c r="A175" s="1640" t="s">
        <v>4439</v>
      </c>
      <c r="B175" s="37"/>
      <c r="C175" s="1739"/>
      <c r="D175" s="1739"/>
      <c r="E175" s="1217"/>
      <c r="F175" s="1641"/>
      <c r="G175" s="54"/>
      <c r="H175" s="54"/>
      <c r="I175" s="54"/>
      <c r="J175" s="54"/>
      <c r="K175" s="222"/>
      <c r="L175" s="222"/>
      <c r="M175" s="117" t="s">
        <v>4439</v>
      </c>
      <c r="N175" s="2430"/>
      <c r="O175" s="222"/>
      <c r="P175" s="222"/>
      <c r="Q175" s="222"/>
      <c r="R175" s="222">
        <f t="shared" si="1"/>
        <v>0</v>
      </c>
      <c r="S175" s="117" t="s">
        <v>4439</v>
      </c>
      <c r="T175" s="143"/>
    </row>
    <row r="176" spans="1:20">
      <c r="A176" s="1640" t="s">
        <v>4441</v>
      </c>
      <c r="B176" s="37"/>
      <c r="C176" s="1739"/>
      <c r="D176" s="1739"/>
      <c r="E176" s="1217"/>
      <c r="F176" s="1641"/>
      <c r="G176" s="54"/>
      <c r="H176" s="54"/>
      <c r="I176" s="54"/>
      <c r="J176" s="54"/>
      <c r="K176" s="222"/>
      <c r="L176" s="222"/>
      <c r="M176" s="117" t="s">
        <v>4441</v>
      </c>
      <c r="N176" s="2430"/>
      <c r="O176" s="222"/>
      <c r="P176" s="222"/>
      <c r="Q176" s="222"/>
      <c r="R176" s="222">
        <f t="shared" si="1"/>
        <v>0</v>
      </c>
      <c r="S176" s="117" t="s">
        <v>4441</v>
      </c>
      <c r="T176" s="143"/>
    </row>
    <row r="177" spans="1:20">
      <c r="A177" s="1640" t="s">
        <v>4444</v>
      </c>
      <c r="B177" s="37"/>
      <c r="C177" s="1739"/>
      <c r="D177" s="1739"/>
      <c r="E177" s="1217"/>
      <c r="F177" s="1641"/>
      <c r="G177" s="54"/>
      <c r="H177" s="54"/>
      <c r="I177" s="54"/>
      <c r="J177" s="54"/>
      <c r="K177" s="222"/>
      <c r="L177" s="222"/>
      <c r="M177" s="117" t="s">
        <v>4444</v>
      </c>
      <c r="N177" s="2430"/>
      <c r="O177" s="222"/>
      <c r="P177" s="222"/>
      <c r="Q177" s="222"/>
      <c r="R177" s="222">
        <f t="shared" si="1"/>
        <v>0</v>
      </c>
      <c r="S177" s="117" t="s">
        <v>4444</v>
      </c>
      <c r="T177" s="143"/>
    </row>
    <row r="178" spans="1:20">
      <c r="A178" s="1640" t="s">
        <v>4445</v>
      </c>
      <c r="B178" s="37"/>
      <c r="C178" s="1739"/>
      <c r="D178" s="1739"/>
      <c r="E178" s="1217"/>
      <c r="F178" s="1641"/>
      <c r="G178" s="54"/>
      <c r="H178" s="54"/>
      <c r="I178" s="54"/>
      <c r="J178" s="54"/>
      <c r="K178" s="222"/>
      <c r="L178" s="222"/>
      <c r="M178" s="117" t="s">
        <v>4445</v>
      </c>
      <c r="N178" s="2430"/>
      <c r="O178" s="222"/>
      <c r="P178" s="222"/>
      <c r="Q178" s="222"/>
      <c r="R178" s="222">
        <f t="shared" si="1"/>
        <v>0</v>
      </c>
      <c r="S178" s="117" t="s">
        <v>4445</v>
      </c>
      <c r="T178" s="143"/>
    </row>
    <row r="179" spans="1:20">
      <c r="A179" s="1640" t="s">
        <v>422</v>
      </c>
      <c r="B179" s="37"/>
      <c r="C179" s="1128"/>
      <c r="D179" s="1128"/>
      <c r="E179" s="1217"/>
      <c r="F179" s="1641"/>
      <c r="G179" s="54"/>
      <c r="H179" s="54"/>
      <c r="I179" s="54"/>
      <c r="J179" s="54"/>
      <c r="K179" s="222"/>
      <c r="L179" s="222"/>
      <c r="M179" s="117" t="s">
        <v>422</v>
      </c>
      <c r="N179" s="2430"/>
      <c r="O179" s="222"/>
      <c r="P179" s="222"/>
      <c r="Q179" s="222"/>
      <c r="R179" s="222">
        <f t="shared" si="1"/>
        <v>0</v>
      </c>
      <c r="S179" s="117" t="s">
        <v>422</v>
      </c>
      <c r="T179" s="143"/>
    </row>
    <row r="180" spans="1:20">
      <c r="A180" s="1640" t="s">
        <v>423</v>
      </c>
      <c r="B180" s="54"/>
      <c r="C180" s="54"/>
      <c r="D180" s="54"/>
      <c r="E180" s="1217"/>
      <c r="F180" s="1641"/>
      <c r="G180" s="54"/>
      <c r="H180" s="54"/>
      <c r="I180" s="54"/>
      <c r="J180" s="54"/>
      <c r="K180" s="222"/>
      <c r="L180" s="222"/>
      <c r="M180" s="117" t="s">
        <v>423</v>
      </c>
      <c r="N180" s="2430"/>
      <c r="O180" s="222"/>
      <c r="P180" s="222"/>
      <c r="Q180" s="222"/>
      <c r="R180" s="222">
        <f t="shared" si="1"/>
        <v>0</v>
      </c>
      <c r="S180" s="117" t="s">
        <v>423</v>
      </c>
      <c r="T180" s="143"/>
    </row>
    <row r="181" spans="1:20" ht="16" thickBot="1">
      <c r="A181" s="1350">
        <v>12</v>
      </c>
      <c r="B181" s="2998"/>
      <c r="C181" s="2998"/>
      <c r="D181" s="2998"/>
      <c r="E181" s="1369"/>
      <c r="F181" s="1641"/>
      <c r="G181" s="54"/>
      <c r="H181" s="54"/>
      <c r="I181" s="54"/>
      <c r="J181" s="54"/>
      <c r="K181" s="222"/>
      <c r="L181" s="222"/>
      <c r="M181" s="117">
        <v>12</v>
      </c>
      <c r="N181" s="2430"/>
      <c r="O181" s="222"/>
      <c r="P181" s="222"/>
      <c r="Q181" s="222"/>
      <c r="R181" s="222">
        <f t="shared" si="1"/>
        <v>0</v>
      </c>
      <c r="S181" s="117">
        <v>12</v>
      </c>
      <c r="T181" s="143"/>
    </row>
    <row r="182" spans="1:20">
      <c r="A182" s="1640">
        <v>13</v>
      </c>
      <c r="B182" s="54"/>
      <c r="C182" s="54"/>
      <c r="D182" s="54"/>
      <c r="E182" s="36"/>
      <c r="F182" s="1641"/>
      <c r="G182" s="54"/>
      <c r="H182" s="54"/>
      <c r="I182" s="54"/>
      <c r="J182" s="54"/>
      <c r="K182" s="222"/>
      <c r="L182" s="222"/>
      <c r="M182" s="117">
        <v>13</v>
      </c>
      <c r="N182" s="2430"/>
      <c r="O182" s="222"/>
      <c r="P182" s="222"/>
      <c r="Q182" s="222"/>
      <c r="R182" s="222">
        <f t="shared" si="1"/>
        <v>0</v>
      </c>
      <c r="S182" s="117">
        <v>13</v>
      </c>
      <c r="T182" s="143"/>
    </row>
    <row r="183" spans="1:20">
      <c r="A183" s="1640">
        <v>14</v>
      </c>
      <c r="B183" s="54"/>
      <c r="C183" s="54"/>
      <c r="D183" s="54"/>
      <c r="E183" s="36"/>
      <c r="F183" s="1641"/>
      <c r="G183" s="54"/>
      <c r="H183" s="54"/>
      <c r="I183" s="54"/>
      <c r="J183" s="54"/>
      <c r="K183" s="222"/>
      <c r="L183" s="222"/>
      <c r="M183" s="117">
        <v>14</v>
      </c>
      <c r="N183" s="2430"/>
      <c r="O183" s="222"/>
      <c r="P183" s="222"/>
      <c r="Q183" s="222"/>
      <c r="R183" s="222">
        <f t="shared" si="1"/>
        <v>0</v>
      </c>
      <c r="S183" s="117">
        <v>14</v>
      </c>
      <c r="T183" s="143"/>
    </row>
    <row r="184" spans="1:20">
      <c r="A184" s="1640">
        <v>15</v>
      </c>
      <c r="B184" s="54"/>
      <c r="C184" s="54"/>
      <c r="D184" s="54"/>
      <c r="E184" s="36"/>
      <c r="F184" s="1641"/>
      <c r="G184" s="54"/>
      <c r="H184" s="54"/>
      <c r="I184" s="54"/>
      <c r="J184" s="54"/>
      <c r="K184" s="222"/>
      <c r="L184" s="222"/>
      <c r="M184" s="117">
        <v>15</v>
      </c>
      <c r="N184" s="2430"/>
      <c r="O184" s="222"/>
      <c r="P184" s="222"/>
      <c r="Q184" s="222"/>
      <c r="R184" s="222">
        <f t="shared" si="1"/>
        <v>0</v>
      </c>
      <c r="S184" s="117">
        <v>15</v>
      </c>
      <c r="T184" s="143"/>
    </row>
    <row r="185" spans="1:20">
      <c r="A185" s="1640">
        <v>16</v>
      </c>
      <c r="B185" s="54"/>
      <c r="C185" s="54"/>
      <c r="D185" s="54"/>
      <c r="E185" s="36"/>
      <c r="F185" s="1641"/>
      <c r="G185" s="54"/>
      <c r="H185" s="54"/>
      <c r="I185" s="54"/>
      <c r="J185" s="54"/>
      <c r="K185" s="222"/>
      <c r="L185" s="222"/>
      <c r="M185" s="117">
        <v>16</v>
      </c>
      <c r="N185" s="2430"/>
      <c r="O185" s="222"/>
      <c r="P185" s="222"/>
      <c r="Q185" s="222"/>
      <c r="R185" s="222">
        <f t="shared" si="1"/>
        <v>0</v>
      </c>
      <c r="S185" s="117">
        <v>16</v>
      </c>
      <c r="T185" s="143"/>
    </row>
    <row r="186" spans="1:20">
      <c r="A186" s="1640">
        <v>17</v>
      </c>
      <c r="B186" s="54"/>
      <c r="C186" s="54"/>
      <c r="D186" s="54"/>
      <c r="E186" s="36"/>
      <c r="F186" s="1641"/>
      <c r="G186" s="54"/>
      <c r="H186" s="54"/>
      <c r="I186" s="54"/>
      <c r="J186" s="54"/>
      <c r="K186" s="222"/>
      <c r="L186" s="222"/>
      <c r="M186" s="117">
        <v>17</v>
      </c>
      <c r="N186" s="2430"/>
      <c r="O186" s="222"/>
      <c r="P186" s="222"/>
      <c r="Q186" s="222"/>
      <c r="R186" s="222">
        <f t="shared" si="1"/>
        <v>0</v>
      </c>
      <c r="S186" s="117">
        <v>17</v>
      </c>
      <c r="T186" s="143"/>
    </row>
    <row r="187" spans="1:20">
      <c r="A187" s="1640">
        <v>18</v>
      </c>
      <c r="B187" s="54"/>
      <c r="C187" s="54"/>
      <c r="D187" s="54"/>
      <c r="E187" s="36"/>
      <c r="F187" s="1641"/>
      <c r="G187" s="54"/>
      <c r="H187" s="54"/>
      <c r="I187" s="54"/>
      <c r="J187" s="54"/>
      <c r="K187" s="222"/>
      <c r="L187" s="222"/>
      <c r="M187" s="117">
        <v>18</v>
      </c>
      <c r="N187" s="2430"/>
      <c r="O187" s="222"/>
      <c r="P187" s="222"/>
      <c r="Q187" s="222"/>
      <c r="R187" s="222">
        <f t="shared" si="1"/>
        <v>0</v>
      </c>
      <c r="S187" s="117">
        <v>18</v>
      </c>
      <c r="T187" s="143"/>
    </row>
    <row r="188" spans="1:20">
      <c r="A188" s="1640">
        <v>19</v>
      </c>
      <c r="B188" s="54"/>
      <c r="C188" s="54"/>
      <c r="D188" s="54"/>
      <c r="E188" s="36"/>
      <c r="F188" s="1641"/>
      <c r="G188" s="54"/>
      <c r="H188" s="54"/>
      <c r="I188" s="54"/>
      <c r="J188" s="54"/>
      <c r="K188" s="222"/>
      <c r="L188" s="222"/>
      <c r="M188" s="117">
        <v>19</v>
      </c>
      <c r="N188" s="2430"/>
      <c r="O188" s="222"/>
      <c r="P188" s="222"/>
      <c r="Q188" s="222"/>
      <c r="R188" s="222">
        <f t="shared" si="1"/>
        <v>0</v>
      </c>
      <c r="S188" s="117">
        <v>19</v>
      </c>
      <c r="T188" s="143"/>
    </row>
    <row r="189" spans="1:20">
      <c r="A189" s="1640">
        <v>20</v>
      </c>
      <c r="B189" s="54"/>
      <c r="C189" s="54"/>
      <c r="D189" s="54"/>
      <c r="E189" s="36"/>
      <c r="F189" s="1641"/>
      <c r="G189" s="54"/>
      <c r="H189" s="54"/>
      <c r="I189" s="54"/>
      <c r="J189" s="54"/>
      <c r="K189" s="222"/>
      <c r="L189" s="222"/>
      <c r="M189" s="117">
        <v>20</v>
      </c>
      <c r="N189" s="2430"/>
      <c r="O189" s="222"/>
      <c r="P189" s="222"/>
      <c r="Q189" s="222"/>
      <c r="R189" s="222">
        <f t="shared" si="1"/>
        <v>0</v>
      </c>
      <c r="S189" s="117">
        <v>20</v>
      </c>
      <c r="T189" s="143"/>
    </row>
    <row r="190" spans="1:20">
      <c r="A190" s="1640">
        <v>21</v>
      </c>
      <c r="B190" s="54"/>
      <c r="C190" s="54"/>
      <c r="D190" s="54"/>
      <c r="E190" s="36"/>
      <c r="F190" s="1641"/>
      <c r="G190" s="54"/>
      <c r="H190" s="54"/>
      <c r="I190" s="54"/>
      <c r="J190" s="54"/>
      <c r="K190" s="222"/>
      <c r="L190" s="222"/>
      <c r="M190" s="117">
        <v>21</v>
      </c>
      <c r="N190" s="2430"/>
      <c r="O190" s="222"/>
      <c r="P190" s="222"/>
      <c r="Q190" s="222"/>
      <c r="R190" s="222">
        <f t="shared" si="1"/>
        <v>0</v>
      </c>
      <c r="S190" s="117">
        <v>21</v>
      </c>
      <c r="T190" s="143"/>
    </row>
    <row r="191" spans="1:20">
      <c r="A191" s="1640">
        <v>22</v>
      </c>
      <c r="B191" s="54"/>
      <c r="C191" s="54"/>
      <c r="D191" s="54"/>
      <c r="E191" s="36"/>
      <c r="F191" s="1641"/>
      <c r="G191" s="54"/>
      <c r="H191" s="54"/>
      <c r="I191" s="54"/>
      <c r="J191" s="54"/>
      <c r="K191" s="222"/>
      <c r="L191" s="222"/>
      <c r="M191" s="117">
        <v>22</v>
      </c>
      <c r="N191" s="2430"/>
      <c r="O191" s="222"/>
      <c r="P191" s="222"/>
      <c r="Q191" s="222"/>
      <c r="R191" s="222">
        <f t="shared" si="1"/>
        <v>0</v>
      </c>
      <c r="S191" s="117">
        <v>22</v>
      </c>
      <c r="T191" s="143"/>
    </row>
    <row r="192" spans="1:20">
      <c r="A192" s="1640">
        <v>23</v>
      </c>
      <c r="B192" s="54"/>
      <c r="C192" s="54"/>
      <c r="D192" s="54"/>
      <c r="E192" s="36"/>
      <c r="F192" s="1641"/>
      <c r="G192" s="54"/>
      <c r="H192" s="54"/>
      <c r="I192" s="54"/>
      <c r="J192" s="54"/>
      <c r="K192" s="222"/>
      <c r="L192" s="222"/>
      <c r="M192" s="117">
        <v>23</v>
      </c>
      <c r="N192" s="2430"/>
      <c r="O192" s="222"/>
      <c r="P192" s="222"/>
      <c r="Q192" s="222"/>
      <c r="R192" s="222">
        <f t="shared" si="1"/>
        <v>0</v>
      </c>
      <c r="S192" s="117">
        <v>23</v>
      </c>
      <c r="T192" s="143"/>
    </row>
    <row r="193" spans="1:20">
      <c r="A193" s="1640">
        <v>24</v>
      </c>
      <c r="B193" s="54"/>
      <c r="C193" s="54"/>
      <c r="D193" s="54"/>
      <c r="E193" s="36"/>
      <c r="F193" s="1641"/>
      <c r="G193" s="54"/>
      <c r="H193" s="54"/>
      <c r="I193" s="54"/>
      <c r="J193" s="54"/>
      <c r="K193" s="222"/>
      <c r="L193" s="222"/>
      <c r="M193" s="117">
        <v>24</v>
      </c>
      <c r="N193" s="2430"/>
      <c r="O193" s="222"/>
      <c r="P193" s="222"/>
      <c r="Q193" s="222"/>
      <c r="R193" s="222">
        <f t="shared" si="1"/>
        <v>0</v>
      </c>
      <c r="S193" s="117">
        <v>24</v>
      </c>
      <c r="T193" s="143"/>
    </row>
    <row r="194" spans="1:20">
      <c r="A194" s="1640">
        <v>25</v>
      </c>
      <c r="B194" s="54"/>
      <c r="C194" s="54"/>
      <c r="D194" s="54"/>
      <c r="E194" s="36"/>
      <c r="F194" s="1641"/>
      <c r="G194" s="54"/>
      <c r="H194" s="54"/>
      <c r="I194" s="54"/>
      <c r="J194" s="54"/>
      <c r="K194" s="222"/>
      <c r="L194" s="222"/>
      <c r="M194" s="117">
        <v>25</v>
      </c>
      <c r="N194" s="2430"/>
      <c r="O194" s="222"/>
      <c r="P194" s="222"/>
      <c r="Q194" s="222"/>
      <c r="R194" s="222">
        <f t="shared" si="1"/>
        <v>0</v>
      </c>
      <c r="S194" s="117">
        <v>25</v>
      </c>
      <c r="T194" s="143"/>
    </row>
    <row r="195" spans="1:20">
      <c r="A195" s="1640">
        <v>26</v>
      </c>
      <c r="B195" s="54"/>
      <c r="C195" s="54"/>
      <c r="D195" s="54"/>
      <c r="E195" s="36"/>
      <c r="F195" s="1641"/>
      <c r="G195" s="54"/>
      <c r="H195" s="54"/>
      <c r="I195" s="54"/>
      <c r="J195" s="54"/>
      <c r="K195" s="222"/>
      <c r="L195" s="222"/>
      <c r="M195" s="117">
        <v>26</v>
      </c>
      <c r="N195" s="2430"/>
      <c r="O195" s="222"/>
      <c r="P195" s="222"/>
      <c r="Q195" s="222"/>
      <c r="R195" s="222">
        <f t="shared" si="1"/>
        <v>0</v>
      </c>
      <c r="S195" s="117">
        <v>26</v>
      </c>
      <c r="T195" s="143"/>
    </row>
    <row r="196" spans="1:20">
      <c r="A196" s="1640">
        <v>27</v>
      </c>
      <c r="B196" s="54"/>
      <c r="C196" s="54"/>
      <c r="D196" s="54"/>
      <c r="E196" s="36"/>
      <c r="F196" s="1641"/>
      <c r="G196" s="54"/>
      <c r="H196" s="54"/>
      <c r="I196" s="54"/>
      <c r="J196" s="54"/>
      <c r="K196" s="222"/>
      <c r="L196" s="222"/>
      <c r="M196" s="117">
        <v>27</v>
      </c>
      <c r="N196" s="2430"/>
      <c r="O196" s="222"/>
      <c r="P196" s="222"/>
      <c r="Q196" s="222"/>
      <c r="R196" s="222">
        <f t="shared" si="1"/>
        <v>0</v>
      </c>
      <c r="S196" s="117">
        <v>27</v>
      </c>
      <c r="T196" s="143"/>
    </row>
    <row r="197" spans="1:20">
      <c r="A197" s="1640">
        <v>28</v>
      </c>
      <c r="B197" s="54"/>
      <c r="C197" s="54"/>
      <c r="D197" s="54"/>
      <c r="E197" s="36"/>
      <c r="F197" s="1641"/>
      <c r="G197" s="54"/>
      <c r="H197" s="54"/>
      <c r="I197" s="54"/>
      <c r="J197" s="54"/>
      <c r="K197" s="222"/>
      <c r="L197" s="222"/>
      <c r="M197" s="117">
        <v>28</v>
      </c>
      <c r="N197" s="2430"/>
      <c r="O197" s="222"/>
      <c r="P197" s="222"/>
      <c r="Q197" s="222"/>
      <c r="R197" s="222">
        <f t="shared" si="1"/>
        <v>0</v>
      </c>
      <c r="S197" s="117">
        <v>28</v>
      </c>
      <c r="T197" s="143"/>
    </row>
    <row r="198" spans="1:20">
      <c r="A198" s="1640">
        <v>29</v>
      </c>
      <c r="B198" s="54"/>
      <c r="C198" s="54"/>
      <c r="D198" s="54"/>
      <c r="E198" s="36"/>
      <c r="F198" s="1641"/>
      <c r="G198" s="54"/>
      <c r="H198" s="54"/>
      <c r="I198" s="54"/>
      <c r="J198" s="54"/>
      <c r="K198" s="222"/>
      <c r="L198" s="222"/>
      <c r="M198" s="117">
        <v>29</v>
      </c>
      <c r="N198" s="2430"/>
      <c r="O198" s="222"/>
      <c r="P198" s="222"/>
      <c r="Q198" s="222"/>
      <c r="R198" s="222">
        <f t="shared" si="1"/>
        <v>0</v>
      </c>
      <c r="S198" s="117">
        <v>29</v>
      </c>
      <c r="T198" s="143"/>
    </row>
    <row r="199" spans="1:20">
      <c r="A199" s="1640">
        <v>30</v>
      </c>
      <c r="B199" s="54"/>
      <c r="C199" s="54"/>
      <c r="D199" s="54"/>
      <c r="E199" s="36"/>
      <c r="F199" s="1641"/>
      <c r="G199" s="54"/>
      <c r="H199" s="54"/>
      <c r="I199" s="54"/>
      <c r="J199" s="54"/>
      <c r="K199" s="222"/>
      <c r="L199" s="222"/>
      <c r="M199" s="117">
        <v>30</v>
      </c>
      <c r="N199" s="2430"/>
      <c r="O199" s="222"/>
      <c r="P199" s="222"/>
      <c r="Q199" s="222"/>
      <c r="R199" s="222">
        <f t="shared" si="1"/>
        <v>0</v>
      </c>
      <c r="S199" s="117">
        <v>30</v>
      </c>
      <c r="T199" s="143"/>
    </row>
    <row r="200" spans="1:20" ht="16" thickBot="1">
      <c r="A200" s="1350">
        <v>31</v>
      </c>
      <c r="B200" s="2998"/>
      <c r="C200" s="2998"/>
      <c r="D200" s="2998"/>
      <c r="E200" s="1648"/>
      <c r="F200" s="1649"/>
      <c r="G200" s="54"/>
      <c r="H200" s="54"/>
      <c r="I200" s="54"/>
      <c r="J200" s="54"/>
      <c r="K200" s="222"/>
      <c r="L200" s="222"/>
      <c r="M200" s="117">
        <v>31</v>
      </c>
      <c r="N200" s="2430"/>
      <c r="O200" s="222"/>
      <c r="P200" s="222"/>
      <c r="Q200" s="222"/>
      <c r="R200" s="222">
        <f t="shared" si="1"/>
        <v>0</v>
      </c>
      <c r="S200" s="117">
        <v>31</v>
      </c>
      <c r="T200" s="143"/>
    </row>
    <row r="201" spans="1:20">
      <c r="A201" s="1548">
        <v>32</v>
      </c>
      <c r="B201" s="54"/>
      <c r="C201" s="54"/>
      <c r="D201" s="54"/>
      <c r="E201" s="36"/>
      <c r="F201" s="2430"/>
      <c r="G201" s="54"/>
      <c r="H201" s="54"/>
      <c r="I201" s="54"/>
      <c r="J201" s="54"/>
      <c r="K201" s="222"/>
      <c r="L201" s="222"/>
      <c r="M201" s="117">
        <v>32</v>
      </c>
      <c r="N201" s="2430"/>
      <c r="O201" s="222"/>
      <c r="P201" s="222"/>
      <c r="Q201" s="222"/>
      <c r="R201" s="222">
        <f t="shared" si="1"/>
        <v>0</v>
      </c>
      <c r="S201" s="117">
        <v>32</v>
      </c>
      <c r="T201" s="143"/>
    </row>
    <row r="202" spans="1:20">
      <c r="A202" s="1548">
        <v>33</v>
      </c>
      <c r="B202" s="54"/>
      <c r="C202" s="54"/>
      <c r="D202" s="54"/>
      <c r="E202" s="36"/>
      <c r="F202" s="2430"/>
      <c r="G202" s="54"/>
      <c r="H202" s="54"/>
      <c r="I202" s="54"/>
      <c r="J202" s="54"/>
      <c r="K202" s="222"/>
      <c r="L202" s="222"/>
      <c r="M202" s="117">
        <v>33</v>
      </c>
      <c r="N202" s="2430"/>
      <c r="O202" s="222"/>
      <c r="P202" s="222"/>
      <c r="Q202" s="222"/>
      <c r="R202" s="222">
        <f t="shared" si="1"/>
        <v>0</v>
      </c>
      <c r="S202" s="117">
        <v>33</v>
      </c>
      <c r="T202" s="143"/>
    </row>
    <row r="203" spans="1:20">
      <c r="A203" s="1548">
        <v>34</v>
      </c>
      <c r="B203" s="54"/>
      <c r="C203" s="54"/>
      <c r="D203" s="54"/>
      <c r="E203" s="36"/>
      <c r="F203" s="2430"/>
      <c r="G203" s="54"/>
      <c r="H203" s="54"/>
      <c r="I203" s="54"/>
      <c r="J203" s="54"/>
      <c r="K203" s="222"/>
      <c r="L203" s="222"/>
      <c r="M203" s="117">
        <v>34</v>
      </c>
      <c r="N203" s="2430"/>
      <c r="O203" s="222"/>
      <c r="P203" s="222"/>
      <c r="Q203" s="222"/>
      <c r="R203" s="222">
        <f t="shared" si="1"/>
        <v>0</v>
      </c>
      <c r="S203" s="117">
        <v>34</v>
      </c>
      <c r="T203" s="143"/>
    </row>
    <row r="204" spans="1:20">
      <c r="A204" s="1548">
        <v>35</v>
      </c>
      <c r="B204" s="54"/>
      <c r="C204" s="54"/>
      <c r="D204" s="54"/>
      <c r="E204" s="36"/>
      <c r="F204" s="2430"/>
      <c r="G204" s="54"/>
      <c r="H204" s="54"/>
      <c r="I204" s="54"/>
      <c r="J204" s="54"/>
      <c r="K204" s="222"/>
      <c r="L204" s="222"/>
      <c r="M204" s="117">
        <v>35</v>
      </c>
      <c r="N204" s="2430"/>
      <c r="O204" s="222"/>
      <c r="P204" s="222"/>
      <c r="Q204" s="222"/>
      <c r="R204" s="222">
        <f t="shared" si="1"/>
        <v>0</v>
      </c>
      <c r="S204" s="117">
        <v>35</v>
      </c>
      <c r="T204" s="143"/>
    </row>
    <row r="205" spans="1:20">
      <c r="A205" s="1548">
        <v>36</v>
      </c>
      <c r="B205" s="54"/>
      <c r="C205" s="54"/>
      <c r="D205" s="54"/>
      <c r="E205" s="36"/>
      <c r="F205" s="2430"/>
      <c r="G205" s="54"/>
      <c r="H205" s="54"/>
      <c r="I205" s="54"/>
      <c r="J205" s="54"/>
      <c r="K205" s="222"/>
      <c r="L205" s="222"/>
      <c r="M205" s="117">
        <v>36</v>
      </c>
      <c r="N205" s="2430"/>
      <c r="O205" s="222"/>
      <c r="P205" s="222"/>
      <c r="Q205" s="222"/>
      <c r="R205" s="222">
        <f t="shared" si="1"/>
        <v>0</v>
      </c>
      <c r="S205" s="117">
        <v>36</v>
      </c>
      <c r="T205" s="143"/>
    </row>
    <row r="206" spans="1:20">
      <c r="A206" s="1548">
        <v>37</v>
      </c>
      <c r="B206" s="54"/>
      <c r="C206" s="54"/>
      <c r="D206" s="54"/>
      <c r="E206" s="36"/>
      <c r="F206" s="2430"/>
      <c r="G206" s="54"/>
      <c r="H206" s="54"/>
      <c r="I206" s="54"/>
      <c r="J206" s="54"/>
      <c r="K206" s="222"/>
      <c r="L206" s="222"/>
      <c r="M206" s="117">
        <v>37</v>
      </c>
      <c r="N206" s="2430"/>
      <c r="O206" s="222"/>
      <c r="P206" s="222"/>
      <c r="Q206" s="222"/>
      <c r="R206" s="222">
        <f t="shared" si="1"/>
        <v>0</v>
      </c>
      <c r="S206" s="117">
        <v>37</v>
      </c>
      <c r="T206" s="143"/>
    </row>
    <row r="207" spans="1:20">
      <c r="A207" s="1548">
        <v>38</v>
      </c>
      <c r="B207" s="54"/>
      <c r="C207" s="54"/>
      <c r="D207" s="54"/>
      <c r="E207" s="36"/>
      <c r="F207" s="2430"/>
      <c r="G207" s="54"/>
      <c r="H207" s="54"/>
      <c r="I207" s="54"/>
      <c r="J207" s="54"/>
      <c r="K207" s="222"/>
      <c r="L207" s="222"/>
      <c r="M207" s="117">
        <v>38</v>
      </c>
      <c r="N207" s="2430"/>
      <c r="O207" s="222"/>
      <c r="P207" s="222"/>
      <c r="Q207" s="222"/>
      <c r="R207" s="222">
        <f t="shared" si="1"/>
        <v>0</v>
      </c>
      <c r="S207" s="117">
        <v>38</v>
      </c>
      <c r="T207" s="143"/>
    </row>
    <row r="208" spans="1:20">
      <c r="A208" s="1548">
        <v>39</v>
      </c>
      <c r="B208" s="54"/>
      <c r="C208" s="54"/>
      <c r="D208" s="54"/>
      <c r="E208" s="36"/>
      <c r="F208" s="2430"/>
      <c r="G208" s="54"/>
      <c r="H208" s="54"/>
      <c r="I208" s="54"/>
      <c r="J208" s="54"/>
      <c r="K208" s="222"/>
      <c r="L208" s="222"/>
      <c r="M208" s="117">
        <v>39</v>
      </c>
      <c r="N208" s="2430"/>
      <c r="O208" s="222"/>
      <c r="P208" s="222"/>
      <c r="Q208" s="222"/>
      <c r="R208" s="222">
        <f t="shared" si="1"/>
        <v>0</v>
      </c>
      <c r="S208" s="117">
        <v>39</v>
      </c>
      <c r="T208" s="143"/>
    </row>
    <row r="209" spans="1:20">
      <c r="A209" s="1548">
        <v>40</v>
      </c>
      <c r="B209" s="54"/>
      <c r="C209" s="54"/>
      <c r="D209" s="54"/>
      <c r="E209" s="36"/>
      <c r="F209" s="2430"/>
      <c r="G209" s="54"/>
      <c r="H209" s="54"/>
      <c r="I209" s="54"/>
      <c r="J209" s="54"/>
      <c r="K209" s="222"/>
      <c r="L209" s="222"/>
      <c r="M209" s="117">
        <v>40</v>
      </c>
      <c r="N209" s="2430"/>
      <c r="O209" s="222"/>
      <c r="P209" s="222"/>
      <c r="Q209" s="222"/>
      <c r="R209" s="222">
        <f t="shared" si="1"/>
        <v>0</v>
      </c>
      <c r="S209" s="117">
        <v>40</v>
      </c>
      <c r="T209" s="143"/>
    </row>
    <row r="210" spans="1:20">
      <c r="A210" s="1548">
        <v>41</v>
      </c>
      <c r="B210" s="54"/>
      <c r="C210" s="54"/>
      <c r="D210" s="54"/>
      <c r="E210" s="36"/>
      <c r="F210" s="2430"/>
      <c r="G210" s="54"/>
      <c r="H210" s="54"/>
      <c r="I210" s="54"/>
      <c r="J210" s="54"/>
      <c r="K210" s="222"/>
      <c r="L210" s="222"/>
      <c r="M210" s="117">
        <v>41</v>
      </c>
      <c r="N210" s="2430"/>
      <c r="O210" s="222"/>
      <c r="P210" s="222"/>
      <c r="Q210" s="222"/>
      <c r="R210" s="222">
        <f t="shared" si="1"/>
        <v>0</v>
      </c>
      <c r="S210" s="117">
        <v>41</v>
      </c>
      <c r="T210" s="143"/>
    </row>
    <row r="211" spans="1:20">
      <c r="A211" s="1548">
        <v>42</v>
      </c>
      <c r="B211" s="54"/>
      <c r="C211" s="54"/>
      <c r="D211" s="54"/>
      <c r="E211" s="36"/>
      <c r="F211" s="2430"/>
      <c r="G211" s="54"/>
      <c r="H211" s="54"/>
      <c r="I211" s="54"/>
      <c r="J211" s="54"/>
      <c r="K211" s="222"/>
      <c r="L211" s="222"/>
      <c r="M211" s="117">
        <v>42</v>
      </c>
      <c r="N211" s="2430"/>
      <c r="O211" s="222"/>
      <c r="P211" s="222"/>
      <c r="Q211" s="222"/>
      <c r="R211" s="222">
        <f t="shared" si="1"/>
        <v>0</v>
      </c>
      <c r="S211" s="117">
        <v>42</v>
      </c>
      <c r="T211" s="143"/>
    </row>
    <row r="212" spans="1:20">
      <c r="A212" s="1548">
        <v>43</v>
      </c>
      <c r="B212" s="54"/>
      <c r="C212" s="54"/>
      <c r="D212" s="54"/>
      <c r="E212" s="36"/>
      <c r="F212" s="2430"/>
      <c r="G212" s="54"/>
      <c r="H212" s="54"/>
      <c r="I212" s="54"/>
      <c r="J212" s="54"/>
      <c r="K212" s="222"/>
      <c r="L212" s="222"/>
      <c r="M212" s="117">
        <v>43</v>
      </c>
      <c r="N212" s="2430"/>
      <c r="O212" s="222"/>
      <c r="P212" s="222"/>
      <c r="Q212" s="222"/>
      <c r="R212" s="222">
        <f t="shared" si="1"/>
        <v>0</v>
      </c>
      <c r="S212" s="117">
        <v>43</v>
      </c>
      <c r="T212" s="143"/>
    </row>
    <row r="213" spans="1:20">
      <c r="A213" s="1548">
        <v>44</v>
      </c>
      <c r="B213" s="54"/>
      <c r="C213" s="54"/>
      <c r="D213" s="54"/>
      <c r="E213" s="36"/>
      <c r="F213" s="2430"/>
      <c r="G213" s="54"/>
      <c r="H213" s="54"/>
      <c r="I213" s="54"/>
      <c r="J213" s="54"/>
      <c r="K213" s="222"/>
      <c r="L213" s="222"/>
      <c r="M213" s="117">
        <v>44</v>
      </c>
      <c r="N213" s="2430"/>
      <c r="O213" s="222"/>
      <c r="P213" s="222"/>
      <c r="Q213" s="222"/>
      <c r="R213" s="222">
        <f t="shared" si="1"/>
        <v>0</v>
      </c>
      <c r="S213" s="117">
        <v>44</v>
      </c>
      <c r="T213" s="143"/>
    </row>
    <row r="214" spans="1:20">
      <c r="A214" s="1548">
        <v>45</v>
      </c>
      <c r="B214" s="54"/>
      <c r="C214" s="54"/>
      <c r="D214" s="54"/>
      <c r="E214" s="36"/>
      <c r="F214" s="2430"/>
      <c r="G214" s="54"/>
      <c r="H214" s="54"/>
      <c r="I214" s="54"/>
      <c r="J214" s="54"/>
      <c r="K214" s="222"/>
      <c r="L214" s="222"/>
      <c r="M214" s="117">
        <v>45</v>
      </c>
      <c r="N214" s="2430"/>
      <c r="O214" s="222"/>
      <c r="P214" s="222"/>
      <c r="Q214" s="222"/>
      <c r="R214" s="222">
        <f t="shared" si="1"/>
        <v>0</v>
      </c>
      <c r="S214" s="117">
        <v>45</v>
      </c>
      <c r="T214" s="143"/>
    </row>
    <row r="215" spans="1:20">
      <c r="A215" s="1548">
        <v>46</v>
      </c>
      <c r="B215" s="54"/>
      <c r="C215" s="54"/>
      <c r="D215" s="54"/>
      <c r="E215" s="36"/>
      <c r="F215" s="2430"/>
      <c r="G215" s="54"/>
      <c r="H215" s="54"/>
      <c r="I215" s="54"/>
      <c r="J215" s="54"/>
      <c r="K215" s="222"/>
      <c r="L215" s="222"/>
      <c r="M215" s="117">
        <v>46</v>
      </c>
      <c r="N215" s="2430"/>
      <c r="O215" s="222"/>
      <c r="P215" s="222"/>
      <c r="Q215" s="222"/>
      <c r="R215" s="222">
        <f t="shared" si="1"/>
        <v>0</v>
      </c>
      <c r="S215" s="117">
        <v>46</v>
      </c>
      <c r="T215" s="143"/>
    </row>
    <row r="216" spans="1:20">
      <c r="A216" s="1548">
        <v>47</v>
      </c>
      <c r="B216" s="54"/>
      <c r="C216" s="54"/>
      <c r="D216" s="54"/>
      <c r="E216" s="36"/>
      <c r="F216" s="2430"/>
      <c r="G216" s="54"/>
      <c r="H216" s="54"/>
      <c r="I216" s="54"/>
      <c r="J216" s="54"/>
      <c r="K216" s="222"/>
      <c r="L216" s="222"/>
      <c r="M216" s="117">
        <v>47</v>
      </c>
      <c r="N216" s="2430"/>
      <c r="O216" s="222"/>
      <c r="P216" s="222"/>
      <c r="Q216" s="222"/>
      <c r="R216" s="222">
        <f t="shared" si="1"/>
        <v>0</v>
      </c>
      <c r="S216" s="117">
        <v>47</v>
      </c>
      <c r="T216" s="143"/>
    </row>
    <row r="217" spans="1:20">
      <c r="A217" s="1548">
        <v>48</v>
      </c>
      <c r="B217" s="54"/>
      <c r="C217" s="54"/>
      <c r="D217" s="54"/>
      <c r="E217" s="36"/>
      <c r="F217" s="2430"/>
      <c r="G217" s="54"/>
      <c r="H217" s="54"/>
      <c r="I217" s="54"/>
      <c r="J217" s="54"/>
      <c r="K217" s="222"/>
      <c r="L217" s="222"/>
      <c r="M217" s="117">
        <v>48</v>
      </c>
      <c r="N217" s="2430"/>
      <c r="O217" s="222"/>
      <c r="P217" s="222"/>
      <c r="Q217" s="222"/>
      <c r="R217" s="222">
        <f t="shared" si="1"/>
        <v>0</v>
      </c>
      <c r="S217" s="117">
        <v>48</v>
      </c>
      <c r="T217" s="143"/>
    </row>
    <row r="218" spans="1:20">
      <c r="A218" s="1548">
        <v>49</v>
      </c>
      <c r="B218" s="54"/>
      <c r="C218" s="54"/>
      <c r="D218" s="54"/>
      <c r="E218" s="36"/>
      <c r="F218" s="2430"/>
      <c r="G218" s="54"/>
      <c r="H218" s="54"/>
      <c r="I218" s="54"/>
      <c r="J218" s="54"/>
      <c r="K218" s="222"/>
      <c r="L218" s="222"/>
      <c r="M218" s="117">
        <v>49</v>
      </c>
      <c r="N218" s="2430"/>
      <c r="O218" s="222"/>
      <c r="P218" s="222"/>
      <c r="Q218" s="222"/>
      <c r="R218" s="222">
        <f t="shared" si="1"/>
        <v>0</v>
      </c>
      <c r="S218" s="117">
        <v>49</v>
      </c>
      <c r="T218" s="143"/>
    </row>
    <row r="219" spans="1:20">
      <c r="A219" s="1548">
        <v>50</v>
      </c>
      <c r="B219" s="54"/>
      <c r="C219" s="54"/>
      <c r="D219" s="54"/>
      <c r="E219" s="36"/>
      <c r="F219" s="2430"/>
      <c r="G219" s="54"/>
      <c r="H219" s="54"/>
      <c r="I219" s="54"/>
      <c r="J219" s="54"/>
      <c r="K219" s="222"/>
      <c r="L219" s="222"/>
      <c r="M219" s="117">
        <v>50</v>
      </c>
      <c r="N219" s="2430"/>
      <c r="O219" s="222"/>
      <c r="P219" s="222"/>
      <c r="Q219" s="222"/>
      <c r="R219" s="222">
        <f t="shared" si="1"/>
        <v>0</v>
      </c>
      <c r="S219" s="117">
        <v>50</v>
      </c>
      <c r="T219" s="143"/>
    </row>
    <row r="220" spans="1:20">
      <c r="A220" s="1548">
        <v>51</v>
      </c>
      <c r="B220" s="54"/>
      <c r="C220" s="54"/>
      <c r="D220" s="54"/>
      <c r="E220" s="36"/>
      <c r="F220" s="2430"/>
      <c r="G220" s="54"/>
      <c r="H220" s="54"/>
      <c r="I220" s="54"/>
      <c r="J220" s="54"/>
      <c r="K220" s="222"/>
      <c r="L220" s="222"/>
      <c r="M220" s="117">
        <v>51</v>
      </c>
      <c r="N220" s="2430"/>
      <c r="O220" s="222"/>
      <c r="P220" s="222"/>
      <c r="Q220" s="222"/>
      <c r="R220" s="222">
        <f t="shared" si="1"/>
        <v>0</v>
      </c>
      <c r="S220" s="117">
        <v>51</v>
      </c>
      <c r="T220" s="143"/>
    </row>
    <row r="221" spans="1:20">
      <c r="A221" s="1548">
        <v>52</v>
      </c>
      <c r="B221" s="54"/>
      <c r="C221" s="54"/>
      <c r="D221" s="54"/>
      <c r="E221" s="36"/>
      <c r="F221" s="2430"/>
      <c r="G221" s="54"/>
      <c r="H221" s="54"/>
      <c r="I221" s="54"/>
      <c r="J221" s="54"/>
      <c r="K221" s="222"/>
      <c r="L221" s="222"/>
      <c r="M221" s="117">
        <v>52</v>
      </c>
      <c r="N221" s="2430"/>
      <c r="O221" s="222"/>
      <c r="P221" s="222"/>
      <c r="Q221" s="222"/>
      <c r="R221" s="222">
        <f t="shared" si="1"/>
        <v>0</v>
      </c>
      <c r="S221" s="117">
        <v>52</v>
      </c>
      <c r="T221" s="143"/>
    </row>
    <row r="222" spans="1:20">
      <c r="A222" s="1548">
        <v>53</v>
      </c>
      <c r="B222" s="54"/>
      <c r="C222" s="54"/>
      <c r="D222" s="54"/>
      <c r="E222" s="36"/>
      <c r="F222" s="2430"/>
      <c r="G222" s="54"/>
      <c r="H222" s="54"/>
      <c r="I222" s="54"/>
      <c r="J222" s="54"/>
      <c r="K222" s="222"/>
      <c r="L222" s="222"/>
      <c r="M222" s="117">
        <v>53</v>
      </c>
      <c r="N222" s="2430"/>
      <c r="O222" s="222"/>
      <c r="P222" s="222"/>
      <c r="Q222" s="222"/>
      <c r="R222" s="222">
        <f t="shared" si="1"/>
        <v>0</v>
      </c>
      <c r="S222" s="117">
        <v>53</v>
      </c>
      <c r="T222" s="143"/>
    </row>
    <row r="223" spans="1:20">
      <c r="A223" s="1548">
        <v>54</v>
      </c>
      <c r="B223" s="54"/>
      <c r="C223" s="54"/>
      <c r="D223" s="54"/>
      <c r="E223" s="36"/>
      <c r="F223" s="2430"/>
      <c r="G223" s="54"/>
      <c r="H223" s="54"/>
      <c r="I223" s="54"/>
      <c r="J223" s="54"/>
      <c r="K223" s="222"/>
      <c r="L223" s="222"/>
      <c r="M223" s="117">
        <v>54</v>
      </c>
      <c r="N223" s="2430"/>
      <c r="O223" s="222"/>
      <c r="P223" s="222"/>
      <c r="Q223" s="222"/>
      <c r="R223" s="222">
        <f t="shared" si="1"/>
        <v>0</v>
      </c>
      <c r="S223" s="117">
        <v>54</v>
      </c>
      <c r="T223" s="143"/>
    </row>
    <row r="224" spans="1:20">
      <c r="A224" s="1548">
        <v>55</v>
      </c>
      <c r="B224" s="54"/>
      <c r="C224" s="54"/>
      <c r="D224" s="54"/>
      <c r="E224" s="36"/>
      <c r="F224" s="2430"/>
      <c r="G224" s="54"/>
      <c r="H224" s="54"/>
      <c r="I224" s="54"/>
      <c r="J224" s="54"/>
      <c r="K224" s="222"/>
      <c r="L224" s="222"/>
      <c r="M224" s="117">
        <v>55</v>
      </c>
      <c r="N224" s="2430"/>
      <c r="O224" s="222"/>
      <c r="P224" s="222"/>
      <c r="Q224" s="222"/>
      <c r="R224" s="222">
        <f t="shared" si="1"/>
        <v>0</v>
      </c>
      <c r="S224" s="117">
        <v>55</v>
      </c>
      <c r="T224" s="143"/>
    </row>
    <row r="225" spans="1:20">
      <c r="A225" s="1548">
        <v>56</v>
      </c>
      <c r="B225" s="54"/>
      <c r="C225" s="54"/>
      <c r="D225" s="54"/>
      <c r="E225" s="36"/>
      <c r="F225" s="2430"/>
      <c r="G225" s="54"/>
      <c r="H225" s="54"/>
      <c r="I225" s="54"/>
      <c r="J225" s="54"/>
      <c r="K225" s="222"/>
      <c r="L225" s="222"/>
      <c r="M225" s="117">
        <v>56</v>
      </c>
      <c r="N225" s="2430"/>
      <c r="O225" s="222"/>
      <c r="P225" s="222"/>
      <c r="Q225" s="222"/>
      <c r="R225" s="222">
        <f t="shared" si="1"/>
        <v>0</v>
      </c>
      <c r="S225" s="117">
        <v>56</v>
      </c>
      <c r="T225" s="143"/>
    </row>
    <row r="226" spans="1:20">
      <c r="A226" s="1548">
        <v>57</v>
      </c>
      <c r="B226" s="54"/>
      <c r="C226" s="54"/>
      <c r="D226" s="54"/>
      <c r="E226" s="36"/>
      <c r="F226" s="2430"/>
      <c r="G226" s="54"/>
      <c r="H226" s="54"/>
      <c r="I226" s="54"/>
      <c r="J226" s="54"/>
      <c r="K226" s="222"/>
      <c r="L226" s="222"/>
      <c r="M226" s="117">
        <v>57</v>
      </c>
      <c r="N226" s="2430"/>
      <c r="O226" s="222"/>
      <c r="P226" s="222"/>
      <c r="Q226" s="222"/>
      <c r="R226" s="222">
        <f t="shared" si="1"/>
        <v>0</v>
      </c>
      <c r="S226" s="117">
        <v>57</v>
      </c>
      <c r="T226" s="143"/>
    </row>
    <row r="227" spans="1:20">
      <c r="A227" s="1548">
        <v>58</v>
      </c>
      <c r="B227" s="54"/>
      <c r="C227" s="54"/>
      <c r="D227" s="54"/>
      <c r="E227" s="36"/>
      <c r="F227" s="2430"/>
      <c r="G227" s="54"/>
      <c r="H227" s="54"/>
      <c r="I227" s="54"/>
      <c r="J227" s="54"/>
      <c r="K227" s="222"/>
      <c r="L227" s="222"/>
      <c r="M227" s="117">
        <v>58</v>
      </c>
      <c r="N227" s="2430"/>
      <c r="O227" s="222"/>
      <c r="P227" s="222"/>
      <c r="Q227" s="222"/>
      <c r="R227" s="222">
        <f t="shared" si="1"/>
        <v>0</v>
      </c>
      <c r="S227" s="117">
        <v>58</v>
      </c>
      <c r="T227" s="143"/>
    </row>
    <row r="228" spans="1:20">
      <c r="A228" s="1548">
        <v>59</v>
      </c>
      <c r="B228" s="54"/>
      <c r="C228" s="54"/>
      <c r="D228" s="54"/>
      <c r="E228" s="36"/>
      <c r="F228" s="2430"/>
      <c r="G228" s="54"/>
      <c r="H228" s="54"/>
      <c r="I228" s="54"/>
      <c r="J228" s="54"/>
      <c r="K228" s="222"/>
      <c r="L228" s="222"/>
      <c r="M228" s="117">
        <v>59</v>
      </c>
      <c r="N228" s="2430"/>
      <c r="O228" s="222"/>
      <c r="P228" s="222"/>
      <c r="Q228" s="222"/>
      <c r="R228" s="222">
        <f t="shared" si="1"/>
        <v>0</v>
      </c>
      <c r="S228" s="117">
        <v>59</v>
      </c>
      <c r="T228" s="143"/>
    </row>
    <row r="229" spans="1:20">
      <c r="A229" s="1548">
        <v>60</v>
      </c>
      <c r="B229" s="54"/>
      <c r="C229" s="54"/>
      <c r="D229" s="54"/>
      <c r="E229" s="36"/>
      <c r="F229" s="2430"/>
      <c r="G229" s="54"/>
      <c r="H229" s="54"/>
      <c r="I229" s="54"/>
      <c r="J229" s="54"/>
      <c r="K229" s="222"/>
      <c r="L229" s="222"/>
      <c r="M229" s="117">
        <v>60</v>
      </c>
      <c r="N229" s="2430"/>
      <c r="O229" s="222"/>
      <c r="P229" s="222"/>
      <c r="Q229" s="222"/>
      <c r="R229" s="222">
        <f t="shared" si="1"/>
        <v>0</v>
      </c>
      <c r="S229" s="117">
        <v>60</v>
      </c>
      <c r="T229" s="143"/>
    </row>
    <row r="230" spans="1:20">
      <c r="A230" s="1548">
        <v>61</v>
      </c>
      <c r="B230" s="54"/>
      <c r="C230" s="54"/>
      <c r="D230" s="54"/>
      <c r="E230" s="36"/>
      <c r="F230" s="2430"/>
      <c r="G230" s="54"/>
      <c r="H230" s="54"/>
      <c r="I230" s="54"/>
      <c r="J230" s="54"/>
      <c r="K230" s="222"/>
      <c r="L230" s="222"/>
      <c r="M230" s="117">
        <v>61</v>
      </c>
      <c r="N230" s="2430"/>
      <c r="O230" s="222"/>
      <c r="P230" s="222"/>
      <c r="Q230" s="222"/>
      <c r="R230" s="222">
        <f t="shared" si="1"/>
        <v>0</v>
      </c>
      <c r="S230" s="117">
        <v>61</v>
      </c>
      <c r="T230" s="143"/>
    </row>
    <row r="231" spans="1:20">
      <c r="A231" s="1548">
        <v>62</v>
      </c>
      <c r="B231" s="54"/>
      <c r="C231" s="54"/>
      <c r="D231" s="54"/>
      <c r="E231" s="36"/>
      <c r="F231" s="2430"/>
      <c r="G231" s="54"/>
      <c r="H231" s="54"/>
      <c r="I231" s="54"/>
      <c r="J231" s="54"/>
      <c r="K231" s="222"/>
      <c r="L231" s="222"/>
      <c r="M231" s="117">
        <v>62</v>
      </c>
      <c r="N231" s="2430"/>
      <c r="O231" s="222"/>
      <c r="P231" s="222"/>
      <c r="Q231" s="222"/>
      <c r="R231" s="222">
        <f t="shared" si="1"/>
        <v>0</v>
      </c>
      <c r="S231" s="117">
        <v>62</v>
      </c>
      <c r="T231" s="143"/>
    </row>
    <row r="232" spans="1:20">
      <c r="A232" s="1548">
        <v>63</v>
      </c>
      <c r="B232" s="54"/>
      <c r="C232" s="54"/>
      <c r="D232" s="54"/>
      <c r="E232" s="36"/>
      <c r="F232" s="2430"/>
      <c r="G232" s="54"/>
      <c r="H232" s="54"/>
      <c r="I232" s="54"/>
      <c r="J232" s="54"/>
      <c r="K232" s="222"/>
      <c r="L232" s="222"/>
      <c r="M232" s="117">
        <v>63</v>
      </c>
      <c r="N232" s="2430"/>
      <c r="O232" s="222"/>
      <c r="P232" s="222"/>
      <c r="Q232" s="222"/>
      <c r="R232" s="222">
        <f t="shared" si="1"/>
        <v>0</v>
      </c>
      <c r="S232" s="117">
        <v>63</v>
      </c>
      <c r="T232" s="143"/>
    </row>
    <row r="233" spans="1:20">
      <c r="A233" s="1548">
        <v>64</v>
      </c>
      <c r="B233" s="54"/>
      <c r="C233" s="54"/>
      <c r="D233" s="54"/>
      <c r="E233" s="36"/>
      <c r="F233" s="2430"/>
      <c r="G233" s="54"/>
      <c r="H233" s="54"/>
      <c r="I233" s="54"/>
      <c r="J233" s="54"/>
      <c r="K233" s="222"/>
      <c r="L233" s="222"/>
      <c r="M233" s="117">
        <v>64</v>
      </c>
      <c r="N233" s="2430"/>
      <c r="O233" s="222"/>
      <c r="P233" s="222"/>
      <c r="Q233" s="222"/>
      <c r="R233" s="222">
        <f t="shared" si="1"/>
        <v>0</v>
      </c>
      <c r="S233" s="117">
        <v>64</v>
      </c>
      <c r="T233" s="143"/>
    </row>
    <row r="234" spans="1:20" ht="16" thickBot="1">
      <c r="A234" s="2971">
        <v>65</v>
      </c>
      <c r="B234" s="3034" t="s">
        <v>496</v>
      </c>
      <c r="C234" s="3021"/>
      <c r="D234" s="3021"/>
      <c r="E234" s="2725"/>
      <c r="F234" s="3035"/>
      <c r="G234" s="3021"/>
      <c r="H234" s="3021"/>
      <c r="I234" s="3021"/>
      <c r="J234" s="2920">
        <f>SUM(J170:J233)</f>
        <v>0</v>
      </c>
      <c r="K234" s="3036">
        <f>SUM(K170:K233)</f>
        <v>0</v>
      </c>
      <c r="L234" s="3036">
        <f>SUM(L170:L233)</f>
        <v>0</v>
      </c>
      <c r="M234" s="2612">
        <v>65</v>
      </c>
      <c r="N234" s="2932"/>
      <c r="O234" s="2979">
        <f>SUM(O170:O233)</f>
        <v>0</v>
      </c>
      <c r="P234" s="2979">
        <f>SUM(P170:P233)</f>
        <v>0</v>
      </c>
      <c r="Q234" s="2979">
        <f>SUM(Q170:Q233)</f>
        <v>0</v>
      </c>
      <c r="R234" s="2979">
        <f>SUM(R170:R233)</f>
        <v>0</v>
      </c>
      <c r="S234" s="2612">
        <v>65</v>
      </c>
      <c r="T234" s="143"/>
    </row>
    <row r="235" spans="1:20">
      <c r="A235" s="143"/>
      <c r="B235" s="143"/>
      <c r="C235"/>
      <c r="D235"/>
      <c r="E235"/>
      <c r="F235"/>
      <c r="G235"/>
      <c r="H235"/>
      <c r="I235"/>
      <c r="K235" s="151"/>
      <c r="L235" s="151"/>
      <c r="M235" s="143"/>
      <c r="O235" s="193"/>
      <c r="P235" s="193"/>
      <c r="Q235" s="193"/>
      <c r="R235" s="193"/>
      <c r="S235" s="143"/>
      <c r="T235" s="143"/>
    </row>
    <row r="236" spans="1:20">
      <c r="A236" s="13" t="s">
        <v>4191</v>
      </c>
      <c r="B236"/>
      <c r="C236"/>
      <c r="D236" s="12"/>
      <c r="E236" s="12"/>
      <c r="F236" s="13" t="s">
        <v>4191</v>
      </c>
      <c r="G236"/>
      <c r="H236"/>
      <c r="N236" s="13" t="s">
        <v>4191</v>
      </c>
    </row>
    <row r="237" spans="1:20">
      <c r="A237" s="12" t="s">
        <v>4517</v>
      </c>
      <c r="B237" s="12"/>
      <c r="C237" s="12"/>
      <c r="D237" s="12"/>
      <c r="E237" s="12"/>
      <c r="F237" s="12" t="s">
        <v>4518</v>
      </c>
      <c r="G237" s="12"/>
      <c r="H237" s="12"/>
      <c r="I237" s="12"/>
      <c r="J237" s="194"/>
      <c r="K237" s="194"/>
      <c r="L237" s="194"/>
      <c r="M237" s="12"/>
      <c r="N237" s="12" t="s">
        <v>4519</v>
      </c>
      <c r="O237" s="12"/>
      <c r="P237" s="194"/>
      <c r="Q237" s="194"/>
      <c r="R237" s="194"/>
      <c r="S237" s="12"/>
      <c r="T237" s="12"/>
    </row>
    <row r="238" spans="1:20">
      <c r="A238"/>
      <c r="B238"/>
      <c r="C238"/>
      <c r="D238"/>
      <c r="E238"/>
      <c r="F238"/>
      <c r="G238"/>
      <c r="H238"/>
      <c r="I238"/>
      <c r="J238"/>
      <c r="K238"/>
      <c r="L238"/>
      <c r="M238"/>
      <c r="N238"/>
      <c r="O238"/>
      <c r="P238"/>
      <c r="Q238"/>
      <c r="R238"/>
      <c r="S238"/>
      <c r="T238"/>
    </row>
    <row r="239" spans="1:20">
      <c r="A239"/>
      <c r="B239"/>
      <c r="C239"/>
      <c r="D239"/>
      <c r="E239"/>
      <c r="F239"/>
      <c r="G239"/>
      <c r="H239"/>
      <c r="I239"/>
      <c r="J239"/>
      <c r="K239"/>
      <c r="L239"/>
      <c r="M239"/>
      <c r="N239"/>
      <c r="O239"/>
      <c r="P239"/>
      <c r="Q239"/>
      <c r="R239"/>
      <c r="S239"/>
      <c r="T239"/>
    </row>
    <row r="240" spans="1:20">
      <c r="A240"/>
      <c r="B240"/>
      <c r="C240"/>
      <c r="D240"/>
      <c r="E240"/>
      <c r="F240"/>
      <c r="G240"/>
      <c r="H240"/>
      <c r="I240"/>
      <c r="J240"/>
      <c r="K240"/>
      <c r="L240"/>
      <c r="M240"/>
      <c r="N240"/>
      <c r="O240"/>
      <c r="P240"/>
      <c r="Q240"/>
      <c r="R240"/>
      <c r="S240"/>
      <c r="T240"/>
    </row>
    <row r="241" spans="1:20">
      <c r="A241"/>
      <c r="B241"/>
      <c r="C241"/>
      <c r="D241"/>
      <c r="E241"/>
      <c r="F241"/>
      <c r="G241"/>
      <c r="H241"/>
      <c r="I241"/>
      <c r="J241"/>
      <c r="K241"/>
      <c r="L241"/>
      <c r="M241"/>
      <c r="N241"/>
      <c r="O241"/>
      <c r="P241"/>
      <c r="Q241"/>
      <c r="R241"/>
      <c r="S241"/>
      <c r="T241"/>
    </row>
    <row r="242" spans="1:20">
      <c r="A242"/>
      <c r="B242"/>
      <c r="C242"/>
      <c r="D242"/>
      <c r="E242"/>
      <c r="F242"/>
      <c r="G242"/>
      <c r="H242"/>
      <c r="I242"/>
      <c r="J242"/>
      <c r="K242"/>
      <c r="L242"/>
      <c r="M242"/>
      <c r="N242"/>
      <c r="O242"/>
      <c r="P242"/>
      <c r="Q242"/>
      <c r="R242"/>
      <c r="S242"/>
      <c r="T242"/>
    </row>
    <row r="243" spans="1:20">
      <c r="A243"/>
      <c r="B243"/>
      <c r="C243"/>
      <c r="D243"/>
      <c r="E243"/>
      <c r="F243"/>
      <c r="G243"/>
      <c r="H243"/>
      <c r="I243"/>
      <c r="J243"/>
      <c r="K243"/>
      <c r="L243"/>
      <c r="M243"/>
      <c r="N243"/>
      <c r="O243"/>
      <c r="P243"/>
      <c r="Q243"/>
      <c r="R243"/>
      <c r="S243"/>
      <c r="T243"/>
    </row>
    <row r="244" spans="1:20">
      <c r="A244"/>
      <c r="B244"/>
      <c r="C244"/>
      <c r="D244"/>
      <c r="E244"/>
      <c r="F244"/>
      <c r="G244"/>
      <c r="H244"/>
      <c r="I244"/>
      <c r="J244"/>
      <c r="K244"/>
      <c r="L244"/>
      <c r="M244"/>
      <c r="N244"/>
      <c r="O244"/>
      <c r="P244"/>
      <c r="Q244"/>
      <c r="R244"/>
      <c r="S244"/>
      <c r="T244"/>
    </row>
    <row r="245" spans="1:20">
      <c r="A245"/>
      <c r="B245"/>
      <c r="C245"/>
      <c r="D245"/>
      <c r="E245"/>
      <c r="F245"/>
      <c r="G245"/>
      <c r="H245"/>
      <c r="I245"/>
      <c r="J245"/>
      <c r="K245"/>
      <c r="L245"/>
      <c r="M245"/>
      <c r="N245"/>
      <c r="O245"/>
      <c r="P245"/>
      <c r="Q245"/>
      <c r="R245"/>
      <c r="S245"/>
      <c r="T245"/>
    </row>
    <row r="246" spans="1:20">
      <c r="A246"/>
      <c r="B246"/>
      <c r="C246"/>
      <c r="D246"/>
      <c r="E246"/>
      <c r="F246"/>
      <c r="G246"/>
      <c r="H246"/>
      <c r="I246"/>
      <c r="J246"/>
      <c r="K246"/>
      <c r="L246"/>
      <c r="M246"/>
      <c r="N246"/>
      <c r="O246"/>
      <c r="P246"/>
      <c r="Q246"/>
      <c r="R246"/>
      <c r="S246"/>
      <c r="T246"/>
    </row>
    <row r="247" spans="1:20">
      <c r="A247"/>
      <c r="B247"/>
      <c r="C247"/>
      <c r="D247"/>
      <c r="E247"/>
      <c r="F247"/>
      <c r="G247"/>
      <c r="H247"/>
      <c r="I247"/>
      <c r="J247"/>
      <c r="K247"/>
      <c r="L247"/>
      <c r="M247"/>
      <c r="N247"/>
      <c r="O247"/>
      <c r="P247"/>
      <c r="Q247"/>
      <c r="R247"/>
      <c r="S247"/>
      <c r="T247"/>
    </row>
    <row r="248" spans="1:20">
      <c r="A248"/>
      <c r="B248"/>
      <c r="C248"/>
      <c r="D248"/>
      <c r="E248"/>
      <c r="F248"/>
      <c r="G248"/>
      <c r="H248"/>
      <c r="I248"/>
      <c r="J248"/>
      <c r="K248"/>
      <c r="L248"/>
      <c r="M248"/>
      <c r="N248"/>
      <c r="O248"/>
      <c r="P248"/>
      <c r="Q248"/>
      <c r="R248"/>
      <c r="S248"/>
      <c r="T248"/>
    </row>
    <row r="249" spans="1:20">
      <c r="A249"/>
      <c r="B249"/>
      <c r="C249"/>
      <c r="D249"/>
      <c r="E249"/>
      <c r="F249"/>
      <c r="G249"/>
      <c r="H249"/>
      <c r="I249"/>
      <c r="J249"/>
      <c r="K249"/>
      <c r="L249"/>
      <c r="M249"/>
      <c r="N249"/>
      <c r="O249"/>
      <c r="P249"/>
      <c r="Q249"/>
      <c r="R249"/>
      <c r="S249"/>
      <c r="T249"/>
    </row>
    <row r="250" spans="1:20">
      <c r="A250"/>
      <c r="B250"/>
      <c r="C250"/>
      <c r="D250"/>
      <c r="E250"/>
      <c r="F250"/>
      <c r="G250"/>
      <c r="H250"/>
      <c r="I250"/>
      <c r="J250"/>
      <c r="K250"/>
      <c r="L250"/>
      <c r="M250"/>
      <c r="N250"/>
      <c r="O250"/>
      <c r="P250"/>
      <c r="Q250"/>
      <c r="R250"/>
      <c r="S250"/>
      <c r="T250"/>
    </row>
    <row r="251" spans="1:20">
      <c r="A251"/>
      <c r="B251"/>
      <c r="C251"/>
      <c r="D251"/>
      <c r="E251"/>
      <c r="F251"/>
      <c r="G251"/>
      <c r="H251"/>
      <c r="I251"/>
      <c r="J251"/>
      <c r="K251"/>
      <c r="L251"/>
      <c r="M251"/>
      <c r="N251"/>
      <c r="O251"/>
      <c r="P251"/>
      <c r="Q251"/>
      <c r="R251"/>
      <c r="S251"/>
      <c r="T251"/>
    </row>
  </sheetData>
  <mergeCells count="31">
    <mergeCell ref="A164:E164"/>
    <mergeCell ref="F164:M164"/>
    <mergeCell ref="N164:S164"/>
    <mergeCell ref="N4:S4"/>
    <mergeCell ref="N5:S5"/>
    <mergeCell ref="A86:E86"/>
    <mergeCell ref="A87:E87"/>
    <mergeCell ref="F86:M86"/>
    <mergeCell ref="F87:M87"/>
    <mergeCell ref="N86:S86"/>
    <mergeCell ref="N87:S87"/>
    <mergeCell ref="F4:M4"/>
    <mergeCell ref="A4:E4"/>
    <mergeCell ref="A5:E5"/>
    <mergeCell ref="F5:M5"/>
    <mergeCell ref="F67:G67"/>
    <mergeCell ref="F27:G27"/>
    <mergeCell ref="N27:S27"/>
    <mergeCell ref="A163:E163"/>
    <mergeCell ref="F163:M163"/>
    <mergeCell ref="N163:S163"/>
    <mergeCell ref="N67:O67"/>
    <mergeCell ref="F28:G28"/>
    <mergeCell ref="F30:G30"/>
    <mergeCell ref="F29:G29"/>
    <mergeCell ref="N28:O28"/>
    <mergeCell ref="N29:O29"/>
    <mergeCell ref="N30:O30"/>
    <mergeCell ref="F66:G66"/>
    <mergeCell ref="N81:S81"/>
    <mergeCell ref="N160:S160"/>
  </mergeCells>
  <printOptions horizontalCentered="1" verticalCentered="1"/>
  <pageMargins left="0.5" right="0.75" top="0.5" bottom="0.5" header="0.5" footer="0.5"/>
  <pageSetup scale="59" fitToWidth="3" fitToHeight="3" pageOrder="overThenDown" orientation="portrait" r:id="rId1"/>
  <headerFooter alignWithMargins="0"/>
  <rowBreaks count="2" manualBreakCount="2">
    <brk id="82" max="18" man="1"/>
    <brk id="160" max="18" man="1"/>
  </rowBreaks>
  <colBreaks count="2" manualBreakCount="2">
    <brk id="5" max="1048575" man="1"/>
    <brk id="13" max="1048575" man="1"/>
  </colBreaks>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G200"/>
  <sheetViews>
    <sheetView view="pageBreakPreview" zoomScale="60" zoomScaleNormal="60" workbookViewId="0">
      <selection activeCell="E24" sqref="E24"/>
    </sheetView>
  </sheetViews>
  <sheetFormatPr defaultColWidth="8.69140625" defaultRowHeight="15.5"/>
  <cols>
    <col min="1" max="1" width="4" customWidth="1"/>
    <col min="2" max="2" width="42.3046875" customWidth="1"/>
    <col min="3" max="3" width="20.23046875" customWidth="1"/>
    <col min="4" max="4" width="15.69140625" customWidth="1"/>
    <col min="5" max="5" width="18.69140625" bestFit="1" customWidth="1"/>
    <col min="6" max="6" width="21.69140625" customWidth="1"/>
    <col min="7" max="7" width="9.07421875" customWidth="1"/>
  </cols>
  <sheetData>
    <row r="1" spans="1:7" ht="16" thickBot="1"/>
    <row r="2" spans="1:7" ht="16" thickTop="1">
      <c r="A2" s="504" t="s">
        <v>1245</v>
      </c>
      <c r="B2" s="505"/>
      <c r="C2" s="506" t="s">
        <v>1246</v>
      </c>
      <c r="D2" s="507" t="s">
        <v>158</v>
      </c>
      <c r="E2" s="508" t="s">
        <v>159</v>
      </c>
      <c r="F2" s="509"/>
      <c r="G2" s="9"/>
    </row>
    <row r="3" spans="1:7">
      <c r="A3" s="510" t="str">
        <f>'Data Sheet'!$C$25</f>
        <v xml:space="preserve">Niagara Mohawk Power Corporation </v>
      </c>
      <c r="B3" s="40"/>
      <c r="C3" s="9" t="s">
        <v>160</v>
      </c>
      <c r="D3" s="38" t="s">
        <v>1248</v>
      </c>
      <c r="E3" s="47"/>
      <c r="F3" s="511"/>
      <c r="G3" s="9"/>
    </row>
    <row r="4" spans="1:7">
      <c r="A4" s="512" t="s">
        <v>1249</v>
      </c>
      <c r="B4" s="40"/>
      <c r="C4" s="9" t="s">
        <v>1250</v>
      </c>
      <c r="D4" s="323" t="str">
        <f>'Data Sheet'!$C$40</f>
        <v>April 20, 2026</v>
      </c>
      <c r="E4" s="491" t="str">
        <f>'Data Sheet'!$C$38</f>
        <v>December 31, 2025</v>
      </c>
      <c r="F4" s="513"/>
      <c r="G4" s="9"/>
    </row>
    <row r="5" spans="1:7">
      <c r="A5" s="514" t="s">
        <v>4520</v>
      </c>
      <c r="B5" s="2179"/>
      <c r="C5" s="2179"/>
      <c r="D5" s="2179"/>
      <c r="E5" s="2179"/>
      <c r="F5" s="515"/>
      <c r="G5" s="9"/>
    </row>
    <row r="6" spans="1:7">
      <c r="A6" s="517" t="s">
        <v>4521</v>
      </c>
      <c r="B6" s="114"/>
      <c r="C6" s="9"/>
      <c r="D6" s="9"/>
      <c r="E6" s="2182"/>
      <c r="F6" s="511"/>
      <c r="G6" s="9"/>
    </row>
    <row r="7" spans="1:7">
      <c r="A7" s="517" t="s">
        <v>4522</v>
      </c>
      <c r="B7" s="114"/>
      <c r="C7" s="9"/>
      <c r="D7" s="9"/>
      <c r="E7" s="9"/>
      <c r="F7" s="511"/>
      <c r="G7" s="9"/>
    </row>
    <row r="8" spans="1:7">
      <c r="A8" s="517" t="s">
        <v>4523</v>
      </c>
      <c r="B8" s="114"/>
      <c r="C8" s="114"/>
      <c r="D8" s="114"/>
      <c r="E8" s="114"/>
      <c r="F8" s="518"/>
      <c r="G8" s="114"/>
    </row>
    <row r="9" spans="1:7">
      <c r="A9" s="517" t="s">
        <v>4524</v>
      </c>
      <c r="B9" s="114"/>
      <c r="C9" s="114"/>
      <c r="D9" s="114"/>
      <c r="E9" s="114"/>
      <c r="F9" s="518"/>
      <c r="G9" s="114"/>
    </row>
    <row r="10" spans="1:7">
      <c r="A10" s="517" t="s">
        <v>4525</v>
      </c>
      <c r="B10" s="114"/>
      <c r="C10" s="114"/>
      <c r="D10" s="114"/>
      <c r="E10" s="114"/>
      <c r="F10" s="518"/>
      <c r="G10" s="114"/>
    </row>
    <row r="11" spans="1:7">
      <c r="A11" s="517" t="s">
        <v>4526</v>
      </c>
      <c r="B11" s="114"/>
      <c r="C11" s="114"/>
      <c r="D11" s="114"/>
      <c r="E11" s="114"/>
      <c r="F11" s="518"/>
      <c r="G11" s="114"/>
    </row>
    <row r="12" spans="1:7">
      <c r="A12" s="517" t="s">
        <v>4527</v>
      </c>
      <c r="B12" s="114"/>
      <c r="C12" s="114"/>
      <c r="D12" s="114"/>
      <c r="E12" s="114"/>
      <c r="F12" s="518"/>
      <c r="G12" s="114"/>
    </row>
    <row r="13" spans="1:7">
      <c r="A13" s="517" t="s">
        <v>4528</v>
      </c>
      <c r="B13" s="114"/>
      <c r="C13" s="114"/>
      <c r="D13" s="114"/>
      <c r="E13" s="114"/>
      <c r="F13" s="518"/>
      <c r="G13" s="114"/>
    </row>
    <row r="14" spans="1:7">
      <c r="A14" s="517" t="s">
        <v>4529</v>
      </c>
      <c r="B14" s="114"/>
      <c r="C14" s="114"/>
      <c r="D14" s="114"/>
      <c r="E14" s="114"/>
      <c r="F14" s="518"/>
      <c r="G14" s="114"/>
    </row>
    <row r="15" spans="1:7">
      <c r="A15" s="517" t="s">
        <v>4530</v>
      </c>
      <c r="B15" s="114"/>
      <c r="C15" s="114"/>
      <c r="D15" s="114"/>
      <c r="E15" s="114"/>
      <c r="F15" s="518"/>
      <c r="G15" s="114"/>
    </row>
    <row r="16" spans="1:7">
      <c r="A16" s="517" t="s">
        <v>4531</v>
      </c>
      <c r="B16" s="114"/>
      <c r="C16" s="114"/>
      <c r="D16" s="114"/>
      <c r="E16" s="114"/>
      <c r="F16" s="518"/>
      <c r="G16" s="114"/>
    </row>
    <row r="17" spans="1:7">
      <c r="A17" s="519" t="s">
        <v>399</v>
      </c>
      <c r="B17" s="520" t="s">
        <v>4532</v>
      </c>
      <c r="C17" s="553" t="s">
        <v>3798</v>
      </c>
      <c r="D17" s="590" t="s">
        <v>4533</v>
      </c>
      <c r="E17" s="553" t="s">
        <v>4534</v>
      </c>
      <c r="F17" s="597" t="s">
        <v>4535</v>
      </c>
      <c r="G17" s="593"/>
    </row>
    <row r="18" spans="1:7">
      <c r="A18" s="523" t="s">
        <v>402</v>
      </c>
      <c r="B18" s="593" t="s">
        <v>4536</v>
      </c>
      <c r="C18" s="534" t="s">
        <v>3808</v>
      </c>
      <c r="D18" s="534" t="s">
        <v>4537</v>
      </c>
      <c r="E18" s="534" t="s">
        <v>4538</v>
      </c>
      <c r="F18" s="524"/>
      <c r="G18" s="143"/>
    </row>
    <row r="19" spans="1:7">
      <c r="A19" s="525"/>
      <c r="B19" s="522" t="s">
        <v>172</v>
      </c>
      <c r="C19" s="534" t="s">
        <v>173</v>
      </c>
      <c r="D19" s="534" t="s">
        <v>174</v>
      </c>
      <c r="E19" s="534" t="s">
        <v>175</v>
      </c>
      <c r="F19" s="524" t="s">
        <v>513</v>
      </c>
      <c r="G19" s="143"/>
    </row>
    <row r="20" spans="1:7">
      <c r="A20" s="526">
        <v>1</v>
      </c>
      <c r="B20" s="527" t="s">
        <v>4539</v>
      </c>
      <c r="C20" s="528" t="s">
        <v>4540</v>
      </c>
      <c r="D20" s="528" t="s">
        <v>4426</v>
      </c>
      <c r="E20" s="3417">
        <v>33692103.961666666</v>
      </c>
      <c r="F20" s="3223">
        <v>130249178.42583331</v>
      </c>
      <c r="G20" s="920"/>
    </row>
    <row r="21" spans="1:7">
      <c r="A21" s="526">
        <v>2</v>
      </c>
      <c r="B21" s="527" t="s">
        <v>4541</v>
      </c>
      <c r="C21" s="528" t="s">
        <v>4540</v>
      </c>
      <c r="D21" s="528" t="s">
        <v>4426</v>
      </c>
      <c r="E21" s="3585">
        <v>0</v>
      </c>
      <c r="F21" s="3586">
        <v>0</v>
      </c>
      <c r="G21" s="193"/>
    </row>
    <row r="22" spans="1:7">
      <c r="A22" s="526">
        <v>3</v>
      </c>
      <c r="B22" s="527" t="s">
        <v>4542</v>
      </c>
      <c r="C22" s="528" t="s">
        <v>4540</v>
      </c>
      <c r="D22" s="528" t="s">
        <v>4426</v>
      </c>
      <c r="E22" s="532">
        <v>3463371.3500000006</v>
      </c>
      <c r="F22" s="533">
        <v>8755319.6600000001</v>
      </c>
      <c r="G22" s="151"/>
    </row>
    <row r="23" spans="1:7">
      <c r="A23" s="526">
        <v>4</v>
      </c>
      <c r="B23" s="527" t="s">
        <v>4543</v>
      </c>
      <c r="C23" s="528" t="s">
        <v>4540</v>
      </c>
      <c r="D23" s="528" t="s">
        <v>4426</v>
      </c>
      <c r="E23" s="532">
        <v>87327.88</v>
      </c>
      <c r="F23" s="533">
        <v>331323.39</v>
      </c>
      <c r="G23" s="151"/>
    </row>
    <row r="24" spans="1:7">
      <c r="A24" s="526">
        <v>5</v>
      </c>
      <c r="B24" s="527" t="s">
        <v>4544</v>
      </c>
      <c r="C24" s="528"/>
      <c r="D24" s="532"/>
      <c r="E24" s="532">
        <v>19911252.18</v>
      </c>
      <c r="F24" s="533">
        <v>61820205.481863014</v>
      </c>
      <c r="G24" s="151"/>
    </row>
    <row r="25" spans="1:7">
      <c r="A25" s="526">
        <v>6</v>
      </c>
      <c r="B25" s="527"/>
      <c r="C25" s="528"/>
      <c r="D25" s="535"/>
      <c r="E25" s="535"/>
      <c r="F25" s="536"/>
      <c r="G25" s="151"/>
    </row>
    <row r="26" spans="1:7">
      <c r="A26" s="526">
        <v>7</v>
      </c>
      <c r="B26" s="527"/>
      <c r="C26" s="528"/>
      <c r="D26" s="537"/>
      <c r="E26" s="537"/>
      <c r="F26" s="538"/>
      <c r="G26" s="151"/>
    </row>
    <row r="27" spans="1:7">
      <c r="A27" s="526">
        <v>8</v>
      </c>
      <c r="B27" s="527"/>
      <c r="C27" s="528"/>
      <c r="D27" s="532"/>
      <c r="E27" s="530"/>
      <c r="F27" s="531"/>
      <c r="G27" s="193"/>
    </row>
    <row r="28" spans="1:7">
      <c r="A28" s="526">
        <v>9</v>
      </c>
      <c r="B28" s="527"/>
      <c r="C28" s="528"/>
      <c r="D28" s="532"/>
      <c r="E28" s="532"/>
      <c r="F28" s="533"/>
      <c r="G28" s="151"/>
    </row>
    <row r="29" spans="1:7">
      <c r="A29" s="526">
        <v>10</v>
      </c>
      <c r="B29" s="527"/>
      <c r="C29" s="528"/>
      <c r="D29" s="532"/>
      <c r="E29" s="532"/>
      <c r="F29" s="533"/>
      <c r="G29" s="151"/>
    </row>
    <row r="30" spans="1:7">
      <c r="A30" s="526">
        <v>11</v>
      </c>
      <c r="B30" s="527"/>
      <c r="C30" s="528"/>
      <c r="D30" s="532"/>
      <c r="E30" s="532"/>
      <c r="F30" s="533"/>
      <c r="G30" s="151"/>
    </row>
    <row r="31" spans="1:7">
      <c r="A31" s="526">
        <v>12</v>
      </c>
      <c r="B31" s="527"/>
      <c r="C31" s="528"/>
      <c r="D31" s="532"/>
      <c r="E31" s="532"/>
      <c r="F31" s="533"/>
      <c r="G31" s="151"/>
    </row>
    <row r="32" spans="1:7">
      <c r="A32" s="526">
        <v>13</v>
      </c>
      <c r="B32" s="527"/>
      <c r="C32" s="528"/>
      <c r="D32" s="532"/>
      <c r="E32" s="532"/>
      <c r="F32" s="533"/>
      <c r="G32" s="151"/>
    </row>
    <row r="33" spans="1:7">
      <c r="A33" s="526">
        <v>14</v>
      </c>
      <c r="B33" s="527"/>
      <c r="C33" s="528"/>
      <c r="D33" s="532"/>
      <c r="E33" s="532"/>
      <c r="F33" s="533"/>
      <c r="G33" s="151"/>
    </row>
    <row r="34" spans="1:7">
      <c r="A34" s="526">
        <v>15</v>
      </c>
      <c r="B34" s="527"/>
      <c r="C34" s="528"/>
      <c r="D34" s="532"/>
      <c r="E34" s="532"/>
      <c r="F34" s="533"/>
      <c r="G34" s="151"/>
    </row>
    <row r="35" spans="1:7">
      <c r="A35" s="526">
        <v>16</v>
      </c>
      <c r="B35" s="527"/>
      <c r="C35" s="528"/>
      <c r="D35" s="532"/>
      <c r="E35" s="532"/>
      <c r="F35" s="533"/>
      <c r="G35" s="151"/>
    </row>
    <row r="36" spans="1:7">
      <c r="A36" s="526">
        <v>17</v>
      </c>
      <c r="B36" s="527"/>
      <c r="C36" s="528"/>
      <c r="D36" s="532"/>
      <c r="E36" s="532"/>
      <c r="F36" s="533"/>
      <c r="G36" s="151"/>
    </row>
    <row r="37" spans="1:7">
      <c r="A37" s="526">
        <v>18</v>
      </c>
      <c r="B37" s="527"/>
      <c r="C37" s="528"/>
      <c r="D37" s="532"/>
      <c r="E37" s="532"/>
      <c r="F37" s="533"/>
      <c r="G37" s="151"/>
    </row>
    <row r="38" spans="1:7">
      <c r="A38" s="526">
        <v>19</v>
      </c>
      <c r="B38" s="527"/>
      <c r="C38" s="528"/>
      <c r="D38" s="532"/>
      <c r="E38" s="532"/>
      <c r="F38" s="533"/>
      <c r="G38" s="151"/>
    </row>
    <row r="39" spans="1:7">
      <c r="A39" s="526">
        <v>20</v>
      </c>
      <c r="B39" s="527"/>
      <c r="C39" s="528"/>
      <c r="D39" s="532"/>
      <c r="E39" s="532"/>
      <c r="F39" s="533"/>
      <c r="G39" s="151"/>
    </row>
    <row r="40" spans="1:7">
      <c r="A40" s="526">
        <v>21</v>
      </c>
      <c r="B40" s="527"/>
      <c r="C40" s="528"/>
      <c r="D40" s="532"/>
      <c r="E40" s="532"/>
      <c r="F40" s="533"/>
      <c r="G40" s="151"/>
    </row>
    <row r="41" spans="1:7">
      <c r="A41" s="526">
        <v>22</v>
      </c>
      <c r="B41" s="527"/>
      <c r="C41" s="528"/>
      <c r="D41" s="532"/>
      <c r="E41" s="532"/>
      <c r="F41" s="533"/>
      <c r="G41" s="151"/>
    </row>
    <row r="42" spans="1:7">
      <c r="A42" s="526">
        <v>23</v>
      </c>
      <c r="B42" s="527"/>
      <c r="C42" s="528"/>
      <c r="D42" s="532"/>
      <c r="E42" s="532"/>
      <c r="F42" s="533"/>
      <c r="G42" s="151"/>
    </row>
    <row r="43" spans="1:7">
      <c r="A43" s="526">
        <v>24</v>
      </c>
      <c r="B43" s="527"/>
      <c r="C43" s="528"/>
      <c r="D43" s="532"/>
      <c r="E43" s="532"/>
      <c r="F43" s="533"/>
      <c r="G43" s="151"/>
    </row>
    <row r="44" spans="1:7">
      <c r="A44" s="526">
        <v>25</v>
      </c>
      <c r="B44" s="527"/>
      <c r="C44" s="528"/>
      <c r="D44" s="532"/>
      <c r="E44" s="532"/>
      <c r="F44" s="533"/>
      <c r="G44" s="151"/>
    </row>
    <row r="45" spans="1:7">
      <c r="A45" s="526">
        <v>26</v>
      </c>
      <c r="B45" s="527"/>
      <c r="C45" s="528"/>
      <c r="D45" s="532"/>
      <c r="E45" s="532"/>
      <c r="F45" s="533"/>
      <c r="G45" s="151"/>
    </row>
    <row r="46" spans="1:7">
      <c r="A46" s="526">
        <v>27</v>
      </c>
      <c r="B46" s="527"/>
      <c r="C46" s="528"/>
      <c r="D46" s="532"/>
      <c r="E46" s="532"/>
      <c r="F46" s="533"/>
      <c r="G46" s="151"/>
    </row>
    <row r="47" spans="1:7">
      <c r="A47" s="526">
        <v>28</v>
      </c>
      <c r="B47" s="527"/>
      <c r="C47" s="528"/>
      <c r="D47" s="532"/>
      <c r="E47" s="532"/>
      <c r="F47" s="533"/>
      <c r="G47" s="151"/>
    </row>
    <row r="48" spans="1:7">
      <c r="A48" s="526">
        <v>29</v>
      </c>
      <c r="B48" s="527"/>
      <c r="C48" s="528"/>
      <c r="D48" s="532"/>
      <c r="E48" s="532"/>
      <c r="F48" s="533"/>
      <c r="G48" s="151"/>
    </row>
    <row r="49" spans="1:7">
      <c r="A49" s="526">
        <v>30</v>
      </c>
      <c r="B49" s="527"/>
      <c r="C49" s="528"/>
      <c r="D49" s="532"/>
      <c r="E49" s="532"/>
      <c r="F49" s="533"/>
      <c r="G49" s="151"/>
    </row>
    <row r="50" spans="1:7">
      <c r="A50" s="526">
        <v>31</v>
      </c>
      <c r="B50" s="527"/>
      <c r="C50" s="528"/>
      <c r="D50" s="532"/>
      <c r="E50" s="532"/>
      <c r="F50" s="533"/>
      <c r="G50" s="151"/>
    </row>
    <row r="51" spans="1:7">
      <c r="A51" s="526">
        <v>32</v>
      </c>
      <c r="B51" s="527"/>
      <c r="C51" s="528"/>
      <c r="D51" s="532"/>
      <c r="E51" s="532"/>
      <c r="F51" s="533"/>
      <c r="G51" s="151"/>
    </row>
    <row r="52" spans="1:7">
      <c r="A52" s="526">
        <v>33</v>
      </c>
      <c r="B52" s="527"/>
      <c r="C52" s="528"/>
      <c r="D52" s="532"/>
      <c r="E52" s="532"/>
      <c r="F52" s="533"/>
      <c r="G52" s="151"/>
    </row>
    <row r="53" spans="1:7">
      <c r="A53" s="526">
        <v>34</v>
      </c>
      <c r="B53" s="527"/>
      <c r="C53" s="528"/>
      <c r="D53" s="532"/>
      <c r="E53" s="532"/>
      <c r="F53" s="533"/>
      <c r="G53" s="151"/>
    </row>
    <row r="54" spans="1:7">
      <c r="A54" s="526">
        <v>35</v>
      </c>
      <c r="B54" s="527"/>
      <c r="C54" s="528"/>
      <c r="D54" s="532"/>
      <c r="E54" s="532"/>
      <c r="F54" s="533"/>
      <c r="G54" s="151"/>
    </row>
    <row r="55" spans="1:7">
      <c r="A55" s="526">
        <v>36</v>
      </c>
      <c r="B55" s="527"/>
      <c r="C55" s="528"/>
      <c r="D55" s="532"/>
      <c r="E55" s="532"/>
      <c r="F55" s="533"/>
      <c r="G55" s="151"/>
    </row>
    <row r="56" spans="1:7">
      <c r="A56" s="526">
        <v>37</v>
      </c>
      <c r="B56" s="527"/>
      <c r="C56" s="528"/>
      <c r="D56" s="532"/>
      <c r="E56" s="532"/>
      <c r="F56" s="533"/>
      <c r="G56" s="151"/>
    </row>
    <row r="57" spans="1:7">
      <c r="A57" s="526">
        <v>38</v>
      </c>
      <c r="B57" s="527"/>
      <c r="C57" s="528"/>
      <c r="D57" s="532"/>
      <c r="E57" s="532"/>
      <c r="F57" s="533"/>
      <c r="G57" s="151"/>
    </row>
    <row r="58" spans="1:7">
      <c r="A58" s="526">
        <v>39</v>
      </c>
      <c r="B58" s="527"/>
      <c r="C58" s="528"/>
      <c r="D58" s="532"/>
      <c r="E58" s="532"/>
      <c r="F58" s="533"/>
      <c r="G58" s="151"/>
    </row>
    <row r="59" spans="1:7" ht="16" thickBot="1">
      <c r="A59" s="543">
        <v>40</v>
      </c>
      <c r="B59" s="544" t="s">
        <v>972</v>
      </c>
      <c r="C59" s="749"/>
      <c r="D59" s="749"/>
      <c r="E59" s="3225">
        <f>SUM(E20:E58)</f>
        <v>57154055.37166667</v>
      </c>
      <c r="F59" s="3418">
        <f>SUM(F20:F58)</f>
        <v>201156026.95769632</v>
      </c>
      <c r="G59" s="151"/>
    </row>
    <row r="60" spans="1:7" ht="16" thickTop="1">
      <c r="A60" s="9"/>
      <c r="B60" s="9"/>
      <c r="C60" s="9"/>
      <c r="D60" s="151"/>
      <c r="E60" s="151"/>
      <c r="F60" s="151"/>
      <c r="G60" s="151"/>
    </row>
    <row r="61" spans="1:7">
      <c r="A61" s="9" t="s">
        <v>4545</v>
      </c>
      <c r="B61" s="9"/>
      <c r="C61" s="9"/>
      <c r="D61" s="9"/>
      <c r="E61" s="9"/>
      <c r="F61" s="9"/>
      <c r="G61" s="9"/>
    </row>
    <row r="62" spans="1:7">
      <c r="A62" s="3699" t="s">
        <v>4546</v>
      </c>
      <c r="B62" s="3699"/>
      <c r="C62" s="3699"/>
      <c r="D62" s="3699"/>
      <c r="E62" s="3699"/>
      <c r="F62" s="3699"/>
      <c r="G62" s="12"/>
    </row>
    <row r="71" ht="31.5" customHeight="1"/>
    <row r="125" spans="1:5" ht="16" thickBot="1"/>
    <row r="126" spans="1:5">
      <c r="A126" s="1432"/>
      <c r="B126" s="1396"/>
      <c r="C126" s="1396"/>
      <c r="D126" s="1396"/>
      <c r="E126" s="1434"/>
    </row>
    <row r="127" spans="1:5">
      <c r="A127" s="1590"/>
      <c r="E127" s="1591"/>
    </row>
    <row r="128" spans="1:5">
      <c r="A128" s="1590"/>
      <c r="E128" s="1591"/>
    </row>
    <row r="129" spans="1:6">
      <c r="A129" s="1590"/>
      <c r="E129" s="1591"/>
    </row>
    <row r="130" spans="1:6">
      <c r="A130" s="1590"/>
      <c r="E130" s="1591"/>
    </row>
    <row r="131" spans="1:6">
      <c r="A131" s="1590"/>
      <c r="E131" s="1591"/>
    </row>
    <row r="132" spans="1:6">
      <c r="A132" s="1590"/>
      <c r="C132" s="675"/>
      <c r="D132" s="675"/>
      <c r="E132" s="1591"/>
    </row>
    <row r="133" spans="1:6">
      <c r="A133" s="1590"/>
      <c r="C133" s="1721"/>
      <c r="D133" s="1721"/>
      <c r="E133" s="1591"/>
    </row>
    <row r="134" spans="1:6">
      <c r="A134" s="1590"/>
      <c r="C134" s="1721"/>
      <c r="D134" s="1721"/>
      <c r="E134" s="1591"/>
    </row>
    <row r="135" spans="1:6">
      <c r="A135" s="1590"/>
      <c r="C135" s="1721"/>
      <c r="D135" s="1721"/>
      <c r="E135" s="1591"/>
    </row>
    <row r="136" spans="1:6">
      <c r="A136" s="1590"/>
      <c r="C136" s="1721"/>
      <c r="D136" s="1721"/>
      <c r="E136" s="1591"/>
      <c r="F136" s="1591"/>
    </row>
    <row r="137" spans="1:6">
      <c r="A137" s="1590"/>
      <c r="C137" s="1721"/>
      <c r="D137" s="1721"/>
      <c r="E137" s="1591"/>
      <c r="F137" s="1591"/>
    </row>
    <row r="138" spans="1:6">
      <c r="A138" s="1590"/>
      <c r="C138" s="1721"/>
      <c r="D138" s="1721"/>
      <c r="E138" s="1591"/>
      <c r="F138" s="1591"/>
    </row>
    <row r="139" spans="1:6">
      <c r="A139" s="1590"/>
      <c r="C139" s="1721"/>
      <c r="D139" s="1721"/>
      <c r="E139" s="1591"/>
      <c r="F139" s="1591"/>
    </row>
    <row r="140" spans="1:6">
      <c r="A140" s="1590"/>
      <c r="C140" s="1721"/>
      <c r="D140" s="1721"/>
      <c r="E140" s="1591"/>
      <c r="F140" s="1591"/>
    </row>
    <row r="141" spans="1:6">
      <c r="A141" s="1590"/>
      <c r="C141" s="1721"/>
      <c r="D141" s="1721"/>
      <c r="E141" s="1591"/>
      <c r="F141" s="1591"/>
    </row>
    <row r="142" spans="1:6">
      <c r="A142" s="1590"/>
      <c r="C142" s="1721"/>
      <c r="D142" s="1721"/>
      <c r="E142" s="1591"/>
      <c r="F142" s="1591"/>
    </row>
    <row r="143" spans="1:6">
      <c r="A143" s="1590"/>
      <c r="C143" s="1721"/>
      <c r="D143" s="1721"/>
      <c r="E143" s="1591"/>
      <c r="F143" s="1591"/>
    </row>
    <row r="144" spans="1:6">
      <c r="A144" s="1590"/>
      <c r="C144" s="1721"/>
      <c r="D144" s="1721"/>
      <c r="E144" s="1591"/>
      <c r="F144" s="1591"/>
    </row>
    <row r="145" spans="1:6">
      <c r="A145" s="1590"/>
      <c r="C145" s="1721"/>
      <c r="D145" s="1721"/>
      <c r="E145" s="1591"/>
      <c r="F145" s="1591"/>
    </row>
    <row r="146" spans="1:6">
      <c r="A146" s="1590"/>
      <c r="C146" s="1721"/>
      <c r="D146" s="1721"/>
      <c r="E146" s="1591"/>
      <c r="F146" s="1591"/>
    </row>
    <row r="147" spans="1:6">
      <c r="A147" s="1590"/>
      <c r="C147" s="1721"/>
      <c r="D147" s="1721"/>
      <c r="E147" s="1591"/>
      <c r="F147" s="1591"/>
    </row>
    <row r="148" spans="1:6">
      <c r="A148" s="1590"/>
      <c r="C148" s="1721"/>
      <c r="D148" s="1721"/>
      <c r="E148" s="1591"/>
      <c r="F148" s="1591"/>
    </row>
    <row r="149" spans="1:6">
      <c r="A149" s="1590"/>
      <c r="C149" s="1721"/>
      <c r="D149" s="1721"/>
      <c r="E149" s="1591"/>
      <c r="F149" s="1591"/>
    </row>
    <row r="150" spans="1:6">
      <c r="A150" s="1590"/>
      <c r="C150" s="1721"/>
      <c r="D150" s="1721"/>
      <c r="E150" s="1591"/>
      <c r="F150" s="1591"/>
    </row>
    <row r="151" spans="1:6">
      <c r="A151" s="1590"/>
      <c r="C151" s="1721"/>
      <c r="D151" s="1721"/>
      <c r="E151" s="1591"/>
      <c r="F151" s="1591"/>
    </row>
    <row r="152" spans="1:6">
      <c r="A152" s="1590"/>
      <c r="C152" s="1721"/>
      <c r="D152" s="1721"/>
      <c r="E152" s="1591"/>
      <c r="F152" s="1591"/>
    </row>
    <row r="153" spans="1:6">
      <c r="A153" s="1590"/>
      <c r="C153" s="1721"/>
      <c r="D153" s="1721"/>
      <c r="E153" s="1591"/>
      <c r="F153" s="1591"/>
    </row>
    <row r="154" spans="1:6">
      <c r="A154" s="1590"/>
      <c r="C154" s="1721"/>
      <c r="D154" s="1721"/>
      <c r="E154" s="1591"/>
      <c r="F154" s="1591"/>
    </row>
    <row r="155" spans="1:6">
      <c r="A155" s="1590"/>
      <c r="C155" s="1721"/>
      <c r="D155" s="1721"/>
      <c r="E155" s="1591"/>
      <c r="F155" s="1591"/>
    </row>
    <row r="156" spans="1:6">
      <c r="A156" s="1590"/>
      <c r="C156" s="1721"/>
      <c r="D156" s="1721"/>
      <c r="E156" s="1591"/>
      <c r="F156" s="1591"/>
    </row>
    <row r="157" spans="1:6">
      <c r="A157" s="1590"/>
      <c r="C157" s="1721"/>
      <c r="D157" s="1721"/>
      <c r="E157" s="1591"/>
      <c r="F157" s="1591"/>
    </row>
    <row r="158" spans="1:6">
      <c r="A158" s="1590"/>
      <c r="C158" s="1721"/>
      <c r="D158" s="1721"/>
      <c r="E158" s="1591"/>
      <c r="F158" s="1591"/>
    </row>
    <row r="159" spans="1:6">
      <c r="A159" s="1590"/>
      <c r="C159" s="1721"/>
      <c r="D159" s="1721"/>
      <c r="E159" s="1591"/>
      <c r="F159" s="1591"/>
    </row>
    <row r="160" spans="1:6">
      <c r="A160" s="1590"/>
      <c r="C160" s="1721"/>
      <c r="D160" s="1721"/>
      <c r="E160" s="1591"/>
      <c r="F160" s="1591"/>
    </row>
    <row r="161" spans="1:6">
      <c r="A161" s="1590"/>
      <c r="C161" s="1721"/>
      <c r="D161" s="1721"/>
      <c r="E161" s="1591"/>
      <c r="F161" s="1591"/>
    </row>
    <row r="162" spans="1:6">
      <c r="A162" s="1590"/>
      <c r="C162" s="1721"/>
      <c r="D162" s="1721"/>
      <c r="E162" s="1591"/>
      <c r="F162" s="1591"/>
    </row>
    <row r="163" spans="1:6">
      <c r="A163" s="1590"/>
      <c r="C163" s="1721"/>
      <c r="D163" s="1721"/>
      <c r="E163" s="1591"/>
      <c r="F163" s="1591"/>
    </row>
    <row r="164" spans="1:6">
      <c r="A164" s="1590"/>
      <c r="C164" s="1721"/>
      <c r="D164" s="1721"/>
      <c r="E164" s="1591"/>
      <c r="F164" s="1591"/>
    </row>
    <row r="165" spans="1:6">
      <c r="A165" s="1590"/>
      <c r="C165" s="1721"/>
      <c r="D165" s="1721"/>
      <c r="E165" s="1591"/>
      <c r="F165" s="1591"/>
    </row>
    <row r="166" spans="1:6">
      <c r="A166" s="1590"/>
      <c r="C166" s="1721"/>
      <c r="D166" s="1721"/>
      <c r="E166" s="1591"/>
      <c r="F166" s="1591"/>
    </row>
    <row r="167" spans="1:6">
      <c r="A167" s="1590"/>
      <c r="C167" s="1721"/>
      <c r="D167" s="1721"/>
      <c r="E167" s="1591"/>
      <c r="F167" s="1591"/>
    </row>
    <row r="168" spans="1:6">
      <c r="A168" s="1590"/>
      <c r="C168" s="1721"/>
      <c r="D168" s="1721"/>
      <c r="E168" s="1591"/>
      <c r="F168" s="1591"/>
    </row>
    <row r="169" spans="1:6">
      <c r="A169" s="1590"/>
      <c r="C169" s="1721"/>
      <c r="D169" s="1721"/>
      <c r="E169" s="1591"/>
      <c r="F169" s="1591"/>
    </row>
    <row r="170" spans="1:6">
      <c r="A170" s="1590"/>
      <c r="C170" s="1721"/>
      <c r="D170" s="1721"/>
      <c r="E170" s="1591"/>
      <c r="F170" s="1591"/>
    </row>
    <row r="171" spans="1:6">
      <c r="A171" s="1590"/>
      <c r="C171" s="1721"/>
      <c r="D171" s="1721"/>
      <c r="E171" s="1591"/>
      <c r="F171" s="1591"/>
    </row>
    <row r="172" spans="1:6">
      <c r="A172" s="1590"/>
      <c r="C172" s="1721"/>
      <c r="D172" s="1721"/>
      <c r="E172" s="1591"/>
      <c r="F172" s="1591"/>
    </row>
    <row r="173" spans="1:6">
      <c r="A173" s="1590"/>
      <c r="C173" s="1721"/>
      <c r="D173" s="1721"/>
      <c r="E173" s="1591"/>
      <c r="F173" s="1591"/>
    </row>
    <row r="174" spans="1:6">
      <c r="A174" s="1590"/>
      <c r="C174" s="1721"/>
      <c r="D174" s="1721"/>
      <c r="E174" s="1591"/>
      <c r="F174" s="1591"/>
    </row>
    <row r="175" spans="1:6">
      <c r="A175" s="1590"/>
      <c r="C175" s="1721"/>
      <c r="D175" s="1721"/>
      <c r="E175" s="1591"/>
      <c r="F175" s="1591"/>
    </row>
    <row r="176" spans="1:6">
      <c r="A176" s="1590"/>
      <c r="C176" s="1721"/>
      <c r="D176" s="1721"/>
      <c r="E176" s="1591"/>
      <c r="F176" s="1591"/>
    </row>
    <row r="177" spans="1:6">
      <c r="A177" s="1590"/>
      <c r="C177" s="1721"/>
      <c r="D177" s="1721"/>
      <c r="E177" s="1591"/>
      <c r="F177" s="1591"/>
    </row>
    <row r="178" spans="1:6">
      <c r="A178" s="1590"/>
      <c r="C178" s="1721"/>
      <c r="D178" s="1721"/>
      <c r="E178" s="1591"/>
      <c r="F178" s="1591"/>
    </row>
    <row r="179" spans="1:6">
      <c r="A179" s="1590"/>
      <c r="C179" s="1150"/>
      <c r="D179" s="1150"/>
      <c r="E179" s="1591"/>
      <c r="F179" s="1591"/>
    </row>
    <row r="180" spans="1:6">
      <c r="A180" s="1590"/>
      <c r="E180" s="1591"/>
      <c r="F180" s="1591"/>
    </row>
    <row r="181" spans="1:6" ht="16" thickBot="1">
      <c r="A181" s="1592"/>
      <c r="B181" s="1608"/>
      <c r="C181" s="1608"/>
      <c r="D181" s="1608"/>
      <c r="E181" s="1594"/>
      <c r="F181" s="1591"/>
    </row>
    <row r="182" spans="1:6">
      <c r="A182" s="1590"/>
      <c r="F182" s="1591"/>
    </row>
    <row r="183" spans="1:6">
      <c r="A183" s="1590"/>
      <c r="F183" s="1591"/>
    </row>
    <row r="184" spans="1:6">
      <c r="A184" s="1590"/>
      <c r="F184" s="1591"/>
    </row>
    <row r="185" spans="1:6">
      <c r="A185" s="1590"/>
      <c r="F185" s="1591"/>
    </row>
    <row r="186" spans="1:6">
      <c r="A186" s="1590"/>
      <c r="F186" s="1591"/>
    </row>
    <row r="187" spans="1:6">
      <c r="A187" s="1590"/>
      <c r="F187" s="1591"/>
    </row>
    <row r="188" spans="1:6">
      <c r="A188" s="1590"/>
      <c r="F188" s="1591"/>
    </row>
    <row r="189" spans="1:6">
      <c r="A189" s="1590"/>
      <c r="F189" s="1591"/>
    </row>
    <row r="190" spans="1:6">
      <c r="A190" s="1590"/>
      <c r="F190" s="1591"/>
    </row>
    <row r="191" spans="1:6">
      <c r="A191" s="1590"/>
      <c r="F191" s="1591"/>
    </row>
    <row r="192" spans="1:6">
      <c r="A192" s="1590"/>
      <c r="F192" s="1591"/>
    </row>
    <row r="193" spans="1:6">
      <c r="A193" s="1590"/>
      <c r="F193" s="1591"/>
    </row>
    <row r="194" spans="1:6">
      <c r="A194" s="1590"/>
      <c r="F194" s="1591"/>
    </row>
    <row r="195" spans="1:6">
      <c r="A195" s="1590"/>
      <c r="F195" s="1591"/>
    </row>
    <row r="196" spans="1:6">
      <c r="A196" s="1590"/>
      <c r="F196" s="1591"/>
    </row>
    <row r="197" spans="1:6">
      <c r="A197" s="1590"/>
      <c r="F197" s="1591"/>
    </row>
    <row r="198" spans="1:6">
      <c r="A198" s="1590"/>
      <c r="F198" s="1591"/>
    </row>
    <row r="199" spans="1:6">
      <c r="A199" s="1590"/>
      <c r="F199" s="1591"/>
    </row>
    <row r="200" spans="1:6" ht="16" thickBot="1">
      <c r="A200" s="1592"/>
      <c r="B200" s="1608"/>
      <c r="C200" s="1608"/>
      <c r="D200" s="1608"/>
      <c r="E200" s="1608"/>
      <c r="F200" s="1594"/>
    </row>
  </sheetData>
  <mergeCells count="1">
    <mergeCell ref="A62:F62"/>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abColor theme="0" tint="-0.249977111117893"/>
  </sheetPr>
  <dimension ref="A1:I200"/>
  <sheetViews>
    <sheetView view="pageBreakPreview" zoomScale="60" zoomScaleNormal="100" workbookViewId="0">
      <selection activeCell="F47" sqref="F47"/>
    </sheetView>
  </sheetViews>
  <sheetFormatPr defaultColWidth="9.69140625" defaultRowHeight="15.5"/>
  <cols>
    <col min="1" max="1" width="4.69140625" customWidth="1"/>
    <col min="2" max="2" width="22.4609375" customWidth="1"/>
    <col min="3" max="3" width="14.69140625" customWidth="1"/>
    <col min="4" max="4" width="15.69140625" customWidth="1"/>
    <col min="5" max="5" width="12.69140625" customWidth="1"/>
    <col min="6" max="6" width="16.3046875" customWidth="1"/>
    <col min="7" max="7" width="14.69140625" customWidth="1"/>
    <col min="8" max="8" width="12.69140625" customWidth="1"/>
    <col min="9" max="9" width="13.69140625" customWidth="1"/>
  </cols>
  <sheetData>
    <row r="1" spans="1:9">
      <c r="A1" s="2426" t="s">
        <v>156</v>
      </c>
      <c r="B1" s="1326"/>
      <c r="C1" s="1326"/>
      <c r="D1" s="2683"/>
      <c r="E1" s="2470" t="s">
        <v>353</v>
      </c>
      <c r="F1" s="2683"/>
      <c r="G1" s="2470" t="s">
        <v>158</v>
      </c>
      <c r="H1" s="2470" t="s">
        <v>159</v>
      </c>
      <c r="I1" s="2529"/>
    </row>
    <row r="2" spans="1:9">
      <c r="A2" s="2429" t="str">
        <f>'Data Sheet'!$C$25</f>
        <v xml:space="preserve">Niagara Mohawk Power Corporation </v>
      </c>
      <c r="B2" s="9"/>
      <c r="C2" s="9"/>
      <c r="E2" s="47" t="s">
        <v>1665</v>
      </c>
      <c r="G2" s="47" t="s">
        <v>161</v>
      </c>
      <c r="H2" s="47"/>
      <c r="I2" s="1579"/>
    </row>
    <row r="3" spans="1:9" ht="15" customHeight="1">
      <c r="A3" s="2429"/>
      <c r="B3" s="9"/>
      <c r="C3" s="9"/>
      <c r="E3" s="47" t="s">
        <v>1666</v>
      </c>
      <c r="F3" s="9"/>
      <c r="G3" s="427" t="str">
        <f>'Data Sheet'!$C$40</f>
        <v>April 20, 2026</v>
      </c>
      <c r="H3" s="390" t="str">
        <f>'Data Sheet'!$C$38</f>
        <v>December 31, 2025</v>
      </c>
      <c r="I3" s="425"/>
    </row>
    <row r="4" spans="1:9" ht="15" customHeight="1">
      <c r="A4" s="45"/>
      <c r="B4" s="2182"/>
      <c r="C4" s="2182"/>
      <c r="D4" s="2182"/>
      <c r="E4" s="2182"/>
      <c r="F4" s="2182"/>
      <c r="G4" s="2182"/>
      <c r="H4" s="2182"/>
      <c r="I4" s="43"/>
    </row>
    <row r="5" spans="1:9">
      <c r="A5" s="2439" t="s">
        <v>4547</v>
      </c>
      <c r="B5" s="12"/>
      <c r="C5" s="12"/>
      <c r="D5" s="391"/>
      <c r="E5" s="12"/>
      <c r="F5" s="12"/>
      <c r="G5" s="12"/>
      <c r="H5" s="12"/>
      <c r="I5" s="2473"/>
    </row>
    <row r="6" spans="1:9">
      <c r="A6" s="2439" t="s">
        <v>4349</v>
      </c>
      <c r="B6" s="12"/>
      <c r="C6" s="12"/>
      <c r="D6" s="391"/>
      <c r="E6" s="12"/>
      <c r="F6" s="12"/>
      <c r="G6" s="12"/>
      <c r="H6" s="12"/>
      <c r="I6" s="2473"/>
    </row>
    <row r="7" spans="1:9">
      <c r="A7" s="2430"/>
      <c r="B7" s="37"/>
      <c r="C7" s="37"/>
      <c r="D7" s="37"/>
      <c r="E7" s="37"/>
      <c r="F7" s="37"/>
      <c r="G7" s="37"/>
      <c r="H7" s="37"/>
      <c r="I7" s="36"/>
    </row>
    <row r="8" spans="1:9">
      <c r="A8" s="2726" t="s">
        <v>472</v>
      </c>
      <c r="B8" s="750" t="s">
        <v>4548</v>
      </c>
      <c r="C8" s="750"/>
      <c r="D8" s="114"/>
      <c r="E8" s="114"/>
      <c r="F8" s="114"/>
      <c r="G8" s="114"/>
      <c r="H8" s="114"/>
      <c r="I8" s="2603"/>
    </row>
    <row r="9" spans="1:9">
      <c r="A9" s="2727"/>
      <c r="B9" s="750" t="s">
        <v>4549</v>
      </c>
      <c r="C9" s="750"/>
      <c r="D9" s="114"/>
      <c r="E9" s="114"/>
      <c r="F9" s="114"/>
      <c r="G9" s="114"/>
      <c r="H9" s="114"/>
      <c r="I9" s="2603"/>
    </row>
    <row r="10" spans="1:9">
      <c r="A10" s="2726" t="s">
        <v>475</v>
      </c>
      <c r="B10" s="750" t="s">
        <v>4550</v>
      </c>
      <c r="C10" s="750"/>
      <c r="D10" s="114"/>
      <c r="E10" s="114"/>
      <c r="F10" s="114"/>
      <c r="G10" s="114"/>
      <c r="H10" s="114"/>
      <c r="I10" s="2603"/>
    </row>
    <row r="11" spans="1:9">
      <c r="A11" s="2727"/>
      <c r="B11" s="750" t="s">
        <v>4551</v>
      </c>
      <c r="C11" s="750"/>
      <c r="D11" s="114"/>
      <c r="E11" s="114"/>
      <c r="F11" s="114"/>
      <c r="G11" s="114"/>
      <c r="H11" s="114"/>
      <c r="I11" s="2603"/>
    </row>
    <row r="12" spans="1:9">
      <c r="A12" s="2727"/>
      <c r="B12" s="750" t="s">
        <v>4552</v>
      </c>
      <c r="C12" s="750"/>
      <c r="D12" s="114"/>
      <c r="E12" s="114"/>
      <c r="F12" s="114"/>
      <c r="G12" s="114"/>
      <c r="H12" s="114"/>
      <c r="I12" s="2603"/>
    </row>
    <row r="13" spans="1:9">
      <c r="A13" s="2727"/>
      <c r="B13" s="750" t="s">
        <v>4553</v>
      </c>
      <c r="C13" s="750"/>
      <c r="D13" s="114"/>
      <c r="E13" s="114"/>
      <c r="F13" s="114"/>
      <c r="G13" s="114"/>
      <c r="H13" s="114"/>
      <c r="I13" s="2603"/>
    </row>
    <row r="14" spans="1:9">
      <c r="A14" s="2726" t="s">
        <v>478</v>
      </c>
      <c r="B14" s="750" t="s">
        <v>4554</v>
      </c>
      <c r="C14" s="750"/>
      <c r="D14" s="114"/>
      <c r="E14" s="114"/>
      <c r="F14" s="114"/>
      <c r="G14" s="114"/>
      <c r="H14" s="114"/>
      <c r="I14" s="2603"/>
    </row>
    <row r="15" spans="1:9">
      <c r="A15" s="2727"/>
      <c r="B15" s="750" t="s">
        <v>4555</v>
      </c>
      <c r="C15" s="750"/>
      <c r="D15" s="114"/>
      <c r="E15" s="114"/>
      <c r="F15" s="114"/>
      <c r="G15" s="114"/>
      <c r="H15" s="114"/>
      <c r="I15" s="2603"/>
    </row>
    <row r="16" spans="1:9">
      <c r="A16" s="2726" t="s">
        <v>3095</v>
      </c>
      <c r="B16" s="750" t="s">
        <v>4556</v>
      </c>
      <c r="C16" s="750"/>
      <c r="D16" s="114"/>
      <c r="E16" s="114"/>
      <c r="F16" s="114"/>
      <c r="G16" s="114"/>
      <c r="H16" s="114"/>
      <c r="I16" s="2603"/>
    </row>
    <row r="17" spans="1:9">
      <c r="A17" s="2727"/>
      <c r="B17" s="750" t="s">
        <v>4557</v>
      </c>
      <c r="C17" s="750"/>
      <c r="D17" s="114"/>
      <c r="E17" s="114"/>
      <c r="F17" s="114"/>
      <c r="G17" s="114"/>
      <c r="H17" s="114"/>
      <c r="I17" s="2603"/>
    </row>
    <row r="18" spans="1:9">
      <c r="A18" s="2727"/>
      <c r="B18" s="750" t="s">
        <v>4558</v>
      </c>
      <c r="C18" s="750"/>
      <c r="D18" s="114"/>
      <c r="E18" s="114"/>
      <c r="F18" s="114"/>
      <c r="G18" s="114"/>
      <c r="H18" s="114"/>
      <c r="I18" s="2603"/>
    </row>
    <row r="19" spans="1:9">
      <c r="A19" s="2727"/>
      <c r="B19" s="750" t="s">
        <v>4559</v>
      </c>
      <c r="C19" s="750"/>
      <c r="D19" s="114"/>
      <c r="E19" s="114"/>
      <c r="F19" s="114"/>
      <c r="G19" s="114"/>
      <c r="H19" s="114"/>
      <c r="I19" s="2603"/>
    </row>
    <row r="20" spans="1:9">
      <c r="A20" s="2726" t="s">
        <v>3100</v>
      </c>
      <c r="B20" s="750" t="s">
        <v>4560</v>
      </c>
      <c r="C20" s="750"/>
      <c r="D20" s="114"/>
      <c r="E20" s="114"/>
      <c r="F20" s="114"/>
      <c r="G20" s="114"/>
      <c r="H20" s="114"/>
      <c r="I20" s="2603"/>
    </row>
    <row r="21" spans="1:9">
      <c r="A21" s="2726" t="s">
        <v>3131</v>
      </c>
      <c r="B21" s="750" t="s">
        <v>4561</v>
      </c>
      <c r="C21" s="750"/>
      <c r="D21" s="114"/>
      <c r="E21" s="114"/>
      <c r="F21" s="114"/>
      <c r="G21" s="114"/>
      <c r="H21" s="114"/>
      <c r="I21" s="2603"/>
    </row>
    <row r="22" spans="1:9">
      <c r="A22" s="2727"/>
      <c r="B22" s="750" t="s">
        <v>4562</v>
      </c>
      <c r="C22" s="750"/>
      <c r="D22" s="114"/>
      <c r="E22" s="114"/>
      <c r="F22" s="114"/>
      <c r="G22" s="114"/>
      <c r="H22" s="114"/>
      <c r="I22" s="2603"/>
    </row>
    <row r="23" spans="1:9">
      <c r="A23" s="2727"/>
      <c r="B23" s="750" t="s">
        <v>4563</v>
      </c>
      <c r="C23" s="750"/>
      <c r="D23" s="114"/>
      <c r="E23" s="114"/>
      <c r="F23" s="114"/>
      <c r="G23" s="114"/>
      <c r="H23" s="114"/>
      <c r="I23" s="2603"/>
    </row>
    <row r="24" spans="1:9">
      <c r="A24" s="2727"/>
      <c r="B24" s="750" t="s">
        <v>4564</v>
      </c>
      <c r="C24" s="750"/>
      <c r="D24" s="114"/>
      <c r="E24" s="114"/>
      <c r="F24" s="114"/>
      <c r="G24" s="114"/>
      <c r="H24" s="114"/>
      <c r="I24" s="2603"/>
    </row>
    <row r="25" spans="1:9">
      <c r="A25" s="2727"/>
      <c r="B25" s="750" t="s">
        <v>4565</v>
      </c>
      <c r="C25" s="750"/>
      <c r="D25" s="114"/>
      <c r="E25" s="114"/>
      <c r="F25" s="114"/>
      <c r="G25" s="114"/>
      <c r="H25" s="114"/>
      <c r="I25" s="2603"/>
    </row>
    <row r="26" spans="1:9">
      <c r="A26" s="2727"/>
      <c r="B26" s="750" t="s">
        <v>4566</v>
      </c>
      <c r="C26" s="750"/>
      <c r="D26" s="114"/>
      <c r="E26" s="114"/>
      <c r="F26" s="114"/>
      <c r="G26" s="114"/>
      <c r="H26" s="114"/>
      <c r="I26" s="2603"/>
    </row>
    <row r="27" spans="1:9">
      <c r="A27" s="2726" t="s">
        <v>3135</v>
      </c>
      <c r="B27" s="750" t="s">
        <v>4567</v>
      </c>
      <c r="C27" s="750"/>
      <c r="D27" s="114"/>
      <c r="E27" s="114"/>
      <c r="F27" s="114"/>
      <c r="G27" s="114"/>
      <c r="H27" s="114"/>
      <c r="I27" s="2603"/>
    </row>
    <row r="28" spans="1:9">
      <c r="A28" s="2727"/>
      <c r="B28" s="750" t="s">
        <v>4568</v>
      </c>
      <c r="C28" s="750"/>
      <c r="D28" s="114"/>
      <c r="E28" s="114"/>
      <c r="F28" s="114"/>
      <c r="G28" s="114"/>
      <c r="H28" s="114"/>
      <c r="I28" s="2603"/>
    </row>
    <row r="29" spans="1:9">
      <c r="A29" s="2727"/>
      <c r="B29" s="750" t="s">
        <v>4569</v>
      </c>
      <c r="C29" s="750"/>
      <c r="D29" s="114"/>
      <c r="E29" s="114"/>
      <c r="F29" s="114"/>
      <c r="G29" s="114"/>
      <c r="H29" s="114"/>
      <c r="I29" s="2603"/>
    </row>
    <row r="30" spans="1:9">
      <c r="A30" s="2727"/>
      <c r="B30" s="750" t="s">
        <v>4570</v>
      </c>
      <c r="C30" s="750"/>
      <c r="D30" s="114"/>
      <c r="E30" s="114"/>
      <c r="F30" s="114"/>
      <c r="G30" s="114"/>
      <c r="H30" s="114"/>
      <c r="I30" s="2603"/>
    </row>
    <row r="31" spans="1:9">
      <c r="A31" s="2728" t="s">
        <v>3140</v>
      </c>
      <c r="B31" s="750" t="s">
        <v>4405</v>
      </c>
      <c r="C31" s="750"/>
      <c r="D31" s="114"/>
      <c r="E31" s="114"/>
      <c r="F31" s="114"/>
      <c r="G31" s="114"/>
      <c r="H31" s="114"/>
      <c r="I31" s="2603"/>
    </row>
    <row r="32" spans="1:9">
      <c r="A32" s="736"/>
      <c r="B32" s="2729"/>
      <c r="C32" s="804"/>
      <c r="D32" s="2674"/>
      <c r="E32" s="2729"/>
      <c r="F32" s="2674"/>
      <c r="G32" s="2674"/>
      <c r="H32" s="2674"/>
      <c r="I32" s="751"/>
    </row>
    <row r="33" spans="1:9">
      <c r="A33" s="3029"/>
      <c r="B33" s="752"/>
      <c r="C33" s="805"/>
      <c r="D33" s="114" t="s">
        <v>4571</v>
      </c>
      <c r="E33" s="752"/>
      <c r="F33" s="753" t="s">
        <v>4572</v>
      </c>
      <c r="G33" s="753"/>
      <c r="H33" s="753"/>
      <c r="I33" s="2730"/>
    </row>
    <row r="34" spans="1:9">
      <c r="A34" s="3029"/>
      <c r="B34" s="739" t="s">
        <v>4573</v>
      </c>
      <c r="C34" s="806"/>
      <c r="D34" s="149"/>
      <c r="E34" s="754"/>
      <c r="F34" s="149"/>
      <c r="G34" s="149"/>
      <c r="H34" s="149"/>
      <c r="I34" s="755"/>
    </row>
    <row r="35" spans="1:9">
      <c r="A35" s="3029"/>
      <c r="B35" s="739" t="s">
        <v>4574</v>
      </c>
      <c r="C35" s="739" t="s">
        <v>3798</v>
      </c>
      <c r="D35" s="739" t="s">
        <v>3802</v>
      </c>
      <c r="E35" s="739" t="s">
        <v>3802</v>
      </c>
      <c r="F35" s="752" t="s">
        <v>3803</v>
      </c>
      <c r="G35" s="739" t="s">
        <v>3804</v>
      </c>
      <c r="H35" s="756" t="s">
        <v>3805</v>
      </c>
      <c r="I35" s="757" t="s">
        <v>4575</v>
      </c>
    </row>
    <row r="36" spans="1:9">
      <c r="A36" s="3030" t="s">
        <v>399</v>
      </c>
      <c r="B36" s="739" t="s">
        <v>4418</v>
      </c>
      <c r="C36" s="739" t="s">
        <v>3808</v>
      </c>
      <c r="D36" s="739" t="s">
        <v>4164</v>
      </c>
      <c r="E36" s="739" t="s">
        <v>4165</v>
      </c>
      <c r="F36" s="739" t="s">
        <v>3814</v>
      </c>
      <c r="G36" s="739" t="s">
        <v>3814</v>
      </c>
      <c r="H36" s="756" t="s">
        <v>4576</v>
      </c>
      <c r="I36" s="758" t="s">
        <v>4577</v>
      </c>
    </row>
    <row r="37" spans="1:9">
      <c r="A37" s="2718" t="s">
        <v>402</v>
      </c>
      <c r="B37" s="741" t="s">
        <v>172</v>
      </c>
      <c r="C37" s="741" t="s">
        <v>173</v>
      </c>
      <c r="D37" s="741" t="s">
        <v>174</v>
      </c>
      <c r="E37" s="741" t="s">
        <v>175</v>
      </c>
      <c r="F37" s="741" t="s">
        <v>513</v>
      </c>
      <c r="G37" s="759" t="s">
        <v>4578</v>
      </c>
      <c r="H37" s="760" t="s">
        <v>515</v>
      </c>
      <c r="I37" s="743" t="s">
        <v>516</v>
      </c>
    </row>
    <row r="38" spans="1:9">
      <c r="A38" s="1548">
        <v>1</v>
      </c>
      <c r="B38" s="54"/>
      <c r="C38" s="54"/>
      <c r="D38" s="222"/>
      <c r="E38" s="222"/>
      <c r="F38" s="161"/>
      <c r="G38" s="161"/>
      <c r="H38" s="220"/>
      <c r="I38" s="188">
        <f t="shared" ref="I38:I52" si="0">SUM(F38:H38)</f>
        <v>0</v>
      </c>
    </row>
    <row r="39" spans="1:9">
      <c r="A39" s="1548">
        <v>2</v>
      </c>
      <c r="B39" s="761"/>
      <c r="C39" s="761"/>
      <c r="D39" s="222"/>
      <c r="E39" s="222"/>
      <c r="F39" s="222"/>
      <c r="G39" s="222"/>
      <c r="H39" s="223"/>
      <c r="I39" s="141">
        <f t="shared" si="0"/>
        <v>0</v>
      </c>
    </row>
    <row r="40" spans="1:9">
      <c r="A40" s="1548">
        <v>3</v>
      </c>
      <c r="B40" s="54"/>
      <c r="C40" s="54"/>
      <c r="D40" s="222"/>
      <c r="E40" s="222"/>
      <c r="F40" s="222"/>
      <c r="G40" s="222"/>
      <c r="H40" s="223"/>
      <c r="I40" s="141">
        <f t="shared" si="0"/>
        <v>0</v>
      </c>
    </row>
    <row r="41" spans="1:9">
      <c r="A41" s="1548">
        <v>4</v>
      </c>
      <c r="B41" s="54"/>
      <c r="C41" s="54"/>
      <c r="D41" s="222"/>
      <c r="E41" s="222"/>
      <c r="F41" s="222"/>
      <c r="G41" s="222"/>
      <c r="H41" s="223"/>
      <c r="I41" s="141">
        <f t="shared" si="0"/>
        <v>0</v>
      </c>
    </row>
    <row r="42" spans="1:9">
      <c r="A42" s="1548">
        <v>5</v>
      </c>
      <c r="B42" s="54"/>
      <c r="C42" s="54"/>
      <c r="D42" s="222"/>
      <c r="E42" s="222"/>
      <c r="F42" s="222"/>
      <c r="G42" s="222"/>
      <c r="H42" s="223"/>
      <c r="I42" s="141">
        <f t="shared" si="0"/>
        <v>0</v>
      </c>
    </row>
    <row r="43" spans="1:9">
      <c r="A43" s="1548">
        <v>6</v>
      </c>
      <c r="B43" s="54"/>
      <c r="C43" s="54"/>
      <c r="D43" s="222"/>
      <c r="E43" s="222"/>
      <c r="F43" s="222"/>
      <c r="G43" s="222"/>
      <c r="H43" s="223"/>
      <c r="I43" s="141">
        <f t="shared" si="0"/>
        <v>0</v>
      </c>
    </row>
    <row r="44" spans="1:9">
      <c r="A44" s="1548">
        <v>7</v>
      </c>
      <c r="B44" s="54"/>
      <c r="C44" s="54"/>
      <c r="D44" s="54"/>
      <c r="E44" s="222"/>
      <c r="F44" s="222"/>
      <c r="G44" s="222"/>
      <c r="H44" s="223"/>
      <c r="I44" s="141">
        <f t="shared" si="0"/>
        <v>0</v>
      </c>
    </row>
    <row r="45" spans="1:9">
      <c r="A45" s="1548">
        <v>8</v>
      </c>
      <c r="B45" s="54"/>
      <c r="C45" s="54"/>
      <c r="D45" s="54"/>
      <c r="E45" s="222"/>
      <c r="F45" s="222"/>
      <c r="G45" s="222"/>
      <c r="H45" s="223"/>
      <c r="I45" s="141">
        <v>0</v>
      </c>
    </row>
    <row r="46" spans="1:9">
      <c r="A46" s="1548">
        <v>9</v>
      </c>
      <c r="B46" s="54"/>
      <c r="C46" s="54"/>
      <c r="D46" s="222"/>
      <c r="E46" s="222"/>
      <c r="F46" s="222"/>
      <c r="G46" s="222"/>
      <c r="H46" s="223"/>
      <c r="I46" s="141">
        <f t="shared" si="0"/>
        <v>0</v>
      </c>
    </row>
    <row r="47" spans="1:9">
      <c r="A47" s="1548">
        <v>10</v>
      </c>
      <c r="B47" s="54"/>
      <c r="C47" s="54"/>
      <c r="D47" s="222"/>
      <c r="E47" s="222"/>
      <c r="F47" s="222"/>
      <c r="G47" s="222"/>
      <c r="H47" s="223"/>
      <c r="I47" s="141">
        <f t="shared" si="0"/>
        <v>0</v>
      </c>
    </row>
    <row r="48" spans="1:9">
      <c r="A48" s="1548">
        <v>11</v>
      </c>
      <c r="B48" s="54"/>
      <c r="C48" s="54"/>
      <c r="D48" s="222"/>
      <c r="E48" s="222"/>
      <c r="F48" s="222"/>
      <c r="G48" s="222"/>
      <c r="H48" s="223"/>
      <c r="I48" s="141">
        <f t="shared" si="0"/>
        <v>0</v>
      </c>
    </row>
    <row r="49" spans="1:9">
      <c r="A49" s="1548">
        <v>12</v>
      </c>
      <c r="B49" s="54"/>
      <c r="C49" s="54"/>
      <c r="D49" s="222"/>
      <c r="E49" s="222"/>
      <c r="F49" s="222"/>
      <c r="G49" s="222"/>
      <c r="H49" s="223"/>
      <c r="I49" s="141">
        <f t="shared" si="0"/>
        <v>0</v>
      </c>
    </row>
    <row r="50" spans="1:9">
      <c r="A50" s="1548">
        <v>13</v>
      </c>
      <c r="B50" s="54"/>
      <c r="C50" s="54"/>
      <c r="D50" s="222"/>
      <c r="E50" s="222"/>
      <c r="F50" s="222"/>
      <c r="G50" s="222"/>
      <c r="H50" s="223"/>
      <c r="I50" s="141">
        <f t="shared" si="0"/>
        <v>0</v>
      </c>
    </row>
    <row r="51" spans="1:9">
      <c r="A51" s="1548">
        <v>14</v>
      </c>
      <c r="B51" s="54"/>
      <c r="C51" s="54"/>
      <c r="D51" s="222"/>
      <c r="E51" s="222"/>
      <c r="F51" s="222"/>
      <c r="G51" s="222"/>
      <c r="H51" s="223"/>
      <c r="I51" s="141">
        <f t="shared" si="0"/>
        <v>0</v>
      </c>
    </row>
    <row r="52" spans="1:9">
      <c r="A52" s="1548">
        <v>15</v>
      </c>
      <c r="B52" s="54" t="s">
        <v>1699</v>
      </c>
      <c r="C52" s="54"/>
      <c r="D52" s="222"/>
      <c r="E52" s="222"/>
      <c r="F52" s="222"/>
      <c r="G52" s="222"/>
      <c r="H52" s="223"/>
      <c r="I52" s="141">
        <f t="shared" si="0"/>
        <v>0</v>
      </c>
    </row>
    <row r="53" spans="1:9">
      <c r="A53" s="1548">
        <v>16</v>
      </c>
      <c r="B53" s="198" t="s">
        <v>496</v>
      </c>
      <c r="C53" s="198"/>
      <c r="D53" s="222">
        <f t="shared" ref="D53:I53" si="1">SUM(D38:D52)</f>
        <v>0</v>
      </c>
      <c r="E53" s="222">
        <f t="shared" si="1"/>
        <v>0</v>
      </c>
      <c r="F53" s="161">
        <f t="shared" si="1"/>
        <v>0</v>
      </c>
      <c r="G53" s="161">
        <f t="shared" si="1"/>
        <v>0</v>
      </c>
      <c r="H53" s="161">
        <f t="shared" si="1"/>
        <v>0</v>
      </c>
      <c r="I53" s="706">
        <f t="shared" si="1"/>
        <v>0</v>
      </c>
    </row>
    <row r="54" spans="1:9">
      <c r="A54" s="762"/>
      <c r="B54" s="2389"/>
      <c r="C54" s="2389"/>
      <c r="D54" s="2389"/>
      <c r="E54" s="2389"/>
      <c r="F54" s="2389"/>
      <c r="G54" s="2389"/>
      <c r="H54" s="2389"/>
      <c r="I54" s="763"/>
    </row>
    <row r="55" spans="1:9">
      <c r="A55" s="1949"/>
      <c r="I55" s="1554"/>
    </row>
    <row r="56" spans="1:9">
      <c r="A56" s="1949"/>
      <c r="I56" s="1554"/>
    </row>
    <row r="57" spans="1:9">
      <c r="A57" s="1949"/>
      <c r="I57" s="1554"/>
    </row>
    <row r="58" spans="1:9">
      <c r="A58" s="1949"/>
      <c r="I58" s="1554"/>
    </row>
    <row r="59" spans="1:9">
      <c r="A59" s="1949"/>
      <c r="I59" s="1554"/>
    </row>
    <row r="60" spans="1:9" ht="16" thickBot="1">
      <c r="A60" s="3037"/>
      <c r="B60" s="3038"/>
      <c r="C60" s="3038"/>
      <c r="D60" s="3038"/>
      <c r="E60" s="3038"/>
      <c r="F60" s="3038"/>
      <c r="G60" s="3038"/>
      <c r="H60" s="3038"/>
      <c r="I60" s="1789"/>
    </row>
    <row r="62" spans="1:9">
      <c r="A62" s="9" t="s">
        <v>4579</v>
      </c>
      <c r="F62" s="143"/>
      <c r="G62" s="12"/>
      <c r="H62" s="135"/>
      <c r="I62" s="12" t="s">
        <v>4580</v>
      </c>
    </row>
    <row r="63" spans="1:9">
      <c r="A63" s="12" t="s">
        <v>4581</v>
      </c>
      <c r="B63" s="391"/>
      <c r="C63" s="391"/>
      <c r="D63" s="391"/>
      <c r="E63" s="391"/>
      <c r="F63" s="391"/>
      <c r="G63" s="391"/>
      <c r="H63" s="391"/>
      <c r="I63" s="391"/>
    </row>
    <row r="64" spans="1:9">
      <c r="A64" s="34" t="s">
        <v>3090</v>
      </c>
      <c r="B64" s="391"/>
      <c r="C64" s="391"/>
      <c r="D64" s="391"/>
      <c r="E64" s="391"/>
      <c r="F64" s="391"/>
      <c r="G64" s="391"/>
      <c r="H64" s="391"/>
      <c r="I64" s="391"/>
    </row>
    <row r="66" spans="1:9" ht="16" thickBot="1">
      <c r="A66" s="422" t="str">
        <f>'Data Sheet'!$C$25</f>
        <v xml:space="preserve">Niagara Mohawk Power Corporation </v>
      </c>
      <c r="G66" s="418" t="str">
        <f>'Data Sheet'!$C$40</f>
        <v>April 20, 2026</v>
      </c>
      <c r="H66" t="str">
        <f>'Data Sheet'!$C$38</f>
        <v>December 31, 2025</v>
      </c>
    </row>
    <row r="67" spans="1:9">
      <c r="A67" s="2426"/>
      <c r="B67" s="1326"/>
      <c r="C67" s="1326"/>
      <c r="D67" s="1326"/>
      <c r="E67" s="1326"/>
      <c r="F67" s="1326"/>
      <c r="G67" s="1326"/>
      <c r="H67" s="1326"/>
      <c r="I67" s="2529"/>
    </row>
    <row r="68" spans="1:9">
      <c r="A68" s="2439" t="s">
        <v>4547</v>
      </c>
      <c r="B68" s="12"/>
      <c r="C68" s="12"/>
      <c r="D68" s="391"/>
      <c r="E68" s="12"/>
      <c r="F68" s="12"/>
      <c r="G68" s="12"/>
      <c r="H68" s="12"/>
      <c r="I68" s="2473"/>
    </row>
    <row r="69" spans="1:9">
      <c r="A69" s="2439" t="s">
        <v>4349</v>
      </c>
      <c r="B69" s="12"/>
      <c r="C69" s="12"/>
      <c r="D69" s="391"/>
      <c r="E69" s="12"/>
      <c r="F69" s="12"/>
      <c r="G69" s="12"/>
      <c r="H69" s="12"/>
      <c r="I69" s="2473"/>
    </row>
    <row r="70" spans="1:9">
      <c r="A70" s="2430"/>
      <c r="B70" s="37"/>
      <c r="C70" s="37"/>
      <c r="D70" s="37"/>
      <c r="E70" s="37"/>
      <c r="F70" s="37"/>
      <c r="G70" s="37"/>
      <c r="H70" s="37"/>
      <c r="I70" s="36"/>
    </row>
    <row r="71" spans="1:9" ht="31.5" customHeight="1">
      <c r="A71" s="180"/>
      <c r="B71" s="2162"/>
      <c r="C71" s="804"/>
      <c r="D71" s="2969"/>
      <c r="E71" s="2162"/>
      <c r="F71" s="2182"/>
      <c r="G71" s="2182"/>
      <c r="H71" s="2182"/>
      <c r="I71" s="43"/>
    </row>
    <row r="72" spans="1:9">
      <c r="B72" s="40"/>
      <c r="C72" s="805"/>
      <c r="E72" s="40"/>
      <c r="F72" s="12" t="s">
        <v>4572</v>
      </c>
      <c r="G72" s="12"/>
      <c r="H72" s="12"/>
      <c r="I72" s="2473"/>
    </row>
    <row r="73" spans="1:9">
      <c r="A73" s="2969"/>
      <c r="B73" s="144" t="s">
        <v>4573</v>
      </c>
      <c r="C73" s="806"/>
      <c r="D73" s="37"/>
      <c r="E73" s="54"/>
      <c r="F73" s="37"/>
      <c r="G73" s="37"/>
      <c r="H73" s="37"/>
      <c r="I73" s="36"/>
    </row>
    <row r="74" spans="1:9">
      <c r="A74" s="2969"/>
      <c r="B74" s="144" t="s">
        <v>4574</v>
      </c>
      <c r="C74" s="739" t="s">
        <v>3798</v>
      </c>
      <c r="D74" s="144" t="s">
        <v>3802</v>
      </c>
      <c r="E74" s="144" t="s">
        <v>3802</v>
      </c>
      <c r="F74" s="40" t="s">
        <v>3803</v>
      </c>
      <c r="G74" s="144" t="s">
        <v>3804</v>
      </c>
      <c r="H74" s="143" t="s">
        <v>3805</v>
      </c>
      <c r="I74" s="116" t="s">
        <v>4575</v>
      </c>
    </row>
    <row r="75" spans="1:9">
      <c r="A75" s="2970" t="s">
        <v>399</v>
      </c>
      <c r="B75" s="144" t="s">
        <v>4418</v>
      </c>
      <c r="C75" s="739" t="s">
        <v>3808</v>
      </c>
      <c r="D75" s="144" t="s">
        <v>4164</v>
      </c>
      <c r="E75" s="144" t="s">
        <v>4165</v>
      </c>
      <c r="F75" s="144" t="s">
        <v>3814</v>
      </c>
      <c r="G75" s="144" t="s">
        <v>3814</v>
      </c>
      <c r="H75" s="143" t="s">
        <v>4576</v>
      </c>
      <c r="I75" s="187" t="s">
        <v>4577</v>
      </c>
    </row>
    <row r="76" spans="1:9">
      <c r="A76" s="1548" t="s">
        <v>402</v>
      </c>
      <c r="B76" s="741" t="s">
        <v>172</v>
      </c>
      <c r="C76" s="741" t="s">
        <v>173</v>
      </c>
      <c r="D76" s="741" t="s">
        <v>174</v>
      </c>
      <c r="E76" s="741" t="s">
        <v>175</v>
      </c>
      <c r="F76" s="741" t="s">
        <v>513</v>
      </c>
      <c r="G76" s="759" t="s">
        <v>4578</v>
      </c>
      <c r="H76" s="760" t="s">
        <v>515</v>
      </c>
      <c r="I76" s="743" t="s">
        <v>516</v>
      </c>
    </row>
    <row r="77" spans="1:9">
      <c r="A77" s="1548">
        <v>1</v>
      </c>
      <c r="B77" s="54"/>
      <c r="C77" s="54"/>
      <c r="D77" s="222"/>
      <c r="E77" s="222"/>
      <c r="F77" s="222"/>
      <c r="G77" s="222"/>
      <c r="H77" s="223"/>
      <c r="I77" s="141">
        <f t="shared" ref="I77:I124" si="2">SUM(F77:H77)</f>
        <v>0</v>
      </c>
    </row>
    <row r="78" spans="1:9">
      <c r="A78" s="1548">
        <v>2</v>
      </c>
      <c r="B78" s="761"/>
      <c r="C78" s="761"/>
      <c r="D78" s="222"/>
      <c r="E78" s="222"/>
      <c r="F78" s="222"/>
      <c r="G78" s="222"/>
      <c r="H78" s="223"/>
      <c r="I78" s="141">
        <f t="shared" si="2"/>
        <v>0</v>
      </c>
    </row>
    <row r="79" spans="1:9">
      <c r="A79" s="1548">
        <v>3</v>
      </c>
      <c r="B79" s="54"/>
      <c r="C79" s="54"/>
      <c r="D79" s="222"/>
      <c r="E79" s="222"/>
      <c r="F79" s="222"/>
      <c r="G79" s="222"/>
      <c r="H79" s="223"/>
      <c r="I79" s="141">
        <f t="shared" si="2"/>
        <v>0</v>
      </c>
    </row>
    <row r="80" spans="1:9">
      <c r="A80" s="1548">
        <v>4</v>
      </c>
      <c r="B80" s="54"/>
      <c r="C80" s="54"/>
      <c r="D80" s="222"/>
      <c r="E80" s="222"/>
      <c r="F80" s="222"/>
      <c r="G80" s="222"/>
      <c r="H80" s="223"/>
      <c r="I80" s="141">
        <f t="shared" si="2"/>
        <v>0</v>
      </c>
    </row>
    <row r="81" spans="1:9">
      <c r="A81" s="1548">
        <v>5</v>
      </c>
      <c r="B81" s="54"/>
      <c r="C81" s="54"/>
      <c r="D81" s="222"/>
      <c r="E81" s="222"/>
      <c r="F81" s="222"/>
      <c r="G81" s="222"/>
      <c r="H81" s="223"/>
      <c r="I81" s="141">
        <f t="shared" si="2"/>
        <v>0</v>
      </c>
    </row>
    <row r="82" spans="1:9">
      <c r="A82" s="1548">
        <v>6</v>
      </c>
      <c r="B82" s="54"/>
      <c r="C82" s="54"/>
      <c r="D82" s="222"/>
      <c r="E82" s="222"/>
      <c r="F82" s="222"/>
      <c r="G82" s="222"/>
      <c r="H82" s="223"/>
      <c r="I82" s="141">
        <f t="shared" si="2"/>
        <v>0</v>
      </c>
    </row>
    <row r="83" spans="1:9">
      <c r="A83" s="1548">
        <v>7</v>
      </c>
      <c r="B83" s="54"/>
      <c r="C83" s="54"/>
      <c r="D83" s="222"/>
      <c r="E83" s="222"/>
      <c r="F83" s="222"/>
      <c r="G83" s="222"/>
      <c r="H83" s="223"/>
      <c r="I83" s="141">
        <f t="shared" si="2"/>
        <v>0</v>
      </c>
    </row>
    <row r="84" spans="1:9">
      <c r="A84" s="1548">
        <v>8</v>
      </c>
      <c r="B84" s="54"/>
      <c r="C84" s="54"/>
      <c r="D84" s="222"/>
      <c r="E84" s="222"/>
      <c r="F84" s="222"/>
      <c r="G84" s="222"/>
      <c r="H84" s="223"/>
      <c r="I84" s="141">
        <f t="shared" si="2"/>
        <v>0</v>
      </c>
    </row>
    <row r="85" spans="1:9">
      <c r="A85" s="1548">
        <v>9</v>
      </c>
      <c r="B85" s="54"/>
      <c r="C85" s="54"/>
      <c r="D85" s="222"/>
      <c r="E85" s="222"/>
      <c r="F85" s="222"/>
      <c r="G85" s="222"/>
      <c r="H85" s="223"/>
      <c r="I85" s="141">
        <f t="shared" si="2"/>
        <v>0</v>
      </c>
    </row>
    <row r="86" spans="1:9">
      <c r="A86" s="1548">
        <v>10</v>
      </c>
      <c r="B86" s="54"/>
      <c r="C86" s="54"/>
      <c r="D86" s="222"/>
      <c r="E86" s="222"/>
      <c r="F86" s="222"/>
      <c r="G86" s="222"/>
      <c r="H86" s="223"/>
      <c r="I86" s="141">
        <f t="shared" si="2"/>
        <v>0</v>
      </c>
    </row>
    <row r="87" spans="1:9">
      <c r="A87" s="1548">
        <v>11</v>
      </c>
      <c r="B87" s="54"/>
      <c r="C87" s="54"/>
      <c r="D87" s="222"/>
      <c r="E87" s="222"/>
      <c r="F87" s="222"/>
      <c r="G87" s="222"/>
      <c r="H87" s="223"/>
      <c r="I87" s="141">
        <f t="shared" si="2"/>
        <v>0</v>
      </c>
    </row>
    <row r="88" spans="1:9">
      <c r="A88" s="1548">
        <v>12</v>
      </c>
      <c r="B88" s="54"/>
      <c r="C88" s="54"/>
      <c r="D88" s="222"/>
      <c r="E88" s="222"/>
      <c r="F88" s="222"/>
      <c r="G88" s="222"/>
      <c r="H88" s="223"/>
      <c r="I88" s="141">
        <f t="shared" si="2"/>
        <v>0</v>
      </c>
    </row>
    <row r="89" spans="1:9">
      <c r="A89" s="1548">
        <v>13</v>
      </c>
      <c r="B89" s="54"/>
      <c r="C89" s="54"/>
      <c r="D89" s="222"/>
      <c r="E89" s="222"/>
      <c r="F89" s="222"/>
      <c r="G89" s="222"/>
      <c r="H89" s="223"/>
      <c r="I89" s="141">
        <f t="shared" si="2"/>
        <v>0</v>
      </c>
    </row>
    <row r="90" spans="1:9">
      <c r="A90" s="1548">
        <v>14</v>
      </c>
      <c r="B90" s="54"/>
      <c r="C90" s="54"/>
      <c r="D90" s="222"/>
      <c r="E90" s="222"/>
      <c r="F90" s="222"/>
      <c r="G90" s="222"/>
      <c r="H90" s="223"/>
      <c r="I90" s="141">
        <f t="shared" si="2"/>
        <v>0</v>
      </c>
    </row>
    <row r="91" spans="1:9">
      <c r="A91" s="1548">
        <v>15</v>
      </c>
      <c r="B91" s="54"/>
      <c r="C91" s="54"/>
      <c r="D91" s="222"/>
      <c r="E91" s="222"/>
      <c r="F91" s="222"/>
      <c r="G91" s="222"/>
      <c r="H91" s="223"/>
      <c r="I91" s="141">
        <f t="shared" si="2"/>
        <v>0</v>
      </c>
    </row>
    <row r="92" spans="1:9">
      <c r="A92" s="1548">
        <v>16</v>
      </c>
      <c r="B92" s="54"/>
      <c r="C92" s="54"/>
      <c r="D92" s="222"/>
      <c r="E92" s="222"/>
      <c r="F92" s="222"/>
      <c r="G92" s="222"/>
      <c r="H92" s="223"/>
      <c r="I92" s="141">
        <f t="shared" si="2"/>
        <v>0</v>
      </c>
    </row>
    <row r="93" spans="1:9">
      <c r="A93" s="1548">
        <v>17</v>
      </c>
      <c r="B93" s="54"/>
      <c r="C93" s="54"/>
      <c r="D93" s="222"/>
      <c r="E93" s="222"/>
      <c r="F93" s="222"/>
      <c r="G93" s="222"/>
      <c r="H93" s="223"/>
      <c r="I93" s="141">
        <f t="shared" si="2"/>
        <v>0</v>
      </c>
    </row>
    <row r="94" spans="1:9">
      <c r="A94" s="1548">
        <v>18</v>
      </c>
      <c r="B94" s="54"/>
      <c r="C94" s="54"/>
      <c r="D94" s="222"/>
      <c r="E94" s="222"/>
      <c r="F94" s="222"/>
      <c r="G94" s="222"/>
      <c r="H94" s="223"/>
      <c r="I94" s="141">
        <f t="shared" si="2"/>
        <v>0</v>
      </c>
    </row>
    <row r="95" spans="1:9">
      <c r="A95" s="1548">
        <v>19</v>
      </c>
      <c r="B95" s="54"/>
      <c r="C95" s="54"/>
      <c r="D95" s="222"/>
      <c r="E95" s="222"/>
      <c r="F95" s="222"/>
      <c r="G95" s="222"/>
      <c r="H95" s="223"/>
      <c r="I95" s="141">
        <f t="shared" si="2"/>
        <v>0</v>
      </c>
    </row>
    <row r="96" spans="1:9">
      <c r="A96" s="1548">
        <v>20</v>
      </c>
      <c r="B96" s="54"/>
      <c r="C96" s="54"/>
      <c r="D96" s="222"/>
      <c r="E96" s="222"/>
      <c r="F96" s="222"/>
      <c r="G96" s="222"/>
      <c r="H96" s="223"/>
      <c r="I96" s="141">
        <f t="shared" si="2"/>
        <v>0</v>
      </c>
    </row>
    <row r="97" spans="1:9">
      <c r="A97" s="1548">
        <v>21</v>
      </c>
      <c r="B97" s="54"/>
      <c r="C97" s="54"/>
      <c r="D97" s="222"/>
      <c r="E97" s="222"/>
      <c r="F97" s="222"/>
      <c r="G97" s="222"/>
      <c r="H97" s="223"/>
      <c r="I97" s="141">
        <f t="shared" si="2"/>
        <v>0</v>
      </c>
    </row>
    <row r="98" spans="1:9">
      <c r="A98" s="1548">
        <v>22</v>
      </c>
      <c r="B98" s="54"/>
      <c r="C98" s="54"/>
      <c r="D98" s="222"/>
      <c r="E98" s="222"/>
      <c r="F98" s="222"/>
      <c r="G98" s="222"/>
      <c r="H98" s="223"/>
      <c r="I98" s="141">
        <f t="shared" si="2"/>
        <v>0</v>
      </c>
    </row>
    <row r="99" spans="1:9">
      <c r="A99" s="1548">
        <v>23</v>
      </c>
      <c r="B99" s="54"/>
      <c r="C99" s="54"/>
      <c r="D99" s="222"/>
      <c r="E99" s="222"/>
      <c r="F99" s="222"/>
      <c r="G99" s="222"/>
      <c r="H99" s="223"/>
      <c r="I99" s="141">
        <f t="shared" si="2"/>
        <v>0</v>
      </c>
    </row>
    <row r="100" spans="1:9">
      <c r="A100" s="1548">
        <v>24</v>
      </c>
      <c r="B100" s="54"/>
      <c r="C100" s="54"/>
      <c r="D100" s="222"/>
      <c r="E100" s="222"/>
      <c r="F100" s="222"/>
      <c r="G100" s="222"/>
      <c r="H100" s="223"/>
      <c r="I100" s="141">
        <f t="shared" si="2"/>
        <v>0</v>
      </c>
    </row>
    <row r="101" spans="1:9">
      <c r="A101" s="1548">
        <v>25</v>
      </c>
      <c r="B101" s="54"/>
      <c r="C101" s="54"/>
      <c r="D101" s="222"/>
      <c r="E101" s="222"/>
      <c r="F101" s="222"/>
      <c r="G101" s="222"/>
      <c r="H101" s="223"/>
      <c r="I101" s="141">
        <f t="shared" si="2"/>
        <v>0</v>
      </c>
    </row>
    <row r="102" spans="1:9">
      <c r="A102" s="1548">
        <v>26</v>
      </c>
      <c r="B102" s="54"/>
      <c r="C102" s="54"/>
      <c r="D102" s="222"/>
      <c r="E102" s="222"/>
      <c r="F102" s="222"/>
      <c r="G102" s="222"/>
      <c r="H102" s="223"/>
      <c r="I102" s="141">
        <f t="shared" si="2"/>
        <v>0</v>
      </c>
    </row>
    <row r="103" spans="1:9">
      <c r="A103" s="1548">
        <v>27</v>
      </c>
      <c r="B103" s="54"/>
      <c r="C103" s="54"/>
      <c r="D103" s="222"/>
      <c r="E103" s="222"/>
      <c r="F103" s="222"/>
      <c r="G103" s="222"/>
      <c r="H103" s="223"/>
      <c r="I103" s="141">
        <f t="shared" si="2"/>
        <v>0</v>
      </c>
    </row>
    <row r="104" spans="1:9">
      <c r="A104" s="1548">
        <v>28</v>
      </c>
      <c r="B104" s="54"/>
      <c r="C104" s="54"/>
      <c r="D104" s="222"/>
      <c r="E104" s="222"/>
      <c r="F104" s="222"/>
      <c r="G104" s="222"/>
      <c r="H104" s="223"/>
      <c r="I104" s="141">
        <f t="shared" si="2"/>
        <v>0</v>
      </c>
    </row>
    <row r="105" spans="1:9">
      <c r="A105" s="1548">
        <v>29</v>
      </c>
      <c r="B105" s="54"/>
      <c r="C105" s="54"/>
      <c r="D105" s="222"/>
      <c r="E105" s="222"/>
      <c r="F105" s="222"/>
      <c r="G105" s="222"/>
      <c r="H105" s="223"/>
      <c r="I105" s="141">
        <f t="shared" si="2"/>
        <v>0</v>
      </c>
    </row>
    <row r="106" spans="1:9">
      <c r="A106" s="1548">
        <v>30</v>
      </c>
      <c r="B106" s="54"/>
      <c r="C106" s="54"/>
      <c r="D106" s="222"/>
      <c r="E106" s="222"/>
      <c r="F106" s="222"/>
      <c r="G106" s="222"/>
      <c r="H106" s="223"/>
      <c r="I106" s="141">
        <f t="shared" si="2"/>
        <v>0</v>
      </c>
    </row>
    <row r="107" spans="1:9">
      <c r="A107" s="1548">
        <v>31</v>
      </c>
      <c r="B107" s="54"/>
      <c r="C107" s="54"/>
      <c r="D107" s="222"/>
      <c r="E107" s="222"/>
      <c r="F107" s="222"/>
      <c r="G107" s="222"/>
      <c r="H107" s="223"/>
      <c r="I107" s="141">
        <f t="shared" si="2"/>
        <v>0</v>
      </c>
    </row>
    <row r="108" spans="1:9">
      <c r="A108" s="1548">
        <v>32</v>
      </c>
      <c r="B108" s="54"/>
      <c r="C108" s="54"/>
      <c r="D108" s="222"/>
      <c r="E108" s="222"/>
      <c r="F108" s="222"/>
      <c r="G108" s="222"/>
      <c r="H108" s="223"/>
      <c r="I108" s="141">
        <f t="shared" si="2"/>
        <v>0</v>
      </c>
    </row>
    <row r="109" spans="1:9">
      <c r="A109" s="1548">
        <v>33</v>
      </c>
      <c r="B109" s="54"/>
      <c r="C109" s="54"/>
      <c r="D109" s="222"/>
      <c r="E109" s="222"/>
      <c r="F109" s="222"/>
      <c r="G109" s="222"/>
      <c r="H109" s="223"/>
      <c r="I109" s="141">
        <f t="shared" si="2"/>
        <v>0</v>
      </c>
    </row>
    <row r="110" spans="1:9">
      <c r="A110" s="1548">
        <v>34</v>
      </c>
      <c r="B110" s="54"/>
      <c r="C110" s="54"/>
      <c r="D110" s="222"/>
      <c r="E110" s="222"/>
      <c r="F110" s="222"/>
      <c r="G110" s="222"/>
      <c r="H110" s="223"/>
      <c r="I110" s="141">
        <f t="shared" si="2"/>
        <v>0</v>
      </c>
    </row>
    <row r="111" spans="1:9">
      <c r="A111" s="1548">
        <v>35</v>
      </c>
      <c r="B111" s="54"/>
      <c r="C111" s="54"/>
      <c r="D111" s="222"/>
      <c r="E111" s="222"/>
      <c r="F111" s="222"/>
      <c r="G111" s="222"/>
      <c r="H111" s="223"/>
      <c r="I111" s="141">
        <f t="shared" si="2"/>
        <v>0</v>
      </c>
    </row>
    <row r="112" spans="1:9">
      <c r="A112" s="1548">
        <v>36</v>
      </c>
      <c r="B112" s="54"/>
      <c r="C112" s="54"/>
      <c r="D112" s="222"/>
      <c r="E112" s="222"/>
      <c r="F112" s="222"/>
      <c r="G112" s="222"/>
      <c r="H112" s="223"/>
      <c r="I112" s="141">
        <f t="shared" si="2"/>
        <v>0</v>
      </c>
    </row>
    <row r="113" spans="1:9">
      <c r="A113" s="1548">
        <v>37</v>
      </c>
      <c r="B113" s="54"/>
      <c r="C113" s="54"/>
      <c r="D113" s="222"/>
      <c r="E113" s="222"/>
      <c r="F113" s="222"/>
      <c r="G113" s="222"/>
      <c r="H113" s="223"/>
      <c r="I113" s="141">
        <f t="shared" si="2"/>
        <v>0</v>
      </c>
    </row>
    <row r="114" spans="1:9">
      <c r="A114" s="1548">
        <v>38</v>
      </c>
      <c r="B114" s="54"/>
      <c r="C114" s="54"/>
      <c r="D114" s="222"/>
      <c r="E114" s="222"/>
      <c r="F114" s="222"/>
      <c r="G114" s="222"/>
      <c r="H114" s="223"/>
      <c r="I114" s="141">
        <f t="shared" si="2"/>
        <v>0</v>
      </c>
    </row>
    <row r="115" spans="1:9">
      <c r="A115" s="1548">
        <v>39</v>
      </c>
      <c r="B115" s="54"/>
      <c r="C115" s="54"/>
      <c r="D115" s="222"/>
      <c r="E115" s="222"/>
      <c r="F115" s="222"/>
      <c r="G115" s="222"/>
      <c r="H115" s="223"/>
      <c r="I115" s="141">
        <f t="shared" si="2"/>
        <v>0</v>
      </c>
    </row>
    <row r="116" spans="1:9">
      <c r="A116" s="1548">
        <v>40</v>
      </c>
      <c r="B116" s="54"/>
      <c r="C116" s="54"/>
      <c r="D116" s="222"/>
      <c r="E116" s="222"/>
      <c r="F116" s="222"/>
      <c r="G116" s="222"/>
      <c r="H116" s="223"/>
      <c r="I116" s="141">
        <f t="shared" si="2"/>
        <v>0</v>
      </c>
    </row>
    <row r="117" spans="1:9">
      <c r="A117" s="1548">
        <v>41</v>
      </c>
      <c r="B117" s="54"/>
      <c r="C117" s="54"/>
      <c r="D117" s="222"/>
      <c r="E117" s="222"/>
      <c r="F117" s="222"/>
      <c r="G117" s="222"/>
      <c r="H117" s="223"/>
      <c r="I117" s="141">
        <f t="shared" si="2"/>
        <v>0</v>
      </c>
    </row>
    <row r="118" spans="1:9">
      <c r="A118" s="1548">
        <v>42</v>
      </c>
      <c r="B118" s="54"/>
      <c r="C118" s="54"/>
      <c r="D118" s="222"/>
      <c r="E118" s="222"/>
      <c r="F118" s="222"/>
      <c r="G118" s="222"/>
      <c r="H118" s="223"/>
      <c r="I118" s="141">
        <f t="shared" si="2"/>
        <v>0</v>
      </c>
    </row>
    <row r="119" spans="1:9">
      <c r="A119" s="1548">
        <v>43</v>
      </c>
      <c r="B119" s="54"/>
      <c r="C119" s="54"/>
      <c r="D119" s="222"/>
      <c r="E119" s="222"/>
      <c r="F119" s="222"/>
      <c r="G119" s="222"/>
      <c r="H119" s="223"/>
      <c r="I119" s="141">
        <f t="shared" si="2"/>
        <v>0</v>
      </c>
    </row>
    <row r="120" spans="1:9">
      <c r="A120" s="1548">
        <v>44</v>
      </c>
      <c r="B120" s="54"/>
      <c r="C120" s="54"/>
      <c r="D120" s="222"/>
      <c r="E120" s="222"/>
      <c r="F120" s="222"/>
      <c r="G120" s="222"/>
      <c r="H120" s="223"/>
      <c r="I120" s="141">
        <f t="shared" si="2"/>
        <v>0</v>
      </c>
    </row>
    <row r="121" spans="1:9">
      <c r="A121" s="1548">
        <v>45</v>
      </c>
      <c r="B121" s="54"/>
      <c r="C121" s="54"/>
      <c r="D121" s="222"/>
      <c r="E121" s="222"/>
      <c r="F121" s="222"/>
      <c r="G121" s="222"/>
      <c r="H121" s="223"/>
      <c r="I121" s="141">
        <f t="shared" si="2"/>
        <v>0</v>
      </c>
    </row>
    <row r="122" spans="1:9">
      <c r="A122" s="1548">
        <v>46</v>
      </c>
      <c r="B122" s="54"/>
      <c r="C122" s="54"/>
      <c r="D122" s="222"/>
      <c r="E122" s="222"/>
      <c r="F122" s="222"/>
      <c r="G122" s="222"/>
      <c r="H122" s="223"/>
      <c r="I122" s="141">
        <f t="shared" si="2"/>
        <v>0</v>
      </c>
    </row>
    <row r="123" spans="1:9">
      <c r="A123" s="1548">
        <v>47</v>
      </c>
      <c r="B123" s="54"/>
      <c r="C123" s="54"/>
      <c r="D123" s="222"/>
      <c r="E123" s="222"/>
      <c r="F123" s="222"/>
      <c r="G123" s="222"/>
      <c r="H123" s="223"/>
      <c r="I123" s="141">
        <f t="shared" si="2"/>
        <v>0</v>
      </c>
    </row>
    <row r="124" spans="1:9">
      <c r="A124" s="1548">
        <v>48</v>
      </c>
      <c r="B124" s="54"/>
      <c r="C124" s="54"/>
      <c r="D124" s="222"/>
      <c r="E124" s="222"/>
      <c r="F124" s="222"/>
      <c r="G124" s="222"/>
      <c r="H124" s="223"/>
      <c r="I124" s="141">
        <f t="shared" si="2"/>
        <v>0</v>
      </c>
    </row>
    <row r="125" spans="1:9" ht="16" thickBot="1">
      <c r="A125" s="2971">
        <v>49</v>
      </c>
      <c r="B125" s="3034" t="s">
        <v>496</v>
      </c>
      <c r="C125" s="3034"/>
      <c r="D125" s="3036">
        <f t="shared" ref="D125:I125" si="3">SUM(D77:D124)</f>
        <v>0</v>
      </c>
      <c r="E125" s="3036">
        <f t="shared" si="3"/>
        <v>0</v>
      </c>
      <c r="F125" s="3036">
        <f t="shared" si="3"/>
        <v>0</v>
      </c>
      <c r="G125" s="3036">
        <f t="shared" si="3"/>
        <v>0</v>
      </c>
      <c r="H125" s="3036">
        <f t="shared" si="3"/>
        <v>0</v>
      </c>
      <c r="I125" s="2601">
        <f t="shared" si="3"/>
        <v>0</v>
      </c>
    </row>
    <row r="126" spans="1:9">
      <c r="A126" s="1182" t="s">
        <v>4579</v>
      </c>
      <c r="B126" s="1396"/>
      <c r="C126" s="1396"/>
      <c r="D126" s="1396"/>
      <c r="E126" s="1434"/>
    </row>
    <row r="127" spans="1:9">
      <c r="A127" s="1531" t="s">
        <v>4582</v>
      </c>
      <c r="B127" s="391"/>
      <c r="C127" s="391"/>
      <c r="D127" s="391"/>
      <c r="E127" s="1596"/>
      <c r="F127" s="391"/>
      <c r="G127" s="391"/>
      <c r="H127" s="391"/>
      <c r="I127" s="391"/>
    </row>
    <row r="128" spans="1:9">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printOptions horizontalCentered="1" verticalCentered="1"/>
  <pageMargins left="0.5" right="0.75" top="0.5" bottom="0.5" header="0.5" footer="0.5"/>
  <pageSetup scale="61" fitToHeight="2" pageOrder="overThenDown" orientation="portrait" r:id="rId1"/>
  <headerFooter alignWithMargins="0"/>
  <rowBreaks count="1" manualBreakCount="1">
    <brk id="65" max="16383" man="1"/>
  </rowBreaks>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tabColor rgb="FF92D050"/>
  </sheetPr>
  <dimension ref="A1:F200"/>
  <sheetViews>
    <sheetView view="pageBreakPreview" zoomScale="80" zoomScaleNormal="60" zoomScaleSheetLayoutView="80" workbookViewId="0"/>
  </sheetViews>
  <sheetFormatPr defaultColWidth="9.69140625" defaultRowHeight="15.5"/>
  <cols>
    <col min="1" max="1" width="4.69140625" style="1071" customWidth="1"/>
    <col min="2" max="2" width="3" style="1071" customWidth="1"/>
    <col min="3" max="3" width="48.69140625" style="1071" customWidth="1"/>
    <col min="4" max="4" width="21.69140625" style="1071" customWidth="1"/>
    <col min="5" max="5" width="16" style="1071" customWidth="1"/>
    <col min="6" max="6" width="26" style="1071" customWidth="1"/>
    <col min="7" max="7" width="9.07421875" style="1071" customWidth="1"/>
    <col min="8" max="16384" width="9.69140625" style="1071"/>
  </cols>
  <sheetData>
    <row r="1" spans="1:6">
      <c r="A1" s="1637" t="s">
        <v>156</v>
      </c>
      <c r="B1" s="1638"/>
      <c r="C1" s="1638"/>
      <c r="D1" s="3587" t="s">
        <v>353</v>
      </c>
      <c r="E1" s="3587" t="s">
        <v>158</v>
      </c>
      <c r="F1" s="3588" t="s">
        <v>159</v>
      </c>
    </row>
    <row r="2" spans="1:6">
      <c r="A2" s="1628" t="str">
        <f>'Data Sheet'!$C$25</f>
        <v xml:space="preserve">Niagara Mohawk Power Corporation </v>
      </c>
      <c r="D2" s="38" t="s">
        <v>160</v>
      </c>
      <c r="E2" s="1087" t="s">
        <v>161</v>
      </c>
      <c r="F2" s="3589"/>
    </row>
    <row r="3" spans="1:6" ht="15" customHeight="1">
      <c r="A3" s="2379"/>
      <c r="B3" s="1079"/>
      <c r="C3" s="1079"/>
      <c r="D3" s="1086" t="s">
        <v>1666</v>
      </c>
      <c r="E3" s="1085" t="str">
        <f>'Data Sheet'!$C$40</f>
        <v>April 20, 2026</v>
      </c>
      <c r="F3" s="3590" t="str">
        <f>'Data Sheet'!$C$38</f>
        <v>December 31, 2025</v>
      </c>
    </row>
    <row r="4" spans="1:6" ht="15" customHeight="1">
      <c r="A4" s="2384" t="s">
        <v>4583</v>
      </c>
      <c r="B4" s="1078"/>
      <c r="C4" s="1078"/>
      <c r="D4" s="1078"/>
      <c r="E4" s="1078"/>
      <c r="F4" s="3591"/>
    </row>
    <row r="5" spans="1:6">
      <c r="A5" s="3592"/>
      <c r="F5" s="3589"/>
    </row>
    <row r="6" spans="1:6">
      <c r="A6" s="3593" t="s">
        <v>399</v>
      </c>
      <c r="C6" s="1072" t="s">
        <v>105</v>
      </c>
      <c r="D6" s="1072"/>
      <c r="E6" s="1072"/>
      <c r="F6" s="3594" t="s">
        <v>1068</v>
      </c>
    </row>
    <row r="7" spans="1:6">
      <c r="A7" s="3595" t="s">
        <v>402</v>
      </c>
      <c r="B7" s="1079"/>
      <c r="C7" s="1078" t="s">
        <v>172</v>
      </c>
      <c r="D7" s="1078"/>
      <c r="E7" s="1078"/>
      <c r="F7" s="3596" t="s">
        <v>173</v>
      </c>
    </row>
    <row r="8" spans="1:6">
      <c r="A8" s="3597">
        <v>1</v>
      </c>
      <c r="B8" s="1079"/>
      <c r="C8" s="1079" t="s">
        <v>4584</v>
      </c>
      <c r="D8" s="1079"/>
      <c r="E8" s="1079"/>
      <c r="F8" s="3598"/>
    </row>
    <row r="9" spans="1:6">
      <c r="A9" s="3597">
        <v>2</v>
      </c>
      <c r="B9" s="1079"/>
      <c r="C9" s="1079" t="s">
        <v>4585</v>
      </c>
      <c r="D9" s="1079"/>
      <c r="E9" s="1079"/>
      <c r="F9" s="3599"/>
    </row>
    <row r="10" spans="1:6">
      <c r="A10" s="3597">
        <v>3</v>
      </c>
      <c r="B10" s="1079"/>
      <c r="C10" s="1079" t="s">
        <v>4586</v>
      </c>
      <c r="D10" s="1079"/>
      <c r="E10" s="1079"/>
      <c r="F10" s="3599"/>
    </row>
    <row r="11" spans="1:6">
      <c r="A11" s="3592">
        <v>4</v>
      </c>
      <c r="C11" s="1071" t="s">
        <v>4587</v>
      </c>
      <c r="F11" s="3600"/>
    </row>
    <row r="12" spans="1:6">
      <c r="A12" s="3597"/>
      <c r="B12" s="1079"/>
      <c r="C12" s="1079" t="s">
        <v>4588</v>
      </c>
      <c r="D12" s="1079"/>
      <c r="E12" s="1079"/>
      <c r="F12" s="3599"/>
    </row>
    <row r="13" spans="1:6">
      <c r="A13" s="3592">
        <v>5</v>
      </c>
      <c r="C13" s="1071" t="s">
        <v>4589</v>
      </c>
      <c r="F13" s="3600"/>
    </row>
    <row r="14" spans="1:6">
      <c r="A14" s="3592"/>
      <c r="C14" s="1071" t="s">
        <v>4590</v>
      </c>
      <c r="F14" s="3600"/>
    </row>
    <row r="15" spans="1:6">
      <c r="A15" s="3597"/>
      <c r="B15" s="1079"/>
      <c r="C15" s="1079" t="s">
        <v>4591</v>
      </c>
      <c r="D15" s="1079"/>
      <c r="E15" s="1079"/>
      <c r="F15" s="3599"/>
    </row>
    <row r="16" spans="1:6">
      <c r="A16" s="3592">
        <v>6</v>
      </c>
      <c r="B16" s="3601"/>
      <c r="C16" s="3601" t="s">
        <v>1298</v>
      </c>
      <c r="F16" s="3602"/>
    </row>
    <row r="17" spans="1:6">
      <c r="A17" s="3592">
        <f t="shared" ref="A17:A61" si="0">A16+1</f>
        <v>7</v>
      </c>
      <c r="C17" s="1071" t="s">
        <v>4592</v>
      </c>
      <c r="F17" s="3602">
        <v>3753101</v>
      </c>
    </row>
    <row r="18" spans="1:6">
      <c r="A18" s="3592">
        <f t="shared" si="0"/>
        <v>8</v>
      </c>
      <c r="C18" s="1071" t="s">
        <v>4593</v>
      </c>
      <c r="F18" s="3603">
        <v>18632184</v>
      </c>
    </row>
    <row r="19" spans="1:6">
      <c r="A19" s="3592">
        <f t="shared" si="0"/>
        <v>9</v>
      </c>
      <c r="C19" s="1071" t="s">
        <v>4594</v>
      </c>
      <c r="F19" s="3603">
        <v>483099</v>
      </c>
    </row>
    <row r="20" spans="1:6">
      <c r="A20" s="3592">
        <f t="shared" si="0"/>
        <v>10</v>
      </c>
      <c r="C20" s="1071" t="s">
        <v>4595</v>
      </c>
      <c r="F20" s="3603">
        <v>-654406</v>
      </c>
    </row>
    <row r="21" spans="1:6">
      <c r="A21" s="3592">
        <f t="shared" si="0"/>
        <v>11</v>
      </c>
      <c r="F21" s="3603"/>
    </row>
    <row r="22" spans="1:6">
      <c r="A22" s="3592">
        <f t="shared" si="0"/>
        <v>12</v>
      </c>
      <c r="C22" s="1071" t="s">
        <v>495</v>
      </c>
      <c r="F22" s="3603">
        <v>793962</v>
      </c>
    </row>
    <row r="23" spans="1:6">
      <c r="A23" s="3592">
        <f t="shared" si="0"/>
        <v>13</v>
      </c>
      <c r="C23" s="3601"/>
      <c r="F23" s="3603"/>
    </row>
    <row r="24" spans="1:6">
      <c r="A24" s="3592">
        <f t="shared" si="0"/>
        <v>14</v>
      </c>
      <c r="D24" s="1071" t="s">
        <v>1700</v>
      </c>
      <c r="F24" s="3603">
        <f>+SUM(F17:F22)</f>
        <v>23007940</v>
      </c>
    </row>
    <row r="25" spans="1:6">
      <c r="A25" s="3592">
        <f t="shared" si="0"/>
        <v>15</v>
      </c>
      <c r="F25" s="3603"/>
    </row>
    <row r="26" spans="1:6">
      <c r="A26" s="3592">
        <f t="shared" si="0"/>
        <v>16</v>
      </c>
      <c r="F26" s="3603"/>
    </row>
    <row r="27" spans="1:6">
      <c r="A27" s="3592">
        <f t="shared" si="0"/>
        <v>17</v>
      </c>
      <c r="C27" s="3601" t="s">
        <v>1299</v>
      </c>
      <c r="F27" s="3603"/>
    </row>
    <row r="28" spans="1:6">
      <c r="A28" s="3592">
        <f t="shared" si="0"/>
        <v>18</v>
      </c>
      <c r="C28" s="1071" t="s">
        <v>4592</v>
      </c>
      <c r="F28" s="3603">
        <v>903557</v>
      </c>
    </row>
    <row r="29" spans="1:6">
      <c r="A29" s="3592">
        <f t="shared" si="0"/>
        <v>19</v>
      </c>
      <c r="C29" s="1071" t="s">
        <v>4593</v>
      </c>
      <c r="F29" s="3603">
        <v>3273363</v>
      </c>
    </row>
    <row r="30" spans="1:6">
      <c r="A30" s="3592">
        <f t="shared" si="0"/>
        <v>20</v>
      </c>
      <c r="C30" s="1071" t="s">
        <v>4595</v>
      </c>
      <c r="F30" s="3603">
        <v>200254</v>
      </c>
    </row>
    <row r="31" spans="1:6">
      <c r="A31" s="3592">
        <f t="shared" si="0"/>
        <v>21</v>
      </c>
      <c r="C31" s="1071" t="s">
        <v>495</v>
      </c>
      <c r="F31" s="3603">
        <v>184</v>
      </c>
    </row>
    <row r="32" spans="1:6">
      <c r="A32" s="3592">
        <f t="shared" si="0"/>
        <v>22</v>
      </c>
      <c r="F32" s="3603"/>
    </row>
    <row r="33" spans="1:6">
      <c r="A33" s="3592">
        <f t="shared" si="0"/>
        <v>23</v>
      </c>
      <c r="F33" s="3603"/>
    </row>
    <row r="34" spans="1:6">
      <c r="A34" s="3592">
        <f t="shared" si="0"/>
        <v>24</v>
      </c>
      <c r="D34" s="1071" t="s">
        <v>1700</v>
      </c>
      <c r="F34" s="3603">
        <f>+SUM(F28:F32)</f>
        <v>4377358</v>
      </c>
    </row>
    <row r="35" spans="1:6">
      <c r="A35" s="3592">
        <f t="shared" si="0"/>
        <v>25</v>
      </c>
      <c r="B35" s="3601"/>
      <c r="F35" s="3603"/>
    </row>
    <row r="36" spans="1:6">
      <c r="A36" s="3592">
        <f t="shared" si="0"/>
        <v>26</v>
      </c>
      <c r="F36" s="3603"/>
    </row>
    <row r="37" spans="1:6">
      <c r="A37" s="3592">
        <f t="shared" si="0"/>
        <v>27</v>
      </c>
      <c r="F37" s="3603"/>
    </row>
    <row r="38" spans="1:6">
      <c r="A38" s="3592">
        <f t="shared" si="0"/>
        <v>28</v>
      </c>
      <c r="F38" s="3603"/>
    </row>
    <row r="39" spans="1:6">
      <c r="A39" s="3592">
        <f t="shared" si="0"/>
        <v>29</v>
      </c>
      <c r="F39" s="3603"/>
    </row>
    <row r="40" spans="1:6">
      <c r="A40" s="3592">
        <f t="shared" si="0"/>
        <v>30</v>
      </c>
      <c r="F40" s="3603"/>
    </row>
    <row r="41" spans="1:6">
      <c r="A41" s="3592">
        <f t="shared" si="0"/>
        <v>31</v>
      </c>
      <c r="F41" s="3603"/>
    </row>
    <row r="42" spans="1:6">
      <c r="A42" s="3592">
        <f t="shared" si="0"/>
        <v>32</v>
      </c>
      <c r="F42" s="3603"/>
    </row>
    <row r="43" spans="1:6">
      <c r="A43" s="3592">
        <f t="shared" si="0"/>
        <v>33</v>
      </c>
      <c r="F43" s="3603"/>
    </row>
    <row r="44" spans="1:6">
      <c r="A44" s="3592">
        <f t="shared" si="0"/>
        <v>34</v>
      </c>
      <c r="F44" s="3603"/>
    </row>
    <row r="45" spans="1:6">
      <c r="A45" s="3592">
        <f t="shared" si="0"/>
        <v>35</v>
      </c>
      <c r="F45" s="3603"/>
    </row>
    <row r="46" spans="1:6">
      <c r="A46" s="3592">
        <f t="shared" si="0"/>
        <v>36</v>
      </c>
      <c r="F46" s="3603"/>
    </row>
    <row r="47" spans="1:6">
      <c r="A47" s="3592">
        <f t="shared" si="0"/>
        <v>37</v>
      </c>
      <c r="F47" s="3603"/>
    </row>
    <row r="48" spans="1:6">
      <c r="A48" s="3592">
        <f t="shared" si="0"/>
        <v>38</v>
      </c>
      <c r="F48" s="3603"/>
    </row>
    <row r="49" spans="1:6">
      <c r="A49" s="3592">
        <f t="shared" si="0"/>
        <v>39</v>
      </c>
      <c r="F49" s="3603"/>
    </row>
    <row r="50" spans="1:6">
      <c r="A50" s="3592">
        <f t="shared" si="0"/>
        <v>40</v>
      </c>
      <c r="F50" s="3603"/>
    </row>
    <row r="51" spans="1:6">
      <c r="A51" s="3592">
        <f t="shared" si="0"/>
        <v>41</v>
      </c>
      <c r="F51" s="3603"/>
    </row>
    <row r="52" spans="1:6">
      <c r="A52" s="3592">
        <f t="shared" si="0"/>
        <v>42</v>
      </c>
      <c r="B52" s="3601"/>
      <c r="F52" s="3603"/>
    </row>
    <row r="53" spans="1:6">
      <c r="A53" s="3592">
        <f t="shared" si="0"/>
        <v>43</v>
      </c>
      <c r="F53" s="3603"/>
    </row>
    <row r="54" spans="1:6">
      <c r="A54" s="3592">
        <f t="shared" si="0"/>
        <v>44</v>
      </c>
      <c r="F54" s="3603"/>
    </row>
    <row r="55" spans="1:6">
      <c r="A55" s="3592">
        <f t="shared" si="0"/>
        <v>45</v>
      </c>
      <c r="F55" s="3603"/>
    </row>
    <row r="56" spans="1:6">
      <c r="A56" s="3592">
        <f t="shared" si="0"/>
        <v>46</v>
      </c>
      <c r="F56" s="3603"/>
    </row>
    <row r="57" spans="1:6">
      <c r="A57" s="3592">
        <f t="shared" si="0"/>
        <v>47</v>
      </c>
      <c r="F57" s="3603"/>
    </row>
    <row r="58" spans="1:6">
      <c r="A58" s="3592">
        <f t="shared" si="0"/>
        <v>48</v>
      </c>
      <c r="F58" s="3603"/>
    </row>
    <row r="59" spans="1:6">
      <c r="A59" s="3592">
        <f t="shared" si="0"/>
        <v>49</v>
      </c>
      <c r="F59" s="3603"/>
    </row>
    <row r="60" spans="1:6">
      <c r="A60" s="3592">
        <f t="shared" si="0"/>
        <v>50</v>
      </c>
      <c r="F60" s="3603"/>
    </row>
    <row r="61" spans="1:6" ht="16" thickBot="1">
      <c r="A61" s="3604">
        <f t="shared" si="0"/>
        <v>51</v>
      </c>
      <c r="B61" s="3605"/>
      <c r="C61" s="3606" t="s">
        <v>496</v>
      </c>
      <c r="D61" s="3605"/>
      <c r="E61" s="3605"/>
      <c r="F61" s="3607">
        <f>+F24+F34</f>
        <v>27385298</v>
      </c>
    </row>
    <row r="62" spans="1:6">
      <c r="A62" s="1073" t="s">
        <v>4596</v>
      </c>
      <c r="B62" s="1072"/>
      <c r="C62" s="1072"/>
    </row>
    <row r="63" spans="1:6">
      <c r="A63" s="1072" t="s">
        <v>4597</v>
      </c>
      <c r="B63" s="1072"/>
      <c r="C63" s="1072"/>
      <c r="D63" s="1072"/>
      <c r="E63" s="1072"/>
      <c r="F63" s="1072"/>
    </row>
    <row r="64" spans="1:6">
      <c r="B64" s="1072"/>
      <c r="C64" s="1072"/>
      <c r="D64" s="1072"/>
    </row>
    <row r="67" spans="1:6">
      <c r="A67" s="1084" t="s">
        <v>2798</v>
      </c>
      <c r="B67" s="1072"/>
      <c r="C67" s="1072"/>
      <c r="D67" s="1072"/>
      <c r="E67" s="1072"/>
      <c r="F67" s="1072"/>
    </row>
    <row r="69" spans="1:6" ht="16" thickBot="1">
      <c r="A69" s="1083" t="str">
        <f>'Data Sheet'!$C$25</f>
        <v xml:space="preserve">Niagara Mohawk Power Corporation </v>
      </c>
      <c r="E69" s="1082" t="str">
        <f>'Data Sheet'!$C$40</f>
        <v>April 20, 2026</v>
      </c>
      <c r="F69" s="1071" t="str">
        <f>'Data Sheet'!$C$38</f>
        <v>December 31, 2025</v>
      </c>
    </row>
    <row r="70" spans="1:6">
      <c r="A70" s="2330"/>
      <c r="B70" s="2731"/>
      <c r="C70" s="2731"/>
      <c r="D70" s="2731"/>
      <c r="E70" s="2731"/>
      <c r="F70" s="2733"/>
    </row>
    <row r="71" spans="1:6" ht="31.5" customHeight="1">
      <c r="A71" s="2367" t="s">
        <v>4583</v>
      </c>
      <c r="B71" s="1072"/>
      <c r="C71" s="1072"/>
      <c r="D71" s="1577"/>
      <c r="E71" s="1072"/>
      <c r="F71" s="2333"/>
    </row>
    <row r="72" spans="1:6">
      <c r="F72" s="1578"/>
    </row>
    <row r="73" spans="1:6">
      <c r="A73" s="1081" t="s">
        <v>399</v>
      </c>
      <c r="B73" s="2734"/>
      <c r="C73" s="2735" t="s">
        <v>105</v>
      </c>
      <c r="D73" s="2735"/>
      <c r="E73" s="2735"/>
      <c r="F73" s="1080" t="s">
        <v>1068</v>
      </c>
    </row>
    <row r="74" spans="1:6">
      <c r="A74" s="2732" t="s">
        <v>402</v>
      </c>
      <c r="B74" s="1079"/>
      <c r="C74" s="1078" t="s">
        <v>172</v>
      </c>
      <c r="D74" s="1078"/>
      <c r="E74" s="1078"/>
      <c r="F74" s="1077" t="s">
        <v>173</v>
      </c>
    </row>
    <row r="75" spans="1:6">
      <c r="A75" s="3039">
        <f>A61+1</f>
        <v>52</v>
      </c>
      <c r="F75" s="1074"/>
    </row>
    <row r="76" spans="1:6">
      <c r="A76" s="3039">
        <f t="shared" ref="A76:A123" si="1">A75+1</f>
        <v>53</v>
      </c>
      <c r="F76" s="1074"/>
    </row>
    <row r="77" spans="1:6">
      <c r="A77" s="3039">
        <f t="shared" si="1"/>
        <v>54</v>
      </c>
      <c r="F77" s="1074"/>
    </row>
    <row r="78" spans="1:6">
      <c r="A78" s="3039">
        <f t="shared" si="1"/>
        <v>55</v>
      </c>
      <c r="F78" s="1074"/>
    </row>
    <row r="79" spans="1:6">
      <c r="A79" s="3039">
        <f t="shared" si="1"/>
        <v>56</v>
      </c>
      <c r="C79" s="1076"/>
      <c r="D79" s="1076"/>
      <c r="E79" s="1076"/>
      <c r="F79" s="1074"/>
    </row>
    <row r="80" spans="1:6">
      <c r="A80" s="3039">
        <f t="shared" si="1"/>
        <v>57</v>
      </c>
      <c r="F80" s="1074"/>
    </row>
    <row r="81" spans="1:6">
      <c r="A81" s="3039">
        <f t="shared" si="1"/>
        <v>58</v>
      </c>
      <c r="F81" s="1074"/>
    </row>
    <row r="82" spans="1:6">
      <c r="A82" s="3039">
        <f t="shared" si="1"/>
        <v>59</v>
      </c>
      <c r="F82" s="1074"/>
    </row>
    <row r="83" spans="1:6">
      <c r="A83" s="3039">
        <f t="shared" si="1"/>
        <v>60</v>
      </c>
      <c r="F83" s="1074"/>
    </row>
    <row r="84" spans="1:6">
      <c r="A84" s="3039">
        <f t="shared" si="1"/>
        <v>61</v>
      </c>
      <c r="F84" s="1075"/>
    </row>
    <row r="85" spans="1:6">
      <c r="A85" s="3039">
        <f t="shared" si="1"/>
        <v>62</v>
      </c>
      <c r="F85" s="1075"/>
    </row>
    <row r="86" spans="1:6">
      <c r="A86" s="3039">
        <f t="shared" si="1"/>
        <v>63</v>
      </c>
      <c r="F86" s="1075"/>
    </row>
    <row r="87" spans="1:6">
      <c r="A87" s="3039">
        <f t="shared" si="1"/>
        <v>64</v>
      </c>
      <c r="F87" s="1075"/>
    </row>
    <row r="88" spans="1:6">
      <c r="A88" s="3039">
        <f t="shared" si="1"/>
        <v>65</v>
      </c>
      <c r="F88" s="1075"/>
    </row>
    <row r="89" spans="1:6">
      <c r="A89" s="3039">
        <f t="shared" si="1"/>
        <v>66</v>
      </c>
      <c r="F89" s="1075"/>
    </row>
    <row r="90" spans="1:6">
      <c r="A90" s="3039">
        <f t="shared" si="1"/>
        <v>67</v>
      </c>
      <c r="F90" s="1075"/>
    </row>
    <row r="91" spans="1:6">
      <c r="A91" s="3039">
        <f t="shared" si="1"/>
        <v>68</v>
      </c>
      <c r="F91" s="1075"/>
    </row>
    <row r="92" spans="1:6">
      <c r="A92" s="3039">
        <f t="shared" si="1"/>
        <v>69</v>
      </c>
      <c r="F92" s="1075"/>
    </row>
    <row r="93" spans="1:6">
      <c r="A93" s="3039">
        <f t="shared" si="1"/>
        <v>70</v>
      </c>
      <c r="F93" s="1075"/>
    </row>
    <row r="94" spans="1:6">
      <c r="A94" s="3039">
        <f t="shared" si="1"/>
        <v>71</v>
      </c>
      <c r="F94" s="1075"/>
    </row>
    <row r="95" spans="1:6">
      <c r="A95" s="3039">
        <f t="shared" si="1"/>
        <v>72</v>
      </c>
      <c r="F95" s="1075"/>
    </row>
    <row r="96" spans="1:6">
      <c r="A96" s="3039">
        <f t="shared" si="1"/>
        <v>73</v>
      </c>
      <c r="F96" s="1075"/>
    </row>
    <row r="97" spans="1:6">
      <c r="A97" s="3039">
        <f t="shared" si="1"/>
        <v>74</v>
      </c>
      <c r="F97" s="1075"/>
    </row>
    <row r="98" spans="1:6">
      <c r="A98" s="3039">
        <f t="shared" si="1"/>
        <v>75</v>
      </c>
      <c r="F98" s="1075"/>
    </row>
    <row r="99" spans="1:6">
      <c r="A99" s="3039">
        <f t="shared" si="1"/>
        <v>76</v>
      </c>
      <c r="F99" s="1075"/>
    </row>
    <row r="100" spans="1:6">
      <c r="A100" s="3039">
        <f t="shared" si="1"/>
        <v>77</v>
      </c>
      <c r="F100" s="1075"/>
    </row>
    <row r="101" spans="1:6">
      <c r="A101" s="3039">
        <f t="shared" si="1"/>
        <v>78</v>
      </c>
      <c r="F101" s="1075"/>
    </row>
    <row r="102" spans="1:6">
      <c r="A102" s="3039">
        <f t="shared" si="1"/>
        <v>79</v>
      </c>
      <c r="F102" s="1075"/>
    </row>
    <row r="103" spans="1:6">
      <c r="A103" s="3039">
        <f t="shared" si="1"/>
        <v>80</v>
      </c>
      <c r="F103" s="1075"/>
    </row>
    <row r="104" spans="1:6">
      <c r="A104" s="3039">
        <f t="shared" si="1"/>
        <v>81</v>
      </c>
      <c r="F104" s="1075"/>
    </row>
    <row r="105" spans="1:6">
      <c r="A105" s="3039">
        <f t="shared" si="1"/>
        <v>82</v>
      </c>
      <c r="F105" s="1075"/>
    </row>
    <row r="106" spans="1:6">
      <c r="A106" s="3039">
        <f t="shared" si="1"/>
        <v>83</v>
      </c>
      <c r="F106" s="1075"/>
    </row>
    <row r="107" spans="1:6">
      <c r="A107" s="3039">
        <f t="shared" si="1"/>
        <v>84</v>
      </c>
      <c r="F107" s="1075"/>
    </row>
    <row r="108" spans="1:6">
      <c r="A108" s="3039">
        <f t="shared" si="1"/>
        <v>85</v>
      </c>
      <c r="F108" s="1075"/>
    </row>
    <row r="109" spans="1:6">
      <c r="A109" s="3039">
        <f t="shared" si="1"/>
        <v>86</v>
      </c>
      <c r="F109" s="1075"/>
    </row>
    <row r="110" spans="1:6">
      <c r="A110" s="3039">
        <f t="shared" si="1"/>
        <v>87</v>
      </c>
      <c r="F110" s="1075"/>
    </row>
    <row r="111" spans="1:6">
      <c r="A111" s="3039">
        <f t="shared" si="1"/>
        <v>88</v>
      </c>
      <c r="F111" s="1075"/>
    </row>
    <row r="112" spans="1:6">
      <c r="A112" s="3039">
        <f t="shared" si="1"/>
        <v>89</v>
      </c>
      <c r="F112" s="1075"/>
    </row>
    <row r="113" spans="1:6">
      <c r="A113" s="3039">
        <f t="shared" si="1"/>
        <v>90</v>
      </c>
      <c r="F113" s="1075"/>
    </row>
    <row r="114" spans="1:6">
      <c r="A114" s="3039">
        <f t="shared" si="1"/>
        <v>91</v>
      </c>
      <c r="F114" s="1075"/>
    </row>
    <row r="115" spans="1:6">
      <c r="A115" s="3039">
        <f t="shared" si="1"/>
        <v>92</v>
      </c>
      <c r="F115" s="1075"/>
    </row>
    <row r="116" spans="1:6">
      <c r="A116" s="3039">
        <f t="shared" si="1"/>
        <v>93</v>
      </c>
      <c r="F116" s="1075"/>
    </row>
    <row r="117" spans="1:6">
      <c r="A117" s="3039">
        <f t="shared" si="1"/>
        <v>94</v>
      </c>
      <c r="F117" s="1075"/>
    </row>
    <row r="118" spans="1:6">
      <c r="A118" s="3039">
        <f t="shared" si="1"/>
        <v>95</v>
      </c>
      <c r="F118" s="1075"/>
    </row>
    <row r="119" spans="1:6">
      <c r="A119" s="3039">
        <f t="shared" si="1"/>
        <v>96</v>
      </c>
      <c r="F119" s="1075"/>
    </row>
    <row r="120" spans="1:6">
      <c r="A120" s="3039">
        <f t="shared" si="1"/>
        <v>97</v>
      </c>
      <c r="F120" s="1075"/>
    </row>
    <row r="121" spans="1:6">
      <c r="A121" s="3039">
        <f t="shared" si="1"/>
        <v>98</v>
      </c>
      <c r="F121" s="1075"/>
    </row>
    <row r="122" spans="1:6">
      <c r="A122" s="3039">
        <f t="shared" si="1"/>
        <v>99</v>
      </c>
      <c r="F122" s="1074"/>
    </row>
    <row r="123" spans="1:6" ht="16" thickBot="1">
      <c r="A123" s="3040">
        <f t="shared" si="1"/>
        <v>100</v>
      </c>
      <c r="B123" s="2964"/>
      <c r="C123" s="2964"/>
      <c r="D123" s="2964"/>
      <c r="E123" s="2964"/>
      <c r="F123" s="2736"/>
    </row>
    <row r="124" spans="1:6">
      <c r="A124" s="1073" t="str">
        <f>A62</f>
        <v>FERC FORM NO.1 (ED. 12-94) NYPSC Modified-96</v>
      </c>
      <c r="B124" s="1072"/>
      <c r="C124" s="1072"/>
      <c r="D124" s="1072"/>
    </row>
    <row r="125" spans="1:6" ht="16" thickBot="1">
      <c r="A125" s="1072" t="s">
        <v>4598</v>
      </c>
      <c r="B125" s="1072"/>
      <c r="C125" s="1072"/>
      <c r="D125" s="1072"/>
      <c r="E125" s="1072"/>
      <c r="F125" s="1072"/>
    </row>
    <row r="126" spans="1:6">
      <c r="A126" s="1637"/>
      <c r="B126" s="1638"/>
      <c r="C126" s="1638"/>
      <c r="D126" s="1638"/>
      <c r="E126" s="1639"/>
    </row>
    <row r="127" spans="1:6">
      <c r="A127" s="1799"/>
      <c r="E127" s="1629"/>
    </row>
    <row r="128" spans="1:6">
      <c r="A128" s="1799"/>
      <c r="E128" s="1629"/>
    </row>
    <row r="129" spans="1:6">
      <c r="A129" s="1799"/>
      <c r="E129" s="1629"/>
    </row>
    <row r="130" spans="1:6">
      <c r="A130" s="1799"/>
      <c r="E130" s="1629"/>
    </row>
    <row r="131" spans="1:6">
      <c r="A131" s="1799"/>
      <c r="E131" s="1629"/>
    </row>
    <row r="132" spans="1:6">
      <c r="A132" s="1799"/>
      <c r="C132" s="1730"/>
      <c r="D132" s="1730"/>
      <c r="E132" s="1629"/>
    </row>
    <row r="133" spans="1:6">
      <c r="A133" s="1799"/>
      <c r="C133" s="1732"/>
      <c r="D133" s="1732"/>
      <c r="E133" s="1629"/>
    </row>
    <row r="134" spans="1:6">
      <c r="A134" s="1799"/>
      <c r="C134" s="1732"/>
      <c r="D134" s="1732"/>
      <c r="E134" s="1629"/>
    </row>
    <row r="135" spans="1:6">
      <c r="A135" s="1799"/>
      <c r="C135" s="1732"/>
      <c r="D135" s="1732"/>
      <c r="E135" s="1629"/>
    </row>
    <row r="136" spans="1:6">
      <c r="A136" s="1799"/>
      <c r="C136" s="1732"/>
      <c r="D136" s="1732"/>
      <c r="E136" s="1629"/>
      <c r="F136" s="1629"/>
    </row>
    <row r="137" spans="1:6">
      <c r="A137" s="1799"/>
      <c r="C137" s="1732"/>
      <c r="D137" s="1732"/>
      <c r="E137" s="1629"/>
      <c r="F137" s="1629"/>
    </row>
    <row r="138" spans="1:6">
      <c r="A138" s="1799"/>
      <c r="C138" s="1732"/>
      <c r="D138" s="1732"/>
      <c r="E138" s="1629"/>
      <c r="F138" s="1629"/>
    </row>
    <row r="139" spans="1:6">
      <c r="A139" s="1799"/>
      <c r="C139" s="1732"/>
      <c r="D139" s="1732"/>
      <c r="E139" s="1629"/>
      <c r="F139" s="1629"/>
    </row>
    <row r="140" spans="1:6">
      <c r="A140" s="1799"/>
      <c r="C140" s="1732"/>
      <c r="D140" s="1732"/>
      <c r="E140" s="1629"/>
      <c r="F140" s="1629"/>
    </row>
    <row r="141" spans="1:6">
      <c r="A141" s="1799"/>
      <c r="C141" s="1732"/>
      <c r="D141" s="1732"/>
      <c r="E141" s="1629"/>
      <c r="F141" s="1629"/>
    </row>
    <row r="142" spans="1:6">
      <c r="A142" s="1799"/>
      <c r="C142" s="1732"/>
      <c r="D142" s="1732"/>
      <c r="E142" s="1629"/>
      <c r="F142" s="1629"/>
    </row>
    <row r="143" spans="1:6">
      <c r="A143" s="1799"/>
      <c r="C143" s="1732"/>
      <c r="D143" s="1732"/>
      <c r="E143" s="1629"/>
      <c r="F143" s="1629"/>
    </row>
    <row r="144" spans="1:6">
      <c r="A144" s="1799"/>
      <c r="C144" s="1732"/>
      <c r="D144" s="1732"/>
      <c r="E144" s="1629"/>
      <c r="F144" s="1629"/>
    </row>
    <row r="145" spans="1:6">
      <c r="A145" s="1799"/>
      <c r="C145" s="1732"/>
      <c r="D145" s="1732"/>
      <c r="E145" s="1629"/>
      <c r="F145" s="1629"/>
    </row>
    <row r="146" spans="1:6">
      <c r="A146" s="1799"/>
      <c r="C146" s="1732"/>
      <c r="D146" s="1732"/>
      <c r="E146" s="1629"/>
      <c r="F146" s="1629"/>
    </row>
    <row r="147" spans="1:6">
      <c r="A147" s="1799"/>
      <c r="C147" s="1732"/>
      <c r="D147" s="1732"/>
      <c r="E147" s="1629"/>
      <c r="F147" s="1629"/>
    </row>
    <row r="148" spans="1:6">
      <c r="A148" s="1799"/>
      <c r="C148" s="1732"/>
      <c r="D148" s="1732"/>
      <c r="E148" s="1629"/>
      <c r="F148" s="1629"/>
    </row>
    <row r="149" spans="1:6">
      <c r="A149" s="1799"/>
      <c r="C149" s="1732"/>
      <c r="D149" s="1732"/>
      <c r="E149" s="1629"/>
      <c r="F149" s="1629"/>
    </row>
    <row r="150" spans="1:6">
      <c r="A150" s="1799"/>
      <c r="C150" s="1732"/>
      <c r="D150" s="1732"/>
      <c r="E150" s="1629"/>
      <c r="F150" s="1629"/>
    </row>
    <row r="151" spans="1:6">
      <c r="A151" s="1799"/>
      <c r="C151" s="1732"/>
      <c r="D151" s="1732"/>
      <c r="E151" s="1629"/>
      <c r="F151" s="1629"/>
    </row>
    <row r="152" spans="1:6">
      <c r="A152" s="1799"/>
      <c r="C152" s="1732"/>
      <c r="D152" s="1732"/>
      <c r="E152" s="1629"/>
      <c r="F152" s="1629"/>
    </row>
    <row r="153" spans="1:6">
      <c r="A153" s="1799"/>
      <c r="C153" s="1732"/>
      <c r="D153" s="1732"/>
      <c r="E153" s="1629"/>
      <c r="F153" s="1629"/>
    </row>
    <row r="154" spans="1:6">
      <c r="A154" s="1799"/>
      <c r="C154" s="1732"/>
      <c r="D154" s="1732"/>
      <c r="E154" s="1629"/>
      <c r="F154" s="1629"/>
    </row>
    <row r="155" spans="1:6">
      <c r="A155" s="1799"/>
      <c r="C155" s="1732"/>
      <c r="D155" s="1732"/>
      <c r="E155" s="1629"/>
      <c r="F155" s="1629"/>
    </row>
    <row r="156" spans="1:6">
      <c r="A156" s="1799"/>
      <c r="C156" s="1732"/>
      <c r="D156" s="1732"/>
      <c r="E156" s="1629"/>
      <c r="F156" s="1629"/>
    </row>
    <row r="157" spans="1:6">
      <c r="A157" s="1799"/>
      <c r="C157" s="1732"/>
      <c r="D157" s="1732"/>
      <c r="E157" s="1629"/>
      <c r="F157" s="1629"/>
    </row>
    <row r="158" spans="1:6">
      <c r="A158" s="1799"/>
      <c r="C158" s="1732"/>
      <c r="D158" s="1732"/>
      <c r="E158" s="1629"/>
      <c r="F158" s="1629"/>
    </row>
    <row r="159" spans="1:6">
      <c r="A159" s="1799"/>
      <c r="C159" s="1732"/>
      <c r="D159" s="1732"/>
      <c r="E159" s="1629"/>
      <c r="F159" s="1629"/>
    </row>
    <row r="160" spans="1:6">
      <c r="A160" s="1799"/>
      <c r="C160" s="1732"/>
      <c r="D160" s="1732"/>
      <c r="E160" s="1629"/>
      <c r="F160" s="1629"/>
    </row>
    <row r="161" spans="1:6">
      <c r="A161" s="1799"/>
      <c r="C161" s="1732"/>
      <c r="D161" s="1732"/>
      <c r="E161" s="1629"/>
      <c r="F161" s="1629"/>
    </row>
    <row r="162" spans="1:6">
      <c r="A162" s="1799"/>
      <c r="C162" s="1732"/>
      <c r="D162" s="1732"/>
      <c r="E162" s="1629"/>
      <c r="F162" s="1629"/>
    </row>
    <row r="163" spans="1:6">
      <c r="A163" s="1799"/>
      <c r="C163" s="1732"/>
      <c r="D163" s="1732"/>
      <c r="E163" s="1629"/>
      <c r="F163" s="1629"/>
    </row>
    <row r="164" spans="1:6">
      <c r="A164" s="1799"/>
      <c r="C164" s="1732"/>
      <c r="D164" s="1732"/>
      <c r="E164" s="1629"/>
      <c r="F164" s="1629"/>
    </row>
    <row r="165" spans="1:6">
      <c r="A165" s="1799"/>
      <c r="C165" s="1732"/>
      <c r="D165" s="1732"/>
      <c r="E165" s="1629"/>
      <c r="F165" s="1629"/>
    </row>
    <row r="166" spans="1:6">
      <c r="A166" s="1799"/>
      <c r="C166" s="1732"/>
      <c r="D166" s="1732"/>
      <c r="E166" s="1629"/>
      <c r="F166" s="1629"/>
    </row>
    <row r="167" spans="1:6">
      <c r="A167" s="1799"/>
      <c r="C167" s="1732"/>
      <c r="D167" s="1732"/>
      <c r="E167" s="1629"/>
      <c r="F167" s="1629"/>
    </row>
    <row r="168" spans="1:6">
      <c r="A168" s="1799"/>
      <c r="C168" s="1732"/>
      <c r="D168" s="1732"/>
      <c r="E168" s="1629"/>
      <c r="F168" s="1629"/>
    </row>
    <row r="169" spans="1:6">
      <c r="A169" s="1799"/>
      <c r="C169" s="1732"/>
      <c r="D169" s="1732"/>
      <c r="E169" s="1629"/>
      <c r="F169" s="1629"/>
    </row>
    <row r="170" spans="1:6">
      <c r="A170" s="1799"/>
      <c r="C170" s="1732"/>
      <c r="D170" s="1732"/>
      <c r="E170" s="1629"/>
      <c r="F170" s="1629"/>
    </row>
    <row r="171" spans="1:6">
      <c r="A171" s="1799"/>
      <c r="C171" s="1732"/>
      <c r="D171" s="1732"/>
      <c r="E171" s="1629"/>
      <c r="F171" s="1629"/>
    </row>
    <row r="172" spans="1:6">
      <c r="A172" s="1799"/>
      <c r="C172" s="1732"/>
      <c r="D172" s="1732"/>
      <c r="E172" s="1629"/>
      <c r="F172" s="1629"/>
    </row>
    <row r="173" spans="1:6">
      <c r="A173" s="1799"/>
      <c r="C173" s="1732"/>
      <c r="D173" s="1732"/>
      <c r="E173" s="1629"/>
      <c r="F173" s="1629"/>
    </row>
    <row r="174" spans="1:6">
      <c r="A174" s="1799"/>
      <c r="C174" s="1732"/>
      <c r="D174" s="1732"/>
      <c r="E174" s="1629"/>
      <c r="F174" s="1629"/>
    </row>
    <row r="175" spans="1:6">
      <c r="A175" s="1799"/>
      <c r="C175" s="1732"/>
      <c r="D175" s="1732"/>
      <c r="E175" s="1629"/>
      <c r="F175" s="1629"/>
    </row>
    <row r="176" spans="1:6">
      <c r="A176" s="1799"/>
      <c r="C176" s="1732"/>
      <c r="D176" s="1732"/>
      <c r="E176" s="1629"/>
      <c r="F176" s="1629"/>
    </row>
    <row r="177" spans="1:6">
      <c r="A177" s="1799"/>
      <c r="C177" s="1732"/>
      <c r="D177" s="1732"/>
      <c r="E177" s="1629"/>
      <c r="F177" s="1629"/>
    </row>
    <row r="178" spans="1:6">
      <c r="A178" s="1799"/>
      <c r="C178" s="1732"/>
      <c r="D178" s="1732"/>
      <c r="E178" s="1629"/>
      <c r="F178" s="1629"/>
    </row>
    <row r="179" spans="1:6">
      <c r="A179" s="1799"/>
      <c r="C179" s="1735"/>
      <c r="D179" s="1735"/>
      <c r="E179" s="1629"/>
      <c r="F179" s="1629"/>
    </row>
    <row r="180" spans="1:6">
      <c r="A180" s="1799"/>
      <c r="E180" s="1629"/>
      <c r="F180" s="1629"/>
    </row>
    <row r="181" spans="1:6" ht="16" thickBot="1">
      <c r="A181" s="1632"/>
      <c r="B181" s="1633"/>
      <c r="C181" s="1633"/>
      <c r="D181" s="1633"/>
      <c r="E181" s="1634"/>
      <c r="F181" s="1629"/>
    </row>
    <row r="182" spans="1:6">
      <c r="A182" s="1799"/>
      <c r="F182" s="1629"/>
    </row>
    <row r="183" spans="1:6">
      <c r="A183" s="1799"/>
      <c r="F183" s="1629"/>
    </row>
    <row r="184" spans="1:6">
      <c r="A184" s="1799"/>
      <c r="F184" s="1629"/>
    </row>
    <row r="185" spans="1:6">
      <c r="A185" s="1799"/>
      <c r="F185" s="1629"/>
    </row>
    <row r="186" spans="1:6">
      <c r="A186" s="1799"/>
      <c r="F186" s="1629"/>
    </row>
    <row r="187" spans="1:6">
      <c r="A187" s="1799"/>
      <c r="F187" s="1629"/>
    </row>
    <row r="188" spans="1:6">
      <c r="A188" s="1799"/>
      <c r="F188" s="1629"/>
    </row>
    <row r="189" spans="1:6">
      <c r="A189" s="1799"/>
      <c r="F189" s="1629"/>
    </row>
    <row r="190" spans="1:6">
      <c r="A190" s="1799"/>
      <c r="F190" s="1629"/>
    </row>
    <row r="191" spans="1:6">
      <c r="A191" s="1799"/>
      <c r="F191" s="1629"/>
    </row>
    <row r="192" spans="1:6">
      <c r="A192" s="1799"/>
      <c r="F192" s="1629"/>
    </row>
    <row r="193" spans="1:6">
      <c r="A193" s="1799"/>
      <c r="F193" s="1629"/>
    </row>
    <row r="194" spans="1:6">
      <c r="A194" s="1799"/>
      <c r="F194" s="1629"/>
    </row>
    <row r="195" spans="1:6">
      <c r="A195" s="1799"/>
      <c r="F195" s="1629"/>
    </row>
    <row r="196" spans="1:6">
      <c r="A196" s="1799"/>
      <c r="F196" s="1629"/>
    </row>
    <row r="197" spans="1:6">
      <c r="A197" s="1799"/>
      <c r="F197" s="1629"/>
    </row>
    <row r="198" spans="1:6">
      <c r="A198" s="1799"/>
      <c r="F198" s="1629"/>
    </row>
    <row r="199" spans="1:6">
      <c r="A199" s="1799"/>
      <c r="F199" s="1629"/>
    </row>
    <row r="200" spans="1:6" ht="16" thickBot="1">
      <c r="A200" s="1632"/>
      <c r="B200" s="1633"/>
      <c r="C200" s="1633"/>
      <c r="D200" s="1633"/>
      <c r="E200" s="1633"/>
      <c r="F200" s="1634"/>
    </row>
  </sheetData>
  <printOptions horizontalCentered="1" verticalCentered="1"/>
  <pageMargins left="0.5" right="0.75" top="0.5" bottom="0.5" header="0.5" footer="0.5"/>
  <pageSetup scale="61" fitToHeight="2" pageOrder="overThenDown" orientation="portrait" r:id="rId1"/>
  <headerFooter alignWithMargins="0"/>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I196"/>
  <sheetViews>
    <sheetView tabSelected="1" topLeftCell="A108" zoomScale="55" zoomScaleNormal="55" workbookViewId="0">
      <selection activeCell="E123" sqref="E123"/>
    </sheetView>
  </sheetViews>
  <sheetFormatPr defaultColWidth="9.69140625" defaultRowHeight="15.5"/>
  <cols>
    <col min="1" max="1" width="2.69140625" style="9" customWidth="1"/>
    <col min="2" max="2" width="52.69140625" style="9" customWidth="1"/>
    <col min="3" max="3" width="20.69140625" style="9" customWidth="1"/>
    <col min="4" max="4" width="15.69140625" style="9" customWidth="1"/>
    <col min="5" max="5" width="19.69140625" style="9" customWidth="1"/>
    <col min="6" max="6" width="5.69140625" style="9" customWidth="1"/>
    <col min="7" max="7" width="9.07421875" style="9" customWidth="1"/>
    <col min="8" max="16384" width="9.69140625" style="9"/>
  </cols>
  <sheetData>
    <row r="1" spans="1:5">
      <c r="A1" s="2426"/>
      <c r="B1" s="2427" t="s">
        <v>156</v>
      </c>
      <c r="C1" s="2427" t="s">
        <v>157</v>
      </c>
      <c r="D1" s="2427" t="s">
        <v>158</v>
      </c>
      <c r="E1" s="2428" t="s">
        <v>159</v>
      </c>
    </row>
    <row r="2" spans="1:5">
      <c r="A2" s="2429"/>
      <c r="B2" s="40" t="str">
        <f>'Data Sheet'!$C$25</f>
        <v xml:space="preserve">Niagara Mohawk Power Corporation </v>
      </c>
      <c r="C2" s="40" t="s">
        <v>160</v>
      </c>
      <c r="D2" s="40" t="s">
        <v>161</v>
      </c>
      <c r="E2" s="1579"/>
    </row>
    <row r="3" spans="1:5" ht="15" customHeight="1">
      <c r="A3" s="2430"/>
      <c r="B3" s="54"/>
      <c r="C3" s="54" t="s">
        <v>162</v>
      </c>
      <c r="D3" s="54" t="str">
        <f>'Data Sheet'!$C$40</f>
        <v>April 20, 2026</v>
      </c>
      <c r="E3" s="236" t="str">
        <f>'Data Sheet'!$C$38</f>
        <v>December 31, 2025</v>
      </c>
    </row>
    <row r="4" spans="1:5" ht="15" customHeight="1">
      <c r="A4" s="2431" t="s">
        <v>163</v>
      </c>
      <c r="B4" s="650"/>
      <c r="C4" s="650"/>
      <c r="D4" s="650"/>
      <c r="E4" s="651"/>
    </row>
    <row r="5" spans="1:5">
      <c r="A5" s="2432"/>
      <c r="B5" s="13" t="s">
        <v>164</v>
      </c>
      <c r="C5" s="13"/>
      <c r="D5" s="13"/>
      <c r="E5" s="2433"/>
    </row>
    <row r="6" spans="1:5">
      <c r="A6" s="2432"/>
      <c r="B6" s="13" t="s">
        <v>165</v>
      </c>
      <c r="C6" s="13"/>
      <c r="D6" s="13"/>
      <c r="E6" s="2433"/>
    </row>
    <row r="7" spans="1:5">
      <c r="A7" s="45"/>
      <c r="B7" s="2222" t="s">
        <v>166</v>
      </c>
      <c r="C7" s="2163" t="s">
        <v>167</v>
      </c>
      <c r="D7" s="290" t="s">
        <v>168</v>
      </c>
      <c r="E7" s="471" t="s">
        <v>169</v>
      </c>
    </row>
    <row r="8" spans="1:5">
      <c r="A8" s="2429"/>
      <c r="B8" s="40"/>
      <c r="C8" s="143" t="s">
        <v>170</v>
      </c>
      <c r="D8" s="291" t="s">
        <v>171</v>
      </c>
      <c r="E8" s="1579"/>
    </row>
    <row r="9" spans="1:5">
      <c r="A9" s="2430"/>
      <c r="B9" s="198" t="s">
        <v>172</v>
      </c>
      <c r="C9" s="297" t="s">
        <v>173</v>
      </c>
      <c r="D9" s="296" t="s">
        <v>174</v>
      </c>
      <c r="E9" s="236" t="s">
        <v>175</v>
      </c>
    </row>
    <row r="10" spans="1:5">
      <c r="A10" s="2429"/>
      <c r="B10" s="652" t="s">
        <v>176</v>
      </c>
      <c r="D10" s="653"/>
      <c r="E10" s="1579"/>
    </row>
    <row r="11" spans="1:5">
      <c r="A11" s="2434"/>
      <c r="B11" s="652" t="s">
        <v>177</v>
      </c>
      <c r="C11" s="654"/>
      <c r="D11" s="653"/>
      <c r="E11" s="1579"/>
    </row>
    <row r="12" spans="1:5">
      <c r="A12" s="2434"/>
      <c r="B12" s="652"/>
      <c r="C12" s="654"/>
      <c r="D12" s="653"/>
      <c r="E12" s="1579"/>
    </row>
    <row r="13" spans="1:5">
      <c r="A13" s="2434"/>
      <c r="B13" s="40" t="s">
        <v>2</v>
      </c>
      <c r="C13" s="655">
        <v>101</v>
      </c>
      <c r="D13" s="291" t="s">
        <v>178</v>
      </c>
      <c r="E13" s="1579"/>
    </row>
    <row r="14" spans="1:5">
      <c r="A14" s="2434"/>
      <c r="B14" s="40" t="s">
        <v>179</v>
      </c>
      <c r="C14" s="655">
        <v>102</v>
      </c>
      <c r="D14" s="653" t="s">
        <v>180</v>
      </c>
      <c r="E14" s="1579"/>
    </row>
    <row r="15" spans="1:5">
      <c r="A15" s="2434"/>
      <c r="B15" s="40" t="s">
        <v>181</v>
      </c>
      <c r="C15" s="655">
        <v>103</v>
      </c>
      <c r="D15" s="653" t="s">
        <v>180</v>
      </c>
      <c r="E15" s="1579"/>
    </row>
    <row r="16" spans="1:5">
      <c r="A16" s="2434"/>
      <c r="B16" s="40" t="s">
        <v>182</v>
      </c>
      <c r="C16" s="655" t="s">
        <v>183</v>
      </c>
      <c r="D16" s="653" t="s">
        <v>184</v>
      </c>
      <c r="E16" s="1579"/>
    </row>
    <row r="17" spans="1:5">
      <c r="A17" s="2434"/>
      <c r="B17" s="40" t="s">
        <v>185</v>
      </c>
      <c r="C17" s="655" t="s">
        <v>186</v>
      </c>
      <c r="D17" s="653" t="s">
        <v>180</v>
      </c>
      <c r="E17" s="1579"/>
    </row>
    <row r="18" spans="1:5">
      <c r="A18" s="2434"/>
      <c r="B18" s="40" t="s">
        <v>187</v>
      </c>
      <c r="C18" s="655" t="s">
        <v>188</v>
      </c>
      <c r="D18" s="653" t="s">
        <v>180</v>
      </c>
      <c r="E18" s="2435" t="s">
        <v>189</v>
      </c>
    </row>
    <row r="19" spans="1:5">
      <c r="A19" s="2434"/>
      <c r="B19" s="40" t="s">
        <v>190</v>
      </c>
      <c r="C19" s="655" t="s">
        <v>191</v>
      </c>
      <c r="D19" s="781" t="s">
        <v>192</v>
      </c>
      <c r="E19" s="1579"/>
    </row>
    <row r="20" spans="1:5">
      <c r="A20" s="2434"/>
      <c r="B20" s="40" t="s">
        <v>193</v>
      </c>
      <c r="C20" s="655" t="s">
        <v>194</v>
      </c>
      <c r="D20" s="781" t="s">
        <v>192</v>
      </c>
      <c r="E20" s="2436"/>
    </row>
    <row r="21" spans="1:5">
      <c r="A21" s="2434"/>
      <c r="B21" s="40" t="s">
        <v>195</v>
      </c>
      <c r="C21" s="655" t="s">
        <v>196</v>
      </c>
      <c r="D21" s="653" t="s">
        <v>180</v>
      </c>
      <c r="E21" s="2436"/>
    </row>
    <row r="22" spans="1:5">
      <c r="A22" s="2434"/>
      <c r="B22" s="40" t="s">
        <v>197</v>
      </c>
      <c r="C22" s="655" t="s">
        <v>198</v>
      </c>
      <c r="D22" s="781" t="s">
        <v>192</v>
      </c>
      <c r="E22" s="1579"/>
    </row>
    <row r="23" spans="1:5">
      <c r="A23" s="2434"/>
      <c r="B23" s="40" t="s">
        <v>199</v>
      </c>
      <c r="C23" s="655" t="s">
        <v>200</v>
      </c>
      <c r="D23" s="781" t="s">
        <v>180</v>
      </c>
      <c r="E23" s="2436"/>
    </row>
    <row r="24" spans="1:5">
      <c r="A24" s="2434"/>
      <c r="B24" s="40" t="s">
        <v>201</v>
      </c>
      <c r="C24" s="655"/>
      <c r="D24" s="653"/>
      <c r="E24" s="2437"/>
    </row>
    <row r="25" spans="1:5">
      <c r="A25" s="2434"/>
      <c r="B25" s="40" t="s">
        <v>202</v>
      </c>
      <c r="C25" s="655" t="s">
        <v>203</v>
      </c>
      <c r="D25" s="781" t="s">
        <v>192</v>
      </c>
      <c r="E25" s="2437"/>
    </row>
    <row r="26" spans="1:5">
      <c r="A26" s="2434"/>
      <c r="B26" s="40"/>
      <c r="C26" s="654"/>
      <c r="D26" s="653"/>
      <c r="E26" s="1579"/>
    </row>
    <row r="27" spans="1:5">
      <c r="A27" s="2434"/>
      <c r="B27" s="652" t="s">
        <v>204</v>
      </c>
      <c r="C27" s="9" t="s">
        <v>205</v>
      </c>
      <c r="D27" s="653"/>
      <c r="E27" s="2436"/>
    </row>
    <row r="28" spans="1:5">
      <c r="A28" s="2434"/>
      <c r="B28" s="652" t="s">
        <v>206</v>
      </c>
      <c r="D28" s="653"/>
      <c r="E28" s="2436"/>
    </row>
    <row r="29" spans="1:5">
      <c r="A29" s="2434"/>
      <c r="B29" s="652"/>
      <c r="D29" s="653"/>
      <c r="E29" s="2436"/>
    </row>
    <row r="30" spans="1:5">
      <c r="A30" s="2434"/>
      <c r="B30" s="40" t="s">
        <v>207</v>
      </c>
      <c r="D30" s="653"/>
      <c r="E30" s="1579"/>
    </row>
    <row r="31" spans="1:5">
      <c r="A31" s="2434"/>
      <c r="B31" s="40" t="s">
        <v>208</v>
      </c>
      <c r="C31" s="143" t="s">
        <v>209</v>
      </c>
      <c r="D31" s="653" t="s">
        <v>210</v>
      </c>
      <c r="E31" s="1579"/>
    </row>
    <row r="32" spans="1:5">
      <c r="A32" s="2434"/>
      <c r="B32" s="40" t="s">
        <v>211</v>
      </c>
      <c r="C32" s="143" t="s">
        <v>212</v>
      </c>
      <c r="D32" s="653" t="s">
        <v>210</v>
      </c>
      <c r="E32" s="2435" t="s">
        <v>213</v>
      </c>
    </row>
    <row r="33" spans="1:5">
      <c r="A33" s="2434"/>
      <c r="B33" s="40" t="s">
        <v>214</v>
      </c>
      <c r="C33" s="143" t="s">
        <v>215</v>
      </c>
      <c r="D33" s="781" t="s">
        <v>192</v>
      </c>
      <c r="E33" s="1579"/>
    </row>
    <row r="34" spans="1:5">
      <c r="A34" s="2434"/>
      <c r="B34" s="40" t="s">
        <v>216</v>
      </c>
      <c r="C34" s="143">
        <v>213</v>
      </c>
      <c r="D34" s="291" t="s">
        <v>217</v>
      </c>
      <c r="E34" s="1579"/>
    </row>
    <row r="35" spans="1:5">
      <c r="A35" s="2434"/>
      <c r="B35" s="40" t="s">
        <v>218</v>
      </c>
      <c r="C35" s="143">
        <v>214</v>
      </c>
      <c r="D35" s="653" t="s">
        <v>210</v>
      </c>
      <c r="E35" s="2435" t="s">
        <v>213</v>
      </c>
    </row>
    <row r="36" spans="1:5">
      <c r="A36" s="2434"/>
      <c r="B36" s="40" t="s">
        <v>219</v>
      </c>
      <c r="C36" s="143">
        <v>216</v>
      </c>
      <c r="D36" s="781" t="s">
        <v>192</v>
      </c>
      <c r="E36" s="2435" t="s">
        <v>189</v>
      </c>
    </row>
    <row r="37" spans="1:5">
      <c r="A37" s="2434"/>
      <c r="B37" s="40" t="s">
        <v>220</v>
      </c>
      <c r="C37" s="143">
        <v>217</v>
      </c>
      <c r="D37" s="653" t="s">
        <v>210</v>
      </c>
      <c r="E37" s="2435" t="s">
        <v>189</v>
      </c>
    </row>
    <row r="38" spans="1:5">
      <c r="A38" s="2434"/>
      <c r="B38" s="40" t="s">
        <v>221</v>
      </c>
      <c r="C38" s="143">
        <v>218</v>
      </c>
      <c r="D38" s="653" t="s">
        <v>222</v>
      </c>
      <c r="E38" s="1579"/>
    </row>
    <row r="39" spans="1:5">
      <c r="A39" s="2434"/>
      <c r="B39" s="40" t="s">
        <v>223</v>
      </c>
      <c r="C39" s="143">
        <v>219</v>
      </c>
      <c r="D39" s="781" t="s">
        <v>192</v>
      </c>
      <c r="E39" s="1579"/>
    </row>
    <row r="40" spans="1:5">
      <c r="A40" s="2434"/>
      <c r="B40" s="40" t="s">
        <v>224</v>
      </c>
      <c r="C40" s="143">
        <v>221</v>
      </c>
      <c r="D40" s="291" t="s">
        <v>217</v>
      </c>
      <c r="E40" s="1579"/>
    </row>
    <row r="41" spans="1:5">
      <c r="A41" s="2434"/>
      <c r="B41" s="40" t="s">
        <v>225</v>
      </c>
      <c r="C41" s="143" t="s">
        <v>226</v>
      </c>
      <c r="D41" s="653" t="s">
        <v>210</v>
      </c>
      <c r="E41" s="1579"/>
    </row>
    <row r="42" spans="1:5">
      <c r="A42" s="2434"/>
      <c r="B42" s="40" t="s">
        <v>227</v>
      </c>
      <c r="C42" s="143">
        <v>227</v>
      </c>
      <c r="D42" s="781" t="s">
        <v>192</v>
      </c>
      <c r="E42" s="1579"/>
    </row>
    <row r="43" spans="1:5">
      <c r="A43" s="2434"/>
      <c r="B43" s="40" t="s">
        <v>228</v>
      </c>
      <c r="C43" s="143" t="s">
        <v>229</v>
      </c>
      <c r="D43" s="781" t="s">
        <v>192</v>
      </c>
      <c r="E43" s="2435" t="s">
        <v>213</v>
      </c>
    </row>
    <row r="44" spans="1:5">
      <c r="A44" s="2055"/>
      <c r="B44" s="40" t="s">
        <v>230</v>
      </c>
      <c r="C44" s="143">
        <v>230</v>
      </c>
      <c r="D44" s="653" t="s">
        <v>231</v>
      </c>
      <c r="E44" s="2435" t="s">
        <v>213</v>
      </c>
    </row>
    <row r="45" spans="1:5">
      <c r="A45" s="2055"/>
      <c r="B45" s="40" t="s">
        <v>232</v>
      </c>
      <c r="C45" s="143">
        <v>230</v>
      </c>
      <c r="D45" s="653" t="s">
        <v>231</v>
      </c>
      <c r="E45" s="2435"/>
    </row>
    <row r="46" spans="1:5">
      <c r="A46" s="2055"/>
      <c r="B46" s="40" t="s">
        <v>233</v>
      </c>
      <c r="C46" s="143"/>
      <c r="D46" s="653"/>
      <c r="E46" s="1579"/>
    </row>
    <row r="47" spans="1:5">
      <c r="A47" s="2055"/>
      <c r="B47" s="40" t="s">
        <v>234</v>
      </c>
      <c r="C47" s="143">
        <v>231</v>
      </c>
      <c r="D47" s="781" t="s">
        <v>192</v>
      </c>
      <c r="E47" s="1579"/>
    </row>
    <row r="48" spans="1:5">
      <c r="A48" s="2434"/>
      <c r="B48" s="40" t="s">
        <v>235</v>
      </c>
      <c r="C48" s="143">
        <v>232</v>
      </c>
      <c r="D48" s="781" t="s">
        <v>192</v>
      </c>
      <c r="E48" s="1579"/>
    </row>
    <row r="49" spans="1:5">
      <c r="A49" s="2434"/>
      <c r="B49" s="40" t="s">
        <v>236</v>
      </c>
      <c r="C49" s="143">
        <v>233</v>
      </c>
      <c r="D49" s="781" t="s">
        <v>192</v>
      </c>
      <c r="E49" s="1579"/>
    </row>
    <row r="50" spans="1:5">
      <c r="A50" s="2434"/>
      <c r="B50" s="205" t="s">
        <v>237</v>
      </c>
      <c r="C50" s="143">
        <v>234</v>
      </c>
      <c r="D50" s="653" t="s">
        <v>222</v>
      </c>
      <c r="E50" s="1579"/>
    </row>
    <row r="51" spans="1:5">
      <c r="A51" s="2434"/>
      <c r="B51" s="40"/>
      <c r="C51" s="9" t="s">
        <v>205</v>
      </c>
      <c r="D51" s="653"/>
      <c r="E51" s="1579"/>
    </row>
    <row r="52" spans="1:5">
      <c r="A52" s="2434"/>
      <c r="B52" s="652" t="s">
        <v>238</v>
      </c>
      <c r="C52" s="9" t="s">
        <v>205</v>
      </c>
      <c r="D52" s="653"/>
      <c r="E52" s="1579"/>
    </row>
    <row r="53" spans="1:5">
      <c r="A53" s="2434"/>
      <c r="B53" s="652" t="s">
        <v>239</v>
      </c>
      <c r="C53" s="9" t="s">
        <v>205</v>
      </c>
      <c r="D53" s="653"/>
      <c r="E53" s="1579"/>
    </row>
    <row r="54" spans="1:5">
      <c r="A54" s="2434"/>
      <c r="B54" s="40"/>
      <c r="C54" s="9" t="s">
        <v>205</v>
      </c>
      <c r="D54" s="653"/>
      <c r="E54" s="1579"/>
    </row>
    <row r="55" spans="1:5">
      <c r="A55" s="2434"/>
      <c r="B55" s="40" t="s">
        <v>240</v>
      </c>
      <c r="C55" s="143" t="s">
        <v>241</v>
      </c>
      <c r="D55" s="653" t="s">
        <v>242</v>
      </c>
      <c r="E55" s="2435" t="s">
        <v>189</v>
      </c>
    </row>
    <row r="56" spans="1:5">
      <c r="A56" s="2434"/>
      <c r="B56" s="40" t="s">
        <v>243</v>
      </c>
      <c r="C56" s="143">
        <v>253</v>
      </c>
      <c r="D56" s="653" t="s">
        <v>178</v>
      </c>
      <c r="E56" s="2435" t="s">
        <v>189</v>
      </c>
    </row>
    <row r="57" spans="1:5">
      <c r="A57" s="2434"/>
      <c r="B57" s="40" t="s">
        <v>244</v>
      </c>
      <c r="C57" s="143">
        <v>254</v>
      </c>
      <c r="D57" s="781" t="s">
        <v>192</v>
      </c>
      <c r="E57" s="2435" t="s">
        <v>213</v>
      </c>
    </row>
    <row r="58" spans="1:5">
      <c r="A58" s="2434"/>
      <c r="B58" s="40" t="s">
        <v>245</v>
      </c>
      <c r="C58" s="143" t="s">
        <v>246</v>
      </c>
      <c r="D58" s="653" t="s">
        <v>180</v>
      </c>
      <c r="E58" s="2435" t="s">
        <v>189</v>
      </c>
    </row>
    <row r="59" spans="1:5" ht="16" thickBot="1">
      <c r="A59" s="2919"/>
      <c r="B59" s="2920"/>
      <c r="C59" s="2921"/>
      <c r="D59" s="2922"/>
      <c r="E59" s="2438"/>
    </row>
    <row r="60" spans="1:5">
      <c r="A60" s="723" t="s">
        <v>247</v>
      </c>
      <c r="E60" s="315"/>
    </row>
    <row r="61" spans="1:5" ht="16" thickBot="1">
      <c r="A61" s="12" t="s">
        <v>248</v>
      </c>
      <c r="B61" s="12"/>
      <c r="C61" s="12"/>
      <c r="D61" s="12"/>
      <c r="E61" s="12"/>
    </row>
    <row r="62" spans="1:5">
      <c r="A62" s="2426"/>
      <c r="B62" s="2427" t="s">
        <v>156</v>
      </c>
      <c r="C62" s="2427" t="s">
        <v>157</v>
      </c>
      <c r="D62" s="2427" t="s">
        <v>158</v>
      </c>
      <c r="E62" s="2428" t="s">
        <v>159</v>
      </c>
    </row>
    <row r="63" spans="1:5">
      <c r="A63" s="2429"/>
      <c r="B63" s="40" t="str">
        <f>'Data Sheet'!$C$25</f>
        <v xml:space="preserve">Niagara Mohawk Power Corporation </v>
      </c>
      <c r="C63" s="40" t="s">
        <v>160</v>
      </c>
      <c r="D63" s="40" t="s">
        <v>161</v>
      </c>
      <c r="E63" s="1579"/>
    </row>
    <row r="64" spans="1:5">
      <c r="A64" s="2429"/>
      <c r="C64" s="44" t="s">
        <v>162</v>
      </c>
      <c r="D64" s="54" t="str">
        <f>'Data Sheet'!$C$40</f>
        <v>April 20, 2026</v>
      </c>
      <c r="E64" s="236" t="str">
        <f>'Data Sheet'!$C$38</f>
        <v>December 31, 2025</v>
      </c>
    </row>
    <row r="65" spans="1:5">
      <c r="A65" s="45"/>
      <c r="B65" s="2182"/>
      <c r="C65" s="2182"/>
      <c r="D65" s="2182"/>
      <c r="E65" s="43"/>
    </row>
    <row r="66" spans="1:5">
      <c r="A66" s="2439" t="s">
        <v>249</v>
      </c>
      <c r="B66" s="34"/>
      <c r="C66" s="34"/>
      <c r="D66" s="34"/>
      <c r="E66" s="2440"/>
    </row>
    <row r="67" spans="1:5">
      <c r="A67" s="2429"/>
      <c r="E67" s="1579"/>
    </row>
    <row r="68" spans="1:5">
      <c r="A68" s="45"/>
      <c r="B68" s="2222" t="s">
        <v>166</v>
      </c>
      <c r="C68" s="2163" t="s">
        <v>167</v>
      </c>
      <c r="D68" s="290" t="s">
        <v>168</v>
      </c>
      <c r="E68" s="471" t="s">
        <v>169</v>
      </c>
    </row>
    <row r="69" spans="1:5">
      <c r="A69" s="2429"/>
      <c r="B69" s="40"/>
      <c r="C69" s="143" t="s">
        <v>170</v>
      </c>
      <c r="D69" s="291" t="s">
        <v>171</v>
      </c>
      <c r="E69" s="1579"/>
    </row>
    <row r="70" spans="1:5">
      <c r="A70" s="2430"/>
      <c r="B70" s="198" t="s">
        <v>172</v>
      </c>
      <c r="C70" s="297" t="s">
        <v>173</v>
      </c>
      <c r="D70" s="296" t="s">
        <v>174</v>
      </c>
      <c r="E70" s="236" t="s">
        <v>175</v>
      </c>
    </row>
    <row r="71" spans="1:5" ht="31.5" customHeight="1">
      <c r="A71" s="2429"/>
      <c r="B71" s="652" t="s">
        <v>238</v>
      </c>
      <c r="C71" s="654"/>
      <c r="D71" s="653"/>
      <c r="E71" s="1579"/>
    </row>
    <row r="72" spans="1:5">
      <c r="A72" s="2434"/>
      <c r="B72" s="652" t="s">
        <v>250</v>
      </c>
      <c r="C72" s="654"/>
      <c r="D72" s="653"/>
      <c r="E72" s="1579"/>
    </row>
    <row r="73" spans="1:5">
      <c r="A73" s="2434"/>
      <c r="B73" s="652"/>
      <c r="C73" s="654"/>
      <c r="D73" s="653"/>
      <c r="E73" s="1579"/>
    </row>
    <row r="74" spans="1:5">
      <c r="A74" s="2434"/>
      <c r="B74" s="40" t="s">
        <v>251</v>
      </c>
      <c r="C74" s="654"/>
      <c r="D74" s="291"/>
      <c r="E74" s="1579"/>
    </row>
    <row r="75" spans="1:5">
      <c r="A75" s="2434"/>
      <c r="B75" s="40" t="s">
        <v>252</v>
      </c>
      <c r="C75" s="655">
        <v>261</v>
      </c>
      <c r="D75" s="653" t="s">
        <v>180</v>
      </c>
      <c r="E75" s="1579"/>
    </row>
    <row r="76" spans="1:5">
      <c r="A76" s="2434"/>
      <c r="B76" s="40" t="s">
        <v>253</v>
      </c>
      <c r="C76" s="655" t="s">
        <v>254</v>
      </c>
      <c r="D76" s="653" t="s">
        <v>180</v>
      </c>
      <c r="E76" s="2435" t="s">
        <v>189</v>
      </c>
    </row>
    <row r="77" spans="1:5">
      <c r="A77" s="2434"/>
      <c r="B77" s="40" t="s">
        <v>255</v>
      </c>
      <c r="C77" s="655" t="s">
        <v>256</v>
      </c>
      <c r="D77" s="653" t="s">
        <v>210</v>
      </c>
      <c r="E77" s="2435" t="s">
        <v>189</v>
      </c>
    </row>
    <row r="78" spans="1:5">
      <c r="A78" s="2434"/>
      <c r="B78" s="40" t="s">
        <v>257</v>
      </c>
      <c r="C78" s="655">
        <v>269</v>
      </c>
      <c r="D78" s="781" t="s">
        <v>192</v>
      </c>
      <c r="E78" s="1579"/>
    </row>
    <row r="79" spans="1:5">
      <c r="A79" s="2434"/>
      <c r="B79" s="40" t="s">
        <v>258</v>
      </c>
      <c r="C79" s="654"/>
      <c r="D79" s="653"/>
      <c r="E79" s="1579"/>
    </row>
    <row r="80" spans="1:5">
      <c r="A80" s="2434"/>
      <c r="B80" s="40" t="s">
        <v>259</v>
      </c>
      <c r="C80" s="655" t="s">
        <v>260</v>
      </c>
      <c r="D80" s="653" t="s">
        <v>180</v>
      </c>
      <c r="E80" s="2435"/>
    </row>
    <row r="81" spans="1:5">
      <c r="A81" s="2434"/>
      <c r="B81" s="40" t="s">
        <v>261</v>
      </c>
      <c r="C81" s="655" t="s">
        <v>262</v>
      </c>
      <c r="D81" s="653" t="s">
        <v>180</v>
      </c>
      <c r="E81" s="2436"/>
    </row>
    <row r="82" spans="1:5">
      <c r="A82" s="2434"/>
      <c r="B82" s="40" t="s">
        <v>263</v>
      </c>
      <c r="C82" s="655" t="s">
        <v>264</v>
      </c>
      <c r="D82" s="653" t="s">
        <v>180</v>
      </c>
      <c r="E82" s="2436"/>
    </row>
    <row r="83" spans="1:5">
      <c r="A83" s="2434"/>
      <c r="B83" s="40" t="s">
        <v>265</v>
      </c>
      <c r="C83" s="655">
        <v>278</v>
      </c>
      <c r="D83" s="781" t="s">
        <v>192</v>
      </c>
      <c r="E83" s="1579"/>
    </row>
    <row r="84" spans="1:5">
      <c r="A84" s="2434"/>
      <c r="B84" s="40"/>
      <c r="C84" s="654"/>
      <c r="D84" s="653"/>
      <c r="E84" s="2436"/>
    </row>
    <row r="85" spans="1:5">
      <c r="A85" s="2434"/>
      <c r="B85" s="652" t="s">
        <v>266</v>
      </c>
      <c r="C85" s="9" t="s">
        <v>205</v>
      </c>
      <c r="D85" s="653"/>
      <c r="E85" s="2436"/>
    </row>
    <row r="86" spans="1:5">
      <c r="A86" s="2434"/>
      <c r="B86" s="652"/>
      <c r="D86" s="653"/>
      <c r="E86" s="2436"/>
    </row>
    <row r="87" spans="1:5">
      <c r="A87" s="2434"/>
      <c r="B87" s="40" t="s">
        <v>267</v>
      </c>
      <c r="C87" s="143" t="s">
        <v>268</v>
      </c>
      <c r="D87" s="781" t="s">
        <v>192</v>
      </c>
      <c r="E87" s="2435" t="s">
        <v>189</v>
      </c>
    </row>
    <row r="88" spans="1:5">
      <c r="A88" s="2434"/>
      <c r="B88" s="40" t="s">
        <v>269</v>
      </c>
      <c r="C88" s="143">
        <v>302</v>
      </c>
      <c r="D88" s="781" t="s">
        <v>192</v>
      </c>
      <c r="E88" s="2435" t="s">
        <v>270</v>
      </c>
    </row>
    <row r="89" spans="1:5">
      <c r="A89" s="2434"/>
      <c r="B89" s="40" t="s">
        <v>271</v>
      </c>
      <c r="C89" s="143">
        <v>304</v>
      </c>
      <c r="D89" s="781" t="s">
        <v>192</v>
      </c>
      <c r="E89" s="1579"/>
    </row>
    <row r="90" spans="1:5">
      <c r="A90" s="2434"/>
      <c r="B90" s="40" t="s">
        <v>272</v>
      </c>
      <c r="C90" s="143" t="s">
        <v>273</v>
      </c>
      <c r="D90" s="653" t="s">
        <v>222</v>
      </c>
      <c r="E90" s="2435" t="s">
        <v>189</v>
      </c>
    </row>
    <row r="91" spans="1:5">
      <c r="A91" s="2434"/>
      <c r="B91" s="40" t="s">
        <v>274</v>
      </c>
      <c r="C91" s="143" t="s">
        <v>275</v>
      </c>
      <c r="D91" s="781" t="s">
        <v>192</v>
      </c>
      <c r="E91" s="1579"/>
    </row>
    <row r="92" spans="1:5">
      <c r="A92" s="2434"/>
      <c r="B92" s="40" t="s">
        <v>276</v>
      </c>
      <c r="C92" s="143">
        <v>323</v>
      </c>
      <c r="D92" s="291" t="s">
        <v>231</v>
      </c>
      <c r="E92" s="2441"/>
    </row>
    <row r="93" spans="1:5">
      <c r="A93" s="2434"/>
      <c r="B93" s="40" t="s">
        <v>277</v>
      </c>
      <c r="C93" s="143" t="s">
        <v>278</v>
      </c>
      <c r="D93" s="781" t="s">
        <v>192</v>
      </c>
      <c r="E93" s="2435" t="s">
        <v>189</v>
      </c>
    </row>
    <row r="94" spans="1:5">
      <c r="A94" s="2434"/>
      <c r="B94" s="40" t="s">
        <v>279</v>
      </c>
      <c r="C94" s="143" t="s">
        <v>280</v>
      </c>
      <c r="D94" s="781" t="s">
        <v>192</v>
      </c>
      <c r="E94" s="2435" t="s">
        <v>189</v>
      </c>
    </row>
    <row r="95" spans="1:5">
      <c r="A95" s="2434"/>
      <c r="B95" s="40" t="s">
        <v>281</v>
      </c>
      <c r="C95" s="143">
        <v>331</v>
      </c>
      <c r="D95" s="781" t="s">
        <v>192</v>
      </c>
      <c r="E95" s="2435"/>
    </row>
    <row r="96" spans="1:5">
      <c r="A96" s="2434"/>
      <c r="B96" s="40" t="s">
        <v>282</v>
      </c>
      <c r="C96" s="143">
        <v>332</v>
      </c>
      <c r="D96" s="781" t="s">
        <v>192</v>
      </c>
      <c r="E96" s="2435" t="s">
        <v>213</v>
      </c>
    </row>
    <row r="97" spans="1:5">
      <c r="A97" s="2434"/>
      <c r="B97" s="40" t="s">
        <v>283</v>
      </c>
      <c r="C97" s="143">
        <v>335</v>
      </c>
      <c r="D97" s="653" t="s">
        <v>284</v>
      </c>
      <c r="E97" s="2435" t="s">
        <v>189</v>
      </c>
    </row>
    <row r="98" spans="1:5">
      <c r="A98" s="2434"/>
      <c r="B98" s="40" t="s">
        <v>285</v>
      </c>
      <c r="C98" s="143" t="s">
        <v>286</v>
      </c>
      <c r="D98" s="781" t="s">
        <v>192</v>
      </c>
      <c r="E98" s="1579"/>
    </row>
    <row r="99" spans="1:5">
      <c r="A99" s="2434"/>
      <c r="B99" s="40" t="s">
        <v>287</v>
      </c>
      <c r="D99" s="291"/>
      <c r="E99" s="1579"/>
    </row>
    <row r="100" spans="1:5">
      <c r="A100" s="2434"/>
      <c r="B100" s="40" t="s">
        <v>288</v>
      </c>
      <c r="C100" s="143">
        <v>340</v>
      </c>
      <c r="D100" s="653" t="s">
        <v>178</v>
      </c>
      <c r="E100" s="2435" t="s">
        <v>189</v>
      </c>
    </row>
    <row r="101" spans="1:5">
      <c r="A101" s="2434"/>
      <c r="B101" s="40"/>
      <c r="D101" s="653"/>
      <c r="E101" s="1579"/>
    </row>
    <row r="102" spans="1:5">
      <c r="A102" s="2434"/>
      <c r="B102" s="652" t="s">
        <v>289</v>
      </c>
      <c r="D102" s="291"/>
      <c r="E102" s="1579"/>
    </row>
    <row r="103" spans="1:5">
      <c r="A103" s="2055"/>
      <c r="B103" s="40"/>
      <c r="D103" s="653"/>
      <c r="E103" s="1579"/>
    </row>
    <row r="104" spans="1:5">
      <c r="A104" s="2055"/>
      <c r="B104" s="40" t="s">
        <v>290</v>
      </c>
      <c r="C104" s="143" t="s">
        <v>291</v>
      </c>
      <c r="D104" s="653" t="s">
        <v>180</v>
      </c>
      <c r="E104" s="2435" t="s">
        <v>189</v>
      </c>
    </row>
    <row r="105" spans="1:5">
      <c r="A105" s="2434"/>
      <c r="B105" s="40" t="s">
        <v>292</v>
      </c>
      <c r="C105" s="143" t="s">
        <v>293</v>
      </c>
      <c r="D105" s="781" t="s">
        <v>192</v>
      </c>
      <c r="E105" s="1579"/>
    </row>
    <row r="106" spans="1:5">
      <c r="A106" s="2434"/>
      <c r="B106" s="40" t="s">
        <v>294</v>
      </c>
      <c r="C106" s="143" t="s">
        <v>295</v>
      </c>
      <c r="D106" s="781" t="s">
        <v>192</v>
      </c>
      <c r="E106" s="1579"/>
    </row>
    <row r="107" spans="1:5">
      <c r="A107" s="2434"/>
      <c r="B107" s="205" t="s">
        <v>296</v>
      </c>
      <c r="C107" s="143">
        <v>356</v>
      </c>
      <c r="D107" s="653" t="s">
        <v>178</v>
      </c>
      <c r="E107" s="2435" t="s">
        <v>189</v>
      </c>
    </row>
    <row r="108" spans="1:5">
      <c r="A108" s="2434"/>
      <c r="B108" s="40"/>
      <c r="C108" s="9" t="s">
        <v>205</v>
      </c>
      <c r="D108" s="653"/>
      <c r="E108" s="1579"/>
    </row>
    <row r="109" spans="1:5">
      <c r="A109" s="2434"/>
      <c r="B109" s="652" t="s">
        <v>297</v>
      </c>
      <c r="C109" s="9" t="s">
        <v>205</v>
      </c>
      <c r="D109" s="653"/>
      <c r="E109" s="1579"/>
    </row>
    <row r="110" spans="1:5">
      <c r="A110" s="2434"/>
      <c r="B110" s="40"/>
      <c r="C110" s="9" t="s">
        <v>205</v>
      </c>
      <c r="D110" s="653"/>
      <c r="E110" s="1579"/>
    </row>
    <row r="111" spans="1:5">
      <c r="A111" s="2434"/>
      <c r="B111" s="40" t="s">
        <v>298</v>
      </c>
      <c r="C111" s="143">
        <v>397</v>
      </c>
      <c r="D111" s="781" t="s">
        <v>192</v>
      </c>
      <c r="E111" s="1579"/>
    </row>
    <row r="112" spans="1:5">
      <c r="A112" s="2434"/>
      <c r="B112" s="40" t="s">
        <v>299</v>
      </c>
      <c r="C112" s="143">
        <v>398</v>
      </c>
      <c r="D112" s="781" t="s">
        <v>192</v>
      </c>
      <c r="E112" s="1579"/>
    </row>
    <row r="113" spans="1:9">
      <c r="A113" s="2434"/>
      <c r="B113" s="40" t="s">
        <v>300</v>
      </c>
      <c r="C113" s="143">
        <v>400</v>
      </c>
      <c r="D113" s="781" t="s">
        <v>192</v>
      </c>
      <c r="E113" s="1579"/>
    </row>
    <row r="114" spans="1:9">
      <c r="A114" s="2434"/>
      <c r="B114" s="40" t="s">
        <v>301</v>
      </c>
      <c r="C114" s="143" t="s">
        <v>302</v>
      </c>
      <c r="D114" s="781" t="s">
        <v>192</v>
      </c>
      <c r="E114" s="2435" t="s">
        <v>213</v>
      </c>
    </row>
    <row r="115" spans="1:9">
      <c r="A115" s="2434"/>
      <c r="B115" s="40" t="s">
        <v>303</v>
      </c>
      <c r="C115" s="143">
        <v>401</v>
      </c>
      <c r="D115" s="781" t="s">
        <v>192</v>
      </c>
      <c r="E115" s="1579"/>
      <c r="I115" s="1113"/>
    </row>
    <row r="116" spans="1:9">
      <c r="A116" s="2434"/>
      <c r="B116" s="40" t="s">
        <v>304</v>
      </c>
      <c r="C116" s="143">
        <v>401</v>
      </c>
      <c r="D116" s="653" t="s">
        <v>305</v>
      </c>
      <c r="E116" s="1579"/>
    </row>
    <row r="117" spans="1:9">
      <c r="A117" s="2434"/>
      <c r="B117" s="40" t="s">
        <v>306</v>
      </c>
      <c r="C117" s="143" t="s">
        <v>307</v>
      </c>
      <c r="D117" s="781" t="s">
        <v>192</v>
      </c>
      <c r="E117" s="2435" t="s">
        <v>270</v>
      </c>
    </row>
    <row r="118" spans="1:9">
      <c r="A118" s="2434"/>
      <c r="B118" s="40" t="s">
        <v>308</v>
      </c>
      <c r="C118" s="143" t="s">
        <v>309</v>
      </c>
      <c r="D118" s="781" t="s">
        <v>192</v>
      </c>
      <c r="E118" s="2435" t="s">
        <v>270</v>
      </c>
    </row>
    <row r="119" spans="1:9">
      <c r="A119" s="2434"/>
      <c r="B119" s="40" t="s">
        <v>310</v>
      </c>
      <c r="C119" s="143" t="s">
        <v>311</v>
      </c>
      <c r="D119" s="781" t="s">
        <v>192</v>
      </c>
      <c r="E119" s="2435" t="s">
        <v>270</v>
      </c>
    </row>
    <row r="120" spans="1:9">
      <c r="A120" s="2434"/>
      <c r="B120" s="40" t="s">
        <v>312</v>
      </c>
      <c r="C120" s="143" t="s">
        <v>313</v>
      </c>
      <c r="D120" s="781" t="s">
        <v>192</v>
      </c>
      <c r="E120" s="2435" t="s">
        <v>270</v>
      </c>
    </row>
    <row r="121" spans="1:9">
      <c r="A121" s="2434"/>
      <c r="B121" s="40" t="s">
        <v>314</v>
      </c>
      <c r="C121" s="143" t="s">
        <v>315</v>
      </c>
      <c r="D121" s="781" t="s">
        <v>192</v>
      </c>
      <c r="E121" s="2435" t="s">
        <v>270</v>
      </c>
    </row>
    <row r="122" spans="1:9">
      <c r="A122" s="2434"/>
      <c r="B122" s="40" t="s">
        <v>316</v>
      </c>
      <c r="C122" s="143" t="s">
        <v>317</v>
      </c>
      <c r="D122" s="781" t="s">
        <v>192</v>
      </c>
      <c r="E122" s="2435"/>
    </row>
    <row r="123" spans="1:9" ht="16" thickBot="1">
      <c r="A123" s="2919"/>
      <c r="B123" s="2920"/>
      <c r="C123" s="2921"/>
      <c r="D123" s="2922"/>
      <c r="E123" s="2438"/>
    </row>
    <row r="124" spans="1:9">
      <c r="A124" s="723" t="s">
        <v>247</v>
      </c>
    </row>
    <row r="125" spans="1:9" ht="16" thickBot="1">
      <c r="A125" s="12" t="s">
        <v>318</v>
      </c>
      <c r="B125" s="12"/>
      <c r="C125" s="12"/>
      <c r="D125" s="12"/>
      <c r="E125" s="12"/>
    </row>
    <row r="126" spans="1:9">
      <c r="A126" s="1182"/>
      <c r="B126" s="1235" t="s">
        <v>156</v>
      </c>
      <c r="C126" s="1235" t="s">
        <v>157</v>
      </c>
      <c r="D126" s="1235" t="s">
        <v>158</v>
      </c>
      <c r="E126" s="1449" t="s">
        <v>159</v>
      </c>
    </row>
    <row r="127" spans="1:9">
      <c r="A127" s="1499"/>
      <c r="B127" s="40" t="str">
        <f>'Data Sheet'!$C$25</f>
        <v xml:space="preserve">Niagara Mohawk Power Corporation </v>
      </c>
      <c r="C127" s="40" t="s">
        <v>160</v>
      </c>
      <c r="D127" s="40" t="s">
        <v>161</v>
      </c>
      <c r="E127" s="1586"/>
    </row>
    <row r="128" spans="1:9">
      <c r="A128" s="1499"/>
      <c r="B128" s="40"/>
      <c r="C128" s="40" t="s">
        <v>162</v>
      </c>
      <c r="D128" s="54" t="str">
        <f>'Data Sheet'!$C$40</f>
        <v>April 20, 2026</v>
      </c>
      <c r="E128" s="1338" t="str">
        <f>'Data Sheet'!$C$38</f>
        <v>December 31, 2025</v>
      </c>
    </row>
    <row r="129" spans="1:5">
      <c r="A129" s="1252"/>
      <c r="B129" s="2182"/>
      <c r="C129" s="2182"/>
      <c r="D129" s="2182"/>
      <c r="E129" s="1337"/>
    </row>
    <row r="130" spans="1:5">
      <c r="A130" s="1531" t="s">
        <v>249</v>
      </c>
      <c r="B130" s="34"/>
      <c r="C130" s="34"/>
      <c r="D130" s="34"/>
      <c r="E130" s="1669"/>
    </row>
    <row r="131" spans="1:5">
      <c r="A131" s="1499"/>
      <c r="E131" s="1586"/>
    </row>
    <row r="132" spans="1:5">
      <c r="A132" s="1252"/>
      <c r="B132" s="2163" t="s">
        <v>166</v>
      </c>
      <c r="C132" s="633" t="s">
        <v>167</v>
      </c>
      <c r="D132" s="633" t="s">
        <v>168</v>
      </c>
      <c r="E132" s="1185" t="s">
        <v>169</v>
      </c>
    </row>
    <row r="133" spans="1:5">
      <c r="A133" s="1499"/>
      <c r="C133" s="534" t="s">
        <v>170</v>
      </c>
      <c r="D133" s="534" t="s">
        <v>171</v>
      </c>
      <c r="E133" s="1586"/>
    </row>
    <row r="134" spans="1:5">
      <c r="A134" s="1499"/>
      <c r="B134" s="143" t="s">
        <v>172</v>
      </c>
      <c r="C134" s="534" t="s">
        <v>173</v>
      </c>
      <c r="D134" s="534" t="s">
        <v>174</v>
      </c>
      <c r="E134" s="1651" t="s">
        <v>175</v>
      </c>
    </row>
    <row r="135" spans="1:5">
      <c r="A135" s="1499"/>
      <c r="B135" s="288" t="s">
        <v>319</v>
      </c>
      <c r="C135" s="617"/>
      <c r="D135" s="1719"/>
      <c r="E135" s="1586"/>
    </row>
    <row r="136" spans="1:5">
      <c r="A136" s="1783"/>
      <c r="B136" s="288"/>
      <c r="C136" s="1718"/>
      <c r="D136" s="1719"/>
      <c r="E136" s="1586"/>
    </row>
    <row r="137" spans="1:5">
      <c r="A137" s="1783"/>
      <c r="B137" s="9" t="s">
        <v>320</v>
      </c>
      <c r="C137" s="1719" t="s">
        <v>321</v>
      </c>
      <c r="D137" s="1719" t="s">
        <v>178</v>
      </c>
      <c r="E137" s="1586"/>
    </row>
    <row r="138" spans="1:5">
      <c r="A138" s="1783"/>
      <c r="B138" s="9" t="s">
        <v>322</v>
      </c>
      <c r="C138" s="1719" t="s">
        <v>323</v>
      </c>
      <c r="D138" s="1761" t="s">
        <v>192</v>
      </c>
      <c r="E138" s="1651"/>
    </row>
    <row r="139" spans="1:5">
      <c r="A139" s="1783"/>
      <c r="B139" s="9" t="s">
        <v>324</v>
      </c>
      <c r="C139" s="1719" t="s">
        <v>325</v>
      </c>
      <c r="D139" s="1719" t="s">
        <v>180</v>
      </c>
      <c r="E139" s="1586"/>
    </row>
    <row r="140" spans="1:5">
      <c r="A140" s="1784"/>
      <c r="B140" s="9" t="s">
        <v>326</v>
      </c>
      <c r="C140" s="1719">
        <v>429</v>
      </c>
      <c r="D140" s="1719" t="s">
        <v>222</v>
      </c>
      <c r="E140" s="1785"/>
    </row>
    <row r="141" spans="1:5">
      <c r="A141" s="1783"/>
      <c r="B141" s="9" t="s">
        <v>327</v>
      </c>
      <c r="C141" s="1719">
        <v>430</v>
      </c>
      <c r="D141" s="1761" t="s">
        <v>192</v>
      </c>
      <c r="E141" s="1651" t="s">
        <v>213</v>
      </c>
    </row>
    <row r="142" spans="1:5">
      <c r="A142" s="1783"/>
      <c r="B142" s="9" t="s">
        <v>328</v>
      </c>
      <c r="C142" s="1719">
        <v>450</v>
      </c>
      <c r="D142" s="1719" t="s">
        <v>178</v>
      </c>
      <c r="E142" s="1651" t="s">
        <v>270</v>
      </c>
    </row>
    <row r="143" spans="1:5">
      <c r="A143" s="1783"/>
      <c r="B143" s="9" t="s">
        <v>329</v>
      </c>
      <c r="C143" s="1718"/>
      <c r="D143" s="1719"/>
      <c r="E143" s="1786"/>
    </row>
    <row r="144" spans="1:5">
      <c r="A144" s="1783"/>
      <c r="C144" s="1718"/>
      <c r="D144" s="1719"/>
      <c r="E144" s="1786"/>
    </row>
    <row r="145" spans="1:5">
      <c r="A145" s="1783"/>
      <c r="B145" s="9" t="s">
        <v>330</v>
      </c>
      <c r="C145" s="1718"/>
      <c r="D145" s="1719"/>
      <c r="E145" s="1586"/>
    </row>
    <row r="146" spans="1:5">
      <c r="A146" s="1783"/>
      <c r="C146" s="1718"/>
      <c r="D146" s="1719"/>
      <c r="E146" s="1786"/>
    </row>
    <row r="147" spans="1:5">
      <c r="A147" s="1783"/>
      <c r="B147" s="13" t="s">
        <v>331</v>
      </c>
      <c r="C147" s="617"/>
      <c r="D147" s="1719"/>
      <c r="E147" s="1786"/>
    </row>
    <row r="148" spans="1:5">
      <c r="A148" s="1783"/>
      <c r="B148" s="288"/>
      <c r="C148" s="617"/>
      <c r="D148" s="1719"/>
      <c r="E148" s="1786"/>
    </row>
    <row r="149" spans="1:5">
      <c r="A149" s="1783"/>
      <c r="C149" s="617"/>
      <c r="D149" s="1719"/>
      <c r="E149" s="1586"/>
    </row>
    <row r="150" spans="1:5">
      <c r="A150" s="1783"/>
      <c r="B150" s="288" t="s">
        <v>332</v>
      </c>
      <c r="C150" s="1720">
        <v>46022</v>
      </c>
      <c r="D150" s="1762" t="s">
        <v>192</v>
      </c>
      <c r="E150" s="1586"/>
    </row>
    <row r="151" spans="1:5">
      <c r="A151" s="1783"/>
      <c r="C151" s="617"/>
      <c r="D151" s="1719"/>
      <c r="E151" s="1586"/>
    </row>
    <row r="152" spans="1:5">
      <c r="A152" s="1783"/>
      <c r="C152" s="617"/>
      <c r="D152" s="534"/>
      <c r="E152" s="1586"/>
    </row>
    <row r="153" spans="1:5">
      <c r="A153" s="1783"/>
      <c r="C153" s="617"/>
      <c r="D153" s="534"/>
      <c r="E153" s="1586"/>
    </row>
    <row r="154" spans="1:5">
      <c r="A154" s="1783"/>
      <c r="C154" s="617"/>
      <c r="D154" s="534"/>
      <c r="E154" s="1586"/>
    </row>
    <row r="155" spans="1:5">
      <c r="A155" s="1783"/>
      <c r="C155" s="617"/>
      <c r="D155" s="1719"/>
      <c r="E155" s="1586"/>
    </row>
    <row r="156" spans="1:5">
      <c r="A156" s="1783"/>
      <c r="C156" s="617"/>
      <c r="D156" s="1719"/>
      <c r="E156" s="1586"/>
    </row>
    <row r="157" spans="1:5">
      <c r="A157" s="1783"/>
      <c r="C157" s="617"/>
      <c r="D157" s="1719"/>
      <c r="E157" s="1586"/>
    </row>
    <row r="158" spans="1:5">
      <c r="A158" s="1783"/>
      <c r="C158" s="617"/>
      <c r="D158" s="534"/>
      <c r="E158" s="1586"/>
    </row>
    <row r="159" spans="1:5">
      <c r="A159" s="1783"/>
      <c r="C159" s="617"/>
      <c r="D159" s="534"/>
      <c r="E159" s="1586"/>
    </row>
    <row r="160" spans="1:5">
      <c r="A160" s="1783"/>
      <c r="C160" s="617"/>
      <c r="D160" s="1719"/>
      <c r="E160" s="1586"/>
    </row>
    <row r="161" spans="1:5">
      <c r="A161" s="1783"/>
      <c r="C161" s="617"/>
      <c r="D161" s="1719"/>
      <c r="E161" s="1586"/>
    </row>
    <row r="162" spans="1:5">
      <c r="A162" s="1783"/>
      <c r="B162" s="51"/>
      <c r="C162" s="617"/>
      <c r="D162" s="534"/>
      <c r="E162" s="1586"/>
    </row>
    <row r="163" spans="1:5">
      <c r="A163" s="1503"/>
      <c r="C163" s="617"/>
      <c r="D163" s="1719"/>
      <c r="E163" s="1586"/>
    </row>
    <row r="164" spans="1:5">
      <c r="A164" s="1503"/>
      <c r="C164" s="617"/>
      <c r="D164" s="1719"/>
      <c r="E164" s="1586"/>
    </row>
    <row r="165" spans="1:5">
      <c r="A165" s="1783"/>
      <c r="C165" s="617"/>
      <c r="D165" s="1719"/>
      <c r="E165" s="1586"/>
    </row>
    <row r="166" spans="1:5">
      <c r="A166" s="1783"/>
      <c r="C166" s="617"/>
      <c r="D166" s="1719"/>
      <c r="E166" s="1586"/>
    </row>
    <row r="167" spans="1:5">
      <c r="A167" s="1783"/>
      <c r="B167" s="13"/>
      <c r="C167" s="617"/>
      <c r="D167" s="1719"/>
      <c r="E167" s="1586"/>
    </row>
    <row r="168" spans="1:5">
      <c r="A168" s="1783"/>
      <c r="C168" s="617"/>
      <c r="D168" s="1719"/>
      <c r="E168" s="1586"/>
    </row>
    <row r="169" spans="1:5">
      <c r="A169" s="1783"/>
      <c r="B169" s="288"/>
      <c r="C169" s="617"/>
      <c r="D169" s="1719"/>
      <c r="E169" s="1586"/>
    </row>
    <row r="170" spans="1:5">
      <c r="A170" s="1783"/>
      <c r="C170" s="617"/>
      <c r="D170" s="1719"/>
      <c r="E170" s="1586"/>
    </row>
    <row r="171" spans="1:5">
      <c r="A171" s="1783"/>
      <c r="C171" s="617"/>
      <c r="D171" s="1719"/>
      <c r="E171" s="1586"/>
    </row>
    <row r="172" spans="1:5">
      <c r="A172" s="1783"/>
      <c r="C172" s="617"/>
      <c r="D172" s="1719"/>
      <c r="E172" s="1586"/>
    </row>
    <row r="173" spans="1:5">
      <c r="A173" s="1783"/>
      <c r="C173" s="617"/>
      <c r="D173" s="617"/>
      <c r="E173" s="1786"/>
    </row>
    <row r="174" spans="1:5">
      <c r="A174" s="1783"/>
      <c r="C174" s="617"/>
      <c r="D174" s="617"/>
      <c r="E174" s="1586"/>
    </row>
    <row r="175" spans="1:5">
      <c r="A175" s="1783"/>
      <c r="C175" s="617"/>
      <c r="D175" s="1719"/>
      <c r="E175" s="1586"/>
    </row>
    <row r="176" spans="1:5">
      <c r="A176" s="1783"/>
      <c r="C176" s="617"/>
      <c r="D176" s="1719"/>
      <c r="E176" s="1586"/>
    </row>
    <row r="177" spans="1:5">
      <c r="A177" s="1783"/>
      <c r="C177" s="617"/>
      <c r="D177" s="1719"/>
      <c r="E177" s="1586"/>
    </row>
    <row r="178" spans="1:5">
      <c r="A178" s="1783"/>
      <c r="C178" s="617"/>
      <c r="D178" s="1719"/>
      <c r="E178" s="1586"/>
    </row>
    <row r="179" spans="1:5" ht="16" thickBot="1">
      <c r="A179" s="1783"/>
      <c r="C179" s="617"/>
      <c r="D179" s="617"/>
      <c r="E179" s="1786"/>
    </row>
    <row r="180" spans="1:5">
      <c r="A180" s="1840" t="s">
        <v>247</v>
      </c>
      <c r="B180" s="1328"/>
      <c r="C180" s="1328"/>
      <c r="D180" s="1328"/>
      <c r="E180" s="1183"/>
    </row>
    <row r="181" spans="1:5" ht="16" thickBot="1">
      <c r="A181" s="1588" t="s">
        <v>333</v>
      </c>
      <c r="B181" s="1689"/>
      <c r="C181" s="1689"/>
      <c r="D181" s="1689"/>
      <c r="E181" s="1589"/>
    </row>
    <row r="182" spans="1:5">
      <c r="A182" s="1499"/>
    </row>
    <row r="183" spans="1:5">
      <c r="A183" s="1499"/>
    </row>
    <row r="184" spans="1:5">
      <c r="A184" s="1499"/>
      <c r="C184" s="12"/>
      <c r="D184" s="12"/>
      <c r="E184" s="12"/>
    </row>
    <row r="185" spans="1:5">
      <c r="A185" s="1499"/>
    </row>
    <row r="186" spans="1:5">
      <c r="A186" s="1499"/>
    </row>
    <row r="187" spans="1:5">
      <c r="A187" s="1499"/>
      <c r="B187"/>
    </row>
    <row r="188" spans="1:5">
      <c r="A188" s="1499"/>
      <c r="B188"/>
    </row>
    <row r="189" spans="1:5">
      <c r="A189" s="1499"/>
      <c r="B189"/>
    </row>
    <row r="190" spans="1:5">
      <c r="A190" s="1499"/>
      <c r="B190"/>
    </row>
    <row r="191" spans="1:5">
      <c r="A191" s="1499"/>
      <c r="B191"/>
    </row>
    <row r="192" spans="1:5">
      <c r="A192" s="1499"/>
      <c r="B192"/>
    </row>
    <row r="193" spans="1:2">
      <c r="A193" s="1499"/>
      <c r="B193"/>
    </row>
    <row r="194" spans="1:2">
      <c r="B194"/>
    </row>
    <row r="195" spans="1:2">
      <c r="B195"/>
    </row>
    <row r="196" spans="1:2">
      <c r="B196"/>
    </row>
  </sheetData>
  <printOptions horizontalCentered="1" verticalCentered="1"/>
  <pageMargins left="0.5" right="0.75" top="0.5" bottom="0.5" header="0.5" footer="0.5"/>
  <pageSetup scale="61" fitToHeight="3" pageOrder="overThenDown" orientation="portrait" r:id="rId1"/>
  <headerFooter alignWithMargins="0"/>
  <rowBreaks count="2" manualBreakCount="2">
    <brk id="61" max="16383" man="1"/>
    <brk id="125" max="4" man="1"/>
  </rowBreaks>
  <customProperties>
    <customPr name="_pios_id" r:id="rId2"/>
  </customPropertie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tabColor rgb="FF92D050"/>
  </sheetPr>
  <dimension ref="A1:H200"/>
  <sheetViews>
    <sheetView view="pageBreakPreview" topLeftCell="A25" zoomScale="60" zoomScaleNormal="70" workbookViewId="0">
      <selection activeCell="B19" sqref="B19"/>
    </sheetView>
  </sheetViews>
  <sheetFormatPr defaultColWidth="9.69140625" defaultRowHeight="15.5"/>
  <cols>
    <col min="1" max="1" width="4.69140625" customWidth="1"/>
    <col min="2" max="2" width="1.84375" customWidth="1"/>
    <col min="3" max="3" width="43.69140625" customWidth="1"/>
    <col min="4" max="4" width="15.69140625" customWidth="1"/>
    <col min="5" max="5" width="17" bestFit="1" customWidth="1"/>
    <col min="6" max="6" width="15.84375" customWidth="1"/>
    <col min="7" max="7" width="13.69140625" customWidth="1"/>
    <col min="8" max="8" width="13.84375" customWidth="1"/>
  </cols>
  <sheetData>
    <row r="1" spans="1:8">
      <c r="A1" s="1182" t="s">
        <v>3299</v>
      </c>
      <c r="B1" s="1328"/>
      <c r="C1" s="1235"/>
      <c r="D1" s="1237" t="s">
        <v>353</v>
      </c>
      <c r="E1" s="1328"/>
      <c r="F1" s="1328"/>
      <c r="G1" s="1237" t="s">
        <v>158</v>
      </c>
      <c r="H1" s="1346" t="s">
        <v>159</v>
      </c>
    </row>
    <row r="2" spans="1:8">
      <c r="A2" s="1499" t="str">
        <f>'Data Sheet'!$C$25</f>
        <v xml:space="preserve">Niagara Mohawk Power Corporation </v>
      </c>
      <c r="B2" s="9"/>
      <c r="C2" s="40"/>
      <c r="D2" s="9" t="s">
        <v>160</v>
      </c>
      <c r="E2" s="9"/>
      <c r="F2" s="9"/>
      <c r="G2" s="47" t="s">
        <v>161</v>
      </c>
      <c r="H2" s="1341"/>
    </row>
    <row r="3" spans="1:8" ht="15" customHeight="1">
      <c r="A3" s="1667"/>
      <c r="B3" s="37"/>
      <c r="C3" s="54"/>
      <c r="D3" s="49" t="s">
        <v>1666</v>
      </c>
      <c r="E3" s="37"/>
      <c r="F3" s="37"/>
      <c r="G3" s="389" t="str">
        <f>'Data Sheet'!$C$40</f>
        <v>April 20, 2026</v>
      </c>
      <c r="H3" s="1433" t="str">
        <f>'Data Sheet'!$C$38</f>
        <v>December 31, 2025</v>
      </c>
    </row>
    <row r="4" spans="1:8" ht="15" customHeight="1">
      <c r="A4" s="1531" t="s">
        <v>4599</v>
      </c>
      <c r="B4" s="12"/>
      <c r="C4" s="391"/>
      <c r="D4" s="12"/>
      <c r="E4" s="12"/>
      <c r="F4" s="12"/>
      <c r="G4" s="12"/>
      <c r="H4" s="1587"/>
    </row>
    <row r="5" spans="1:8">
      <c r="A5" s="1667"/>
      <c r="B5" s="37"/>
      <c r="C5" s="37" t="s">
        <v>4600</v>
      </c>
      <c r="D5" s="37"/>
      <c r="E5" s="37"/>
      <c r="F5" s="37"/>
      <c r="G5" s="37"/>
      <c r="H5" s="1217"/>
    </row>
    <row r="6" spans="1:8">
      <c r="A6" s="2737" t="s">
        <v>472</v>
      </c>
      <c r="B6" s="114" t="s">
        <v>4601</v>
      </c>
      <c r="C6" s="114"/>
      <c r="D6" s="114"/>
      <c r="E6" s="114"/>
      <c r="F6" s="114"/>
      <c r="G6" s="114"/>
      <c r="H6" s="1864"/>
    </row>
    <row r="7" spans="1:8">
      <c r="A7" s="2737"/>
      <c r="B7" s="114" t="s">
        <v>4602</v>
      </c>
      <c r="C7" s="114"/>
      <c r="D7" s="114"/>
      <c r="E7" s="114"/>
      <c r="F7" s="114"/>
      <c r="G7" s="114"/>
      <c r="H7" s="1864"/>
    </row>
    <row r="8" spans="1:8">
      <c r="A8" s="2737"/>
      <c r="B8" s="114" t="s">
        <v>4603</v>
      </c>
      <c r="C8" s="114"/>
      <c r="D8" s="114"/>
      <c r="E8" s="114"/>
      <c r="F8" s="114"/>
      <c r="G8" s="114"/>
      <c r="H8" s="1864"/>
    </row>
    <row r="9" spans="1:8">
      <c r="A9" s="2737" t="s">
        <v>475</v>
      </c>
      <c r="B9" s="114" t="s">
        <v>4604</v>
      </c>
      <c r="C9" s="114"/>
      <c r="D9" s="114"/>
      <c r="E9" s="114"/>
      <c r="F9" s="114"/>
      <c r="G9" s="114"/>
      <c r="H9" s="1864"/>
    </row>
    <row r="10" spans="1:8">
      <c r="A10" s="2737"/>
      <c r="B10" s="114" t="s">
        <v>4605</v>
      </c>
      <c r="C10" s="114"/>
      <c r="D10" s="114"/>
      <c r="E10" s="114"/>
      <c r="F10" s="114"/>
      <c r="G10" s="114"/>
      <c r="H10" s="1864"/>
    </row>
    <row r="11" spans="1:8">
      <c r="A11" s="2737" t="s">
        <v>478</v>
      </c>
      <c r="B11" s="114" t="s">
        <v>4606</v>
      </c>
      <c r="C11" s="114"/>
      <c r="D11" s="114"/>
      <c r="E11" s="114"/>
      <c r="F11" s="114"/>
      <c r="G11" s="114"/>
      <c r="H11" s="1864"/>
    </row>
    <row r="12" spans="1:8">
      <c r="A12" s="2737"/>
      <c r="B12" s="114" t="s">
        <v>4607</v>
      </c>
      <c r="C12" s="114"/>
      <c r="D12" s="114"/>
      <c r="E12" s="114"/>
      <c r="F12" s="114"/>
      <c r="G12" s="114"/>
      <c r="H12" s="1864"/>
    </row>
    <row r="13" spans="1:8">
      <c r="A13" s="2737"/>
      <c r="B13" s="114" t="s">
        <v>4608</v>
      </c>
      <c r="C13" s="114"/>
      <c r="D13" s="114"/>
      <c r="E13" s="114"/>
      <c r="F13" s="114"/>
      <c r="G13" s="114"/>
      <c r="H13" s="1864"/>
    </row>
    <row r="14" spans="1:8">
      <c r="A14" s="2737"/>
      <c r="B14" s="114" t="s">
        <v>4609</v>
      </c>
      <c r="C14" s="114"/>
      <c r="D14" s="114"/>
      <c r="E14" s="114"/>
      <c r="F14" s="114"/>
      <c r="G14" s="114"/>
      <c r="H14" s="1864"/>
    </row>
    <row r="15" spans="1:8">
      <c r="A15" s="2737"/>
      <c r="B15" s="114" t="s">
        <v>4610</v>
      </c>
      <c r="C15" s="114"/>
      <c r="D15" s="114"/>
      <c r="E15" s="114"/>
      <c r="F15" s="114"/>
      <c r="G15" s="114"/>
      <c r="H15" s="1864"/>
    </row>
    <row r="16" spans="1:8">
      <c r="A16" s="2737"/>
      <c r="B16" s="114" t="s">
        <v>4611</v>
      </c>
      <c r="C16" s="114"/>
      <c r="D16" s="114"/>
      <c r="E16" s="114"/>
      <c r="F16" s="114"/>
      <c r="G16" s="114"/>
      <c r="H16" s="1864"/>
    </row>
    <row r="17" spans="1:8">
      <c r="A17" s="2737"/>
      <c r="B17" s="114" t="s">
        <v>4612</v>
      </c>
      <c r="C17" s="114"/>
      <c r="D17" s="114"/>
      <c r="E17" s="114"/>
      <c r="F17" s="114"/>
      <c r="G17" s="114"/>
      <c r="H17" s="1864"/>
    </row>
    <row r="18" spans="1:8">
      <c r="A18" s="2737"/>
      <c r="B18" s="114" t="s">
        <v>4613</v>
      </c>
      <c r="C18" s="114"/>
      <c r="D18" s="114"/>
      <c r="E18" s="114"/>
      <c r="F18" s="114"/>
      <c r="G18" s="114"/>
      <c r="H18" s="1864"/>
    </row>
    <row r="19" spans="1:8">
      <c r="A19" s="2737"/>
      <c r="B19" s="114" t="s">
        <v>4614</v>
      </c>
      <c r="C19" s="114"/>
      <c r="D19" s="114"/>
      <c r="E19" s="114"/>
      <c r="F19" s="114"/>
      <c r="G19" s="114"/>
      <c r="H19" s="1864"/>
    </row>
    <row r="20" spans="1:8">
      <c r="A20" s="2737"/>
      <c r="B20" s="114" t="s">
        <v>4615</v>
      </c>
      <c r="C20" s="114"/>
      <c r="D20" s="114"/>
      <c r="E20" s="114"/>
      <c r="F20" s="114"/>
      <c r="G20" s="114"/>
      <c r="H20" s="1864"/>
    </row>
    <row r="21" spans="1:8">
      <c r="A21" s="2737"/>
      <c r="B21" s="114" t="s">
        <v>4616</v>
      </c>
      <c r="C21" s="114"/>
      <c r="D21" s="114"/>
      <c r="E21" s="114"/>
      <c r="F21" s="114"/>
      <c r="G21" s="114"/>
      <c r="H21" s="1864"/>
    </row>
    <row r="22" spans="1:8">
      <c r="A22" s="2737"/>
      <c r="B22" s="114" t="s">
        <v>4617</v>
      </c>
      <c r="C22" s="114"/>
      <c r="D22" s="114"/>
      <c r="E22" s="114"/>
      <c r="F22" s="114"/>
      <c r="G22" s="114"/>
      <c r="H22" s="1864"/>
    </row>
    <row r="23" spans="1:8">
      <c r="A23" s="2737"/>
      <c r="B23" s="114" t="s">
        <v>4618</v>
      </c>
      <c r="C23" s="114"/>
      <c r="D23" s="114"/>
      <c r="E23" s="114"/>
      <c r="F23" s="114"/>
      <c r="G23" s="114"/>
      <c r="H23" s="1864"/>
    </row>
    <row r="24" spans="1:8">
      <c r="A24" s="2737" t="s">
        <v>3095</v>
      </c>
      <c r="B24" s="114" t="s">
        <v>4619</v>
      </c>
      <c r="C24" s="114"/>
      <c r="D24" s="114"/>
      <c r="E24" s="114"/>
      <c r="F24" s="114"/>
      <c r="G24" s="114"/>
      <c r="H24" s="1864"/>
    </row>
    <row r="25" spans="1:8">
      <c r="A25" s="2737"/>
      <c r="B25" s="114" t="s">
        <v>4620</v>
      </c>
      <c r="C25" s="114"/>
      <c r="D25" s="114"/>
      <c r="E25" s="114"/>
      <c r="F25" s="114"/>
      <c r="G25" s="114"/>
      <c r="H25" s="1864"/>
    </row>
    <row r="26" spans="1:8">
      <c r="A26" s="2091"/>
      <c r="B26" s="2084"/>
      <c r="C26" s="2084" t="s">
        <v>4621</v>
      </c>
      <c r="D26" s="2084"/>
      <c r="E26" s="2084"/>
      <c r="F26" s="2084"/>
      <c r="G26" s="2084"/>
      <c r="H26" s="2093"/>
    </row>
    <row r="27" spans="1:8">
      <c r="A27" s="1503"/>
      <c r="B27" s="47"/>
      <c r="C27" s="9"/>
      <c r="D27" s="47"/>
      <c r="E27" s="142" t="s">
        <v>4622</v>
      </c>
      <c r="F27" s="142" t="s">
        <v>1350</v>
      </c>
      <c r="G27" s="142" t="s">
        <v>1350</v>
      </c>
      <c r="H27" s="1341"/>
    </row>
    <row r="28" spans="1:8">
      <c r="A28" s="1503"/>
      <c r="B28" s="47"/>
      <c r="C28" s="9"/>
      <c r="D28" s="142" t="s">
        <v>4622</v>
      </c>
      <c r="E28" s="142" t="s">
        <v>4623</v>
      </c>
      <c r="F28" s="142" t="s">
        <v>4624</v>
      </c>
      <c r="G28" s="142" t="s">
        <v>4625</v>
      </c>
      <c r="H28" s="1341"/>
    </row>
    <row r="29" spans="1:8">
      <c r="A29" s="1503" t="s">
        <v>4161</v>
      </c>
      <c r="B29" s="47"/>
      <c r="C29" s="143" t="s">
        <v>4626</v>
      </c>
      <c r="D29" s="142" t="s">
        <v>4627</v>
      </c>
      <c r="E29" s="142" t="s">
        <v>4628</v>
      </c>
      <c r="F29" s="142" t="s">
        <v>2160</v>
      </c>
      <c r="G29" s="142" t="s">
        <v>2160</v>
      </c>
      <c r="H29" s="1330" t="s">
        <v>496</v>
      </c>
    </row>
    <row r="30" spans="1:8">
      <c r="A30" s="1503" t="s">
        <v>402</v>
      </c>
      <c r="B30" s="47"/>
      <c r="C30" s="9"/>
      <c r="D30" s="142" t="s">
        <v>4629</v>
      </c>
      <c r="E30" s="142" t="s">
        <v>4630</v>
      </c>
      <c r="F30" s="142" t="s">
        <v>4631</v>
      </c>
      <c r="G30" s="142" t="s">
        <v>4632</v>
      </c>
      <c r="H30" s="1341"/>
    </row>
    <row r="31" spans="1:8">
      <c r="A31" s="1585"/>
      <c r="B31" s="49"/>
      <c r="C31" s="297" t="s">
        <v>172</v>
      </c>
      <c r="D31" s="162" t="s">
        <v>173</v>
      </c>
      <c r="E31" s="162" t="s">
        <v>174</v>
      </c>
      <c r="F31" s="162" t="s">
        <v>175</v>
      </c>
      <c r="G31" s="162" t="s">
        <v>513</v>
      </c>
      <c r="H31" s="1331" t="s">
        <v>514</v>
      </c>
    </row>
    <row r="32" spans="1:8">
      <c r="A32" s="2544">
        <v>1</v>
      </c>
      <c r="B32" s="2167"/>
      <c r="C32" s="2084" t="s">
        <v>4633</v>
      </c>
      <c r="D32" s="2567"/>
      <c r="E32" s="2567"/>
      <c r="F32" s="2567"/>
      <c r="G32" s="2567">
        <v>149145</v>
      </c>
      <c r="H32" s="2166">
        <f t="shared" ref="H32:H42" si="0">SUM(D32:G32)</f>
        <v>149145</v>
      </c>
    </row>
    <row r="33" spans="1:8">
      <c r="A33" s="2544">
        <v>2</v>
      </c>
      <c r="B33" s="2167"/>
      <c r="C33" s="2084" t="s">
        <v>4634</v>
      </c>
      <c r="D33" s="3421">
        <v>0</v>
      </c>
      <c r="E33" s="3421"/>
      <c r="F33" s="3421"/>
      <c r="G33" s="3421"/>
      <c r="H33" s="3314">
        <f t="shared" si="0"/>
        <v>0</v>
      </c>
    </row>
    <row r="34" spans="1:8">
      <c r="A34" s="2544">
        <v>3</v>
      </c>
      <c r="B34" s="2167"/>
      <c r="C34" s="2084" t="s">
        <v>4635</v>
      </c>
      <c r="D34" s="3421">
        <v>0</v>
      </c>
      <c r="E34" s="3421"/>
      <c r="F34" s="3421"/>
      <c r="G34" s="3421"/>
      <c r="H34" s="3314">
        <f t="shared" si="0"/>
        <v>0</v>
      </c>
    </row>
    <row r="35" spans="1:8">
      <c r="A35" s="2544">
        <v>4</v>
      </c>
      <c r="B35" s="2167"/>
      <c r="C35" s="2084" t="s">
        <v>4636</v>
      </c>
      <c r="D35" s="3421">
        <v>15829</v>
      </c>
      <c r="E35" s="3421"/>
      <c r="F35" s="3421"/>
      <c r="G35" s="3421"/>
      <c r="H35" s="3314">
        <f t="shared" si="0"/>
        <v>15829</v>
      </c>
    </row>
    <row r="36" spans="1:8">
      <c r="A36" s="2544">
        <v>5</v>
      </c>
      <c r="B36" s="2167"/>
      <c r="C36" s="2084" t="s">
        <v>4637</v>
      </c>
      <c r="D36" s="3421">
        <v>0</v>
      </c>
      <c r="E36" s="3421"/>
      <c r="F36" s="3421"/>
      <c r="G36" s="3421"/>
      <c r="H36" s="3314">
        <f t="shared" si="0"/>
        <v>0</v>
      </c>
    </row>
    <row r="37" spans="1:8">
      <c r="A37" s="2544">
        <v>6</v>
      </c>
      <c r="B37" s="2167"/>
      <c r="C37" s="2084" t="s">
        <v>4638</v>
      </c>
      <c r="D37" s="3421">
        <v>91392</v>
      </c>
      <c r="E37" s="3421"/>
      <c r="F37" s="3421"/>
      <c r="G37" s="3421"/>
      <c r="H37" s="3314">
        <f t="shared" si="0"/>
        <v>91392</v>
      </c>
    </row>
    <row r="38" spans="1:8">
      <c r="A38" s="2544">
        <v>7</v>
      </c>
      <c r="B38" s="2167"/>
      <c r="C38" s="2084" t="s">
        <v>4639</v>
      </c>
      <c r="D38" s="3421">
        <v>116655141</v>
      </c>
      <c r="E38" s="3421"/>
      <c r="F38" s="3421"/>
      <c r="G38" s="3421"/>
      <c r="H38" s="3314">
        <f t="shared" si="0"/>
        <v>116655141</v>
      </c>
    </row>
    <row r="39" spans="1:8">
      <c r="A39" s="2544">
        <v>8</v>
      </c>
      <c r="B39" s="2167"/>
      <c r="C39" s="2084" t="s">
        <v>4640</v>
      </c>
      <c r="D39" s="3421">
        <v>234635416</v>
      </c>
      <c r="E39" s="3421"/>
      <c r="F39" s="3421"/>
      <c r="G39" s="3421"/>
      <c r="H39" s="3314">
        <f t="shared" si="0"/>
        <v>234635416</v>
      </c>
    </row>
    <row r="40" spans="1:8">
      <c r="A40" s="2544">
        <v>9</v>
      </c>
      <c r="B40" s="2167"/>
      <c r="C40" s="2084" t="s">
        <v>4641</v>
      </c>
      <c r="D40" s="3421">
        <v>483266</v>
      </c>
      <c r="E40" s="3421"/>
      <c r="F40" s="3421"/>
      <c r="G40" s="3421"/>
      <c r="H40" s="3314">
        <f t="shared" si="0"/>
        <v>483266</v>
      </c>
    </row>
    <row r="41" spans="1:8">
      <c r="A41" s="2544">
        <v>10</v>
      </c>
      <c r="B41" s="2167"/>
      <c r="C41" s="2084" t="s">
        <v>4642</v>
      </c>
      <c r="D41" s="3421">
        <v>9927590</v>
      </c>
      <c r="E41" s="3421"/>
      <c r="F41" s="3421"/>
      <c r="G41" s="3421"/>
      <c r="H41" s="3314">
        <f t="shared" si="0"/>
        <v>9927590</v>
      </c>
    </row>
    <row r="42" spans="1:8">
      <c r="A42" s="2544">
        <v>11</v>
      </c>
      <c r="B42" s="2167"/>
      <c r="C42" s="2084" t="s">
        <v>4643</v>
      </c>
      <c r="D42" s="3421">
        <v>6573441</v>
      </c>
      <c r="E42" s="3421"/>
      <c r="F42" s="3421"/>
      <c r="G42" s="3421"/>
      <c r="H42" s="3314">
        <f t="shared" si="0"/>
        <v>6573441</v>
      </c>
    </row>
    <row r="43" spans="1:8" ht="16" thickBot="1">
      <c r="A43" s="2544">
        <v>12</v>
      </c>
      <c r="B43" s="2167"/>
      <c r="C43" s="2096" t="s">
        <v>972</v>
      </c>
      <c r="D43" s="764">
        <f>SUM(D32:D42)</f>
        <v>368382075</v>
      </c>
      <c r="E43" s="764">
        <f>SUM(E32:E42)</f>
        <v>0</v>
      </c>
      <c r="F43" s="764">
        <f>SUM(F32:F42)</f>
        <v>0</v>
      </c>
      <c r="G43" s="764">
        <f>SUM(G32:G42)</f>
        <v>149145</v>
      </c>
      <c r="H43" s="1438">
        <f>SUM(H32:H42)</f>
        <v>368531220</v>
      </c>
    </row>
    <row r="44" spans="1:8" ht="16" thickTop="1">
      <c r="A44" s="1688" t="s">
        <v>4644</v>
      </c>
      <c r="B44" s="35"/>
      <c r="C44" s="35"/>
      <c r="D44" s="35"/>
      <c r="E44" s="35"/>
      <c r="F44" s="35"/>
      <c r="G44" s="35"/>
      <c r="H44" s="1530"/>
    </row>
    <row r="45" spans="1:8">
      <c r="A45" s="1499"/>
      <c r="B45" s="9"/>
      <c r="C45" s="9" t="s">
        <v>4645</v>
      </c>
      <c r="D45" s="9"/>
      <c r="E45" s="9"/>
      <c r="F45" s="9"/>
      <c r="G45" s="9"/>
      <c r="H45" s="1586"/>
    </row>
    <row r="46" spans="1:8">
      <c r="A46" s="1499"/>
      <c r="B46" s="9"/>
      <c r="C46" s="1155" t="s">
        <v>4646</v>
      </c>
      <c r="D46" s="1155" t="s">
        <v>4647</v>
      </c>
      <c r="E46" s="1155" t="s">
        <v>4648</v>
      </c>
      <c r="F46" s="9"/>
      <c r="G46" s="9"/>
      <c r="H46" s="1586"/>
    </row>
    <row r="47" spans="1:8">
      <c r="A47" s="1499"/>
      <c r="B47" s="9"/>
      <c r="C47" s="315" t="s">
        <v>4649</v>
      </c>
      <c r="F47" s="9"/>
      <c r="G47" s="9"/>
      <c r="H47" s="1586"/>
    </row>
    <row r="48" spans="1:8">
      <c r="A48" s="1499"/>
      <c r="B48" s="9"/>
      <c r="C48" s="868"/>
      <c r="D48" s="920"/>
      <c r="E48" s="1439"/>
      <c r="F48" s="9"/>
      <c r="G48" s="9"/>
      <c r="H48" s="1586"/>
    </row>
    <row r="49" spans="1:8">
      <c r="A49" s="1499"/>
      <c r="B49" s="9"/>
      <c r="C49" s="868"/>
      <c r="D49" s="920"/>
      <c r="E49" s="1439"/>
      <c r="F49" s="9"/>
      <c r="G49" s="9"/>
      <c r="H49" s="1586"/>
    </row>
    <row r="50" spans="1:8">
      <c r="A50" s="1499"/>
      <c r="B50" s="9"/>
      <c r="C50" s="868"/>
      <c r="D50" s="920"/>
      <c r="E50" s="1439"/>
      <c r="F50" s="9"/>
      <c r="G50" s="9"/>
      <c r="H50" s="1586"/>
    </row>
    <row r="51" spans="1:8">
      <c r="A51" s="1499"/>
      <c r="B51" s="9"/>
      <c r="C51" s="9"/>
      <c r="D51" s="920"/>
      <c r="E51" s="9"/>
      <c r="F51" s="9"/>
      <c r="G51" s="9"/>
      <c r="H51" s="1586"/>
    </row>
    <row r="52" spans="1:8">
      <c r="A52" s="1499"/>
      <c r="B52" s="9"/>
      <c r="C52" s="315" t="s">
        <v>4650</v>
      </c>
      <c r="D52" s="920"/>
      <c r="E52" s="318"/>
      <c r="F52" s="9"/>
      <c r="G52" s="9"/>
      <c r="H52" s="1586"/>
    </row>
    <row r="53" spans="1:8">
      <c r="A53" s="1499"/>
      <c r="B53" s="9"/>
      <c r="C53" s="9"/>
      <c r="D53" s="920"/>
      <c r="E53" s="1439"/>
      <c r="F53" s="9"/>
      <c r="G53" s="9"/>
      <c r="H53" s="1586"/>
    </row>
    <row r="54" spans="1:8">
      <c r="A54" s="1499"/>
      <c r="B54" s="9"/>
      <c r="C54" s="9"/>
      <c r="D54" s="920"/>
      <c r="E54" s="1439"/>
      <c r="F54" s="9"/>
      <c r="G54" s="9"/>
      <c r="H54" s="1586"/>
    </row>
    <row r="55" spans="1:8">
      <c r="A55" s="1499"/>
      <c r="B55" s="9"/>
      <c r="C55" s="1008"/>
      <c r="D55" s="994"/>
      <c r="E55" s="1009"/>
      <c r="F55" s="9"/>
      <c r="G55" s="9"/>
      <c r="H55" s="1586"/>
    </row>
    <row r="56" spans="1:8">
      <c r="A56" s="1499"/>
      <c r="B56" s="9"/>
      <c r="F56" s="9"/>
      <c r="G56" s="9"/>
      <c r="H56" s="1586"/>
    </row>
    <row r="57" spans="1:8" ht="16" thickBot="1">
      <c r="A57" s="1189"/>
      <c r="B57" s="1620"/>
      <c r="C57" s="1620" t="s">
        <v>4651</v>
      </c>
      <c r="D57" s="1620"/>
      <c r="E57" s="1620"/>
      <c r="F57" s="1620"/>
      <c r="G57" s="1620"/>
      <c r="H57" s="1369"/>
    </row>
    <row r="58" spans="1:8">
      <c r="A58" s="9"/>
      <c r="B58" s="9"/>
      <c r="C58" s="9"/>
      <c r="D58" s="9"/>
      <c r="E58" s="9"/>
      <c r="F58" s="9"/>
      <c r="G58" s="9"/>
      <c r="H58" s="9"/>
    </row>
    <row r="59" spans="1:8">
      <c r="A59" s="807" t="s">
        <v>4652</v>
      </c>
      <c r="B59" s="12"/>
      <c r="C59" s="12"/>
      <c r="F59" s="12"/>
      <c r="G59" s="12"/>
      <c r="H59" s="12"/>
    </row>
    <row r="60" spans="1:8">
      <c r="A60" s="3699" t="s">
        <v>4653</v>
      </c>
      <c r="B60" s="3699"/>
      <c r="C60" s="3699"/>
      <c r="D60" s="3699"/>
      <c r="E60" s="3699"/>
      <c r="F60" s="3699"/>
      <c r="G60" s="3699"/>
      <c r="H60" s="3699"/>
    </row>
    <row r="62" spans="1:8">
      <c r="D62" s="1010"/>
      <c r="E62" s="1010"/>
      <c r="F62" s="1010"/>
      <c r="G62" s="1010"/>
      <c r="H62" s="1010"/>
    </row>
    <row r="71" ht="31.5" customHeight="1"/>
    <row r="125" spans="1:5" ht="16" thickBot="1"/>
    <row r="126" spans="1:5">
      <c r="A126" s="1432"/>
      <c r="B126" s="1396"/>
      <c r="C126" s="1396"/>
      <c r="D126" s="1396"/>
      <c r="E126" s="1434"/>
    </row>
    <row r="127" spans="1:5">
      <c r="A127" s="1465"/>
      <c r="E127" s="1591"/>
    </row>
    <row r="128" spans="1:5">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mergeCells count="1">
    <mergeCell ref="A60:H60"/>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tabColor rgb="FF92D050"/>
  </sheetPr>
  <dimension ref="A1:H230"/>
  <sheetViews>
    <sheetView view="pageBreakPreview" topLeftCell="A68" zoomScale="70" zoomScaleNormal="60" zoomScaleSheetLayoutView="70" workbookViewId="0">
      <selection activeCell="A80" sqref="A80:H136"/>
    </sheetView>
  </sheetViews>
  <sheetFormatPr defaultColWidth="9.69140625" defaultRowHeight="15.5"/>
  <cols>
    <col min="1" max="1" width="5.69140625" customWidth="1"/>
    <col min="2" max="2" width="42.3046875" customWidth="1"/>
    <col min="3" max="3" width="14.69140625" style="424" customWidth="1"/>
    <col min="4" max="4" width="15.69140625" customWidth="1"/>
    <col min="5" max="5" width="10.69140625" style="961" customWidth="1"/>
    <col min="6" max="6" width="15.23046875" style="954" customWidth="1"/>
    <col min="7" max="7" width="9.07421875" customWidth="1"/>
    <col min="8" max="8" width="12.4609375" style="954" customWidth="1"/>
  </cols>
  <sheetData>
    <row r="1" spans="1:8">
      <c r="A1" s="1182" t="s">
        <v>3299</v>
      </c>
      <c r="B1" s="1396"/>
      <c r="C1" s="1440"/>
      <c r="D1" s="1328" t="s">
        <v>353</v>
      </c>
      <c r="E1" s="1441"/>
      <c r="F1" s="1442" t="s">
        <v>158</v>
      </c>
      <c r="G1" s="1237" t="s">
        <v>159</v>
      </c>
      <c r="H1" s="1443"/>
    </row>
    <row r="2" spans="1:8">
      <c r="A2" s="1583" t="str">
        <f>'Data Sheet'!$C$25</f>
        <v xml:space="preserve">Niagara Mohawk Power Corporation </v>
      </c>
      <c r="B2" s="9"/>
      <c r="C2" s="412"/>
      <c r="D2" s="9" t="s">
        <v>160</v>
      </c>
      <c r="E2" s="955"/>
      <c r="F2" s="962" t="s">
        <v>161</v>
      </c>
      <c r="G2" s="47"/>
      <c r="H2" s="1910"/>
    </row>
    <row r="3" spans="1:8" ht="15" customHeight="1">
      <c r="A3" s="1583"/>
      <c r="B3" s="9"/>
      <c r="C3" s="412"/>
      <c r="D3" s="9" t="s">
        <v>1666</v>
      </c>
      <c r="E3" s="956"/>
      <c r="F3" s="963" t="str">
        <f>'Data Sheet'!$C$40</f>
        <v>April 20, 2026</v>
      </c>
      <c r="G3" s="390" t="str">
        <f>'Data Sheet'!$C$38</f>
        <v>December 31, 2025</v>
      </c>
      <c r="H3" s="1910"/>
    </row>
    <row r="4" spans="1:8" ht="15" customHeight="1">
      <c r="A4" s="3802" t="s">
        <v>4654</v>
      </c>
      <c r="B4" s="3803"/>
      <c r="C4" s="3803"/>
      <c r="D4" s="3803"/>
      <c r="E4" s="3803"/>
      <c r="F4" s="3803"/>
      <c r="G4" s="3803"/>
      <c r="H4" s="3804"/>
    </row>
    <row r="5" spans="1:8">
      <c r="A5" s="3802" t="s">
        <v>4655</v>
      </c>
      <c r="B5" s="3803"/>
      <c r="C5" s="3803"/>
      <c r="D5" s="3803"/>
      <c r="E5" s="3803"/>
      <c r="F5" s="3803"/>
      <c r="G5" s="3803"/>
      <c r="H5" s="3804"/>
    </row>
    <row r="6" spans="1:8">
      <c r="A6" s="1654"/>
      <c r="B6" s="47"/>
      <c r="C6" s="1007" t="s">
        <v>4656</v>
      </c>
      <c r="D6" s="142" t="s">
        <v>4657</v>
      </c>
      <c r="E6" s="957"/>
      <c r="F6" s="964" t="s">
        <v>4658</v>
      </c>
      <c r="G6" s="47"/>
      <c r="H6" s="1445" t="s">
        <v>3796</v>
      </c>
    </row>
    <row r="7" spans="1:8">
      <c r="A7" s="1654"/>
      <c r="B7" s="142" t="s">
        <v>977</v>
      </c>
      <c r="C7" s="1007" t="s">
        <v>4659</v>
      </c>
      <c r="D7" s="142" t="s">
        <v>4660</v>
      </c>
      <c r="E7" s="958" t="s">
        <v>4661</v>
      </c>
      <c r="F7" s="964" t="s">
        <v>4662</v>
      </c>
      <c r="G7" s="142" t="s">
        <v>4663</v>
      </c>
      <c r="H7" s="1445" t="s">
        <v>4664</v>
      </c>
    </row>
    <row r="8" spans="1:8">
      <c r="A8" s="1654" t="s">
        <v>399</v>
      </c>
      <c r="B8" s="142" t="s">
        <v>402</v>
      </c>
      <c r="C8" s="1007" t="s">
        <v>4665</v>
      </c>
      <c r="D8" s="142" t="s">
        <v>4666</v>
      </c>
      <c r="E8" s="958" t="s">
        <v>4667</v>
      </c>
      <c r="F8" s="964" t="s">
        <v>4667</v>
      </c>
      <c r="G8" s="142" t="s">
        <v>4668</v>
      </c>
      <c r="H8" s="1445" t="s">
        <v>4666</v>
      </c>
    </row>
    <row r="9" spans="1:8">
      <c r="A9" s="1585" t="s">
        <v>402</v>
      </c>
      <c r="B9" s="142" t="s">
        <v>172</v>
      </c>
      <c r="C9" s="1007" t="s">
        <v>173</v>
      </c>
      <c r="D9" s="142" t="s">
        <v>174</v>
      </c>
      <c r="E9" s="958" t="s">
        <v>175</v>
      </c>
      <c r="F9" s="964" t="s">
        <v>513</v>
      </c>
      <c r="G9" s="142" t="s">
        <v>514</v>
      </c>
      <c r="H9" s="1445" t="s">
        <v>515</v>
      </c>
    </row>
    <row r="10" spans="1:8">
      <c r="A10" s="1654">
        <v>1</v>
      </c>
      <c r="B10" s="1571" t="s">
        <v>4633</v>
      </c>
      <c r="C10" s="1911"/>
      <c r="D10" s="1912"/>
      <c r="E10" s="1913"/>
      <c r="F10" s="1914"/>
      <c r="G10" s="1912"/>
      <c r="H10" s="1915"/>
    </row>
    <row r="11" spans="1:8">
      <c r="A11" s="1654">
        <f>A10+1</f>
        <v>2</v>
      </c>
      <c r="B11" s="1572">
        <v>30100</v>
      </c>
      <c r="C11" s="174"/>
      <c r="D11" s="40"/>
      <c r="E11" s="956"/>
      <c r="F11" s="965"/>
      <c r="G11" s="40"/>
      <c r="H11" s="1910"/>
    </row>
    <row r="12" spans="1:8">
      <c r="A12" s="1654">
        <f t="shared" ref="A12:A100" si="0">A11+1</f>
        <v>3</v>
      </c>
      <c r="B12" s="1572">
        <v>30200</v>
      </c>
      <c r="C12" s="174">
        <v>6358</v>
      </c>
      <c r="D12" s="40"/>
      <c r="E12" s="956"/>
      <c r="F12" s="965"/>
      <c r="G12" s="40"/>
      <c r="H12" s="1910"/>
    </row>
    <row r="13" spans="1:8">
      <c r="A13" s="1654">
        <f t="shared" si="0"/>
        <v>4</v>
      </c>
      <c r="B13" s="1572">
        <v>30300</v>
      </c>
      <c r="C13" s="174"/>
      <c r="D13" s="40"/>
      <c r="E13" s="956"/>
      <c r="F13" s="965"/>
      <c r="G13" s="40"/>
      <c r="H13" s="1910"/>
    </row>
    <row r="14" spans="1:8">
      <c r="A14" s="1654">
        <f t="shared" si="0"/>
        <v>5</v>
      </c>
      <c r="B14" s="1573" t="s">
        <v>4669</v>
      </c>
      <c r="C14" s="3419">
        <f>SUM(C11:C13)</f>
        <v>6358</v>
      </c>
      <c r="D14" s="174"/>
      <c r="E14" s="956"/>
      <c r="F14" s="965"/>
      <c r="G14" s="174"/>
      <c r="H14" s="1910"/>
    </row>
    <row r="15" spans="1:8">
      <c r="A15" s="1654">
        <f t="shared" si="0"/>
        <v>6</v>
      </c>
      <c r="B15" s="1573"/>
      <c r="C15" s="1022"/>
      <c r="D15" s="40"/>
      <c r="E15" s="956"/>
      <c r="F15" s="965"/>
      <c r="G15" s="40"/>
      <c r="H15" s="1910"/>
    </row>
    <row r="16" spans="1:8">
      <c r="A16" s="1654">
        <f t="shared" si="0"/>
        <v>7</v>
      </c>
      <c r="B16" s="1573" t="s">
        <v>4670</v>
      </c>
      <c r="C16" s="1022"/>
      <c r="D16" s="40"/>
      <c r="E16" s="956"/>
      <c r="F16" s="965"/>
      <c r="G16" s="40"/>
      <c r="H16" s="1910"/>
    </row>
    <row r="17" spans="1:8">
      <c r="A17" s="1654">
        <f t="shared" si="0"/>
        <v>8</v>
      </c>
      <c r="B17" s="1572">
        <v>330</v>
      </c>
      <c r="C17" s="1022"/>
      <c r="D17" s="40"/>
      <c r="E17" s="956"/>
      <c r="F17" s="965"/>
      <c r="G17" s="40"/>
      <c r="H17" s="1910"/>
    </row>
    <row r="18" spans="1:8">
      <c r="A18" s="1654">
        <f t="shared" si="0"/>
        <v>9</v>
      </c>
      <c r="B18" s="1573" t="s">
        <v>1700</v>
      </c>
      <c r="C18" s="1022">
        <f>C17</f>
        <v>0</v>
      </c>
      <c r="D18" s="40"/>
      <c r="E18" s="956"/>
      <c r="F18" s="965"/>
      <c r="G18" s="40"/>
      <c r="H18" s="1910"/>
    </row>
    <row r="19" spans="1:8">
      <c r="A19" s="1654">
        <f t="shared" si="0"/>
        <v>10</v>
      </c>
      <c r="B19" s="1573"/>
      <c r="C19" s="1022"/>
      <c r="D19" s="40"/>
      <c r="E19" s="956"/>
      <c r="F19" s="965"/>
      <c r="G19" s="40"/>
      <c r="H19" s="1910"/>
    </row>
    <row r="20" spans="1:8">
      <c r="A20" s="1654">
        <f t="shared" si="0"/>
        <v>11</v>
      </c>
      <c r="B20" s="1573" t="s">
        <v>4638</v>
      </c>
      <c r="C20" s="1022"/>
      <c r="D20" s="40"/>
      <c r="E20" s="956"/>
      <c r="F20" s="965"/>
      <c r="G20" s="40"/>
      <c r="H20" s="1910"/>
    </row>
    <row r="21" spans="1:8">
      <c r="A21" s="1654">
        <f t="shared" si="0"/>
        <v>12</v>
      </c>
      <c r="B21" s="1572">
        <v>34600</v>
      </c>
      <c r="C21" s="174">
        <v>1935</v>
      </c>
      <c r="D21" s="40">
        <v>20</v>
      </c>
      <c r="E21" s="1094">
        <v>0</v>
      </c>
      <c r="F21" s="1260">
        <v>0.05</v>
      </c>
      <c r="G21" s="40"/>
      <c r="H21" s="1910"/>
    </row>
    <row r="22" spans="1:8">
      <c r="A22" s="1654">
        <f t="shared" si="0"/>
        <v>13</v>
      </c>
      <c r="B22" s="1573" t="s">
        <v>1700</v>
      </c>
      <c r="C22" s="3419">
        <f>C21</f>
        <v>1935</v>
      </c>
      <c r="D22" s="40"/>
      <c r="E22" s="1094"/>
      <c r="F22" s="965"/>
      <c r="G22" s="40"/>
      <c r="H22" s="1910"/>
    </row>
    <row r="23" spans="1:8">
      <c r="A23" s="1654">
        <f t="shared" si="0"/>
        <v>14</v>
      </c>
      <c r="B23" s="1573"/>
      <c r="C23" s="1022"/>
      <c r="D23" s="40"/>
      <c r="E23" s="1094"/>
      <c r="F23" s="965"/>
      <c r="G23" s="40"/>
      <c r="H23" s="1910"/>
    </row>
    <row r="24" spans="1:8">
      <c r="A24" s="1654">
        <f t="shared" si="0"/>
        <v>15</v>
      </c>
      <c r="B24" s="1573" t="s">
        <v>4671</v>
      </c>
      <c r="C24" s="174"/>
      <c r="D24" s="40"/>
      <c r="E24" s="1094"/>
      <c r="F24" s="965"/>
      <c r="G24" s="40"/>
      <c r="H24" s="1910"/>
    </row>
    <row r="25" spans="1:8">
      <c r="A25" s="1654">
        <f t="shared" si="0"/>
        <v>16</v>
      </c>
      <c r="B25" s="1572">
        <v>35000</v>
      </c>
      <c r="C25" s="174">
        <v>58</v>
      </c>
      <c r="D25" s="174"/>
      <c r="E25" s="1094"/>
      <c r="F25" s="1094"/>
      <c r="G25" s="205"/>
      <c r="H25" s="1910"/>
    </row>
    <row r="26" spans="1:8">
      <c r="A26" s="1654">
        <f t="shared" si="0"/>
        <v>17</v>
      </c>
      <c r="B26" s="1572">
        <v>35010</v>
      </c>
      <c r="C26" s="174">
        <v>10827</v>
      </c>
      <c r="D26" s="174"/>
      <c r="E26" s="1094"/>
      <c r="F26" s="965"/>
      <c r="G26" s="205"/>
      <c r="H26" s="1910"/>
    </row>
    <row r="27" spans="1:8">
      <c r="A27" s="1654">
        <f t="shared" si="0"/>
        <v>18</v>
      </c>
      <c r="B27" s="1572">
        <v>35020</v>
      </c>
      <c r="C27" s="174">
        <v>1876</v>
      </c>
      <c r="D27" s="174"/>
      <c r="E27" s="1094"/>
      <c r="F27" s="1094"/>
      <c r="G27" s="205"/>
      <c r="H27" s="1910"/>
    </row>
    <row r="28" spans="1:8">
      <c r="A28" s="1654">
        <f t="shared" si="0"/>
        <v>19</v>
      </c>
      <c r="B28" s="1572">
        <v>35030</v>
      </c>
      <c r="C28" s="174">
        <v>62775</v>
      </c>
      <c r="D28" s="174"/>
      <c r="E28" s="1094"/>
      <c r="F28" s="965"/>
      <c r="G28" s="205"/>
      <c r="H28" s="1910"/>
    </row>
    <row r="29" spans="1:8">
      <c r="A29" s="1654">
        <f t="shared" si="0"/>
        <v>20</v>
      </c>
      <c r="B29" s="1572">
        <v>35040</v>
      </c>
      <c r="C29" s="174">
        <v>42413</v>
      </c>
      <c r="D29" s="174">
        <v>75</v>
      </c>
      <c r="E29" s="1094">
        <v>0</v>
      </c>
      <c r="F29" s="1094">
        <v>1.3333329999999999E-2</v>
      </c>
      <c r="G29" s="205" t="s">
        <v>4672</v>
      </c>
      <c r="H29" s="1910">
        <v>42.320359981501831</v>
      </c>
    </row>
    <row r="30" spans="1:8">
      <c r="A30" s="1654">
        <f t="shared" si="0"/>
        <v>21</v>
      </c>
      <c r="B30" s="1572">
        <v>35100</v>
      </c>
      <c r="C30" s="174">
        <v>11263</v>
      </c>
      <c r="D30" s="174">
        <v>15</v>
      </c>
      <c r="E30" s="1094">
        <v>0</v>
      </c>
      <c r="F30" s="1094">
        <v>6.6666669999999997E-2</v>
      </c>
      <c r="G30" s="205" t="s">
        <v>4673</v>
      </c>
      <c r="H30" s="1910">
        <v>9.5259230000000006</v>
      </c>
    </row>
    <row r="31" spans="1:8">
      <c r="A31" s="1654">
        <f t="shared" si="0"/>
        <v>22</v>
      </c>
      <c r="B31" s="1572">
        <v>35200</v>
      </c>
      <c r="C31" s="174">
        <v>74684</v>
      </c>
      <c r="D31" s="174">
        <v>60</v>
      </c>
      <c r="E31" s="1094">
        <v>-0.4</v>
      </c>
      <c r="F31" s="1094">
        <v>2.3333340000000001E-2</v>
      </c>
      <c r="G31" s="205" t="s">
        <v>4674</v>
      </c>
      <c r="H31" s="1910">
        <v>140.36922388616148</v>
      </c>
    </row>
    <row r="32" spans="1:8">
      <c r="A32" s="1654">
        <f t="shared" si="0"/>
        <v>23</v>
      </c>
      <c r="B32" s="1572">
        <v>35300</v>
      </c>
      <c r="C32" s="174">
        <v>1752936</v>
      </c>
      <c r="D32" s="174">
        <v>45</v>
      </c>
      <c r="E32" s="1094">
        <v>-0.15</v>
      </c>
      <c r="F32" s="1094">
        <v>2.555555E-2</v>
      </c>
      <c r="G32" s="205" t="s">
        <v>4675</v>
      </c>
      <c r="H32" s="1910">
        <v>138.89914223979051</v>
      </c>
    </row>
    <row r="33" spans="1:8">
      <c r="A33" s="1654">
        <f t="shared" si="0"/>
        <v>24</v>
      </c>
      <c r="B33" s="1572">
        <v>35310</v>
      </c>
      <c r="C33" s="174">
        <v>5564</v>
      </c>
      <c r="D33" s="174">
        <v>45</v>
      </c>
      <c r="E33" s="1094">
        <v>-0.15</v>
      </c>
      <c r="F33" s="1094">
        <v>2.555555E-2</v>
      </c>
      <c r="G33" s="205" t="s">
        <v>4675</v>
      </c>
      <c r="H33" s="1910">
        <v>34.414488264214633</v>
      </c>
    </row>
    <row r="34" spans="1:8">
      <c r="A34" s="1654">
        <f t="shared" si="0"/>
        <v>25</v>
      </c>
      <c r="B34" s="1572">
        <v>35355</v>
      </c>
      <c r="C34" s="174">
        <v>55600</v>
      </c>
      <c r="D34" s="174">
        <v>20</v>
      </c>
      <c r="E34" s="1094">
        <v>-0.05</v>
      </c>
      <c r="F34" s="1094">
        <v>5.2500000000000005E-2</v>
      </c>
      <c r="G34" s="205" t="s">
        <v>4676</v>
      </c>
      <c r="H34" s="1910">
        <v>4.0995765669346218</v>
      </c>
    </row>
    <row r="35" spans="1:8">
      <c r="A35" s="1654">
        <f t="shared" si="0"/>
        <v>26</v>
      </c>
      <c r="B35" s="1572">
        <v>35400</v>
      </c>
      <c r="C35" s="174">
        <v>129329</v>
      </c>
      <c r="D35" s="174">
        <v>75</v>
      </c>
      <c r="E35" s="1094">
        <v>-0.6</v>
      </c>
      <c r="F35" s="1094">
        <v>2.1333329999999998E-2</v>
      </c>
      <c r="G35" s="205" t="s">
        <v>4672</v>
      </c>
      <c r="H35" s="1910">
        <v>28.271916215650773</v>
      </c>
    </row>
    <row r="36" spans="1:8">
      <c r="A36" s="1654">
        <f t="shared" si="0"/>
        <v>27</v>
      </c>
      <c r="B36" s="1572">
        <v>35500</v>
      </c>
      <c r="C36" s="174">
        <v>1416502</v>
      </c>
      <c r="D36" s="174">
        <v>60</v>
      </c>
      <c r="E36" s="1094">
        <v>-0.5</v>
      </c>
      <c r="F36" s="1094">
        <v>2.5000000000000001E-2</v>
      </c>
      <c r="G36" s="205" t="s">
        <v>4677</v>
      </c>
      <c r="H36" s="1910">
        <v>48.574513162023344</v>
      </c>
    </row>
    <row r="37" spans="1:8">
      <c r="A37" s="1654">
        <f t="shared" si="0"/>
        <v>28</v>
      </c>
      <c r="B37" s="1572">
        <v>35555</v>
      </c>
      <c r="C37" s="174">
        <v>93490</v>
      </c>
      <c r="D37" s="174">
        <v>60</v>
      </c>
      <c r="E37" s="1094">
        <v>-0.5</v>
      </c>
      <c r="F37" s="1094">
        <v>2.5000000000000001E-2</v>
      </c>
      <c r="G37" s="205" t="s">
        <v>4677</v>
      </c>
      <c r="H37" s="1910">
        <v>57.412897343474455</v>
      </c>
    </row>
    <row r="38" spans="1:8">
      <c r="A38" s="1654">
        <f t="shared" si="0"/>
        <v>29</v>
      </c>
      <c r="B38" s="1572">
        <v>35600</v>
      </c>
      <c r="C38" s="174">
        <v>46272</v>
      </c>
      <c r="D38" s="174">
        <v>75</v>
      </c>
      <c r="E38" s="1094">
        <v>-0.6</v>
      </c>
      <c r="F38" s="1094">
        <v>2.1333329999999998E-2</v>
      </c>
      <c r="G38" s="205" t="s">
        <v>4674</v>
      </c>
      <c r="H38" s="1910">
        <v>65.670039315417924</v>
      </c>
    </row>
    <row r="39" spans="1:8">
      <c r="A39" s="1654">
        <f t="shared" si="0"/>
        <v>30</v>
      </c>
      <c r="B39" s="1572">
        <v>35610</v>
      </c>
      <c r="C39" s="174">
        <v>598825</v>
      </c>
      <c r="D39" s="174">
        <v>75</v>
      </c>
      <c r="E39" s="1094">
        <v>-0.6</v>
      </c>
      <c r="F39" s="1094">
        <v>2.1333329999999998E-2</v>
      </c>
      <c r="G39" s="205" t="s">
        <v>4674</v>
      </c>
      <c r="H39" s="1910">
        <v>65.402394405241651</v>
      </c>
    </row>
    <row r="40" spans="1:8">
      <c r="A40" s="1654">
        <f t="shared" si="0"/>
        <v>31</v>
      </c>
      <c r="B40" s="1572">
        <v>35620</v>
      </c>
      <c r="C40" s="174">
        <v>474518</v>
      </c>
      <c r="D40" s="174">
        <v>75</v>
      </c>
      <c r="E40" s="1094">
        <v>-0.6</v>
      </c>
      <c r="F40" s="1094">
        <v>2.1333329999999998E-2</v>
      </c>
      <c r="G40" s="205" t="s">
        <v>4674</v>
      </c>
      <c r="H40" s="1910">
        <v>59.926748752028445</v>
      </c>
    </row>
    <row r="41" spans="1:8">
      <c r="A41" s="1654">
        <f t="shared" si="0"/>
        <v>32</v>
      </c>
      <c r="B41" s="1572">
        <v>35630</v>
      </c>
      <c r="C41" s="174">
        <v>782</v>
      </c>
      <c r="D41" s="174">
        <v>75</v>
      </c>
      <c r="E41" s="1094">
        <v>-0.6</v>
      </c>
      <c r="F41" s="1094">
        <v>2.1333329999999998E-2</v>
      </c>
      <c r="G41" s="205" t="s">
        <v>4674</v>
      </c>
      <c r="H41" s="1910">
        <v>70.698184997420782</v>
      </c>
    </row>
    <row r="42" spans="1:8">
      <c r="A42" s="1654">
        <f t="shared" si="0"/>
        <v>33</v>
      </c>
      <c r="B42" s="1572">
        <v>35710</v>
      </c>
      <c r="C42" s="174">
        <v>13747</v>
      </c>
      <c r="D42" s="174">
        <v>75</v>
      </c>
      <c r="E42" s="1094">
        <v>-0.05</v>
      </c>
      <c r="F42" s="1094">
        <v>1.3999999999999999E-2</v>
      </c>
      <c r="G42" s="205" t="s">
        <v>4672</v>
      </c>
      <c r="H42" s="1910">
        <v>48.805962855706213</v>
      </c>
    </row>
    <row r="43" spans="1:8">
      <c r="A43" s="1654">
        <f t="shared" si="0"/>
        <v>34</v>
      </c>
      <c r="B43" s="1572">
        <v>35720</v>
      </c>
      <c r="C43" s="174">
        <v>33260</v>
      </c>
      <c r="D43" s="174">
        <v>75</v>
      </c>
      <c r="E43" s="1094">
        <v>-0.05</v>
      </c>
      <c r="F43" s="1094">
        <v>1.3999999999999999E-2</v>
      </c>
      <c r="G43" s="205" t="s">
        <v>4672</v>
      </c>
      <c r="H43" s="1910">
        <v>44.266570477847146</v>
      </c>
    </row>
    <row r="44" spans="1:8">
      <c r="A44" s="1654">
        <f t="shared" si="0"/>
        <v>35</v>
      </c>
      <c r="B44" s="1572">
        <v>35800</v>
      </c>
      <c r="C44" s="174">
        <v>191155</v>
      </c>
      <c r="D44" s="174">
        <v>75</v>
      </c>
      <c r="E44" s="1094">
        <v>-0.3</v>
      </c>
      <c r="F44" s="1094">
        <v>1.7333330000000001E-2</v>
      </c>
      <c r="G44" s="205" t="s">
        <v>4678</v>
      </c>
      <c r="H44" s="1910">
        <v>53.67630082633476</v>
      </c>
    </row>
    <row r="45" spans="1:8">
      <c r="A45" s="1654">
        <f t="shared" si="0"/>
        <v>36</v>
      </c>
      <c r="B45" s="1572">
        <v>35900</v>
      </c>
      <c r="C45" s="174">
        <v>16451</v>
      </c>
      <c r="D45" s="174">
        <v>75</v>
      </c>
      <c r="E45" s="1094">
        <v>0</v>
      </c>
      <c r="F45" s="1094">
        <v>1.3333329999999999E-2</v>
      </c>
      <c r="G45" s="205" t="s">
        <v>4672</v>
      </c>
      <c r="H45" s="1910">
        <v>66.382200740653815</v>
      </c>
    </row>
    <row r="46" spans="1:8">
      <c r="A46" s="1654">
        <f t="shared" si="0"/>
        <v>37</v>
      </c>
      <c r="B46" s="1572">
        <v>35910</v>
      </c>
      <c r="C46" s="174">
        <v>650</v>
      </c>
      <c r="D46" s="174"/>
      <c r="E46" s="956"/>
      <c r="F46" s="956"/>
      <c r="G46" s="205"/>
      <c r="H46" s="1910"/>
    </row>
    <row r="47" spans="1:8">
      <c r="A47" s="1654">
        <f t="shared" si="0"/>
        <v>38</v>
      </c>
      <c r="B47" s="1573" t="s">
        <v>4669</v>
      </c>
      <c r="C47" s="3419">
        <f>SUM(C25:C46)</f>
        <v>5032977</v>
      </c>
      <c r="D47" s="174"/>
      <c r="E47" s="956"/>
      <c r="F47" s="956"/>
      <c r="G47" s="205"/>
      <c r="H47" s="1910"/>
    </row>
    <row r="48" spans="1:8">
      <c r="A48" s="1654">
        <f t="shared" si="0"/>
        <v>39</v>
      </c>
      <c r="B48" s="1573"/>
      <c r="C48" s="174"/>
      <c r="D48" s="174"/>
      <c r="E48" s="1094"/>
      <c r="F48" s="965"/>
      <c r="G48" s="205"/>
      <c r="H48" s="1910"/>
    </row>
    <row r="49" spans="1:8">
      <c r="A49" s="1654">
        <f t="shared" si="0"/>
        <v>40</v>
      </c>
      <c r="B49" s="1573" t="s">
        <v>4679</v>
      </c>
      <c r="C49" s="174"/>
      <c r="D49" s="174"/>
      <c r="E49" s="1094"/>
      <c r="F49" s="1094"/>
      <c r="G49" s="205"/>
      <c r="H49" s="1910"/>
    </row>
    <row r="50" spans="1:8">
      <c r="A50" s="1654">
        <f t="shared" si="0"/>
        <v>41</v>
      </c>
      <c r="B50" s="1572">
        <v>36000</v>
      </c>
      <c r="C50" s="174">
        <v>45</v>
      </c>
      <c r="D50" s="174"/>
      <c r="E50" s="1094"/>
      <c r="F50" s="965"/>
      <c r="G50" s="205"/>
      <c r="H50" s="1910"/>
    </row>
    <row r="51" spans="1:8">
      <c r="A51" s="1654">
        <f t="shared" si="0"/>
        <v>42</v>
      </c>
      <c r="B51" s="1572">
        <v>36010</v>
      </c>
      <c r="C51" s="174">
        <v>11061</v>
      </c>
      <c r="D51" s="174"/>
      <c r="E51" s="1094"/>
      <c r="F51" s="1094"/>
      <c r="G51" s="205"/>
      <c r="H51" s="1910"/>
    </row>
    <row r="52" spans="1:8">
      <c r="A52" s="1654">
        <f t="shared" si="0"/>
        <v>43</v>
      </c>
      <c r="B52" s="1572">
        <v>36015</v>
      </c>
      <c r="C52" s="174">
        <v>243</v>
      </c>
      <c r="D52" s="174">
        <v>75</v>
      </c>
      <c r="E52" s="1094">
        <v>0</v>
      </c>
      <c r="F52" s="1094">
        <v>1.3333329999999999E-2</v>
      </c>
      <c r="G52" s="205" t="s">
        <v>4672</v>
      </c>
      <c r="H52" s="1910">
        <v>66.961827485933711</v>
      </c>
    </row>
    <row r="53" spans="1:8">
      <c r="A53" s="1654">
        <f t="shared" si="0"/>
        <v>44</v>
      </c>
      <c r="B53" s="1572">
        <v>36020</v>
      </c>
      <c r="C53" s="174">
        <v>1055</v>
      </c>
      <c r="D53" s="174">
        <v>75</v>
      </c>
      <c r="E53" s="1094">
        <v>0</v>
      </c>
      <c r="F53" s="1094">
        <v>1.3333329999999999E-2</v>
      </c>
      <c r="G53" s="205" t="s">
        <v>4672</v>
      </c>
      <c r="H53" s="1910">
        <v>68.3</v>
      </c>
    </row>
    <row r="54" spans="1:8">
      <c r="A54" s="1654">
        <f t="shared" si="0"/>
        <v>45</v>
      </c>
      <c r="B54" s="1572">
        <v>36025</v>
      </c>
      <c r="C54" s="174">
        <v>68133</v>
      </c>
      <c r="D54" s="174">
        <v>75</v>
      </c>
      <c r="E54" s="1094">
        <v>0</v>
      </c>
      <c r="F54" s="1094">
        <v>1.3333329999999999E-2</v>
      </c>
      <c r="G54" s="205" t="s">
        <v>4672</v>
      </c>
      <c r="H54" s="1910">
        <v>64.194208913991815</v>
      </c>
    </row>
    <row r="55" spans="1:8">
      <c r="A55" s="1654">
        <f t="shared" si="0"/>
        <v>46</v>
      </c>
      <c r="B55" s="1572">
        <v>36100</v>
      </c>
      <c r="C55" s="174">
        <v>69690</v>
      </c>
      <c r="D55" s="174">
        <v>75</v>
      </c>
      <c r="E55" s="1094">
        <v>-0.25</v>
      </c>
      <c r="F55" s="1094">
        <v>1.666666E-2</v>
      </c>
      <c r="G55" s="205" t="s">
        <v>4680</v>
      </c>
      <c r="H55" s="1910">
        <v>55.802437358717796</v>
      </c>
    </row>
    <row r="56" spans="1:8">
      <c r="A56" s="1654">
        <f t="shared" si="0"/>
        <v>47</v>
      </c>
      <c r="B56" s="1572">
        <v>36200</v>
      </c>
      <c r="C56" s="174">
        <v>1278219</v>
      </c>
      <c r="D56" s="174">
        <v>60</v>
      </c>
      <c r="E56" s="1094">
        <v>-0.15</v>
      </c>
      <c r="F56" s="1094">
        <v>1.916667E-2</v>
      </c>
      <c r="G56" s="205" t="s">
        <v>4675</v>
      </c>
      <c r="H56" s="1910">
        <v>50.605155047188973</v>
      </c>
    </row>
    <row r="57" spans="1:8">
      <c r="A57" s="1654">
        <f t="shared" si="0"/>
        <v>48</v>
      </c>
      <c r="B57" s="1572">
        <v>36210</v>
      </c>
      <c r="C57" s="174">
        <v>3775</v>
      </c>
      <c r="D57" s="174">
        <v>60</v>
      </c>
      <c r="E57" s="1094">
        <v>-0.15</v>
      </c>
      <c r="F57" s="1094">
        <v>1.916667E-2</v>
      </c>
      <c r="G57" s="205" t="s">
        <v>4675</v>
      </c>
      <c r="H57" s="1910">
        <v>45.67</v>
      </c>
    </row>
    <row r="58" spans="1:8">
      <c r="A58" s="1654">
        <f t="shared" si="0"/>
        <v>49</v>
      </c>
      <c r="B58" s="1572">
        <v>36255</v>
      </c>
      <c r="C58" s="174">
        <v>64143</v>
      </c>
      <c r="D58" s="174">
        <v>20</v>
      </c>
      <c r="E58" s="1094">
        <v>-0.05</v>
      </c>
      <c r="F58" s="1094">
        <v>5.2500000000000005E-2</v>
      </c>
      <c r="G58" s="205" t="s">
        <v>4673</v>
      </c>
      <c r="H58" s="1910">
        <v>8.7525812046239597</v>
      </c>
    </row>
    <row r="59" spans="1:8">
      <c r="A59" s="1654">
        <f t="shared" si="0"/>
        <v>50</v>
      </c>
      <c r="B59" s="1572">
        <v>36275</v>
      </c>
      <c r="C59" s="174">
        <v>44923</v>
      </c>
      <c r="D59" s="174">
        <v>10</v>
      </c>
      <c r="E59" s="1094">
        <v>0</v>
      </c>
      <c r="F59" s="1094">
        <v>0.1</v>
      </c>
      <c r="G59" s="205" t="s">
        <v>4681</v>
      </c>
      <c r="H59" s="1910">
        <v>0.45177200000000001</v>
      </c>
    </row>
    <row r="60" spans="1:8">
      <c r="A60" s="1654">
        <f t="shared" si="0"/>
        <v>51</v>
      </c>
      <c r="B60" s="1572">
        <v>36300</v>
      </c>
      <c r="C60" s="174">
        <v>82528</v>
      </c>
      <c r="D60" s="174">
        <v>15</v>
      </c>
      <c r="E60" s="1094">
        <v>0</v>
      </c>
      <c r="F60" s="1094">
        <v>6.6666669999999997E-2</v>
      </c>
      <c r="G60" s="205" t="s">
        <v>4682</v>
      </c>
      <c r="H60" s="1910">
        <v>0</v>
      </c>
    </row>
    <row r="61" spans="1:8">
      <c r="A61" s="1654">
        <f t="shared" si="0"/>
        <v>52</v>
      </c>
      <c r="B61" s="1572">
        <v>36400</v>
      </c>
      <c r="C61" s="174">
        <v>1685033</v>
      </c>
      <c r="D61" s="174">
        <v>65</v>
      </c>
      <c r="E61" s="1094">
        <v>-0.45</v>
      </c>
      <c r="F61" s="1094">
        <v>2.23077E-2</v>
      </c>
      <c r="G61" s="205" t="s">
        <v>4677</v>
      </c>
      <c r="H61" s="1910">
        <v>51.154388100335709</v>
      </c>
    </row>
    <row r="62" spans="1:8">
      <c r="A62" s="1654">
        <f t="shared" si="0"/>
        <v>53</v>
      </c>
      <c r="B62" s="1572">
        <v>36500</v>
      </c>
      <c r="C62" s="174">
        <v>1889663</v>
      </c>
      <c r="D62" s="174">
        <v>60</v>
      </c>
      <c r="E62" s="1094">
        <v>-0.45</v>
      </c>
      <c r="F62" s="1094">
        <v>2.4166670000000001E-2</v>
      </c>
      <c r="G62" s="205" t="s">
        <v>4678</v>
      </c>
      <c r="H62" s="1910">
        <v>43.130455006253676</v>
      </c>
    </row>
    <row r="63" spans="1:8">
      <c r="A63" s="1654">
        <f t="shared" si="0"/>
        <v>54</v>
      </c>
      <c r="B63" s="1572">
        <v>36503</v>
      </c>
      <c r="C63" s="174">
        <v>17898</v>
      </c>
      <c r="D63" s="174">
        <v>60</v>
      </c>
      <c r="E63" s="1094">
        <v>-0.45</v>
      </c>
      <c r="F63" s="1094">
        <v>2.4166670000000001E-2</v>
      </c>
      <c r="G63" s="205" t="s">
        <v>4678</v>
      </c>
      <c r="H63" s="1910">
        <v>54.973109827247818</v>
      </c>
    </row>
    <row r="64" spans="1:8">
      <c r="A64" s="1654">
        <f t="shared" si="0"/>
        <v>55</v>
      </c>
      <c r="B64" s="1572">
        <v>36610</v>
      </c>
      <c r="C64" s="174">
        <v>195847</v>
      </c>
      <c r="D64" s="174">
        <v>70</v>
      </c>
      <c r="E64" s="1094">
        <v>-0.2</v>
      </c>
      <c r="F64" s="1094">
        <v>1.7142850000000001E-2</v>
      </c>
      <c r="G64" s="205" t="s">
        <v>4674</v>
      </c>
      <c r="H64" s="1910">
        <v>55.983400664465279</v>
      </c>
    </row>
    <row r="65" spans="1:8">
      <c r="A65" s="1654">
        <f t="shared" si="0"/>
        <v>56</v>
      </c>
      <c r="B65" s="1572">
        <v>36620</v>
      </c>
      <c r="C65" s="174">
        <v>137891</v>
      </c>
      <c r="D65" s="174">
        <v>70</v>
      </c>
      <c r="E65" s="1094">
        <v>-0.2</v>
      </c>
      <c r="F65" s="1094">
        <v>1.7142850000000001E-2</v>
      </c>
      <c r="G65" s="205" t="s">
        <v>4674</v>
      </c>
      <c r="H65" s="1910">
        <v>52.407930228093356</v>
      </c>
    </row>
    <row r="66" spans="1:8">
      <c r="A66" s="1654">
        <f t="shared" si="0"/>
        <v>57</v>
      </c>
      <c r="B66" s="1572">
        <v>36710</v>
      </c>
      <c r="C66" s="174">
        <v>978577</v>
      </c>
      <c r="D66" s="174">
        <v>70</v>
      </c>
      <c r="E66" s="1094">
        <v>-0.3</v>
      </c>
      <c r="F66" s="1094">
        <v>1.8571419999999998E-2</v>
      </c>
      <c r="G66" s="205" t="s">
        <v>4678</v>
      </c>
      <c r="H66" s="1910">
        <v>54.016837959226656</v>
      </c>
    </row>
    <row r="67" spans="1:8">
      <c r="A67" s="1654">
        <f t="shared" si="0"/>
        <v>58</v>
      </c>
      <c r="B67" s="1572">
        <v>36810</v>
      </c>
      <c r="C67" s="174">
        <v>131465</v>
      </c>
      <c r="D67" s="174">
        <v>35</v>
      </c>
      <c r="E67" s="1094">
        <v>-0.15</v>
      </c>
      <c r="F67" s="1094">
        <v>3.285714E-2</v>
      </c>
      <c r="G67" s="205" t="s">
        <v>4677</v>
      </c>
      <c r="H67" s="1910">
        <v>27.155828074609225</v>
      </c>
    </row>
    <row r="68" spans="1:8">
      <c r="A68" s="1654">
        <f t="shared" si="0"/>
        <v>59</v>
      </c>
      <c r="B68" s="1572">
        <v>36820</v>
      </c>
      <c r="C68" s="174">
        <v>855810</v>
      </c>
      <c r="D68" s="174">
        <v>35</v>
      </c>
      <c r="E68" s="1094">
        <v>-0.15</v>
      </c>
      <c r="F68" s="1094">
        <v>3.285714E-2</v>
      </c>
      <c r="G68" s="205" t="s">
        <v>4677</v>
      </c>
      <c r="H68" s="1910">
        <v>25.208881544767106</v>
      </c>
    </row>
    <row r="69" spans="1:8">
      <c r="A69" s="1654">
        <f t="shared" si="0"/>
        <v>60</v>
      </c>
      <c r="B69" s="1572">
        <v>36830</v>
      </c>
      <c r="C69" s="174">
        <v>524342</v>
      </c>
      <c r="D69" s="174">
        <v>35</v>
      </c>
      <c r="E69" s="1094">
        <v>-0.15</v>
      </c>
      <c r="F69" s="1094">
        <v>3.285714E-2</v>
      </c>
      <c r="G69" s="205" t="s">
        <v>4677</v>
      </c>
      <c r="H69" s="1910">
        <v>24.675186326447982</v>
      </c>
    </row>
    <row r="70" spans="1:8">
      <c r="A70" s="1654">
        <f t="shared" si="0"/>
        <v>61</v>
      </c>
      <c r="B70" s="1572">
        <v>36910</v>
      </c>
      <c r="C70" s="174">
        <v>379808</v>
      </c>
      <c r="D70" s="174">
        <v>55</v>
      </c>
      <c r="E70" s="1094">
        <v>-0.6</v>
      </c>
      <c r="F70" s="1094">
        <v>2.9090910000000001E-2</v>
      </c>
      <c r="G70" s="205" t="s">
        <v>4672</v>
      </c>
      <c r="H70" s="1910">
        <v>30.537918904676861</v>
      </c>
    </row>
    <row r="71" spans="1:8" ht="31.5" customHeight="1">
      <c r="A71" s="1654">
        <f t="shared" si="0"/>
        <v>62</v>
      </c>
      <c r="B71" s="1572">
        <v>36920</v>
      </c>
      <c r="C71" s="174">
        <v>9991</v>
      </c>
      <c r="D71" s="1654">
        <f>A71+1</f>
        <v>63</v>
      </c>
      <c r="E71" s="1094">
        <v>-0.05</v>
      </c>
      <c r="F71" s="1094">
        <v>1.4999999999999999E-2</v>
      </c>
      <c r="G71" s="205" t="s">
        <v>4672</v>
      </c>
      <c r="H71" s="1910">
        <v>35.039346237129209</v>
      </c>
    </row>
    <row r="72" spans="1:8">
      <c r="A72" s="1654">
        <v>63</v>
      </c>
      <c r="B72" s="1572">
        <v>36921</v>
      </c>
      <c r="C72" s="174">
        <v>227069</v>
      </c>
      <c r="E72" s="1094">
        <v>-0.25</v>
      </c>
      <c r="F72" s="1094">
        <v>1.666666E-2</v>
      </c>
      <c r="G72" s="205" t="s">
        <v>4674</v>
      </c>
      <c r="H72" s="1910">
        <v>59.712632743184038</v>
      </c>
    </row>
    <row r="73" spans="1:8">
      <c r="A73" s="1654">
        <f>D71+1</f>
        <v>64</v>
      </c>
      <c r="B73" s="1572">
        <v>37010</v>
      </c>
      <c r="C73" s="174">
        <v>50212</v>
      </c>
      <c r="D73" s="174">
        <v>15</v>
      </c>
      <c r="E73" s="1094">
        <v>-0.15</v>
      </c>
      <c r="F73" s="1094">
        <v>7.6666669999999992E-2</v>
      </c>
      <c r="G73" s="205" t="s">
        <v>4683</v>
      </c>
      <c r="H73" s="1910">
        <v>4.4229395670016665</v>
      </c>
    </row>
    <row r="74" spans="1:8">
      <c r="A74" s="1654">
        <f t="shared" si="0"/>
        <v>65</v>
      </c>
      <c r="B74" s="1572">
        <v>37020</v>
      </c>
      <c r="C74" s="174">
        <v>38242</v>
      </c>
      <c r="D74" s="174">
        <v>15</v>
      </c>
      <c r="E74" s="1094">
        <v>-0.15</v>
      </c>
      <c r="F74" s="1094">
        <v>7.6666669999999992E-2</v>
      </c>
      <c r="G74" s="205" t="s">
        <v>4683</v>
      </c>
      <c r="H74" s="1910">
        <v>7.8056514960475427</v>
      </c>
    </row>
    <row r="75" spans="1:8">
      <c r="A75" s="1654">
        <f t="shared" si="0"/>
        <v>66</v>
      </c>
      <c r="B75" s="1572">
        <v>37030</v>
      </c>
      <c r="C75" s="174">
        <v>26767</v>
      </c>
      <c r="D75" s="174">
        <v>15</v>
      </c>
      <c r="E75" s="1094">
        <v>-0.15</v>
      </c>
      <c r="F75" s="1094">
        <v>7.6666669999999992E-2</v>
      </c>
      <c r="G75" s="996" t="s">
        <v>4683</v>
      </c>
      <c r="H75" s="1910">
        <v>5.8916095281531717</v>
      </c>
    </row>
    <row r="76" spans="1:8">
      <c r="A76" s="1654">
        <f t="shared" si="0"/>
        <v>67</v>
      </c>
      <c r="B76" s="1572">
        <v>37035</v>
      </c>
      <c r="C76" s="174">
        <v>33596</v>
      </c>
      <c r="D76" s="174">
        <v>15</v>
      </c>
      <c r="E76" s="1094">
        <v>-0.15</v>
      </c>
      <c r="F76" s="1094">
        <v>7.6666669999999992E-2</v>
      </c>
      <c r="G76" s="996" t="s">
        <v>4683</v>
      </c>
      <c r="H76" s="1910">
        <v>1.8065764600847838</v>
      </c>
    </row>
    <row r="77" spans="1:8" ht="16" thickBot="1">
      <c r="A77" s="1226">
        <f t="shared" si="0"/>
        <v>68</v>
      </c>
      <c r="B77" s="1916">
        <v>37100</v>
      </c>
      <c r="C77" s="3608">
        <v>7713</v>
      </c>
      <c r="D77" s="3608">
        <v>40</v>
      </c>
      <c r="E77" s="3609">
        <v>-0.15</v>
      </c>
      <c r="F77" s="3609">
        <v>2.8750000000000001E-2</v>
      </c>
      <c r="G77" s="3610" t="s">
        <v>4677</v>
      </c>
      <c r="H77" s="1917">
        <v>19.928326990149358</v>
      </c>
    </row>
    <row r="78" spans="1:8">
      <c r="A78" s="807" t="s">
        <v>4652</v>
      </c>
      <c r="B78" s="9"/>
      <c r="C78" s="151"/>
      <c r="D78" s="9"/>
      <c r="E78" s="959"/>
      <c r="F78" s="962"/>
      <c r="G78" s="9"/>
      <c r="H78" s="952" t="s">
        <v>4684</v>
      </c>
    </row>
    <row r="79" spans="1:8" ht="16" thickBot="1">
      <c r="A79" s="12" t="s">
        <v>4685</v>
      </c>
      <c r="B79" s="12"/>
      <c r="C79" s="194"/>
      <c r="D79" s="12"/>
      <c r="E79" s="960"/>
      <c r="F79" s="953"/>
      <c r="G79" s="12"/>
      <c r="H79" s="953"/>
    </row>
    <row r="80" spans="1:8">
      <c r="A80" s="1182" t="s">
        <v>3299</v>
      </c>
      <c r="B80" s="1396"/>
      <c r="C80" s="1440"/>
      <c r="D80" s="1328" t="s">
        <v>353</v>
      </c>
      <c r="E80" s="1441"/>
      <c r="F80" s="1442" t="s">
        <v>158</v>
      </c>
      <c r="G80" s="1237" t="s">
        <v>159</v>
      </c>
      <c r="H80" s="1443"/>
    </row>
    <row r="81" spans="1:8">
      <c r="A81" s="1583" t="str">
        <f>'Data Sheet'!$C$25</f>
        <v xml:space="preserve">Niagara Mohawk Power Corporation </v>
      </c>
      <c r="B81" s="9"/>
      <c r="C81" s="412"/>
      <c r="D81" s="9" t="s">
        <v>160</v>
      </c>
      <c r="E81" s="955"/>
      <c r="F81" s="962" t="s">
        <v>161</v>
      </c>
      <c r="G81" s="47"/>
      <c r="H81" s="1910"/>
    </row>
    <row r="82" spans="1:8">
      <c r="A82" s="1583"/>
      <c r="B82" s="9"/>
      <c r="C82" s="412"/>
      <c r="D82" s="9" t="s">
        <v>1666</v>
      </c>
      <c r="E82" s="956"/>
      <c r="F82" s="963" t="str">
        <f>'Data Sheet'!$C$40</f>
        <v>April 20, 2026</v>
      </c>
      <c r="G82" s="390" t="str">
        <f>'Data Sheet'!$C$38</f>
        <v>December 31, 2025</v>
      </c>
      <c r="H82" s="1910"/>
    </row>
    <row r="83" spans="1:8">
      <c r="A83" s="1375" t="s">
        <v>4654</v>
      </c>
      <c r="B83" s="2600"/>
      <c r="C83" s="2738"/>
      <c r="D83" s="2600"/>
      <c r="E83" s="2739"/>
      <c r="F83" s="2740"/>
      <c r="G83" s="2600"/>
      <c r="H83" s="1444"/>
    </row>
    <row r="84" spans="1:8">
      <c r="A84" s="2178" t="s">
        <v>4655</v>
      </c>
      <c r="B84" s="2179"/>
      <c r="C84" s="2741"/>
      <c r="D84" s="2179"/>
      <c r="E84" s="2742"/>
      <c r="F84" s="2743"/>
      <c r="G84" s="2179"/>
      <c r="H84" s="2744"/>
    </row>
    <row r="85" spans="1:8">
      <c r="A85" s="1654"/>
      <c r="B85" s="47"/>
      <c r="C85" s="1007" t="s">
        <v>4656</v>
      </c>
      <c r="D85" s="142" t="s">
        <v>4657</v>
      </c>
      <c r="E85" s="957"/>
      <c r="F85" s="964" t="s">
        <v>4658</v>
      </c>
      <c r="G85" s="47"/>
      <c r="H85" s="1445" t="s">
        <v>3796</v>
      </c>
    </row>
    <row r="86" spans="1:8">
      <c r="A86" s="1654"/>
      <c r="B86" s="142" t="s">
        <v>977</v>
      </c>
      <c r="C86" s="1007" t="s">
        <v>4659</v>
      </c>
      <c r="D86" s="142" t="s">
        <v>4660</v>
      </c>
      <c r="E86" s="958" t="s">
        <v>4661</v>
      </c>
      <c r="F86" s="964" t="s">
        <v>4662</v>
      </c>
      <c r="G86" s="142" t="s">
        <v>4663</v>
      </c>
      <c r="H86" s="1445" t="s">
        <v>4664</v>
      </c>
    </row>
    <row r="87" spans="1:8">
      <c r="A87" s="1654" t="s">
        <v>399</v>
      </c>
      <c r="B87" s="142" t="s">
        <v>402</v>
      </c>
      <c r="C87" s="1007" t="s">
        <v>4665</v>
      </c>
      <c r="D87" s="142" t="s">
        <v>4666</v>
      </c>
      <c r="E87" s="958" t="s">
        <v>4667</v>
      </c>
      <c r="F87" s="964" t="s">
        <v>4667</v>
      </c>
      <c r="G87" s="142" t="s">
        <v>4668</v>
      </c>
      <c r="H87" s="1445" t="s">
        <v>4666</v>
      </c>
    </row>
    <row r="88" spans="1:8">
      <c r="A88" s="1585" t="s">
        <v>402</v>
      </c>
      <c r="B88" s="142" t="s">
        <v>172</v>
      </c>
      <c r="C88" s="1007" t="s">
        <v>173</v>
      </c>
      <c r="D88" s="142" t="s">
        <v>174</v>
      </c>
      <c r="E88" s="958" t="s">
        <v>175</v>
      </c>
      <c r="F88" s="964" t="s">
        <v>513</v>
      </c>
      <c r="G88" s="142" t="s">
        <v>514</v>
      </c>
      <c r="H88" s="1445" t="s">
        <v>515</v>
      </c>
    </row>
    <row r="89" spans="1:8">
      <c r="A89" s="1654">
        <v>1</v>
      </c>
      <c r="B89" s="1919"/>
      <c r="C89" s="1736"/>
      <c r="D89" s="1736"/>
      <c r="E89" s="1922"/>
      <c r="F89" s="1923"/>
      <c r="G89" s="1926"/>
      <c r="H89" s="1915"/>
    </row>
    <row r="90" spans="1:8">
      <c r="A90" s="1654">
        <v>2</v>
      </c>
      <c r="B90" s="1751"/>
      <c r="C90" s="618"/>
      <c r="D90" s="618"/>
      <c r="E90" s="1921"/>
      <c r="F90" s="1924"/>
      <c r="G90" s="1927"/>
      <c r="H90" s="1910"/>
    </row>
    <row r="91" spans="1:8">
      <c r="A91" s="1654">
        <v>3</v>
      </c>
      <c r="B91" s="1751">
        <v>37109</v>
      </c>
      <c r="C91" s="618">
        <v>6668</v>
      </c>
      <c r="D91" s="618">
        <v>40</v>
      </c>
      <c r="E91" s="1921">
        <v>-0.15</v>
      </c>
      <c r="F91" s="1924">
        <v>2.8750000000000001E-2</v>
      </c>
      <c r="G91" s="1927" t="s">
        <v>4677</v>
      </c>
      <c r="H91" s="1910">
        <v>35.629279414831352</v>
      </c>
    </row>
    <row r="92" spans="1:8">
      <c r="A92" s="1654">
        <f t="shared" si="0"/>
        <v>4</v>
      </c>
      <c r="B92" s="1751">
        <v>37130</v>
      </c>
      <c r="C92" s="618">
        <v>3108</v>
      </c>
      <c r="D92" s="618">
        <v>40</v>
      </c>
      <c r="E92" s="1921">
        <v>-0.15</v>
      </c>
      <c r="F92" s="1924">
        <v>2.8750000000000001E-2</v>
      </c>
      <c r="G92" s="1927" t="s">
        <v>4677</v>
      </c>
      <c r="H92" s="1910">
        <v>37.194442864909114</v>
      </c>
    </row>
    <row r="93" spans="1:8">
      <c r="A93" s="1654">
        <f t="shared" si="0"/>
        <v>5</v>
      </c>
      <c r="B93" s="1751">
        <v>37310</v>
      </c>
      <c r="C93" s="618">
        <v>31492</v>
      </c>
      <c r="D93" s="618">
        <v>40</v>
      </c>
      <c r="E93" s="1921">
        <v>-0.3</v>
      </c>
      <c r="F93" s="1924">
        <v>3.2500000000000001E-2</v>
      </c>
      <c r="G93" s="1927" t="s">
        <v>4677</v>
      </c>
      <c r="H93" s="1910">
        <v>22.350329334053505</v>
      </c>
    </row>
    <row r="94" spans="1:8">
      <c r="A94" s="1654">
        <f t="shared" si="0"/>
        <v>6</v>
      </c>
      <c r="B94" s="1751">
        <v>37311</v>
      </c>
      <c r="C94" s="618">
        <v>18970</v>
      </c>
      <c r="D94" s="618">
        <v>20</v>
      </c>
      <c r="E94" s="1921">
        <v>-0.3</v>
      </c>
      <c r="F94" s="1924">
        <v>6.5000000000000002E-2</v>
      </c>
      <c r="G94" s="1927" t="s">
        <v>4677</v>
      </c>
      <c r="H94" s="1910">
        <v>10.2428519412624</v>
      </c>
    </row>
    <row r="95" spans="1:8">
      <c r="A95" s="1654">
        <f t="shared" si="0"/>
        <v>7</v>
      </c>
      <c r="B95" s="1751">
        <v>37320</v>
      </c>
      <c r="C95" s="618">
        <v>80580</v>
      </c>
      <c r="D95" s="618">
        <v>40</v>
      </c>
      <c r="E95" s="1921">
        <v>-0.3</v>
      </c>
      <c r="F95" s="1924">
        <v>3.2500000000000001E-2</v>
      </c>
      <c r="G95" s="1927" t="s">
        <v>4677</v>
      </c>
      <c r="H95" s="1910">
        <v>28.070666923309147</v>
      </c>
    </row>
    <row r="96" spans="1:8">
      <c r="A96" s="1654">
        <f t="shared" si="0"/>
        <v>8</v>
      </c>
      <c r="B96" s="1751">
        <v>37321</v>
      </c>
      <c r="C96" s="618">
        <v>21440</v>
      </c>
      <c r="D96" s="618">
        <v>20</v>
      </c>
      <c r="E96" s="1921">
        <v>-0.3</v>
      </c>
      <c r="F96" s="1924">
        <v>6.5000000000000002E-2</v>
      </c>
      <c r="G96" s="1927" t="s">
        <v>4673</v>
      </c>
      <c r="H96" s="1910">
        <v>7.7828346992493262</v>
      </c>
    </row>
    <row r="97" spans="1:8">
      <c r="A97" s="1654">
        <f t="shared" si="0"/>
        <v>9</v>
      </c>
      <c r="B97" s="1751">
        <v>37330</v>
      </c>
      <c r="C97" s="618">
        <v>37342</v>
      </c>
      <c r="D97" s="618">
        <v>20</v>
      </c>
      <c r="E97" s="1921">
        <v>-0.3</v>
      </c>
      <c r="F97" s="1924">
        <v>6.5000000000000002E-2</v>
      </c>
      <c r="G97" s="1927" t="s">
        <v>4673</v>
      </c>
      <c r="H97" s="1910">
        <v>15.836429596877382</v>
      </c>
    </row>
    <row r="98" spans="1:8">
      <c r="A98" s="1654">
        <f t="shared" si="0"/>
        <v>10</v>
      </c>
      <c r="B98" s="1751">
        <v>37340</v>
      </c>
      <c r="C98" s="618">
        <v>14097</v>
      </c>
      <c r="D98" s="618">
        <v>20</v>
      </c>
      <c r="E98" s="1921">
        <v>-0.3</v>
      </c>
      <c r="F98" s="1924">
        <v>6.5000000000000002E-2</v>
      </c>
      <c r="G98" s="1927" t="s">
        <v>4673</v>
      </c>
      <c r="H98" s="1910">
        <v>17.787379237982783</v>
      </c>
    </row>
    <row r="99" spans="1:8">
      <c r="A99" s="1654">
        <f t="shared" si="0"/>
        <v>11</v>
      </c>
      <c r="B99" s="1751">
        <v>37400</v>
      </c>
      <c r="C99" s="618">
        <v>343</v>
      </c>
      <c r="D99" s="618"/>
      <c r="E99" s="1921"/>
      <c r="F99" s="1924"/>
      <c r="G99" s="1927"/>
      <c r="H99" s="1910"/>
    </row>
    <row r="100" spans="1:8">
      <c r="A100" s="1654">
        <f t="shared" si="0"/>
        <v>12</v>
      </c>
      <c r="B100" s="1781" t="s">
        <v>4669</v>
      </c>
      <c r="C100" s="3419">
        <f>SUM(C50:C99)</f>
        <v>9027779</v>
      </c>
      <c r="D100" s="618"/>
      <c r="E100" s="1921"/>
      <c r="F100" s="1924"/>
      <c r="G100" s="1927"/>
      <c r="H100" s="1910"/>
    </row>
    <row r="101" spans="1:8">
      <c r="A101" s="1654">
        <f t="shared" ref="A101:A113" si="1">A100+1</f>
        <v>13</v>
      </c>
      <c r="B101" s="1781"/>
      <c r="C101" s="1920"/>
      <c r="D101" s="618"/>
      <c r="E101" s="1921"/>
      <c r="F101" s="1924"/>
      <c r="G101" s="1927"/>
      <c r="H101" s="1910"/>
    </row>
    <row r="102" spans="1:8">
      <c r="A102" s="1654">
        <f t="shared" si="1"/>
        <v>14</v>
      </c>
      <c r="B102" s="1781" t="s">
        <v>2720</v>
      </c>
      <c r="C102" s="1920"/>
      <c r="D102" s="618"/>
      <c r="E102" s="1921"/>
      <c r="F102" s="1924"/>
      <c r="G102" s="1927"/>
      <c r="H102" s="1910"/>
    </row>
    <row r="103" spans="1:8">
      <c r="A103" s="1654">
        <f t="shared" si="1"/>
        <v>15</v>
      </c>
      <c r="B103" s="1751">
        <v>38703</v>
      </c>
      <c r="C103" s="618">
        <v>5686</v>
      </c>
      <c r="D103" s="618">
        <v>10</v>
      </c>
      <c r="E103" s="1921">
        <v>0</v>
      </c>
      <c r="F103" s="1924">
        <v>6.6666669999999997E-2</v>
      </c>
      <c r="G103" s="1927"/>
      <c r="H103" s="1910"/>
    </row>
    <row r="104" spans="1:8">
      <c r="A104" s="1654">
        <f t="shared" si="1"/>
        <v>16</v>
      </c>
      <c r="B104" s="1781" t="s">
        <v>4669</v>
      </c>
      <c r="C104" s="3419">
        <f>SUM(C103)</f>
        <v>5686</v>
      </c>
      <c r="D104" s="618"/>
      <c r="E104" s="1921"/>
      <c r="F104" s="1924"/>
      <c r="G104" s="1927"/>
      <c r="H104" s="1910"/>
    </row>
    <row r="105" spans="1:8">
      <c r="A105" s="1654">
        <f t="shared" si="1"/>
        <v>17</v>
      </c>
      <c r="B105" s="1781"/>
      <c r="C105" s="1920"/>
      <c r="D105" s="618"/>
      <c r="E105" s="1921"/>
      <c r="F105" s="1924"/>
      <c r="G105" s="1927"/>
      <c r="H105" s="1910"/>
    </row>
    <row r="106" spans="1:8">
      <c r="A106" s="1654">
        <f t="shared" si="1"/>
        <v>18</v>
      </c>
      <c r="B106" s="1781" t="s">
        <v>4686</v>
      </c>
      <c r="C106" s="618"/>
      <c r="D106" s="618"/>
      <c r="E106" s="1921"/>
      <c r="F106" s="1924"/>
      <c r="G106" s="1927"/>
      <c r="H106" s="1910"/>
    </row>
    <row r="107" spans="1:8">
      <c r="A107" s="1654">
        <f t="shared" si="1"/>
        <v>19</v>
      </c>
      <c r="B107" s="1751">
        <v>38900</v>
      </c>
      <c r="C107" s="618">
        <v>2339</v>
      </c>
      <c r="D107" s="618"/>
      <c r="E107" s="1921"/>
      <c r="F107" s="1924"/>
      <c r="G107" s="1927"/>
      <c r="H107" s="1910"/>
    </row>
    <row r="108" spans="1:8">
      <c r="A108" s="1654">
        <f t="shared" si="1"/>
        <v>20</v>
      </c>
      <c r="B108" s="1751">
        <v>38910</v>
      </c>
      <c r="C108" s="618">
        <v>2</v>
      </c>
      <c r="D108" s="618"/>
      <c r="E108" s="1921"/>
      <c r="F108" s="1924"/>
      <c r="G108" s="1927"/>
      <c r="H108" s="1910"/>
    </row>
    <row r="109" spans="1:8">
      <c r="A109" s="1654">
        <f t="shared" si="1"/>
        <v>21</v>
      </c>
      <c r="B109" s="1751">
        <v>39000</v>
      </c>
      <c r="C109" s="618">
        <v>155429</v>
      </c>
      <c r="D109" s="618">
        <v>50</v>
      </c>
      <c r="E109" s="1921">
        <v>-0.14999999999999994</v>
      </c>
      <c r="F109" s="1924">
        <v>2.3000000000000007E-2</v>
      </c>
      <c r="G109" s="1927" t="s">
        <v>4687</v>
      </c>
      <c r="H109" s="1910">
        <v>280.9094967923001</v>
      </c>
    </row>
    <row r="110" spans="1:8">
      <c r="A110" s="1654">
        <f t="shared" si="1"/>
        <v>22</v>
      </c>
      <c r="B110" s="1751">
        <v>39100</v>
      </c>
      <c r="C110" s="618">
        <v>63</v>
      </c>
      <c r="D110" s="618">
        <v>5</v>
      </c>
      <c r="E110" s="1921">
        <v>0</v>
      </c>
      <c r="F110" s="1924">
        <v>0.2</v>
      </c>
      <c r="G110" s="1927" t="s">
        <v>4688</v>
      </c>
      <c r="H110" s="1910">
        <v>0.5</v>
      </c>
    </row>
    <row r="111" spans="1:8">
      <c r="A111" s="1654">
        <f t="shared" si="1"/>
        <v>23</v>
      </c>
      <c r="B111" s="1751">
        <v>39110</v>
      </c>
      <c r="C111" s="618">
        <v>3420</v>
      </c>
      <c r="D111" s="618">
        <v>15</v>
      </c>
      <c r="E111" s="1921">
        <v>0</v>
      </c>
      <c r="F111" s="1924">
        <v>6.6666669999999997E-2</v>
      </c>
      <c r="G111" s="1927" t="s">
        <v>4688</v>
      </c>
      <c r="H111" s="1910">
        <v>7.8308771638472008</v>
      </c>
    </row>
    <row r="112" spans="1:8">
      <c r="A112" s="1654">
        <f t="shared" si="1"/>
        <v>24</v>
      </c>
      <c r="B112" s="1751">
        <v>39120</v>
      </c>
      <c r="C112" s="618">
        <v>9080</v>
      </c>
      <c r="D112" s="618">
        <v>5</v>
      </c>
      <c r="E112" s="1921">
        <v>0</v>
      </c>
      <c r="F112" s="1924">
        <v>0.20000000000000004</v>
      </c>
      <c r="G112" s="1927" t="s">
        <v>4688</v>
      </c>
      <c r="H112" s="1910">
        <v>1.6638357923689684</v>
      </c>
    </row>
    <row r="113" spans="1:8">
      <c r="A113" s="1654">
        <f t="shared" si="1"/>
        <v>25</v>
      </c>
      <c r="B113" s="1751">
        <v>39200</v>
      </c>
      <c r="C113" s="618">
        <v>56</v>
      </c>
      <c r="D113" s="618">
        <v>12</v>
      </c>
      <c r="E113" s="1921">
        <v>0</v>
      </c>
      <c r="F113" s="1924">
        <v>8.3299999999999999E-2</v>
      </c>
      <c r="G113" s="1927" t="s">
        <v>4688</v>
      </c>
      <c r="H113" s="1910">
        <v>0</v>
      </c>
    </row>
    <row r="114" spans="1:8">
      <c r="A114" s="1654">
        <f t="shared" ref="A114:A136" si="2">A113+1</f>
        <v>26</v>
      </c>
      <c r="B114" s="1751">
        <v>39222</v>
      </c>
      <c r="C114" s="618">
        <v>8694</v>
      </c>
      <c r="D114" s="618">
        <v>10</v>
      </c>
      <c r="E114" s="1921">
        <v>0</v>
      </c>
      <c r="F114" s="1924">
        <v>0.1</v>
      </c>
      <c r="G114" s="1927" t="s">
        <v>4688</v>
      </c>
      <c r="H114" s="1910">
        <v>0.6714342225029104</v>
      </c>
    </row>
    <row r="115" spans="1:8">
      <c r="A115" s="1654">
        <f t="shared" si="2"/>
        <v>27</v>
      </c>
      <c r="B115" s="1751">
        <v>39300</v>
      </c>
      <c r="C115" s="618">
        <v>320</v>
      </c>
      <c r="D115" s="618">
        <v>32</v>
      </c>
      <c r="E115" s="1921">
        <v>0</v>
      </c>
      <c r="F115" s="1924">
        <v>3.125E-2</v>
      </c>
      <c r="G115" s="1927" t="s">
        <v>4688</v>
      </c>
      <c r="H115" s="1910">
        <v>20.915838572662345</v>
      </c>
    </row>
    <row r="116" spans="1:8">
      <c r="A116" s="1654">
        <f t="shared" si="2"/>
        <v>28</v>
      </c>
      <c r="B116" s="1751">
        <v>39400</v>
      </c>
      <c r="C116" s="618">
        <v>5307</v>
      </c>
      <c r="D116" s="618">
        <v>32</v>
      </c>
      <c r="E116" s="1921">
        <v>0</v>
      </c>
      <c r="F116" s="1924">
        <v>3.125E-2</v>
      </c>
      <c r="G116" s="1927" t="s">
        <v>4688</v>
      </c>
      <c r="H116" s="1910">
        <v>17.432221032824284</v>
      </c>
    </row>
    <row r="117" spans="1:8">
      <c r="A117" s="1654">
        <f t="shared" si="2"/>
        <v>29</v>
      </c>
      <c r="B117" s="1751">
        <v>39410</v>
      </c>
      <c r="C117" s="618">
        <v>2511</v>
      </c>
      <c r="D117" s="618">
        <v>25</v>
      </c>
      <c r="E117" s="1921">
        <v>0</v>
      </c>
      <c r="F117" s="1924">
        <v>0.04</v>
      </c>
      <c r="G117" s="1751" t="s">
        <v>4688</v>
      </c>
      <c r="H117" s="1910">
        <v>14.742190957135065</v>
      </c>
    </row>
    <row r="118" spans="1:8">
      <c r="A118" s="1654">
        <f t="shared" si="2"/>
        <v>30</v>
      </c>
      <c r="B118" s="1751">
        <v>39420</v>
      </c>
      <c r="C118" s="618">
        <v>51054</v>
      </c>
      <c r="D118" s="618">
        <v>25</v>
      </c>
      <c r="E118" s="1921">
        <v>0</v>
      </c>
      <c r="F118" s="1924">
        <v>0.04</v>
      </c>
      <c r="G118" s="1751" t="s">
        <v>4688</v>
      </c>
      <c r="H118" s="1910">
        <v>15.610018780667561</v>
      </c>
    </row>
    <row r="119" spans="1:8">
      <c r="A119" s="1654">
        <f t="shared" si="2"/>
        <v>31</v>
      </c>
      <c r="B119" s="1751">
        <v>39500</v>
      </c>
      <c r="C119" s="618">
        <v>25120</v>
      </c>
      <c r="D119" s="618">
        <v>30</v>
      </c>
      <c r="E119" s="1921">
        <v>0</v>
      </c>
      <c r="F119" s="1924">
        <v>3.3333330000000001E-2</v>
      </c>
      <c r="G119" s="1751" t="s">
        <v>4688</v>
      </c>
      <c r="H119" s="1910">
        <v>23.759262505791778</v>
      </c>
    </row>
    <row r="120" spans="1:8">
      <c r="A120" s="1654">
        <f t="shared" si="2"/>
        <v>32</v>
      </c>
      <c r="B120" s="1751">
        <v>39600</v>
      </c>
      <c r="C120" s="618">
        <v>0</v>
      </c>
      <c r="D120" s="618">
        <v>10</v>
      </c>
      <c r="E120" s="1921">
        <v>0</v>
      </c>
      <c r="F120" s="1924">
        <v>0.1</v>
      </c>
      <c r="G120" s="1751" t="s">
        <v>4688</v>
      </c>
      <c r="H120" s="1910">
        <v>0</v>
      </c>
    </row>
    <row r="121" spans="1:8">
      <c r="A121" s="1654">
        <f t="shared" si="2"/>
        <v>33</v>
      </c>
      <c r="B121" s="1751">
        <v>39710</v>
      </c>
      <c r="C121" s="618">
        <v>3</v>
      </c>
      <c r="D121" s="618">
        <v>15</v>
      </c>
      <c r="E121" s="1921">
        <v>0</v>
      </c>
      <c r="F121" s="1924">
        <v>6.6666669999999997E-2</v>
      </c>
      <c r="G121" s="1927" t="s">
        <v>4688</v>
      </c>
      <c r="H121" s="1910">
        <v>12.5</v>
      </c>
    </row>
    <row r="122" spans="1:8">
      <c r="A122" s="1654">
        <f t="shared" si="2"/>
        <v>34</v>
      </c>
      <c r="B122" s="1751">
        <v>39720</v>
      </c>
      <c r="C122" s="618">
        <v>190</v>
      </c>
      <c r="D122" s="618">
        <v>15</v>
      </c>
      <c r="E122" s="1921">
        <v>0</v>
      </c>
      <c r="F122" s="1924">
        <v>6.6666669999999997E-2</v>
      </c>
      <c r="G122" s="1927" t="s">
        <v>4688</v>
      </c>
      <c r="H122" s="1910">
        <v>2.5024815369668763</v>
      </c>
    </row>
    <row r="123" spans="1:8">
      <c r="A123" s="1654">
        <f t="shared" si="2"/>
        <v>35</v>
      </c>
      <c r="B123" s="1751">
        <v>39730</v>
      </c>
      <c r="C123" s="618">
        <v>131</v>
      </c>
      <c r="D123" s="618">
        <v>15</v>
      </c>
      <c r="E123" s="1921">
        <v>0</v>
      </c>
      <c r="F123" s="1924">
        <v>6.6666669999999997E-2</v>
      </c>
      <c r="G123" s="1751" t="s">
        <v>4688</v>
      </c>
      <c r="H123" s="1910">
        <v>5.4588645257606281</v>
      </c>
    </row>
    <row r="124" spans="1:8" ht="18" customHeight="1">
      <c r="A124" s="1654">
        <f t="shared" si="2"/>
        <v>36</v>
      </c>
      <c r="B124" s="1751">
        <v>39735</v>
      </c>
      <c r="C124" s="618">
        <v>0</v>
      </c>
      <c r="D124" s="618">
        <v>15</v>
      </c>
      <c r="E124" s="1921">
        <v>0</v>
      </c>
      <c r="F124" s="1924">
        <v>6.6666669999999997E-2</v>
      </c>
      <c r="G124" s="1751" t="s">
        <v>4688</v>
      </c>
      <c r="H124" s="1910">
        <v>0</v>
      </c>
    </row>
    <row r="125" spans="1:8">
      <c r="A125" s="1654">
        <f t="shared" si="2"/>
        <v>37</v>
      </c>
      <c r="B125" s="1751">
        <v>39750</v>
      </c>
      <c r="C125" s="618">
        <v>6682</v>
      </c>
      <c r="D125" s="618">
        <v>15</v>
      </c>
      <c r="E125" s="1921">
        <v>0</v>
      </c>
      <c r="F125" s="1924">
        <v>6.6666669999999997E-2</v>
      </c>
      <c r="G125" s="1751" t="s">
        <v>4688</v>
      </c>
      <c r="H125" s="1910">
        <v>0</v>
      </c>
    </row>
    <row r="126" spans="1:8">
      <c r="A126" s="1654">
        <f t="shared" si="2"/>
        <v>38</v>
      </c>
      <c r="B126" s="1751">
        <v>39760</v>
      </c>
      <c r="C126" s="618">
        <v>2129</v>
      </c>
      <c r="D126" s="618">
        <v>15</v>
      </c>
      <c r="E126" s="1921">
        <v>0</v>
      </c>
      <c r="F126" s="1924">
        <v>6.6666670000000011E-2</v>
      </c>
      <c r="G126" s="1751" t="s">
        <v>4688</v>
      </c>
      <c r="H126" s="1910">
        <v>12.729431963932333</v>
      </c>
    </row>
    <row r="127" spans="1:8">
      <c r="A127" s="1654">
        <f t="shared" si="2"/>
        <v>39</v>
      </c>
      <c r="B127" s="1751">
        <v>39780</v>
      </c>
      <c r="C127" s="618">
        <v>803</v>
      </c>
      <c r="D127" s="618">
        <v>15</v>
      </c>
      <c r="E127" s="1921">
        <v>0</v>
      </c>
      <c r="F127" s="1924">
        <v>6.6666669999999997E-2</v>
      </c>
      <c r="G127" s="1751"/>
      <c r="H127" s="1910"/>
    </row>
    <row r="128" spans="1:8">
      <c r="A128" s="1654">
        <f t="shared" si="2"/>
        <v>40</v>
      </c>
      <c r="B128" s="1751">
        <v>39800</v>
      </c>
      <c r="C128" s="618">
        <v>9020</v>
      </c>
      <c r="D128" s="618">
        <v>35</v>
      </c>
      <c r="E128" s="1921">
        <v>0</v>
      </c>
      <c r="F128" s="1924">
        <v>2.86E-2</v>
      </c>
      <c r="G128" s="1751" t="s">
        <v>4688</v>
      </c>
      <c r="H128" s="1910">
        <v>4.3656807161032418</v>
      </c>
    </row>
    <row r="129" spans="1:8">
      <c r="A129" s="1654">
        <f t="shared" si="2"/>
        <v>41</v>
      </c>
      <c r="B129" s="1751">
        <v>39801</v>
      </c>
      <c r="C129" s="618">
        <v>1425</v>
      </c>
      <c r="D129" s="618">
        <v>35</v>
      </c>
      <c r="E129" s="1921">
        <v>0</v>
      </c>
      <c r="F129" s="1924">
        <v>2.86E-2</v>
      </c>
      <c r="G129" s="1751" t="s">
        <v>4688</v>
      </c>
      <c r="H129" s="1910">
        <v>29.883511207536699</v>
      </c>
    </row>
    <row r="130" spans="1:8">
      <c r="A130" s="1654">
        <f t="shared" si="2"/>
        <v>42</v>
      </c>
      <c r="B130" s="1751">
        <v>39810</v>
      </c>
      <c r="C130" s="618">
        <v>990</v>
      </c>
      <c r="D130" s="618">
        <v>35</v>
      </c>
      <c r="E130" s="1921">
        <v>0</v>
      </c>
      <c r="F130" s="1924">
        <v>2.86E-2</v>
      </c>
      <c r="G130" s="1751" t="s">
        <v>4688</v>
      </c>
      <c r="H130" s="1910">
        <v>33.751275850343831</v>
      </c>
    </row>
    <row r="131" spans="1:8">
      <c r="A131" s="1654">
        <f t="shared" si="2"/>
        <v>43</v>
      </c>
      <c r="B131" s="1751">
        <v>39855</v>
      </c>
      <c r="C131" s="618">
        <v>150</v>
      </c>
      <c r="D131" s="618">
        <v>35</v>
      </c>
      <c r="E131" s="1921">
        <v>0</v>
      </c>
      <c r="F131" s="1924">
        <v>2.86E-2</v>
      </c>
      <c r="G131" s="1751" t="s">
        <v>4688</v>
      </c>
      <c r="H131" s="1910">
        <v>15.664375164788623</v>
      </c>
    </row>
    <row r="132" spans="1:8">
      <c r="A132" s="1654">
        <f t="shared" si="2"/>
        <v>44</v>
      </c>
      <c r="B132" s="1751">
        <v>39856</v>
      </c>
      <c r="C132" s="618">
        <v>31661</v>
      </c>
      <c r="D132" s="617">
        <v>35</v>
      </c>
      <c r="E132" s="1921">
        <v>0</v>
      </c>
      <c r="F132" s="1925">
        <v>2.86E-2</v>
      </c>
      <c r="G132" s="1751" t="s">
        <v>4688</v>
      </c>
      <c r="H132" s="1910">
        <v>3.5</v>
      </c>
    </row>
    <row r="133" spans="1:8">
      <c r="A133" s="1654">
        <f t="shared" si="2"/>
        <v>45</v>
      </c>
      <c r="B133" s="1751">
        <v>39910</v>
      </c>
      <c r="C133" s="618">
        <v>1866</v>
      </c>
      <c r="D133" s="617"/>
      <c r="E133" s="1921"/>
      <c r="F133" s="1925"/>
      <c r="G133" s="1928"/>
      <c r="H133" s="1910"/>
    </row>
    <row r="134" spans="1:8">
      <c r="A134" s="1654">
        <f t="shared" si="2"/>
        <v>46</v>
      </c>
      <c r="B134" s="1751"/>
      <c r="C134" s="618"/>
      <c r="D134" s="617"/>
      <c r="E134" s="1921"/>
      <c r="F134" s="1925"/>
      <c r="G134" s="1928"/>
      <c r="H134" s="1910"/>
    </row>
    <row r="135" spans="1:8">
      <c r="A135" s="1654">
        <f t="shared" si="2"/>
        <v>47</v>
      </c>
      <c r="B135" s="1781" t="s">
        <v>4669</v>
      </c>
      <c r="C135" s="3419">
        <f>SUM(C107:C134)</f>
        <v>318445</v>
      </c>
      <c r="D135" s="617"/>
      <c r="E135" s="1921"/>
      <c r="F135" s="1925"/>
      <c r="G135" s="617"/>
      <c r="H135" s="1910"/>
    </row>
    <row r="136" spans="1:8" ht="16" thickBot="1">
      <c r="A136" s="1226">
        <f t="shared" si="2"/>
        <v>48</v>
      </c>
      <c r="B136" s="1929" t="s">
        <v>4689</v>
      </c>
      <c r="C136" s="3420">
        <f>SUM(C135,C104,C100,C47,C14,C18,C22)</f>
        <v>14393180</v>
      </c>
      <c r="D136" s="1930"/>
      <c r="E136" s="1931"/>
      <c r="F136" s="1932"/>
      <c r="G136" s="1930"/>
      <c r="H136" s="1917"/>
    </row>
    <row r="137" spans="1:8">
      <c r="A137" s="807" t="s">
        <v>4652</v>
      </c>
      <c r="B137" s="9"/>
      <c r="C137" s="151"/>
      <c r="D137" s="9"/>
      <c r="E137" s="1918"/>
      <c r="F137" s="962"/>
      <c r="G137" s="9"/>
      <c r="H137" s="952" t="s">
        <v>4690</v>
      </c>
    </row>
    <row r="138" spans="1:8">
      <c r="A138" s="3699" t="s">
        <v>4691</v>
      </c>
      <c r="B138" s="3699"/>
      <c r="C138" s="3699"/>
      <c r="D138" s="3699"/>
      <c r="E138" s="3699"/>
      <c r="F138" s="3699"/>
      <c r="G138" s="3699"/>
      <c r="H138" s="3699"/>
    </row>
    <row r="139" spans="1:8">
      <c r="E139" s="1636"/>
    </row>
    <row r="140" spans="1:8">
      <c r="E140" s="1636"/>
    </row>
    <row r="141" spans="1:8">
      <c r="E141" s="1636"/>
    </row>
    <row r="142" spans="1:8">
      <c r="E142" s="1636"/>
    </row>
    <row r="143" spans="1:8">
      <c r="E143" s="1636"/>
    </row>
    <row r="144" spans="1:8">
      <c r="E144" s="1636"/>
    </row>
    <row r="145" spans="1:7">
      <c r="E145" s="1636"/>
    </row>
    <row r="146" spans="1:7">
      <c r="E146" s="1636"/>
    </row>
    <row r="147" spans="1:7">
      <c r="B147" s="954"/>
      <c r="C147" s="954"/>
      <c r="D147" s="954"/>
      <c r="E147" s="954"/>
      <c r="G147" s="954"/>
    </row>
    <row r="148" spans="1:7">
      <c r="A148" s="1465"/>
      <c r="B148" s="954"/>
      <c r="C148" s="954"/>
      <c r="D148" s="954"/>
      <c r="E148" s="954"/>
      <c r="G148" s="954"/>
    </row>
    <row r="149" spans="1:7">
      <c r="A149" s="1465"/>
      <c r="B149" s="954"/>
      <c r="C149" s="954"/>
      <c r="D149" s="954"/>
      <c r="E149" s="954"/>
      <c r="G149" s="954"/>
    </row>
    <row r="150" spans="1:7">
      <c r="A150" s="1465"/>
      <c r="B150" s="954"/>
      <c r="C150" s="954"/>
      <c r="D150" s="954"/>
      <c r="E150" s="954"/>
      <c r="G150" s="954"/>
    </row>
    <row r="151" spans="1:7">
      <c r="A151" s="1465"/>
      <c r="B151" s="954"/>
      <c r="C151" s="954"/>
      <c r="D151" s="954"/>
      <c r="E151" s="954"/>
      <c r="G151" s="954"/>
    </row>
    <row r="152" spans="1:7">
      <c r="A152" s="1465"/>
      <c r="B152" s="954"/>
      <c r="C152" s="954"/>
      <c r="D152" s="954"/>
      <c r="E152" s="954"/>
      <c r="G152" s="954"/>
    </row>
    <row r="153" spans="1:7">
      <c r="A153" s="1465"/>
      <c r="B153" s="954"/>
      <c r="C153" s="954"/>
      <c r="D153" s="954"/>
      <c r="E153" s="954"/>
      <c r="G153" s="954"/>
    </row>
    <row r="154" spans="1:7">
      <c r="A154" s="1465"/>
      <c r="B154" s="954"/>
      <c r="C154" s="954"/>
      <c r="D154" s="954"/>
      <c r="E154" s="954"/>
      <c r="G154" s="954"/>
    </row>
    <row r="155" spans="1:7">
      <c r="A155" s="1465"/>
      <c r="B155" s="954"/>
      <c r="C155" s="954"/>
      <c r="D155" s="954"/>
      <c r="E155" s="954"/>
      <c r="G155" s="954"/>
    </row>
    <row r="156" spans="1:7">
      <c r="A156" s="1465"/>
      <c r="B156" s="954"/>
      <c r="C156" s="954"/>
      <c r="D156" s="954"/>
      <c r="E156" s="954"/>
      <c r="G156" s="954"/>
    </row>
    <row r="157" spans="1:7">
      <c r="A157" s="1465"/>
      <c r="B157" s="954"/>
      <c r="C157" s="954"/>
      <c r="D157" s="954"/>
      <c r="E157" s="954"/>
      <c r="G157" s="954"/>
    </row>
    <row r="158" spans="1:7">
      <c r="A158" s="1465"/>
      <c r="B158" s="954"/>
      <c r="C158" s="954"/>
      <c r="D158" s="954"/>
      <c r="E158" s="954"/>
      <c r="G158" s="954"/>
    </row>
    <row r="159" spans="1:7">
      <c r="A159" s="1465"/>
      <c r="B159" s="954"/>
      <c r="C159" s="954"/>
      <c r="D159" s="954"/>
      <c r="E159" s="954"/>
      <c r="G159" s="954"/>
    </row>
    <row r="160" spans="1:7">
      <c r="A160" s="1465"/>
      <c r="B160" s="954"/>
      <c r="C160" s="954"/>
      <c r="D160" s="954"/>
      <c r="E160" s="954"/>
      <c r="G160" s="954"/>
    </row>
    <row r="161" spans="1:7">
      <c r="A161" s="1465"/>
      <c r="B161" s="954"/>
      <c r="C161" s="954"/>
      <c r="D161" s="954"/>
      <c r="E161" s="954"/>
      <c r="G161" s="954"/>
    </row>
    <row r="162" spans="1:7">
      <c r="A162" s="1465"/>
      <c r="B162" s="954"/>
      <c r="C162" s="954"/>
      <c r="D162" s="954"/>
      <c r="E162" s="954"/>
      <c r="G162" s="954"/>
    </row>
    <row r="163" spans="1:7">
      <c r="A163" s="1465"/>
      <c r="B163" s="954"/>
      <c r="C163" s="954"/>
      <c r="D163" s="954"/>
      <c r="E163" s="954"/>
      <c r="G163" s="954"/>
    </row>
    <row r="164" spans="1:7">
      <c r="A164" s="1465"/>
      <c r="B164" s="954"/>
      <c r="C164" s="954"/>
      <c r="D164" s="954"/>
      <c r="E164" s="954"/>
      <c r="G164" s="954"/>
    </row>
    <row r="165" spans="1:7">
      <c r="A165" s="1465"/>
      <c r="B165" s="954"/>
      <c r="C165" s="954"/>
      <c r="D165" s="954"/>
      <c r="E165" s="954"/>
      <c r="G165" s="954"/>
    </row>
    <row r="166" spans="1:7">
      <c r="A166" s="1465"/>
      <c r="B166" s="954"/>
      <c r="C166" s="954"/>
      <c r="D166" s="954"/>
      <c r="E166" s="954"/>
      <c r="G166" s="954"/>
    </row>
    <row r="167" spans="1:7">
      <c r="A167" s="1465"/>
      <c r="B167" s="954"/>
      <c r="C167" s="954"/>
      <c r="D167" s="954"/>
      <c r="E167" s="954"/>
      <c r="G167" s="954"/>
    </row>
    <row r="168" spans="1:7">
      <c r="A168" s="1465"/>
      <c r="B168" s="954"/>
      <c r="C168" s="954"/>
      <c r="D168" s="954"/>
      <c r="E168" s="954"/>
      <c r="G168" s="954"/>
    </row>
    <row r="169" spans="1:7">
      <c r="A169" s="1465"/>
      <c r="B169" s="954"/>
      <c r="C169" s="954"/>
      <c r="D169" s="954"/>
      <c r="E169" s="954"/>
      <c r="G169" s="954"/>
    </row>
    <row r="170" spans="1:7">
      <c r="A170" s="1465"/>
      <c r="B170" s="954"/>
      <c r="C170" s="954"/>
      <c r="D170" s="954"/>
      <c r="E170" s="954"/>
      <c r="G170" s="954"/>
    </row>
    <row r="171" spans="1:7">
      <c r="A171" s="1465"/>
      <c r="B171" s="954"/>
      <c r="C171" s="954"/>
      <c r="D171" s="954"/>
      <c r="E171" s="954"/>
      <c r="G171" s="954"/>
    </row>
    <row r="172" spans="1:7">
      <c r="A172" s="1465"/>
      <c r="B172" s="954"/>
      <c r="C172" s="954"/>
      <c r="D172" s="954"/>
      <c r="E172" s="954"/>
      <c r="G172" s="954"/>
    </row>
    <row r="173" spans="1:7">
      <c r="A173" s="1465"/>
      <c r="B173" s="954"/>
      <c r="C173" s="954"/>
      <c r="D173" s="954"/>
      <c r="E173" s="954"/>
      <c r="G173" s="954"/>
    </row>
    <row r="174" spans="1:7">
      <c r="A174" s="1465"/>
      <c r="B174" s="954"/>
      <c r="C174" s="954"/>
      <c r="D174" s="954"/>
      <c r="E174" s="954"/>
      <c r="G174" s="954"/>
    </row>
    <row r="175" spans="1:7">
      <c r="A175" s="1465"/>
      <c r="B175" s="954"/>
      <c r="C175" s="954"/>
      <c r="D175" s="954"/>
      <c r="E175" s="954"/>
      <c r="G175" s="954"/>
    </row>
    <row r="176" spans="1:7">
      <c r="A176" s="1465"/>
      <c r="B176" s="954"/>
      <c r="C176" s="954"/>
      <c r="D176" s="954"/>
      <c r="E176" s="954"/>
      <c r="G176" s="954"/>
    </row>
    <row r="177" spans="1:7">
      <c r="A177" s="1465"/>
      <c r="B177" s="954"/>
      <c r="C177" s="954"/>
      <c r="D177" s="954"/>
      <c r="E177" s="954"/>
      <c r="G177" s="954"/>
    </row>
    <row r="178" spans="1:7">
      <c r="A178" s="1465"/>
      <c r="B178" s="954"/>
      <c r="C178" s="954"/>
      <c r="D178" s="954"/>
      <c r="E178" s="954"/>
      <c r="G178" s="954"/>
    </row>
    <row r="179" spans="1:7">
      <c r="A179" s="1465"/>
      <c r="B179" s="954"/>
      <c r="C179" s="954"/>
      <c r="D179" s="954"/>
      <c r="E179" s="954"/>
      <c r="G179" s="954"/>
    </row>
    <row r="180" spans="1:7">
      <c r="A180" s="954"/>
      <c r="B180" s="954"/>
      <c r="C180" s="954"/>
      <c r="D180" s="954"/>
      <c r="E180" s="954"/>
      <c r="G180" s="954"/>
    </row>
    <row r="181" spans="1:7">
      <c r="A181" s="954"/>
      <c r="B181" s="954"/>
      <c r="C181" s="954"/>
      <c r="D181" s="954"/>
      <c r="E181" s="954"/>
      <c r="G181" s="954"/>
    </row>
    <row r="182" spans="1:7">
      <c r="A182" s="954"/>
      <c r="B182" s="954"/>
      <c r="C182" s="954"/>
      <c r="D182" s="954"/>
      <c r="E182" s="954"/>
      <c r="G182" s="954"/>
    </row>
    <row r="183" spans="1:7">
      <c r="A183" s="954"/>
      <c r="B183" s="954"/>
      <c r="C183" s="954"/>
      <c r="D183" s="954"/>
      <c r="E183" s="954"/>
      <c r="G183" s="954"/>
    </row>
    <row r="184" spans="1:7">
      <c r="A184" s="954"/>
      <c r="B184" s="954"/>
      <c r="C184" s="954"/>
      <c r="D184" s="954"/>
      <c r="E184" s="954"/>
      <c r="G184" s="954"/>
    </row>
    <row r="185" spans="1:7">
      <c r="A185" s="954"/>
      <c r="B185" s="954"/>
      <c r="C185" s="954"/>
      <c r="D185" s="954"/>
      <c r="E185" s="954"/>
      <c r="G185" s="954"/>
    </row>
    <row r="186" spans="1:7">
      <c r="A186" s="954"/>
      <c r="B186" s="954"/>
      <c r="C186" s="954"/>
      <c r="D186" s="954"/>
      <c r="E186" s="954"/>
      <c r="G186" s="954"/>
    </row>
    <row r="187" spans="1:7">
      <c r="A187" s="954"/>
      <c r="B187" s="954"/>
      <c r="C187" s="954"/>
      <c r="D187" s="954"/>
      <c r="E187" s="954"/>
      <c r="G187" s="954"/>
    </row>
    <row r="188" spans="1:7">
      <c r="A188" s="954"/>
      <c r="B188" s="954"/>
      <c r="C188" s="954"/>
      <c r="D188" s="954"/>
      <c r="E188" s="954"/>
      <c r="G188" s="954"/>
    </row>
    <row r="189" spans="1:7">
      <c r="A189" s="954"/>
      <c r="B189" s="954"/>
      <c r="C189" s="954"/>
      <c r="D189" s="954"/>
      <c r="E189" s="954"/>
      <c r="G189" s="954"/>
    </row>
    <row r="190" spans="1:7">
      <c r="A190" s="954"/>
      <c r="B190" s="954"/>
      <c r="C190" s="954"/>
      <c r="D190" s="954"/>
      <c r="E190" s="954"/>
      <c r="G190" s="954"/>
    </row>
    <row r="191" spans="1:7">
      <c r="A191" s="954"/>
      <c r="B191" s="954"/>
      <c r="C191" s="954"/>
      <c r="D191" s="954"/>
      <c r="E191" s="954"/>
      <c r="G191" s="954"/>
    </row>
    <row r="192" spans="1:7">
      <c r="A192" s="954"/>
      <c r="B192" s="954"/>
      <c r="C192" s="954"/>
      <c r="D192" s="954"/>
      <c r="E192" s="954"/>
      <c r="G192" s="954"/>
    </row>
    <row r="193" spans="1:7">
      <c r="A193" s="954"/>
      <c r="B193" s="954"/>
      <c r="C193" s="954"/>
      <c r="D193" s="954"/>
      <c r="E193" s="954"/>
      <c r="G193" s="954"/>
    </row>
    <row r="194" spans="1:7">
      <c r="A194" s="954"/>
      <c r="B194" s="954"/>
      <c r="C194" s="954"/>
      <c r="D194" s="954"/>
      <c r="E194" s="954"/>
      <c r="G194" s="954"/>
    </row>
    <row r="195" spans="1:7">
      <c r="A195" s="954"/>
      <c r="B195" s="954"/>
      <c r="C195" s="954"/>
      <c r="D195" s="954"/>
      <c r="E195" s="954"/>
      <c r="G195" s="954"/>
    </row>
    <row r="196" spans="1:7">
      <c r="A196" s="954"/>
      <c r="B196" s="954"/>
      <c r="C196" s="954"/>
      <c r="D196" s="954"/>
      <c r="E196" s="954"/>
      <c r="G196" s="954"/>
    </row>
    <row r="197" spans="1:7">
      <c r="A197" s="954"/>
      <c r="B197" s="954"/>
      <c r="C197" s="954"/>
      <c r="D197" s="954"/>
      <c r="E197" s="954"/>
      <c r="G197" s="954"/>
    </row>
    <row r="198" spans="1:7">
      <c r="A198" s="954"/>
      <c r="B198" s="954"/>
      <c r="C198" s="954"/>
      <c r="D198" s="954"/>
      <c r="E198" s="954"/>
      <c r="G198" s="954"/>
    </row>
    <row r="199" spans="1:7">
      <c r="A199" s="954"/>
      <c r="B199" s="954"/>
      <c r="C199" s="954"/>
      <c r="D199" s="954"/>
      <c r="E199" s="954"/>
      <c r="G199" s="954"/>
    </row>
    <row r="200" spans="1:7">
      <c r="A200" s="954"/>
      <c r="B200" s="954"/>
      <c r="C200" s="954"/>
      <c r="D200" s="954"/>
      <c r="E200" s="954"/>
      <c r="G200" s="954"/>
    </row>
    <row r="201" spans="1:7">
      <c r="A201" s="954"/>
      <c r="B201" s="954"/>
      <c r="C201" s="954"/>
      <c r="D201" s="954"/>
      <c r="E201" s="954"/>
      <c r="G201" s="954"/>
    </row>
    <row r="202" spans="1:7">
      <c r="A202" s="954"/>
      <c r="B202" s="954"/>
      <c r="C202" s="954"/>
      <c r="D202" s="954"/>
      <c r="E202" s="954"/>
      <c r="G202" s="954"/>
    </row>
    <row r="203" spans="1:7">
      <c r="A203" s="954"/>
      <c r="B203" s="954"/>
      <c r="C203" s="954"/>
      <c r="D203" s="954"/>
      <c r="E203" s="954"/>
      <c r="G203" s="954"/>
    </row>
    <row r="204" spans="1:7">
      <c r="A204" s="954"/>
      <c r="B204" s="954"/>
      <c r="C204" s="954"/>
      <c r="D204" s="954"/>
      <c r="E204" s="954"/>
      <c r="G204" s="954"/>
    </row>
    <row r="205" spans="1:7">
      <c r="A205" s="954"/>
      <c r="B205" s="954"/>
      <c r="C205" s="954"/>
      <c r="D205" s="954"/>
      <c r="E205" s="954"/>
      <c r="G205" s="954"/>
    </row>
    <row r="206" spans="1:7">
      <c r="A206" s="954"/>
      <c r="B206" s="954"/>
      <c r="C206" s="954"/>
      <c r="D206" s="954"/>
      <c r="E206" s="954"/>
    </row>
    <row r="207" spans="1:7">
      <c r="A207" s="954"/>
      <c r="B207" s="954"/>
      <c r="C207" s="954"/>
      <c r="D207" s="954"/>
      <c r="E207" s="954"/>
    </row>
    <row r="208" spans="1:7">
      <c r="A208" s="954"/>
      <c r="B208" s="954"/>
      <c r="C208" s="954"/>
      <c r="D208" s="954"/>
      <c r="E208" s="954"/>
    </row>
    <row r="209" spans="1:5">
      <c r="A209" s="954"/>
      <c r="B209" s="954"/>
      <c r="C209" s="954"/>
      <c r="D209" s="954"/>
      <c r="E209" s="954"/>
    </row>
    <row r="210" spans="1:5">
      <c r="A210" s="954"/>
      <c r="B210" s="954"/>
      <c r="C210" s="954"/>
      <c r="D210" s="954"/>
      <c r="E210" s="954"/>
    </row>
    <row r="211" spans="1:5">
      <c r="A211" s="954"/>
      <c r="B211" s="954"/>
      <c r="C211" s="954"/>
      <c r="D211" s="954"/>
      <c r="E211" s="954"/>
    </row>
    <row r="212" spans="1:5">
      <c r="A212" s="954"/>
      <c r="B212" s="954"/>
      <c r="C212" s="954"/>
      <c r="D212" s="954"/>
      <c r="E212" s="954"/>
    </row>
    <row r="213" spans="1:5">
      <c r="A213" s="954"/>
      <c r="B213" s="954"/>
      <c r="C213" s="954"/>
      <c r="D213" s="954"/>
      <c r="E213" s="954"/>
    </row>
    <row r="214" spans="1:5">
      <c r="A214" s="954"/>
      <c r="B214" s="954"/>
      <c r="C214" s="954"/>
      <c r="D214" s="954"/>
      <c r="E214" s="954"/>
    </row>
    <row r="215" spans="1:5">
      <c r="A215" s="954"/>
      <c r="B215" s="954"/>
      <c r="C215" s="954"/>
      <c r="D215" s="954"/>
      <c r="E215" s="954"/>
    </row>
    <row r="216" spans="1:5">
      <c r="A216" s="954"/>
      <c r="B216" s="954"/>
      <c r="C216" s="954"/>
      <c r="D216" s="954"/>
      <c r="E216" s="954"/>
    </row>
    <row r="217" spans="1:5">
      <c r="A217" s="954"/>
      <c r="B217" s="954"/>
      <c r="C217" s="954"/>
      <c r="D217" s="954"/>
      <c r="E217" s="954"/>
    </row>
    <row r="218" spans="1:5">
      <c r="A218" s="954"/>
      <c r="B218" s="954"/>
      <c r="C218" s="954"/>
      <c r="D218" s="954"/>
      <c r="E218" s="954"/>
    </row>
    <row r="219" spans="1:5">
      <c r="A219" s="954"/>
      <c r="B219" s="954"/>
      <c r="C219" s="954"/>
      <c r="D219" s="954"/>
      <c r="E219" s="954"/>
    </row>
    <row r="220" spans="1:5">
      <c r="A220" s="954"/>
      <c r="B220" s="954"/>
      <c r="C220" s="954"/>
      <c r="D220" s="954"/>
      <c r="E220" s="954"/>
    </row>
    <row r="221" spans="1:5">
      <c r="A221" s="954"/>
      <c r="B221" s="954"/>
      <c r="C221" s="954"/>
      <c r="D221" s="954"/>
      <c r="E221" s="954"/>
    </row>
    <row r="222" spans="1:5">
      <c r="A222" s="954"/>
      <c r="B222" s="954"/>
      <c r="C222" s="954"/>
      <c r="D222" s="954"/>
      <c r="E222" s="954"/>
    </row>
    <row r="223" spans="1:5">
      <c r="A223" s="954"/>
      <c r="B223" s="954"/>
      <c r="C223" s="954"/>
      <c r="D223" s="954"/>
      <c r="E223" s="954"/>
    </row>
    <row r="224" spans="1:5">
      <c r="A224" s="954"/>
      <c r="B224" s="954"/>
      <c r="C224" s="954"/>
      <c r="D224" s="954"/>
      <c r="E224" s="954"/>
    </row>
    <row r="225" spans="1:5">
      <c r="A225" s="954"/>
      <c r="B225" s="954"/>
      <c r="C225" s="954"/>
      <c r="D225" s="954"/>
      <c r="E225" s="954"/>
    </row>
    <row r="226" spans="1:5">
      <c r="A226" s="954"/>
      <c r="B226" s="954"/>
      <c r="C226" s="954"/>
      <c r="D226" s="954"/>
      <c r="E226" s="954"/>
    </row>
    <row r="227" spans="1:5">
      <c r="A227" s="954"/>
      <c r="B227" s="954"/>
      <c r="C227" s="954"/>
      <c r="D227" s="954"/>
      <c r="E227" s="954"/>
    </row>
    <row r="228" spans="1:5">
      <c r="A228" s="954"/>
      <c r="B228" s="954"/>
      <c r="C228" s="954"/>
      <c r="D228" s="954"/>
      <c r="E228" s="954"/>
    </row>
    <row r="229" spans="1:5">
      <c r="A229" s="954"/>
      <c r="B229" s="954"/>
      <c r="C229" s="954"/>
      <c r="D229" s="954"/>
      <c r="E229" s="954"/>
    </row>
    <row r="230" spans="1:5">
      <c r="A230" s="954"/>
      <c r="B230" s="954"/>
      <c r="C230" s="954"/>
      <c r="D230" s="954"/>
      <c r="E230" s="954"/>
    </row>
  </sheetData>
  <mergeCells count="3">
    <mergeCell ref="A138:H138"/>
    <mergeCell ref="A5:H5"/>
    <mergeCell ref="A4:H4"/>
  </mergeCells>
  <printOptions horizontalCentered="1" verticalCentered="1"/>
  <pageMargins left="0.5" right="0.75" top="0.5" bottom="0.5" header="0.5" footer="0.5"/>
  <pageSetup scale="60" pageOrder="overThenDown" orientation="portrait" r:id="rId1"/>
  <headerFooter alignWithMargins="0"/>
  <rowBreaks count="1" manualBreakCount="1">
    <brk id="79" max="7" man="1"/>
  </rowBreaks>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tabColor rgb="FF92D050"/>
  </sheetPr>
  <dimension ref="A1:H195"/>
  <sheetViews>
    <sheetView view="pageBreakPreview" topLeftCell="A47" zoomScale="60" zoomScaleNormal="60" workbookViewId="0">
      <selection activeCell="B144" sqref="B144"/>
    </sheetView>
  </sheetViews>
  <sheetFormatPr defaultColWidth="9.69140625" defaultRowHeight="15.5"/>
  <cols>
    <col min="1" max="1" width="4.69140625" customWidth="1"/>
    <col min="2" max="2" width="27.3046875" customWidth="1"/>
    <col min="3" max="3" width="21.69140625" customWidth="1"/>
    <col min="4" max="4" width="18.84375" customWidth="1"/>
    <col min="5" max="5" width="21.07421875" customWidth="1"/>
    <col min="6" max="6" width="5.69140625" style="1015" customWidth="1"/>
    <col min="7" max="7" width="9.07421875" customWidth="1"/>
  </cols>
  <sheetData>
    <row r="1" spans="1:8">
      <c r="A1" s="1471" t="s">
        <v>156</v>
      </c>
      <c r="B1" s="2683"/>
      <c r="C1" s="2745" t="s">
        <v>353</v>
      </c>
      <c r="D1" s="2746" t="s">
        <v>158</v>
      </c>
      <c r="E1" s="2747" t="s">
        <v>159</v>
      </c>
    </row>
    <row r="2" spans="1:8">
      <c r="A2" s="2429" t="str">
        <f>'Data Sheet'!$C$25</f>
        <v xml:space="preserve">Niagara Mohawk Power Corporation </v>
      </c>
      <c r="C2" s="38" t="s">
        <v>1107</v>
      </c>
      <c r="D2" s="403" t="s">
        <v>161</v>
      </c>
      <c r="E2" s="426"/>
    </row>
    <row r="3" spans="1:8" ht="15" customHeight="1">
      <c r="A3" s="1949"/>
      <c r="C3" s="388" t="s">
        <v>1615</v>
      </c>
      <c r="D3" s="389" t="str">
        <f>'Data Sheet'!$C$40</f>
        <v>April 20, 2026</v>
      </c>
      <c r="E3" s="399" t="str">
        <f>'Data Sheet'!$C$38</f>
        <v>December 31, 2025</v>
      </c>
    </row>
    <row r="4" spans="1:8" ht="15" customHeight="1">
      <c r="A4" s="3922" t="s">
        <v>4692</v>
      </c>
      <c r="B4" s="3923"/>
      <c r="C4" s="3923"/>
      <c r="D4" s="3923"/>
      <c r="E4" s="3924"/>
      <c r="G4" s="1098"/>
      <c r="H4" s="1098"/>
    </row>
    <row r="5" spans="1:8">
      <c r="A5" s="2750"/>
      <c r="B5" s="9"/>
      <c r="C5" s="391"/>
      <c r="D5" s="391"/>
      <c r="E5" s="1601"/>
    </row>
    <row r="6" spans="1:8">
      <c r="A6" s="2429" t="s">
        <v>4693</v>
      </c>
      <c r="B6" s="9"/>
      <c r="C6" t="s">
        <v>4694</v>
      </c>
      <c r="D6" s="391"/>
      <c r="E6" s="1601"/>
    </row>
    <row r="7" spans="1:8">
      <c r="A7" s="1949" t="s">
        <v>4695</v>
      </c>
      <c r="C7" t="s">
        <v>4696</v>
      </c>
      <c r="E7" s="1554"/>
    </row>
    <row r="8" spans="1:8">
      <c r="A8" s="1949" t="s">
        <v>4697</v>
      </c>
      <c r="C8" t="s">
        <v>4698</v>
      </c>
      <c r="E8" s="1554"/>
    </row>
    <row r="9" spans="1:8">
      <c r="A9" s="1949" t="s">
        <v>4699</v>
      </c>
      <c r="C9" t="s">
        <v>4700</v>
      </c>
      <c r="E9" s="1554"/>
    </row>
    <row r="10" spans="1:8">
      <c r="A10" s="1949" t="s">
        <v>4701</v>
      </c>
      <c r="C10" t="s">
        <v>4702</v>
      </c>
      <c r="E10" s="1554"/>
    </row>
    <row r="11" spans="1:8">
      <c r="A11" s="1949" t="s">
        <v>4703</v>
      </c>
      <c r="C11" t="s">
        <v>4704</v>
      </c>
      <c r="E11" s="1554"/>
    </row>
    <row r="12" spans="1:8">
      <c r="A12" s="1949" t="s">
        <v>4705</v>
      </c>
      <c r="C12" t="s">
        <v>4706</v>
      </c>
      <c r="E12" s="1554"/>
    </row>
    <row r="13" spans="1:8">
      <c r="A13" s="1949" t="s">
        <v>4707</v>
      </c>
      <c r="C13" t="s">
        <v>4708</v>
      </c>
      <c r="E13" s="1554"/>
    </row>
    <row r="14" spans="1:8">
      <c r="A14" s="1949" t="s">
        <v>4709</v>
      </c>
      <c r="C14" t="s">
        <v>4710</v>
      </c>
      <c r="E14" s="1554"/>
    </row>
    <row r="15" spans="1:8">
      <c r="A15" s="1949" t="s">
        <v>4711</v>
      </c>
      <c r="C15" t="s">
        <v>4712</v>
      </c>
      <c r="E15" s="1554"/>
    </row>
    <row r="16" spans="1:8">
      <c r="A16" s="1949" t="s">
        <v>4713</v>
      </c>
      <c r="C16" t="s">
        <v>4714</v>
      </c>
      <c r="E16" s="1554"/>
    </row>
    <row r="17" spans="1:5">
      <c r="A17" s="1949" t="s">
        <v>4715</v>
      </c>
      <c r="C17" t="s">
        <v>4716</v>
      </c>
      <c r="E17" s="1554"/>
    </row>
    <row r="18" spans="1:5">
      <c r="A18" s="1949" t="s">
        <v>4717</v>
      </c>
      <c r="C18" t="s">
        <v>4718</v>
      </c>
      <c r="E18" s="1554"/>
    </row>
    <row r="19" spans="1:5">
      <c r="A19" s="1949" t="s">
        <v>4719</v>
      </c>
      <c r="C19" t="s">
        <v>4720</v>
      </c>
      <c r="E19" s="1554"/>
    </row>
    <row r="20" spans="1:5">
      <c r="A20" s="1949" t="s">
        <v>4721</v>
      </c>
      <c r="C20" t="s">
        <v>4722</v>
      </c>
      <c r="E20" s="1554"/>
    </row>
    <row r="21" spans="1:5">
      <c r="A21" s="1949"/>
      <c r="E21" s="1554"/>
    </row>
    <row r="22" spans="1:5">
      <c r="A22" s="400" t="s">
        <v>399</v>
      </c>
      <c r="B22" s="2707" t="s">
        <v>104</v>
      </c>
      <c r="C22" s="2707"/>
      <c r="D22" s="2707"/>
      <c r="E22" s="429" t="s">
        <v>1068</v>
      </c>
    </row>
    <row r="23" spans="1:5">
      <c r="A23" s="2685" t="s">
        <v>402</v>
      </c>
      <c r="B23" s="428" t="s">
        <v>172</v>
      </c>
      <c r="C23" s="428"/>
      <c r="D23" s="428"/>
      <c r="E23" s="430" t="s">
        <v>173</v>
      </c>
    </row>
    <row r="24" spans="1:5">
      <c r="A24" s="3010">
        <v>1</v>
      </c>
      <c r="B24" s="145" t="s">
        <v>4723</v>
      </c>
      <c r="E24" s="426"/>
    </row>
    <row r="25" spans="1:5">
      <c r="A25" s="3010">
        <v>2</v>
      </c>
      <c r="E25" s="431"/>
    </row>
    <row r="26" spans="1:5">
      <c r="A26" s="3010">
        <v>3</v>
      </c>
      <c r="E26" s="431"/>
    </row>
    <row r="27" spans="1:5">
      <c r="A27" s="3010">
        <v>4</v>
      </c>
      <c r="E27" s="431"/>
    </row>
    <row r="28" spans="1:5">
      <c r="A28" s="3010">
        <v>5</v>
      </c>
      <c r="E28" s="431"/>
    </row>
    <row r="29" spans="1:5">
      <c r="A29" s="3010">
        <v>6</v>
      </c>
      <c r="E29" s="431"/>
    </row>
    <row r="30" spans="1:5">
      <c r="A30" s="3010">
        <v>7</v>
      </c>
      <c r="E30" s="431"/>
    </row>
    <row r="31" spans="1:5">
      <c r="A31" s="3010">
        <v>8</v>
      </c>
      <c r="E31" s="431"/>
    </row>
    <row r="32" spans="1:5">
      <c r="A32" s="3010">
        <v>9</v>
      </c>
      <c r="E32" s="431"/>
    </row>
    <row r="33" spans="1:5" ht="16" thickBot="1">
      <c r="A33" s="3010">
        <v>10</v>
      </c>
      <c r="C33" s="363" t="s">
        <v>496</v>
      </c>
      <c r="E33" s="432">
        <f>SUM(E25:E32)</f>
        <v>0</v>
      </c>
    </row>
    <row r="34" spans="1:5" ht="16" thickTop="1">
      <c r="A34" s="3010">
        <v>11</v>
      </c>
      <c r="B34" s="145" t="s">
        <v>4724</v>
      </c>
      <c r="E34" s="426"/>
    </row>
    <row r="35" spans="1:5">
      <c r="A35" s="3010">
        <v>12</v>
      </c>
      <c r="B35" s="1071" t="s">
        <v>4725</v>
      </c>
      <c r="C35" s="1071"/>
      <c r="D35" s="1071"/>
      <c r="E35" s="3423">
        <v>570654</v>
      </c>
    </row>
    <row r="36" spans="1:5">
      <c r="A36" s="3010">
        <v>13</v>
      </c>
      <c r="B36" s="1071" t="s">
        <v>4726</v>
      </c>
      <c r="C36" s="1071"/>
      <c r="D36" s="1071"/>
      <c r="E36" s="1475">
        <v>241297.81174999999</v>
      </c>
    </row>
    <row r="37" spans="1:5">
      <c r="A37" s="3010">
        <v>14</v>
      </c>
      <c r="B37" s="1071"/>
      <c r="C37" s="1071"/>
      <c r="D37" s="1071"/>
      <c r="E37" s="1475"/>
    </row>
    <row r="38" spans="1:5">
      <c r="A38" s="3010">
        <v>15</v>
      </c>
      <c r="B38" s="1071" t="s">
        <v>4727</v>
      </c>
      <c r="C38" s="1071"/>
      <c r="D38" s="1071"/>
      <c r="E38" s="1475">
        <v>4241496.208250002</v>
      </c>
    </row>
    <row r="39" spans="1:5">
      <c r="A39" s="3010">
        <v>16</v>
      </c>
      <c r="B39" s="1071"/>
      <c r="C39" s="1071"/>
      <c r="D39" s="1071"/>
      <c r="E39" s="1074"/>
    </row>
    <row r="40" spans="1:5">
      <c r="A40" s="3010">
        <v>17</v>
      </c>
      <c r="E40" s="431"/>
    </row>
    <row r="41" spans="1:5">
      <c r="A41" s="3010">
        <v>18</v>
      </c>
      <c r="E41" s="431"/>
    </row>
    <row r="42" spans="1:5">
      <c r="A42" s="3010">
        <v>19</v>
      </c>
      <c r="E42" s="431"/>
    </row>
    <row r="43" spans="1:5">
      <c r="A43" s="3010">
        <v>20</v>
      </c>
      <c r="E43" s="431"/>
    </row>
    <row r="44" spans="1:5">
      <c r="A44" s="3010">
        <v>21</v>
      </c>
      <c r="E44" s="431"/>
    </row>
    <row r="45" spans="1:5">
      <c r="A45" s="3010">
        <v>22</v>
      </c>
      <c r="E45" s="431"/>
    </row>
    <row r="46" spans="1:5">
      <c r="A46" s="3010">
        <v>23</v>
      </c>
      <c r="E46" s="431"/>
    </row>
    <row r="47" spans="1:5">
      <c r="A47" s="3010">
        <v>24</v>
      </c>
      <c r="E47" s="431"/>
    </row>
    <row r="48" spans="1:5">
      <c r="A48" s="3010">
        <v>25</v>
      </c>
      <c r="E48" s="431"/>
    </row>
    <row r="49" spans="1:6">
      <c r="A49" s="3010">
        <v>26</v>
      </c>
      <c r="E49" s="431"/>
    </row>
    <row r="50" spans="1:6">
      <c r="A50" s="3010">
        <v>27</v>
      </c>
      <c r="E50" s="431"/>
    </row>
    <row r="51" spans="1:6">
      <c r="A51" s="3010">
        <v>28</v>
      </c>
      <c r="E51" s="431"/>
    </row>
    <row r="52" spans="1:6">
      <c r="A52" s="3010">
        <v>29</v>
      </c>
      <c r="E52" s="431"/>
    </row>
    <row r="53" spans="1:6">
      <c r="A53" s="3010">
        <v>30</v>
      </c>
      <c r="E53" s="431"/>
    </row>
    <row r="54" spans="1:6">
      <c r="A54" s="3010">
        <v>31</v>
      </c>
      <c r="E54" s="431"/>
    </row>
    <row r="55" spans="1:6">
      <c r="A55" s="3010">
        <v>32</v>
      </c>
      <c r="E55" s="431"/>
    </row>
    <row r="56" spans="1:6">
      <c r="A56" s="3010">
        <v>33</v>
      </c>
      <c r="E56" s="431"/>
    </row>
    <row r="57" spans="1:6">
      <c r="A57" s="3010">
        <v>34</v>
      </c>
      <c r="E57" s="431"/>
    </row>
    <row r="58" spans="1:6">
      <c r="A58" s="3010">
        <v>35</v>
      </c>
      <c r="E58" s="431"/>
    </row>
    <row r="59" spans="1:6">
      <c r="A59" s="3010">
        <v>36</v>
      </c>
      <c r="E59" s="431"/>
    </row>
    <row r="60" spans="1:6">
      <c r="A60" s="3010">
        <v>37</v>
      </c>
      <c r="E60" s="431"/>
    </row>
    <row r="61" spans="1:6">
      <c r="A61" s="3010">
        <v>38</v>
      </c>
      <c r="E61" s="431"/>
    </row>
    <row r="62" spans="1:6">
      <c r="A62" s="3010">
        <v>39</v>
      </c>
      <c r="E62" s="431"/>
    </row>
    <row r="63" spans="1:6">
      <c r="A63" s="3010">
        <v>40</v>
      </c>
      <c r="E63" s="431"/>
    </row>
    <row r="64" spans="1:6" ht="16" thickBot="1">
      <c r="A64" s="3041">
        <v>41</v>
      </c>
      <c r="B64" s="3038"/>
      <c r="C64" s="3042" t="s">
        <v>496</v>
      </c>
      <c r="D64" s="3038"/>
      <c r="E64" s="3422">
        <f>SUM(E35:E63)</f>
        <v>5053448.0200000023</v>
      </c>
      <c r="F64" s="1035"/>
    </row>
    <row r="65" spans="1:5">
      <c r="A65" t="s">
        <v>4728</v>
      </c>
      <c r="E65" s="417" t="s">
        <v>4729</v>
      </c>
    </row>
    <row r="66" spans="1:5">
      <c r="A66" s="391" t="s">
        <v>4730</v>
      </c>
      <c r="B66" s="391"/>
      <c r="C66" s="391"/>
      <c r="D66" s="391"/>
      <c r="E66" s="391"/>
    </row>
    <row r="68" spans="1:5" ht="18">
      <c r="A68" s="6" t="s">
        <v>3090</v>
      </c>
      <c r="B68" s="391"/>
      <c r="C68" s="391"/>
      <c r="D68" s="391"/>
      <c r="E68" s="391"/>
    </row>
    <row r="69" spans="1:5" ht="16" thickBot="1"/>
    <row r="70" spans="1:5">
      <c r="A70" s="1182" t="str">
        <f>'Data Sheet'!$C$25</f>
        <v xml:space="preserve">Niagara Mohawk Power Corporation </v>
      </c>
      <c r="B70" s="1396"/>
      <c r="C70" s="1396"/>
      <c r="D70" s="1951" t="str">
        <f>'Data Sheet'!$C$40</f>
        <v>April 20, 2026</v>
      </c>
      <c r="E70" s="1434" t="str">
        <f>'Data Sheet'!$C$38</f>
        <v>December 31, 2025</v>
      </c>
    </row>
    <row r="71" spans="1:5" ht="31.5" customHeight="1">
      <c r="A71" s="3921" t="s">
        <v>4692</v>
      </c>
      <c r="B71" s="3791"/>
      <c r="C71" s="3791"/>
      <c r="D71" s="3791"/>
      <c r="E71" s="3837"/>
    </row>
    <row r="72" spans="1:5">
      <c r="A72" s="1590"/>
      <c r="B72" s="34"/>
      <c r="C72" s="391"/>
      <c r="E72" s="1596"/>
    </row>
    <row r="73" spans="1:5">
      <c r="A73" s="1590"/>
      <c r="E73" s="1591"/>
    </row>
    <row r="74" spans="1:5">
      <c r="A74" s="2677" t="s">
        <v>399</v>
      </c>
      <c r="B74" s="2707" t="s">
        <v>104</v>
      </c>
      <c r="C74" s="2707"/>
      <c r="D74" s="2707"/>
      <c r="E74" s="1952" t="s">
        <v>1068</v>
      </c>
    </row>
    <row r="75" spans="1:5">
      <c r="A75" s="1953" t="s">
        <v>402</v>
      </c>
      <c r="B75" s="428" t="s">
        <v>172</v>
      </c>
      <c r="C75" s="428"/>
      <c r="D75" s="428"/>
      <c r="E75" s="1954" t="s">
        <v>173</v>
      </c>
    </row>
    <row r="76" spans="1:5">
      <c r="A76" s="3008">
        <v>1</v>
      </c>
      <c r="B76" s="145" t="s">
        <v>4731</v>
      </c>
      <c r="E76" s="1811"/>
    </row>
    <row r="77" spans="1:5">
      <c r="A77" s="3008">
        <v>2</v>
      </c>
      <c r="B77" s="1071" t="s">
        <v>4732</v>
      </c>
      <c r="C77" s="1071"/>
      <c r="D77" s="1071"/>
      <c r="E77" s="1955">
        <v>1738267</v>
      </c>
    </row>
    <row r="78" spans="1:5">
      <c r="A78" s="3008">
        <v>3</v>
      </c>
      <c r="E78" s="1812"/>
    </row>
    <row r="79" spans="1:5">
      <c r="A79" s="3008">
        <v>4</v>
      </c>
      <c r="E79" s="1812"/>
    </row>
    <row r="80" spans="1:5">
      <c r="A80" s="3008">
        <v>5</v>
      </c>
      <c r="E80" s="1812"/>
    </row>
    <row r="81" spans="1:6">
      <c r="A81" s="3008">
        <v>6</v>
      </c>
      <c r="E81" s="1812"/>
    </row>
    <row r="82" spans="1:6" ht="16" thickBot="1">
      <c r="A82" s="3008">
        <v>7</v>
      </c>
      <c r="C82" s="363" t="s">
        <v>496</v>
      </c>
      <c r="E82" s="1813">
        <f>SUM(E77:E81)</f>
        <v>1738267</v>
      </c>
      <c r="F82" s="1035"/>
    </row>
    <row r="83" spans="1:6" ht="16" thickTop="1">
      <c r="A83" s="3008">
        <v>8</v>
      </c>
      <c r="B83" s="145" t="s">
        <v>4733</v>
      </c>
      <c r="E83" s="1811"/>
    </row>
    <row r="84" spans="1:6">
      <c r="A84" s="3008">
        <v>9</v>
      </c>
      <c r="B84" s="1071" t="s">
        <v>4734</v>
      </c>
      <c r="C84" s="1071"/>
      <c r="D84" s="1071"/>
      <c r="E84" s="1955">
        <v>9187</v>
      </c>
    </row>
    <row r="85" spans="1:6">
      <c r="A85" s="3008">
        <v>10</v>
      </c>
      <c r="B85" t="s">
        <v>4735</v>
      </c>
      <c r="E85" s="1812">
        <v>3904.18</v>
      </c>
    </row>
    <row r="86" spans="1:6">
      <c r="A86" s="3008">
        <v>11</v>
      </c>
      <c r="E86" s="1812"/>
    </row>
    <row r="87" spans="1:6">
      <c r="A87" s="3008">
        <v>12</v>
      </c>
      <c r="E87" s="1812"/>
    </row>
    <row r="88" spans="1:6">
      <c r="A88" s="3008">
        <v>13</v>
      </c>
      <c r="E88" s="1812"/>
    </row>
    <row r="89" spans="1:6">
      <c r="A89" s="3008">
        <v>14</v>
      </c>
      <c r="E89" s="1812"/>
    </row>
    <row r="90" spans="1:6" ht="16" thickBot="1">
      <c r="A90" s="3008">
        <v>15</v>
      </c>
      <c r="C90" s="363" t="s">
        <v>496</v>
      </c>
      <c r="E90" s="1813">
        <f>SUM(E84:E89)</f>
        <v>13091.18</v>
      </c>
      <c r="F90" s="1035"/>
    </row>
    <row r="91" spans="1:6" ht="16" thickTop="1">
      <c r="A91" s="3008">
        <v>16</v>
      </c>
      <c r="B91" s="145" t="s">
        <v>4736</v>
      </c>
      <c r="E91" s="1811"/>
    </row>
    <row r="92" spans="1:6">
      <c r="A92" s="3008">
        <v>17</v>
      </c>
      <c r="B92" s="1071" t="s">
        <v>4737</v>
      </c>
      <c r="C92" s="1071"/>
      <c r="D92" s="1071"/>
      <c r="E92" s="1955">
        <v>1272866</v>
      </c>
    </row>
    <row r="93" spans="1:6">
      <c r="A93" s="3008">
        <v>18</v>
      </c>
      <c r="E93" s="1812"/>
    </row>
    <row r="94" spans="1:6">
      <c r="A94" s="3008">
        <v>19</v>
      </c>
      <c r="E94" s="1812"/>
    </row>
    <row r="95" spans="1:6">
      <c r="A95" s="3008">
        <v>20</v>
      </c>
      <c r="E95" s="1812"/>
    </row>
    <row r="96" spans="1:6">
      <c r="A96" s="3008">
        <v>21</v>
      </c>
      <c r="E96" s="1812"/>
    </row>
    <row r="97" spans="1:5">
      <c r="A97" s="3008">
        <v>22</v>
      </c>
      <c r="E97" s="1812"/>
    </row>
    <row r="98" spans="1:5">
      <c r="A98" s="3008">
        <v>23</v>
      </c>
      <c r="E98" s="1812"/>
    </row>
    <row r="99" spans="1:5">
      <c r="A99" s="3008">
        <v>24</v>
      </c>
      <c r="E99" s="1812"/>
    </row>
    <row r="100" spans="1:5">
      <c r="A100" s="3008">
        <v>25</v>
      </c>
      <c r="E100" s="1812"/>
    </row>
    <row r="101" spans="1:5">
      <c r="A101" s="3008">
        <v>26</v>
      </c>
      <c r="E101" s="1812"/>
    </row>
    <row r="102" spans="1:5">
      <c r="A102" s="3008">
        <v>27</v>
      </c>
      <c r="E102" s="1812"/>
    </row>
    <row r="103" spans="1:5">
      <c r="A103" s="3008">
        <v>28</v>
      </c>
      <c r="E103" s="1812"/>
    </row>
    <row r="104" spans="1:5">
      <c r="A104" s="3008">
        <v>29</v>
      </c>
      <c r="E104" s="1812"/>
    </row>
    <row r="105" spans="1:5">
      <c r="A105" s="3008">
        <v>30</v>
      </c>
      <c r="E105" s="1812"/>
    </row>
    <row r="106" spans="1:5">
      <c r="A106" s="3008">
        <v>31</v>
      </c>
      <c r="E106" s="1812"/>
    </row>
    <row r="107" spans="1:5">
      <c r="A107" s="3008">
        <v>32</v>
      </c>
      <c r="E107" s="1812"/>
    </row>
    <row r="108" spans="1:5">
      <c r="A108" s="3008">
        <v>33</v>
      </c>
      <c r="E108" s="1812"/>
    </row>
    <row r="109" spans="1:5">
      <c r="A109" s="3008">
        <v>34</v>
      </c>
      <c r="E109" s="1812"/>
    </row>
    <row r="110" spans="1:5">
      <c r="A110" s="3008">
        <v>35</v>
      </c>
      <c r="E110" s="1812"/>
    </row>
    <row r="111" spans="1:5">
      <c r="A111" s="3008">
        <v>36</v>
      </c>
      <c r="E111" s="1812"/>
    </row>
    <row r="112" spans="1:5">
      <c r="A112" s="3008">
        <v>37</v>
      </c>
      <c r="E112" s="1812"/>
    </row>
    <row r="113" spans="1:6">
      <c r="A113" s="3008">
        <v>38</v>
      </c>
      <c r="E113" s="1812"/>
    </row>
    <row r="114" spans="1:6">
      <c r="A114" s="3008">
        <v>39</v>
      </c>
      <c r="E114" s="1812"/>
    </row>
    <row r="115" spans="1:6">
      <c r="A115" s="3008">
        <v>40</v>
      </c>
      <c r="E115" s="1812"/>
    </row>
    <row r="116" spans="1:6">
      <c r="A116" s="3008">
        <v>41</v>
      </c>
      <c r="E116" s="1812"/>
    </row>
    <row r="117" spans="1:6">
      <c r="A117" s="3008">
        <v>42</v>
      </c>
      <c r="E117" s="1812"/>
    </row>
    <row r="118" spans="1:6">
      <c r="A118" s="3008">
        <v>43</v>
      </c>
      <c r="E118" s="1812"/>
    </row>
    <row r="119" spans="1:6">
      <c r="A119" s="3008">
        <v>44</v>
      </c>
      <c r="E119" s="1812"/>
    </row>
    <row r="120" spans="1:6">
      <c r="A120" s="3008">
        <v>45</v>
      </c>
      <c r="E120" s="1812"/>
    </row>
    <row r="121" spans="1:6">
      <c r="A121" s="3008">
        <v>46</v>
      </c>
      <c r="E121" s="1812"/>
    </row>
    <row r="122" spans="1:6">
      <c r="A122" s="3008">
        <v>47</v>
      </c>
      <c r="E122" s="1812"/>
    </row>
    <row r="123" spans="1:6">
      <c r="A123" s="3008">
        <v>48</v>
      </c>
      <c r="E123" s="1812"/>
    </row>
    <row r="124" spans="1:6">
      <c r="A124" s="3008">
        <v>49</v>
      </c>
      <c r="E124" s="1812"/>
    </row>
    <row r="125" spans="1:6">
      <c r="A125" s="3008">
        <v>50</v>
      </c>
      <c r="E125" s="1812"/>
    </row>
    <row r="126" spans="1:6">
      <c r="A126" s="3008">
        <v>51</v>
      </c>
      <c r="E126" s="1812"/>
    </row>
    <row r="127" spans="1:6" ht="16" thickBot="1">
      <c r="A127" s="1814">
        <v>52</v>
      </c>
      <c r="B127" s="1608"/>
      <c r="C127" s="1956" t="s">
        <v>496</v>
      </c>
      <c r="D127" s="1608"/>
      <c r="E127" s="2751">
        <f>SUM(E92:E126)</f>
        <v>1272866</v>
      </c>
      <c r="F127" s="1035"/>
    </row>
    <row r="128" spans="1:6">
      <c r="A128" t="str">
        <f>A65</f>
        <v>FERC FORM NO. 1 (ED. 12-87) NYPSC Modified-96</v>
      </c>
    </row>
    <row r="129" spans="1:5" ht="16" thickBot="1">
      <c r="A129" s="391" t="s">
        <v>4738</v>
      </c>
      <c r="B129" s="391"/>
      <c r="C129" s="391"/>
      <c r="D129" s="391"/>
      <c r="E129" s="391"/>
    </row>
    <row r="130" spans="1:5">
      <c r="A130" s="1182" t="str">
        <f>'Data Sheet'!$C$25</f>
        <v xml:space="preserve">Niagara Mohawk Power Corporation </v>
      </c>
      <c r="B130" s="1950"/>
      <c r="C130" s="1950"/>
      <c r="D130" s="1951" t="str">
        <f>'Data Sheet'!$C$40</f>
        <v>April 20, 2026</v>
      </c>
      <c r="E130" s="1434" t="str">
        <f>'Data Sheet'!$C$38</f>
        <v>December 31, 2025</v>
      </c>
    </row>
    <row r="131" spans="1:5">
      <c r="A131" s="1590"/>
      <c r="E131" s="1591"/>
    </row>
    <row r="132" spans="1:5">
      <c r="A132" s="3921" t="s">
        <v>4692</v>
      </c>
      <c r="B132" s="3791"/>
      <c r="C132" s="3791"/>
      <c r="D132" s="3791"/>
      <c r="E132" s="3837"/>
    </row>
    <row r="133" spans="1:5">
      <c r="A133" s="1590"/>
      <c r="E133" s="1591"/>
    </row>
    <row r="134" spans="1:5">
      <c r="A134" s="1937" t="s">
        <v>399</v>
      </c>
      <c r="B134" s="1940" t="s">
        <v>104</v>
      </c>
      <c r="C134" s="1941"/>
      <c r="D134" s="1942"/>
      <c r="E134" s="1933" t="s">
        <v>1068</v>
      </c>
    </row>
    <row r="135" spans="1:5">
      <c r="A135" s="1938"/>
      <c r="B135" s="1943" t="s">
        <v>172</v>
      </c>
      <c r="C135" s="391"/>
      <c r="D135" s="1944"/>
      <c r="E135" s="1600" t="s">
        <v>173</v>
      </c>
    </row>
    <row r="136" spans="1:5">
      <c r="A136" s="1938">
        <v>1</v>
      </c>
      <c r="B136" s="2019" t="s">
        <v>4739</v>
      </c>
      <c r="D136" s="1481"/>
      <c r="E136" s="1591"/>
    </row>
    <row r="137" spans="1:5">
      <c r="A137" s="1938">
        <v>2</v>
      </c>
      <c r="B137" s="1480" t="s">
        <v>4740</v>
      </c>
      <c r="D137" s="1481"/>
      <c r="E137" s="1934">
        <v>109394032.13000001</v>
      </c>
    </row>
    <row r="138" spans="1:5">
      <c r="A138" s="1938">
        <v>3</v>
      </c>
      <c r="B138" s="1480" t="s">
        <v>4735</v>
      </c>
      <c r="D138" s="1481"/>
      <c r="E138" s="1934">
        <v>4062209.8699999936</v>
      </c>
    </row>
    <row r="139" spans="1:5">
      <c r="A139" s="1938">
        <v>4</v>
      </c>
      <c r="B139" s="1945"/>
      <c r="D139" s="1481"/>
      <c r="E139" s="1788"/>
    </row>
    <row r="140" spans="1:5">
      <c r="A140" s="1938">
        <v>5</v>
      </c>
      <c r="B140" s="1945"/>
      <c r="D140" s="1481"/>
      <c r="E140" s="1788"/>
    </row>
    <row r="141" spans="1:5">
      <c r="A141" s="1938">
        <v>6</v>
      </c>
      <c r="B141" s="1945"/>
      <c r="D141" s="1481"/>
      <c r="E141" s="1788"/>
    </row>
    <row r="142" spans="1:5">
      <c r="A142" s="1938">
        <v>7</v>
      </c>
      <c r="B142" s="1945"/>
      <c r="D142" s="1481"/>
      <c r="E142" s="1788"/>
    </row>
    <row r="143" spans="1:5">
      <c r="A143" s="1938">
        <v>8</v>
      </c>
      <c r="B143" s="2019"/>
      <c r="D143" s="1481"/>
      <c r="E143" s="1788"/>
    </row>
    <row r="144" spans="1:5">
      <c r="A144" s="1938">
        <v>9</v>
      </c>
      <c r="B144" s="1945"/>
      <c r="D144" s="1481"/>
      <c r="E144" s="1788"/>
    </row>
    <row r="145" spans="1:6">
      <c r="A145" s="1938">
        <v>10</v>
      </c>
      <c r="B145" s="1945"/>
      <c r="D145" s="1481"/>
      <c r="E145" s="1788"/>
    </row>
    <row r="146" spans="1:6">
      <c r="A146" s="1938">
        <v>11</v>
      </c>
      <c r="B146" s="1945"/>
      <c r="D146" s="1481"/>
      <c r="E146" s="1788"/>
    </row>
    <row r="147" spans="1:6">
      <c r="A147" s="1938">
        <v>12</v>
      </c>
      <c r="B147" s="1945"/>
      <c r="D147" s="1481"/>
      <c r="E147" s="1788"/>
    </row>
    <row r="148" spans="1:6">
      <c r="A148" s="1938">
        <v>13</v>
      </c>
      <c r="B148" s="1945"/>
      <c r="D148" s="1481"/>
      <c r="E148" s="1788"/>
    </row>
    <row r="149" spans="1:6">
      <c r="A149" s="1938">
        <v>14</v>
      </c>
      <c r="B149" s="1945"/>
      <c r="D149" s="1481"/>
      <c r="E149" s="1788"/>
    </row>
    <row r="150" spans="1:6" ht="16" thickBot="1">
      <c r="A150" s="1938">
        <v>15</v>
      </c>
      <c r="B150" s="1945"/>
      <c r="C150" s="363" t="s">
        <v>496</v>
      </c>
      <c r="D150" s="1481"/>
      <c r="E150" s="1935">
        <f>SUM(E137:E149)</f>
        <v>113456242</v>
      </c>
      <c r="F150" s="2142"/>
    </row>
    <row r="151" spans="1:6" ht="16" thickTop="1">
      <c r="A151" s="1938">
        <v>16</v>
      </c>
      <c r="B151" s="2019" t="s">
        <v>4741</v>
      </c>
      <c r="D151" s="1481"/>
      <c r="E151" s="1591"/>
    </row>
    <row r="152" spans="1:6">
      <c r="A152" s="1938">
        <v>17</v>
      </c>
      <c r="B152" s="1480" t="s">
        <v>4742</v>
      </c>
      <c r="D152" s="1481"/>
      <c r="E152" s="1934">
        <v>15569271</v>
      </c>
    </row>
    <row r="153" spans="1:6">
      <c r="A153" s="1938">
        <v>18</v>
      </c>
      <c r="B153" s="1945"/>
      <c r="D153" s="1481"/>
      <c r="E153" s="1788"/>
    </row>
    <row r="154" spans="1:6">
      <c r="A154" s="1938">
        <v>19</v>
      </c>
      <c r="B154" s="1945"/>
      <c r="D154" s="1481"/>
      <c r="E154" s="1788"/>
    </row>
    <row r="155" spans="1:6">
      <c r="A155" s="1938">
        <v>20</v>
      </c>
      <c r="B155" s="1945"/>
      <c r="D155" s="1481"/>
      <c r="E155" s="1788"/>
    </row>
    <row r="156" spans="1:6">
      <c r="A156" s="1938">
        <v>21</v>
      </c>
      <c r="B156" s="1945"/>
      <c r="D156" s="1481"/>
      <c r="E156" s="1788"/>
    </row>
    <row r="157" spans="1:6">
      <c r="A157" s="1938">
        <v>22</v>
      </c>
      <c r="B157" s="1945"/>
      <c r="D157" s="1481"/>
      <c r="E157" s="1788"/>
    </row>
    <row r="158" spans="1:6">
      <c r="A158" s="1938">
        <v>23</v>
      </c>
      <c r="B158" s="1945"/>
      <c r="D158" s="1481"/>
      <c r="E158" s="1788"/>
    </row>
    <row r="159" spans="1:6">
      <c r="A159" s="1938">
        <v>24</v>
      </c>
      <c r="B159" s="1945"/>
      <c r="D159" s="1481"/>
      <c r="E159" s="1788"/>
    </row>
    <row r="160" spans="1:6">
      <c r="A160" s="1938">
        <v>25</v>
      </c>
      <c r="B160" s="1945"/>
      <c r="D160" s="1481"/>
      <c r="E160" s="1788"/>
    </row>
    <row r="161" spans="1:6" ht="16" thickBot="1">
      <c r="A161" s="1938">
        <v>26</v>
      </c>
      <c r="B161" s="1945"/>
      <c r="C161" s="363" t="s">
        <v>496</v>
      </c>
      <c r="D161" s="1481"/>
      <c r="E161" s="1935">
        <f>SUM(E152:E160)</f>
        <v>15569271</v>
      </c>
      <c r="F161" s="1706"/>
    </row>
    <row r="162" spans="1:6" ht="16" thickTop="1">
      <c r="A162" s="1938">
        <v>27</v>
      </c>
      <c r="B162" s="2019" t="s">
        <v>4743</v>
      </c>
      <c r="D162" s="1481"/>
      <c r="E162" s="1591"/>
    </row>
    <row r="163" spans="1:6">
      <c r="A163" s="1938">
        <v>28</v>
      </c>
      <c r="B163" s="1946" t="s">
        <v>4744</v>
      </c>
      <c r="D163" s="1481"/>
      <c r="E163" s="1936">
        <v>11598277.430000002</v>
      </c>
    </row>
    <row r="164" spans="1:6">
      <c r="A164" s="1938">
        <v>29</v>
      </c>
      <c r="B164" s="1946" t="s">
        <v>4745</v>
      </c>
      <c r="D164" s="1481"/>
      <c r="E164" s="1936">
        <v>5831570.2199999988</v>
      </c>
    </row>
    <row r="165" spans="1:6">
      <c r="A165" s="1938">
        <v>30</v>
      </c>
      <c r="B165" s="1946" t="s">
        <v>4746</v>
      </c>
      <c r="D165" s="1481"/>
      <c r="E165" s="1936">
        <v>5366727.26</v>
      </c>
    </row>
    <row r="166" spans="1:6">
      <c r="A166" s="1938">
        <v>31</v>
      </c>
      <c r="B166" s="1946" t="s">
        <v>4747</v>
      </c>
      <c r="D166" s="1481"/>
      <c r="E166" s="1936">
        <v>-16595901.289999999</v>
      </c>
    </row>
    <row r="167" spans="1:6">
      <c r="A167" s="1938">
        <v>32</v>
      </c>
      <c r="B167" s="1946" t="s">
        <v>4748</v>
      </c>
      <c r="D167" s="1481"/>
      <c r="E167" s="1788">
        <v>1956146.14</v>
      </c>
    </row>
    <row r="168" spans="1:6">
      <c r="A168" s="1938">
        <v>33</v>
      </c>
      <c r="B168" s="1946" t="s">
        <v>4749</v>
      </c>
      <c r="D168" s="1481"/>
      <c r="E168" s="1936">
        <v>6540596.0500000007</v>
      </c>
    </row>
    <row r="169" spans="1:6">
      <c r="A169" s="1938">
        <v>34</v>
      </c>
      <c r="B169" s="1946" t="s">
        <v>4750</v>
      </c>
      <c r="E169" s="2132">
        <v>8602722.1799999997</v>
      </c>
    </row>
    <row r="170" spans="1:6">
      <c r="A170" s="1938">
        <v>35</v>
      </c>
      <c r="B170" s="1946" t="s">
        <v>4751</v>
      </c>
      <c r="E170" s="2132">
        <v>10442639.85</v>
      </c>
      <c r="F170" s="2142"/>
    </row>
    <row r="171" spans="1:6">
      <c r="A171" s="1938">
        <v>36</v>
      </c>
      <c r="B171" s="1946" t="s">
        <v>4752</v>
      </c>
      <c r="E171" s="2132">
        <v>2158763.62</v>
      </c>
    </row>
    <row r="172" spans="1:6">
      <c r="A172" s="1938">
        <v>37</v>
      </c>
      <c r="B172" s="1946" t="s">
        <v>4735</v>
      </c>
      <c r="E172" s="2132">
        <v>-1522077.46</v>
      </c>
    </row>
    <row r="173" spans="1:6">
      <c r="A173" s="1938">
        <v>38</v>
      </c>
      <c r="B173" s="1947"/>
      <c r="C173" s="1948"/>
      <c r="D173" s="1948"/>
      <c r="E173" s="2133"/>
    </row>
    <row r="174" spans="1:6" ht="16" thickBot="1">
      <c r="A174" s="1938">
        <v>39</v>
      </c>
      <c r="C174" s="363" t="s">
        <v>496</v>
      </c>
      <c r="E174" s="1935">
        <f>SUM(E163:E173)</f>
        <v>34379463.999999993</v>
      </c>
    </row>
    <row r="175" spans="1:6" ht="16" thickTop="1">
      <c r="A175" s="1938">
        <v>40</v>
      </c>
      <c r="E175" s="1788"/>
    </row>
    <row r="176" spans="1:6">
      <c r="A176" s="1938">
        <v>41</v>
      </c>
      <c r="E176" s="1788"/>
    </row>
    <row r="177" spans="1:5">
      <c r="A177" s="1938">
        <v>42</v>
      </c>
      <c r="E177" s="1788"/>
    </row>
    <row r="178" spans="1:5">
      <c r="A178" s="1938">
        <v>43</v>
      </c>
      <c r="E178" s="1788"/>
    </row>
    <row r="179" spans="1:5">
      <c r="A179" s="1938">
        <v>44</v>
      </c>
      <c r="E179" s="1788"/>
    </row>
    <row r="180" spans="1:5">
      <c r="A180" s="1938">
        <v>45</v>
      </c>
      <c r="E180" s="1788"/>
    </row>
    <row r="181" spans="1:5">
      <c r="A181" s="1938">
        <v>46</v>
      </c>
      <c r="E181" s="1788"/>
    </row>
    <row r="182" spans="1:5">
      <c r="A182" s="1938">
        <v>47</v>
      </c>
      <c r="E182" s="1788"/>
    </row>
    <row r="183" spans="1:5">
      <c r="A183" s="1938">
        <v>48</v>
      </c>
      <c r="E183" s="1788"/>
    </row>
    <row r="184" spans="1:5">
      <c r="A184" s="1938">
        <v>49</v>
      </c>
      <c r="E184" s="1788"/>
    </row>
    <row r="185" spans="1:5">
      <c r="A185" s="1938">
        <v>50</v>
      </c>
      <c r="E185" s="1788"/>
    </row>
    <row r="186" spans="1:5">
      <c r="A186" s="1938">
        <v>51</v>
      </c>
      <c r="E186" s="1788"/>
    </row>
    <row r="187" spans="1:5" ht="16" thickBot="1">
      <c r="A187" s="1939">
        <v>52</v>
      </c>
      <c r="B187" s="1608"/>
      <c r="C187" s="1608"/>
      <c r="D187" s="1608"/>
      <c r="E187" s="1792"/>
    </row>
    <row r="188" spans="1:5">
      <c r="A188" t="str">
        <f>A65</f>
        <v>FERC FORM NO. 1 (ED. 12-87) NYPSC Modified-96</v>
      </c>
    </row>
    <row r="189" spans="1:5">
      <c r="A189" s="391" t="s">
        <v>4753</v>
      </c>
      <c r="B189" s="391"/>
      <c r="C189" s="391"/>
      <c r="D189" s="391"/>
      <c r="E189" s="391"/>
    </row>
    <row r="190" spans="1:5">
      <c r="A190" s="1590"/>
    </row>
    <row r="191" spans="1:5">
      <c r="A191" s="1590"/>
    </row>
    <row r="192" spans="1:5">
      <c r="A192" s="1590"/>
    </row>
    <row r="193" spans="1:1">
      <c r="A193" s="1590"/>
    </row>
    <row r="194" spans="1:1">
      <c r="A194" s="1590"/>
    </row>
    <row r="195" spans="1:1">
      <c r="A195" s="1590"/>
    </row>
  </sheetData>
  <mergeCells count="3">
    <mergeCell ref="A71:E71"/>
    <mergeCell ref="A4:E4"/>
    <mergeCell ref="A132:E132"/>
  </mergeCells>
  <printOptions horizontalCentered="1" verticalCentered="1"/>
  <pageMargins left="0.5" right="0.75" top="0.5" bottom="0.5" header="0.5" footer="0.5"/>
  <pageSetup scale="61" fitToHeight="3" pageOrder="overThenDown" orientation="portrait" r:id="rId1"/>
  <headerFooter alignWithMargins="0"/>
  <rowBreaks count="2" manualBreakCount="2">
    <brk id="69" max="4" man="1"/>
    <brk id="129" max="4" man="1"/>
  </rowBreaks>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tabColor rgb="FF92D050"/>
  </sheetPr>
  <dimension ref="A1:O200"/>
  <sheetViews>
    <sheetView view="pageBreakPreview" topLeftCell="A47" zoomScale="60" zoomScaleNormal="70" workbookViewId="0">
      <selection activeCell="L67" sqref="L67"/>
    </sheetView>
  </sheetViews>
  <sheetFormatPr defaultColWidth="9.69140625" defaultRowHeight="15.5"/>
  <cols>
    <col min="1" max="1" width="4.69140625" customWidth="1"/>
    <col min="2" max="2" width="42.3046875" customWidth="1"/>
    <col min="3" max="3" width="14.69140625" customWidth="1"/>
    <col min="4" max="4" width="15.69140625" customWidth="1"/>
    <col min="5" max="5" width="16.69140625" customWidth="1"/>
    <col min="6" max="6" width="19.4609375" customWidth="1"/>
    <col min="7" max="7" width="9.07421875" customWidth="1"/>
    <col min="8" max="8" width="8.69140625" customWidth="1"/>
    <col min="9" max="10" width="15.69140625" customWidth="1"/>
    <col min="11" max="11" width="8.69140625" customWidth="1"/>
    <col min="12" max="13" width="15.69140625" customWidth="1"/>
    <col min="14" max="14" width="4.69140625" customWidth="1"/>
    <col min="15" max="15" width="11.4609375" bestFit="1" customWidth="1"/>
  </cols>
  <sheetData>
    <row r="1" spans="1:14">
      <c r="A1" s="1471" t="s">
        <v>156</v>
      </c>
      <c r="B1" s="2752"/>
      <c r="C1" s="2745" t="s">
        <v>353</v>
      </c>
      <c r="D1" s="2683"/>
      <c r="E1" s="2746" t="s">
        <v>158</v>
      </c>
      <c r="F1" s="2747" t="s">
        <v>159</v>
      </c>
      <c r="G1" s="1471" t="s">
        <v>156</v>
      </c>
      <c r="H1" s="2683"/>
      <c r="I1" s="2683"/>
      <c r="J1" s="2745" t="s">
        <v>353</v>
      </c>
      <c r="K1" s="2683"/>
      <c r="L1" s="2745" t="s">
        <v>158</v>
      </c>
      <c r="M1" s="2745" t="s">
        <v>159</v>
      </c>
      <c r="N1" s="2753"/>
    </row>
    <row r="2" spans="1:14">
      <c r="A2" s="2429" t="str">
        <f>'Data Sheet'!$C$25</f>
        <v xml:space="preserve">Niagara Mohawk Power Corporation </v>
      </c>
      <c r="C2" s="47" t="s">
        <v>1107</v>
      </c>
      <c r="E2" s="403" t="s">
        <v>161</v>
      </c>
      <c r="F2" s="146"/>
      <c r="G2" s="2429" t="str">
        <f>'Data Sheet'!$C$25</f>
        <v xml:space="preserve">Niagara Mohawk Power Corporation </v>
      </c>
      <c r="J2" s="47" t="s">
        <v>1107</v>
      </c>
      <c r="L2" s="392" t="s">
        <v>161</v>
      </c>
      <c r="M2" s="388"/>
      <c r="N2" s="1554"/>
    </row>
    <row r="3" spans="1:14" ht="15" customHeight="1">
      <c r="A3" s="2754"/>
      <c r="C3" s="388" t="s">
        <v>1615</v>
      </c>
      <c r="E3" s="389" t="str">
        <f>'Data Sheet'!$C$40</f>
        <v>April 20, 2026</v>
      </c>
      <c r="F3" s="399" t="str">
        <f>'Data Sheet'!$C$38</f>
        <v>December 31, 2025</v>
      </c>
      <c r="G3" s="2754"/>
      <c r="J3" s="388" t="s">
        <v>1615</v>
      </c>
      <c r="L3" s="427" t="str">
        <f>'Data Sheet'!$C$40</f>
        <v>April 20, 2026</v>
      </c>
      <c r="M3" s="390" t="str">
        <f>'Data Sheet'!$C$38</f>
        <v>December 31, 2025</v>
      </c>
      <c r="N3" s="1554"/>
    </row>
    <row r="4" spans="1:14" ht="15" customHeight="1">
      <c r="A4" s="239" t="s">
        <v>4754</v>
      </c>
      <c r="B4" s="2748"/>
      <c r="C4" s="2749"/>
      <c r="D4" s="2749"/>
      <c r="E4" s="2749"/>
      <c r="F4" s="240"/>
      <c r="G4" s="239" t="s">
        <v>4755</v>
      </c>
      <c r="H4" s="2748"/>
      <c r="I4" s="2748"/>
      <c r="J4" s="2749"/>
      <c r="K4" s="2749"/>
      <c r="L4" s="2749"/>
      <c r="M4" s="2749"/>
      <c r="N4" s="433"/>
    </row>
    <row r="5" spans="1:14">
      <c r="A5" s="2755"/>
      <c r="B5" s="34"/>
      <c r="C5" s="391"/>
      <c r="D5" s="391"/>
      <c r="E5" s="391"/>
      <c r="F5" s="2756"/>
      <c r="G5" s="2755"/>
      <c r="H5" s="34"/>
      <c r="I5" s="34"/>
      <c r="J5" s="391"/>
      <c r="K5" s="391"/>
      <c r="L5" s="391"/>
      <c r="M5" s="391"/>
      <c r="N5" s="1554"/>
    </row>
    <row r="6" spans="1:14">
      <c r="A6" s="2754" t="s">
        <v>4756</v>
      </c>
      <c r="C6" t="s">
        <v>4757</v>
      </c>
      <c r="F6" s="2757"/>
      <c r="G6" s="2754" t="s">
        <v>4758</v>
      </c>
      <c r="K6" t="s">
        <v>4759</v>
      </c>
      <c r="N6" s="1554"/>
    </row>
    <row r="7" spans="1:14">
      <c r="A7" s="2754" t="s">
        <v>4760</v>
      </c>
      <c r="C7" t="s">
        <v>4761</v>
      </c>
      <c r="F7" s="2757"/>
      <c r="G7" s="2754" t="s">
        <v>4762</v>
      </c>
      <c r="K7" t="s">
        <v>4763</v>
      </c>
      <c r="N7" s="1554"/>
    </row>
    <row r="8" spans="1:14">
      <c r="A8" s="2754" t="s">
        <v>4764</v>
      </c>
      <c r="C8" t="s">
        <v>4765</v>
      </c>
      <c r="F8" s="2757"/>
      <c r="G8" s="2754" t="s">
        <v>4766</v>
      </c>
      <c r="K8" t="s">
        <v>4767</v>
      </c>
      <c r="N8" s="1554"/>
    </row>
    <row r="9" spans="1:14">
      <c r="A9" s="2754" t="s">
        <v>4768</v>
      </c>
      <c r="F9" s="2757"/>
      <c r="G9" s="2754"/>
      <c r="K9" t="s">
        <v>4769</v>
      </c>
      <c r="N9" s="1554"/>
    </row>
    <row r="10" spans="1:14">
      <c r="A10" s="2754" t="s">
        <v>4770</v>
      </c>
      <c r="F10" s="2757"/>
      <c r="G10" s="2754"/>
      <c r="N10" s="1554"/>
    </row>
    <row r="11" spans="1:14">
      <c r="A11" s="2754"/>
      <c r="F11" s="2757"/>
      <c r="G11" s="2754"/>
      <c r="N11" s="1554"/>
    </row>
    <row r="12" spans="1:14">
      <c r="A12" s="241"/>
      <c r="B12" s="434" t="s">
        <v>105</v>
      </c>
      <c r="C12" s="434"/>
      <c r="D12" s="434"/>
      <c r="E12" s="434"/>
      <c r="F12" s="242"/>
      <c r="G12" s="243" t="s">
        <v>4771</v>
      </c>
      <c r="H12" s="2749"/>
      <c r="I12" s="2749"/>
      <c r="J12" s="2758"/>
      <c r="K12" s="2759" t="s">
        <v>4772</v>
      </c>
      <c r="L12" s="2749"/>
      <c r="M12" s="2758"/>
      <c r="N12" s="435"/>
    </row>
    <row r="13" spans="1:14">
      <c r="A13" s="2760"/>
      <c r="B13" s="244" t="s">
        <v>4773</v>
      </c>
      <c r="C13" s="404" t="s">
        <v>4774</v>
      </c>
      <c r="D13" s="404" t="s">
        <v>4775</v>
      </c>
      <c r="E13" s="404" t="s">
        <v>496</v>
      </c>
      <c r="F13" s="245" t="s">
        <v>4776</v>
      </c>
      <c r="G13" s="243" t="s">
        <v>4777</v>
      </c>
      <c r="H13" s="428"/>
      <c r="I13" s="246"/>
      <c r="J13" s="404"/>
      <c r="K13" s="404"/>
      <c r="L13" s="404"/>
      <c r="M13" s="247"/>
      <c r="N13" s="1598"/>
    </row>
    <row r="14" spans="1:14">
      <c r="A14" s="2760" t="s">
        <v>399</v>
      </c>
      <c r="B14" s="244" t="s">
        <v>4778</v>
      </c>
      <c r="C14" s="404" t="s">
        <v>4779</v>
      </c>
      <c r="D14" s="404" t="s">
        <v>2380</v>
      </c>
      <c r="E14" s="404" t="s">
        <v>4780</v>
      </c>
      <c r="F14" s="245" t="s">
        <v>4781</v>
      </c>
      <c r="G14" s="2760"/>
      <c r="H14" s="404"/>
      <c r="I14" s="244"/>
      <c r="J14" s="404" t="s">
        <v>4782</v>
      </c>
      <c r="K14" s="404" t="s">
        <v>1066</v>
      </c>
      <c r="L14" s="404" t="s">
        <v>1068</v>
      </c>
      <c r="M14" s="248" t="s">
        <v>4776</v>
      </c>
      <c r="N14" s="1598"/>
    </row>
    <row r="15" spans="1:14">
      <c r="A15" s="2760" t="s">
        <v>402</v>
      </c>
      <c r="B15" s="244" t="s">
        <v>4783</v>
      </c>
      <c r="C15" s="404" t="s">
        <v>1624</v>
      </c>
      <c r="D15" s="404" t="s">
        <v>4784</v>
      </c>
      <c r="E15" s="404" t="s">
        <v>951</v>
      </c>
      <c r="F15" s="245" t="s">
        <v>3269</v>
      </c>
      <c r="G15" s="2760" t="s">
        <v>4785</v>
      </c>
      <c r="H15" s="404" t="s">
        <v>977</v>
      </c>
      <c r="I15" s="404" t="s">
        <v>1068</v>
      </c>
      <c r="J15" s="248" t="s">
        <v>4781</v>
      </c>
      <c r="K15" s="404" t="s">
        <v>977</v>
      </c>
      <c r="L15" s="404"/>
      <c r="M15" s="248" t="s">
        <v>4781</v>
      </c>
      <c r="N15" s="1598" t="s">
        <v>399</v>
      </c>
    </row>
    <row r="16" spans="1:14">
      <c r="A16" s="2760"/>
      <c r="B16" s="436"/>
      <c r="C16" s="436"/>
      <c r="D16" s="436"/>
      <c r="E16" s="404" t="s">
        <v>4786</v>
      </c>
      <c r="F16" s="245" t="s">
        <v>2785</v>
      </c>
      <c r="G16" s="2760"/>
      <c r="H16" s="404" t="s">
        <v>402</v>
      </c>
      <c r="I16" s="404"/>
      <c r="J16" s="404"/>
      <c r="K16" s="404"/>
      <c r="L16" s="404"/>
      <c r="M16" s="404" t="s">
        <v>708</v>
      </c>
      <c r="N16" s="1598" t="s">
        <v>402</v>
      </c>
    </row>
    <row r="17" spans="1:14">
      <c r="A17" s="2760"/>
      <c r="B17" s="408" t="s">
        <v>172</v>
      </c>
      <c r="C17" s="408" t="s">
        <v>173</v>
      </c>
      <c r="D17" s="408" t="s">
        <v>174</v>
      </c>
      <c r="E17" s="408" t="s">
        <v>175</v>
      </c>
      <c r="F17" s="245" t="s">
        <v>513</v>
      </c>
      <c r="G17" s="2760" t="s">
        <v>514</v>
      </c>
      <c r="H17" s="408" t="s">
        <v>515</v>
      </c>
      <c r="I17" s="408" t="s">
        <v>516</v>
      </c>
      <c r="J17" s="408" t="s">
        <v>517</v>
      </c>
      <c r="K17" s="408" t="s">
        <v>518</v>
      </c>
      <c r="L17" s="408" t="s">
        <v>519</v>
      </c>
      <c r="M17" s="408" t="s">
        <v>520</v>
      </c>
      <c r="N17" s="437"/>
    </row>
    <row r="18" spans="1:14">
      <c r="A18" s="249">
        <v>1</v>
      </c>
      <c r="B18" s="145" t="s">
        <v>4787</v>
      </c>
      <c r="C18" s="388"/>
      <c r="D18" s="438"/>
      <c r="E18" s="438"/>
      <c r="F18" s="439"/>
      <c r="G18" s="250"/>
      <c r="H18" s="440"/>
      <c r="I18" s="438"/>
      <c r="J18" s="438"/>
      <c r="K18" s="388"/>
      <c r="L18" s="438"/>
      <c r="M18" s="438"/>
      <c r="N18" s="441">
        <v>1</v>
      </c>
    </row>
    <row r="19" spans="1:14">
      <c r="A19" s="3043">
        <v>2</v>
      </c>
      <c r="B19" s="145" t="s">
        <v>4788</v>
      </c>
      <c r="C19" s="388"/>
      <c r="D19" s="438"/>
      <c r="E19" s="438"/>
      <c r="F19" s="237"/>
      <c r="G19" s="2761"/>
      <c r="H19" s="440"/>
      <c r="I19" s="438"/>
      <c r="J19" s="438"/>
      <c r="K19" s="388"/>
      <c r="L19" s="438"/>
      <c r="M19" s="438"/>
      <c r="N19" s="441">
        <v>2</v>
      </c>
    </row>
    <row r="20" spans="1:14">
      <c r="A20" s="3043">
        <v>3</v>
      </c>
      <c r="C20" s="388"/>
      <c r="D20" s="438"/>
      <c r="E20" s="438"/>
      <c r="F20" s="237"/>
      <c r="G20" s="2762"/>
      <c r="H20" s="440"/>
      <c r="I20" s="438"/>
      <c r="J20" s="438"/>
      <c r="K20" s="388"/>
      <c r="L20" s="438"/>
      <c r="M20" s="438"/>
      <c r="N20" s="441">
        <v>3</v>
      </c>
    </row>
    <row r="21" spans="1:14">
      <c r="A21" s="3043">
        <v>4</v>
      </c>
      <c r="B21" s="9" t="s">
        <v>4789</v>
      </c>
      <c r="C21" s="1504"/>
      <c r="D21" s="1504"/>
      <c r="E21" s="1504"/>
      <c r="F21" s="237"/>
      <c r="G21" s="2763"/>
      <c r="H21" s="1505"/>
      <c r="I21" s="438"/>
      <c r="J21" s="438"/>
      <c r="K21" s="438"/>
      <c r="L21" s="438"/>
      <c r="M21" s="438"/>
      <c r="N21" s="441">
        <v>4</v>
      </c>
    </row>
    <row r="22" spans="1:14">
      <c r="A22" s="3043">
        <v>5</v>
      </c>
      <c r="B22" s="9" t="s">
        <v>4790</v>
      </c>
      <c r="C22" s="1504">
        <f>I22</f>
        <v>11663780</v>
      </c>
      <c r="D22" s="1504"/>
      <c r="E22" s="1504">
        <f>C22+D22</f>
        <v>11663780</v>
      </c>
      <c r="F22" s="1506"/>
      <c r="G22" s="2763" t="s">
        <v>4791</v>
      </c>
      <c r="H22" s="1505">
        <v>928</v>
      </c>
      <c r="I22" s="438">
        <v>11663780</v>
      </c>
      <c r="J22" s="438"/>
      <c r="K22" s="438"/>
      <c r="L22" s="438"/>
      <c r="M22" s="438"/>
      <c r="N22" s="441">
        <v>5</v>
      </c>
    </row>
    <row r="23" spans="1:14">
      <c r="A23" s="3043">
        <v>6</v>
      </c>
      <c r="B23" t="s">
        <v>4792</v>
      </c>
      <c r="C23" s="1507">
        <f>I23</f>
        <v>2376423</v>
      </c>
      <c r="D23" s="1507"/>
      <c r="E23" s="1507">
        <f>C23+D23</f>
        <v>2376423</v>
      </c>
      <c r="F23" s="1508"/>
      <c r="G23" s="2764" t="s">
        <v>1299</v>
      </c>
      <c r="H23" s="1505">
        <v>928</v>
      </c>
      <c r="I23" s="438">
        <v>2376423</v>
      </c>
      <c r="J23" s="438"/>
      <c r="K23" s="438"/>
      <c r="L23" s="438"/>
      <c r="M23" s="438"/>
      <c r="N23" s="441">
        <v>6</v>
      </c>
    </row>
    <row r="24" spans="1:14">
      <c r="A24" s="3043">
        <v>7</v>
      </c>
      <c r="C24" s="1504"/>
      <c r="D24" s="1504"/>
      <c r="E24" s="1504"/>
      <c r="F24" s="1506"/>
      <c r="G24" s="2763"/>
      <c r="H24" s="1505"/>
      <c r="I24" s="438"/>
      <c r="J24" s="438"/>
      <c r="K24" s="438"/>
      <c r="L24" s="438"/>
      <c r="M24" s="438"/>
      <c r="N24" s="441">
        <v>7</v>
      </c>
    </row>
    <row r="25" spans="1:14">
      <c r="A25" s="3043">
        <v>8</v>
      </c>
      <c r="B25" t="s">
        <v>4793</v>
      </c>
      <c r="C25" s="1504">
        <f>I25</f>
        <v>3753101</v>
      </c>
      <c r="D25" s="1504"/>
      <c r="E25" s="1504">
        <f>C25+D25</f>
        <v>3753101</v>
      </c>
      <c r="F25" s="1506"/>
      <c r="G25" s="2763" t="s">
        <v>4791</v>
      </c>
      <c r="H25" s="1505" t="s">
        <v>4794</v>
      </c>
      <c r="I25" s="438">
        <v>3753101</v>
      </c>
      <c r="J25" s="438"/>
      <c r="K25" s="438"/>
      <c r="L25" s="438"/>
      <c r="M25" s="438"/>
      <c r="N25" s="441">
        <v>8</v>
      </c>
    </row>
    <row r="26" spans="1:14">
      <c r="A26" s="3043">
        <v>9</v>
      </c>
      <c r="B26" t="s">
        <v>4795</v>
      </c>
      <c r="C26" s="1504">
        <f>I26</f>
        <v>902850</v>
      </c>
      <c r="D26" s="1504"/>
      <c r="E26" s="1504">
        <f>C26+D26</f>
        <v>902850</v>
      </c>
      <c r="F26" s="1506"/>
      <c r="G26" s="2763" t="s">
        <v>1299</v>
      </c>
      <c r="H26" s="1505" t="s">
        <v>4794</v>
      </c>
      <c r="I26" s="438">
        <v>902850</v>
      </c>
      <c r="J26" s="438"/>
      <c r="K26" s="438"/>
      <c r="L26" s="438"/>
      <c r="M26" s="438"/>
      <c r="N26" s="441">
        <v>9</v>
      </c>
    </row>
    <row r="27" spans="1:14">
      <c r="A27" s="3043">
        <v>10</v>
      </c>
      <c r="C27" s="1504"/>
      <c r="D27" s="1504"/>
      <c r="E27" s="1504"/>
      <c r="F27" s="1506"/>
      <c r="G27" s="2763"/>
      <c r="H27" s="1505"/>
      <c r="I27" s="438"/>
      <c r="J27" s="438"/>
      <c r="K27" s="438"/>
      <c r="L27" s="438"/>
      <c r="M27" s="438"/>
      <c r="N27" s="441">
        <v>10</v>
      </c>
    </row>
    <row r="28" spans="1:14">
      <c r="A28" s="3043">
        <v>11</v>
      </c>
      <c r="B28" t="s">
        <v>4796</v>
      </c>
      <c r="C28" s="1504"/>
      <c r="D28" s="1504"/>
      <c r="E28" s="1504"/>
      <c r="F28" s="1506">
        <v>-1194556</v>
      </c>
      <c r="G28" s="2763" t="s">
        <v>4791</v>
      </c>
      <c r="H28" s="1505"/>
      <c r="I28" s="438"/>
      <c r="J28" s="438"/>
      <c r="K28" s="438"/>
      <c r="L28" s="438"/>
      <c r="M28" s="438">
        <f>F28+J28-L28</f>
        <v>-1194556</v>
      </c>
      <c r="N28" s="441">
        <v>11</v>
      </c>
    </row>
    <row r="29" spans="1:14">
      <c r="A29" s="3043">
        <v>12</v>
      </c>
      <c r="B29" t="s">
        <v>4797</v>
      </c>
      <c r="C29" s="1504"/>
      <c r="D29" s="1504"/>
      <c r="E29" s="1504"/>
      <c r="F29" s="1506">
        <v>-658740</v>
      </c>
      <c r="G29" s="2763" t="s">
        <v>1299</v>
      </c>
      <c r="H29" s="1505"/>
      <c r="I29" s="438"/>
      <c r="J29" s="438"/>
      <c r="K29" s="438"/>
      <c r="L29" s="438"/>
      <c r="M29" s="438">
        <f>F29+J29-L29</f>
        <v>-658740</v>
      </c>
      <c r="N29" s="441">
        <v>12</v>
      </c>
    </row>
    <row r="30" spans="1:14">
      <c r="A30" s="3043">
        <v>13</v>
      </c>
      <c r="C30" s="1504"/>
      <c r="D30" s="1504"/>
      <c r="E30" s="1504"/>
      <c r="F30" s="1506"/>
      <c r="G30" s="2763"/>
      <c r="H30" s="1505"/>
      <c r="I30" s="438"/>
      <c r="J30" s="438"/>
      <c r="K30" s="438"/>
      <c r="L30" s="438"/>
      <c r="M30" s="438"/>
      <c r="N30" s="441">
        <v>13</v>
      </c>
    </row>
    <row r="31" spans="1:14">
      <c r="A31" s="3043">
        <v>14</v>
      </c>
      <c r="B31" t="s">
        <v>4798</v>
      </c>
      <c r="C31" s="1504"/>
      <c r="D31" s="1504"/>
      <c r="E31" s="1504"/>
      <c r="F31" s="1506"/>
      <c r="G31" s="2763"/>
      <c r="H31" s="1505"/>
      <c r="I31" s="438"/>
      <c r="J31" s="438"/>
      <c r="K31" s="438"/>
      <c r="L31" s="438"/>
      <c r="M31" s="438"/>
      <c r="N31" s="441">
        <v>14</v>
      </c>
    </row>
    <row r="32" spans="1:14">
      <c r="A32" s="3043">
        <v>15</v>
      </c>
      <c r="B32" t="s">
        <v>4799</v>
      </c>
      <c r="C32" s="1504"/>
      <c r="D32" s="1504"/>
      <c r="E32" s="1504"/>
      <c r="F32" s="1506">
        <v>-768167</v>
      </c>
      <c r="G32" s="2763" t="s">
        <v>1298</v>
      </c>
      <c r="H32" s="1505"/>
      <c r="I32" s="438"/>
      <c r="J32" s="438"/>
      <c r="K32" s="438"/>
      <c r="L32" s="438"/>
      <c r="M32" s="438">
        <f>F32+J32-L32</f>
        <v>-768167</v>
      </c>
      <c r="N32" s="441">
        <v>15</v>
      </c>
    </row>
    <row r="33" spans="1:14">
      <c r="A33" s="3043">
        <v>16</v>
      </c>
      <c r="B33" t="s">
        <v>4800</v>
      </c>
      <c r="C33" s="1504"/>
      <c r="D33" s="1504"/>
      <c r="E33" s="1504"/>
      <c r="F33" s="1506">
        <v>-604569</v>
      </c>
      <c r="G33" s="2763" t="s">
        <v>1299</v>
      </c>
      <c r="H33" s="1505"/>
      <c r="I33" s="438"/>
      <c r="J33" s="438"/>
      <c r="K33" s="438"/>
      <c r="L33" s="438"/>
      <c r="M33" s="438">
        <f>F33+J33-L33</f>
        <v>-604569</v>
      </c>
      <c r="N33" s="441">
        <v>16</v>
      </c>
    </row>
    <row r="34" spans="1:14">
      <c r="A34" s="3043">
        <v>17</v>
      </c>
      <c r="C34" s="1504"/>
      <c r="D34" s="1504"/>
      <c r="E34" s="1504"/>
      <c r="F34" s="1506"/>
      <c r="G34" s="2763"/>
      <c r="H34" s="1505"/>
      <c r="I34" s="438"/>
      <c r="J34" s="438"/>
      <c r="K34" s="438"/>
      <c r="L34" s="438"/>
      <c r="M34" s="438"/>
      <c r="N34" s="441">
        <v>17</v>
      </c>
    </row>
    <row r="35" spans="1:14">
      <c r="A35" s="3043">
        <v>18</v>
      </c>
      <c r="B35" t="s">
        <v>4801</v>
      </c>
      <c r="C35" s="1504"/>
      <c r="D35" s="1504"/>
      <c r="E35" s="1504"/>
      <c r="F35" s="1506"/>
      <c r="G35" s="2763"/>
      <c r="H35" s="1505"/>
      <c r="I35" s="438"/>
      <c r="J35" s="438"/>
      <c r="K35" s="438"/>
      <c r="L35" s="438"/>
      <c r="M35" s="438"/>
      <c r="N35" s="441">
        <v>18</v>
      </c>
    </row>
    <row r="36" spans="1:14">
      <c r="A36" s="3043">
        <v>19</v>
      </c>
      <c r="B36" t="s">
        <v>4802</v>
      </c>
      <c r="C36" s="1504"/>
      <c r="D36" s="1504">
        <f>I36+L36</f>
        <v>161764</v>
      </c>
      <c r="E36" s="1504">
        <f>C36+D36</f>
        <v>161764</v>
      </c>
      <c r="F36" s="1506">
        <v>-570474</v>
      </c>
      <c r="G36" s="2763" t="s">
        <v>1298</v>
      </c>
      <c r="H36" s="1505">
        <v>928</v>
      </c>
      <c r="I36" s="438">
        <v>36316</v>
      </c>
      <c r="J36" s="438"/>
      <c r="K36" s="438">
        <v>928</v>
      </c>
      <c r="L36" s="438">
        <v>125448</v>
      </c>
      <c r="M36" s="438">
        <f>F36+J36-L36</f>
        <v>-695922</v>
      </c>
      <c r="N36" s="441">
        <v>19</v>
      </c>
    </row>
    <row r="37" spans="1:14">
      <c r="A37" s="3043">
        <v>20</v>
      </c>
      <c r="B37" t="s">
        <v>4803</v>
      </c>
      <c r="C37" s="1504"/>
      <c r="D37" s="1504">
        <f>I37+L37</f>
        <v>156012</v>
      </c>
      <c r="E37" s="1504">
        <f>C37+D37</f>
        <v>156012</v>
      </c>
      <c r="F37" s="1506">
        <v>-645234</v>
      </c>
      <c r="G37" s="2763" t="s">
        <v>1299</v>
      </c>
      <c r="H37" s="1505">
        <v>928</v>
      </c>
      <c r="I37" s="438">
        <v>7733</v>
      </c>
      <c r="J37" s="438"/>
      <c r="K37" s="438">
        <v>928</v>
      </c>
      <c r="L37" s="438">
        <v>148279</v>
      </c>
      <c r="M37" s="438">
        <f>F37+J37-L37</f>
        <v>-793513</v>
      </c>
      <c r="N37" s="441">
        <v>20</v>
      </c>
    </row>
    <row r="38" spans="1:14">
      <c r="A38" s="3043">
        <v>21</v>
      </c>
      <c r="C38" s="1504"/>
      <c r="D38" s="1504"/>
      <c r="E38" s="1504"/>
      <c r="F38" s="1506"/>
      <c r="G38" s="1567"/>
      <c r="H38" s="1505"/>
      <c r="I38" s="438"/>
      <c r="J38" s="438"/>
      <c r="K38" s="438"/>
      <c r="L38" s="438"/>
      <c r="M38" s="438"/>
      <c r="N38" s="441">
        <v>21</v>
      </c>
    </row>
    <row r="39" spans="1:14">
      <c r="A39" s="3043">
        <v>22</v>
      </c>
      <c r="B39" t="s">
        <v>4804</v>
      </c>
      <c r="C39" s="1504"/>
      <c r="D39" s="1504"/>
      <c r="E39" s="1504"/>
      <c r="F39" s="1506"/>
      <c r="G39" s="2763"/>
      <c r="H39" s="1505"/>
      <c r="I39" s="438"/>
      <c r="J39" s="438"/>
      <c r="K39" s="438"/>
      <c r="L39" s="438"/>
      <c r="M39" s="438"/>
      <c r="N39" s="441">
        <v>22</v>
      </c>
    </row>
    <row r="40" spans="1:14">
      <c r="A40" s="3043">
        <v>23</v>
      </c>
      <c r="B40" t="s">
        <v>4805</v>
      </c>
      <c r="C40" s="1504"/>
      <c r="D40" s="1504">
        <f>I40+L40</f>
        <v>727815</v>
      </c>
      <c r="E40" s="1504">
        <f>C40+D40</f>
        <v>727815</v>
      </c>
      <c r="F40" s="1506">
        <v>1198456</v>
      </c>
      <c r="G40" s="2763" t="s">
        <v>1298</v>
      </c>
      <c r="H40" s="1505">
        <v>928</v>
      </c>
      <c r="I40" s="438">
        <v>347012</v>
      </c>
      <c r="J40" s="438">
        <v>434846</v>
      </c>
      <c r="K40" s="438">
        <v>928</v>
      </c>
      <c r="L40" s="438">
        <v>380803</v>
      </c>
      <c r="M40" s="438">
        <f>F40+J40-L40</f>
        <v>1252499</v>
      </c>
      <c r="N40" s="441">
        <v>23</v>
      </c>
    </row>
    <row r="41" spans="1:14">
      <c r="A41" s="3043">
        <v>24</v>
      </c>
      <c r="B41" t="s">
        <v>4806</v>
      </c>
      <c r="C41" s="1504"/>
      <c r="D41" s="1504">
        <f>I41+L41</f>
        <v>137582</v>
      </c>
      <c r="E41" s="1504">
        <f>C41+D41</f>
        <v>137582</v>
      </c>
      <c r="F41" s="1506">
        <v>1147546</v>
      </c>
      <c r="G41" s="2763" t="s">
        <v>1299</v>
      </c>
      <c r="H41" s="1505">
        <v>928</v>
      </c>
      <c r="I41" s="438">
        <v>-186927</v>
      </c>
      <c r="J41" s="438">
        <v>430150</v>
      </c>
      <c r="K41" s="438">
        <v>928</v>
      </c>
      <c r="L41" s="438">
        <v>324509</v>
      </c>
      <c r="M41" s="438">
        <f>F41+J41-L41</f>
        <v>1253187</v>
      </c>
      <c r="N41" s="441">
        <v>24</v>
      </c>
    </row>
    <row r="42" spans="1:14">
      <c r="A42" s="3043">
        <v>25</v>
      </c>
      <c r="C42" s="1504"/>
      <c r="D42" s="1504"/>
      <c r="E42" s="1504"/>
      <c r="F42" s="1506"/>
      <c r="G42" s="1567"/>
      <c r="H42" s="1505"/>
      <c r="I42" s="438"/>
      <c r="J42" s="438"/>
      <c r="K42" s="438"/>
      <c r="L42" s="438"/>
      <c r="M42" s="438"/>
      <c r="N42" s="441">
        <v>25</v>
      </c>
    </row>
    <row r="43" spans="1:14">
      <c r="A43" s="3043">
        <v>26</v>
      </c>
      <c r="B43" t="s">
        <v>4807</v>
      </c>
      <c r="C43" s="1504"/>
      <c r="D43" s="1504"/>
      <c r="E43" s="1504"/>
      <c r="F43" s="1506"/>
      <c r="G43" s="1567"/>
      <c r="H43" s="438"/>
      <c r="I43" s="438"/>
      <c r="J43" s="438"/>
      <c r="K43" s="438"/>
      <c r="L43" s="438"/>
      <c r="M43" s="438"/>
      <c r="N43" s="441">
        <v>26</v>
      </c>
    </row>
    <row r="44" spans="1:14">
      <c r="A44" s="3043">
        <v>27</v>
      </c>
      <c r="B44" t="s">
        <v>4808</v>
      </c>
      <c r="C44" s="1504"/>
      <c r="D44" s="1504">
        <f>I44+L44</f>
        <v>0</v>
      </c>
      <c r="E44" s="1504">
        <f>C44+D44</f>
        <v>0</v>
      </c>
      <c r="F44" s="1506">
        <v>0</v>
      </c>
      <c r="G44" s="1568" t="s">
        <v>1298</v>
      </c>
      <c r="H44" s="1505"/>
      <c r="I44" s="438"/>
      <c r="J44" s="438">
        <v>429875</v>
      </c>
      <c r="K44" s="438"/>
      <c r="L44" s="438"/>
      <c r="M44" s="3165">
        <f>F44+J44-L44</f>
        <v>429875</v>
      </c>
      <c r="N44" s="441">
        <v>27</v>
      </c>
    </row>
    <row r="45" spans="1:14">
      <c r="A45" s="3043">
        <v>28</v>
      </c>
      <c r="B45" t="s">
        <v>4808</v>
      </c>
      <c r="C45" s="1504"/>
      <c r="D45" s="1504">
        <f>I45+L45</f>
        <v>0</v>
      </c>
      <c r="E45" s="1504">
        <f>C45+D45</f>
        <v>0</v>
      </c>
      <c r="F45" s="1506">
        <v>0</v>
      </c>
      <c r="G45" s="1568" t="s">
        <v>1299</v>
      </c>
      <c r="H45" s="1505"/>
      <c r="I45" s="438"/>
      <c r="J45" s="438">
        <v>86751</v>
      </c>
      <c r="K45" s="438"/>
      <c r="L45" s="438"/>
      <c r="M45" s="3165">
        <f>F45+J45-L45</f>
        <v>86751</v>
      </c>
      <c r="N45" s="441">
        <v>28</v>
      </c>
    </row>
    <row r="46" spans="1:14">
      <c r="A46" s="3043">
        <v>29</v>
      </c>
      <c r="C46" s="1504"/>
      <c r="D46" s="1504"/>
      <c r="E46" s="1504"/>
      <c r="F46" s="1506"/>
      <c r="G46" s="1568"/>
      <c r="H46" s="438"/>
      <c r="I46" s="438"/>
      <c r="J46" s="438"/>
      <c r="K46" s="438"/>
      <c r="L46" s="438"/>
      <c r="M46" s="3166"/>
      <c r="N46" s="441">
        <v>29</v>
      </c>
    </row>
    <row r="47" spans="1:14">
      <c r="A47" s="3043">
        <v>30</v>
      </c>
      <c r="B47" t="s">
        <v>4809</v>
      </c>
      <c r="C47" s="1504"/>
      <c r="D47" s="1504"/>
      <c r="E47" s="1504"/>
      <c r="F47" s="1506"/>
      <c r="G47" s="1568"/>
      <c r="H47" s="438"/>
      <c r="I47" s="438"/>
      <c r="J47" s="438"/>
      <c r="K47" s="438"/>
      <c r="L47" s="438"/>
      <c r="M47" s="438"/>
      <c r="N47" s="441">
        <v>30</v>
      </c>
    </row>
    <row r="48" spans="1:14">
      <c r="A48" s="3043">
        <v>31</v>
      </c>
      <c r="B48" t="s">
        <v>4810</v>
      </c>
      <c r="C48" s="1504"/>
      <c r="D48" s="1504">
        <f>I48+L48</f>
        <v>0</v>
      </c>
      <c r="E48" s="1504">
        <f>C48+D48</f>
        <v>0</v>
      </c>
      <c r="F48" s="1506">
        <v>87680</v>
      </c>
      <c r="G48" s="1568"/>
      <c r="H48" s="438"/>
      <c r="I48" s="438"/>
      <c r="J48" s="438">
        <v>3539</v>
      </c>
      <c r="K48" s="438"/>
      <c r="L48" s="438"/>
      <c r="M48" s="438">
        <f t="shared" ref="M48:M49" si="0">F48+J48-L48</f>
        <v>91219</v>
      </c>
      <c r="N48" s="441">
        <v>31</v>
      </c>
    </row>
    <row r="49" spans="1:15">
      <c r="A49" s="3043">
        <v>32</v>
      </c>
      <c r="B49" t="s">
        <v>4811</v>
      </c>
      <c r="C49" s="1504"/>
      <c r="D49" s="1504">
        <f>I49+L49</f>
        <v>0</v>
      </c>
      <c r="E49" s="1504">
        <f>C49+D49</f>
        <v>0</v>
      </c>
      <c r="F49" s="1506">
        <v>33118</v>
      </c>
      <c r="G49" s="1568"/>
      <c r="H49" s="438"/>
      <c r="I49" s="438"/>
      <c r="J49" s="438">
        <v>1335</v>
      </c>
      <c r="K49" s="438"/>
      <c r="L49" s="438"/>
      <c r="M49" s="438">
        <f t="shared" si="0"/>
        <v>34453</v>
      </c>
      <c r="N49" s="441">
        <v>32</v>
      </c>
    </row>
    <row r="50" spans="1:15">
      <c r="A50" s="3043">
        <v>33</v>
      </c>
      <c r="C50" s="1504"/>
      <c r="D50" s="1504"/>
      <c r="E50" s="1504"/>
      <c r="F50" s="1506"/>
      <c r="G50" s="1568"/>
      <c r="H50" s="438"/>
      <c r="I50" s="438"/>
      <c r="J50" s="438"/>
      <c r="K50" s="438"/>
      <c r="L50" s="438"/>
      <c r="M50" s="438"/>
      <c r="N50" s="441">
        <v>33</v>
      </c>
    </row>
    <row r="51" spans="1:15">
      <c r="A51" s="3043">
        <v>34</v>
      </c>
      <c r="B51" s="9" t="s">
        <v>4812</v>
      </c>
      <c r="C51" s="1504"/>
      <c r="D51" s="1504"/>
      <c r="E51" s="1504"/>
      <c r="F51" s="1506"/>
      <c r="G51" s="1568"/>
      <c r="H51" s="438"/>
      <c r="I51" s="438"/>
      <c r="J51" s="438"/>
      <c r="K51" s="438"/>
      <c r="L51" s="438"/>
      <c r="M51" s="438"/>
      <c r="N51" s="441">
        <v>34</v>
      </c>
    </row>
    <row r="52" spans="1:15">
      <c r="A52" s="3043">
        <v>35</v>
      </c>
      <c r="B52" t="s">
        <v>4808</v>
      </c>
      <c r="C52" s="1504"/>
      <c r="D52" s="1504"/>
      <c r="E52" s="1504"/>
      <c r="F52" s="1506"/>
      <c r="G52" s="1568"/>
      <c r="H52" s="438"/>
      <c r="I52" s="438"/>
      <c r="J52" s="438">
        <v>73117</v>
      </c>
      <c r="K52" s="438"/>
      <c r="L52" s="438"/>
      <c r="M52" s="438">
        <f t="shared" ref="M52:M53" si="1">F52+J52-L52</f>
        <v>73117</v>
      </c>
      <c r="N52" s="441">
        <v>35</v>
      </c>
    </row>
    <row r="53" spans="1:15">
      <c r="A53" s="3043">
        <v>36</v>
      </c>
      <c r="B53" t="s">
        <v>4808</v>
      </c>
      <c r="C53" s="1509"/>
      <c r="D53" s="1509"/>
      <c r="E53" s="1509"/>
      <c r="F53" s="1506"/>
      <c r="G53" s="1568"/>
      <c r="H53" s="438"/>
      <c r="I53" s="438"/>
      <c r="J53" s="438">
        <v>14755</v>
      </c>
      <c r="K53" s="438"/>
      <c r="L53" s="438"/>
      <c r="M53" s="438">
        <f t="shared" si="1"/>
        <v>14755</v>
      </c>
      <c r="N53" s="441">
        <v>36</v>
      </c>
    </row>
    <row r="54" spans="1:15">
      <c r="A54" s="3043">
        <v>37</v>
      </c>
      <c r="C54" s="1504"/>
      <c r="D54" s="1504"/>
      <c r="E54" s="1504"/>
      <c r="F54" s="1506"/>
      <c r="G54" s="1568"/>
      <c r="H54" s="438"/>
      <c r="I54" s="438"/>
      <c r="J54" s="438"/>
      <c r="K54" s="438"/>
      <c r="L54" s="438"/>
      <c r="M54" s="438"/>
      <c r="N54" s="441">
        <v>37</v>
      </c>
    </row>
    <row r="55" spans="1:15">
      <c r="A55" s="3043">
        <v>38</v>
      </c>
      <c r="C55" s="1504"/>
      <c r="D55" s="1504"/>
      <c r="E55" s="1504"/>
      <c r="F55" s="1506"/>
      <c r="G55" s="1568"/>
      <c r="H55" s="438"/>
      <c r="I55" s="438"/>
      <c r="J55" s="438"/>
      <c r="K55" s="438"/>
      <c r="L55" s="438"/>
      <c r="M55" s="438"/>
      <c r="N55" s="441">
        <v>38</v>
      </c>
      <c r="O55" s="424"/>
    </row>
    <row r="56" spans="1:15">
      <c r="A56" s="3043">
        <v>39</v>
      </c>
      <c r="C56" s="1504"/>
      <c r="D56" s="1504"/>
      <c r="E56" s="1504"/>
      <c r="F56" s="1506"/>
      <c r="G56" s="1568"/>
      <c r="H56" s="438"/>
      <c r="I56" s="438"/>
      <c r="J56" s="438"/>
      <c r="K56" s="438"/>
      <c r="L56" s="438"/>
      <c r="M56" s="438"/>
      <c r="N56" s="441">
        <v>39</v>
      </c>
    </row>
    <row r="57" spans="1:15">
      <c r="A57" s="3043">
        <v>40</v>
      </c>
      <c r="B57" t="s">
        <v>4813</v>
      </c>
      <c r="C57" s="1504"/>
      <c r="D57" s="1504"/>
      <c r="E57" s="1504"/>
      <c r="F57" s="1506">
        <v>0</v>
      </c>
      <c r="G57" s="1568"/>
      <c r="H57" s="438"/>
      <c r="I57" s="438"/>
      <c r="J57" s="438"/>
      <c r="K57" s="438"/>
      <c r="L57" s="438"/>
      <c r="M57" s="438"/>
      <c r="N57" s="441">
        <v>40</v>
      </c>
    </row>
    <row r="58" spans="1:15">
      <c r="A58" s="3043">
        <v>41</v>
      </c>
      <c r="C58" s="1509"/>
      <c r="D58" s="1509"/>
      <c r="E58" s="1509"/>
      <c r="F58" s="1506">
        <v>0</v>
      </c>
      <c r="G58" s="1568"/>
      <c r="H58" s="438"/>
      <c r="I58" s="251"/>
      <c r="J58" s="251"/>
      <c r="K58" s="438"/>
      <c r="L58" s="251"/>
      <c r="M58" s="251"/>
      <c r="N58" s="441">
        <v>41</v>
      </c>
    </row>
    <row r="59" spans="1:15">
      <c r="A59" s="3043">
        <v>42</v>
      </c>
      <c r="B59" s="145" t="s">
        <v>4814</v>
      </c>
      <c r="C59" s="1504"/>
      <c r="D59" s="1504">
        <f>I59+L59</f>
        <v>317416</v>
      </c>
      <c r="E59" s="1504">
        <f>C59+D59</f>
        <v>317416</v>
      </c>
      <c r="F59" s="1506"/>
      <c r="G59" s="1568" t="s">
        <v>4791</v>
      </c>
      <c r="H59" s="438">
        <v>928</v>
      </c>
      <c r="I59" s="438">
        <v>317416</v>
      </c>
      <c r="J59" s="438"/>
      <c r="K59" s="438"/>
      <c r="L59" s="438"/>
      <c r="M59" s="438"/>
      <c r="N59" s="441">
        <v>42</v>
      </c>
    </row>
    <row r="60" spans="1:15">
      <c r="A60" s="3043">
        <v>43</v>
      </c>
      <c r="B60" t="s">
        <v>4815</v>
      </c>
      <c r="C60" s="1504"/>
      <c r="D60" s="1504">
        <f>I60+L60</f>
        <v>66956</v>
      </c>
      <c r="E60" s="1504">
        <f>C60+D60</f>
        <v>66956</v>
      </c>
      <c r="F60" s="1506"/>
      <c r="G60" s="1568" t="s">
        <v>1299</v>
      </c>
      <c r="H60" s="438">
        <v>928</v>
      </c>
      <c r="I60" s="438">
        <v>66956</v>
      </c>
      <c r="J60" s="438"/>
      <c r="K60" s="438"/>
      <c r="L60" s="438"/>
      <c r="M60" s="438"/>
      <c r="N60" s="441">
        <v>43</v>
      </c>
    </row>
    <row r="61" spans="1:15">
      <c r="A61" s="3043">
        <v>44</v>
      </c>
      <c r="B61" t="s">
        <v>4816</v>
      </c>
      <c r="C61" s="1504"/>
      <c r="D61" s="1504"/>
      <c r="E61" s="1504"/>
      <c r="F61" s="1506"/>
      <c r="G61" s="1568"/>
      <c r="H61" s="438"/>
      <c r="I61" s="438"/>
      <c r="J61" s="438"/>
      <c r="K61" s="438"/>
      <c r="L61" s="438"/>
      <c r="M61" s="438"/>
      <c r="N61" s="441">
        <v>44</v>
      </c>
    </row>
    <row r="62" spans="1:15">
      <c r="A62" s="3043">
        <v>45</v>
      </c>
      <c r="B62" t="s">
        <v>4817</v>
      </c>
      <c r="C62" s="1504"/>
      <c r="D62" s="1504"/>
      <c r="E62" s="1504"/>
      <c r="F62" s="1506"/>
      <c r="G62" s="1568"/>
      <c r="H62" s="438"/>
      <c r="I62" s="438"/>
      <c r="J62" s="438"/>
      <c r="K62" s="438"/>
      <c r="L62" s="438"/>
      <c r="M62" s="438"/>
      <c r="N62" s="441">
        <v>45</v>
      </c>
    </row>
    <row r="63" spans="1:15">
      <c r="A63" s="3043">
        <v>46</v>
      </c>
      <c r="C63" s="388"/>
      <c r="D63" s="438"/>
      <c r="E63" s="438"/>
      <c r="F63" s="237"/>
      <c r="G63" s="2754"/>
      <c r="H63" s="388"/>
      <c r="I63" s="438"/>
      <c r="J63" s="438"/>
      <c r="K63" s="388"/>
      <c r="L63" s="438"/>
      <c r="M63" s="438"/>
      <c r="N63" s="441">
        <v>46</v>
      </c>
    </row>
    <row r="64" spans="1:15">
      <c r="A64" s="3043">
        <v>47</v>
      </c>
      <c r="C64" s="388"/>
      <c r="D64" s="438"/>
      <c r="E64" s="438"/>
      <c r="F64" s="237"/>
      <c r="G64" s="2754"/>
      <c r="H64" s="388"/>
      <c r="I64" s="438"/>
      <c r="J64" s="438"/>
      <c r="K64" s="388"/>
      <c r="L64" s="438"/>
      <c r="M64" s="438"/>
      <c r="N64" s="441">
        <v>47</v>
      </c>
    </row>
    <row r="65" spans="1:14">
      <c r="A65" s="3043">
        <v>48</v>
      </c>
      <c r="C65" s="388"/>
      <c r="D65" s="438"/>
      <c r="E65" s="438"/>
      <c r="F65" s="237"/>
      <c r="G65" s="2754"/>
      <c r="H65" s="388"/>
      <c r="I65" s="438"/>
      <c r="J65" s="438"/>
      <c r="K65" s="388"/>
      <c r="L65" s="438"/>
      <c r="M65" s="438"/>
      <c r="N65" s="441">
        <v>48</v>
      </c>
    </row>
    <row r="66" spans="1:14">
      <c r="A66" s="3043">
        <v>49</v>
      </c>
      <c r="C66" s="388"/>
      <c r="D66" s="438"/>
      <c r="E66" s="438"/>
      <c r="F66" s="237"/>
      <c r="G66" s="2754"/>
      <c r="H66" s="388"/>
      <c r="I66" s="438"/>
      <c r="J66" s="438"/>
      <c r="K66" s="388"/>
      <c r="L66" s="438"/>
      <c r="M66" s="438"/>
      <c r="N66" s="441">
        <v>49</v>
      </c>
    </row>
    <row r="67" spans="1:14">
      <c r="A67" s="3043">
        <v>50</v>
      </c>
      <c r="C67" s="388"/>
      <c r="D67" s="438"/>
      <c r="E67" s="438"/>
      <c r="F67" s="237"/>
      <c r="G67" s="2754"/>
      <c r="H67" s="388"/>
      <c r="I67" s="438"/>
      <c r="J67" s="438"/>
      <c r="K67" s="388"/>
      <c r="L67" s="438"/>
      <c r="M67" s="438"/>
      <c r="N67" s="441">
        <v>50</v>
      </c>
    </row>
    <row r="68" spans="1:14">
      <c r="A68" s="3043">
        <v>51</v>
      </c>
      <c r="C68" s="388"/>
      <c r="D68" s="438"/>
      <c r="E68" s="438"/>
      <c r="F68" s="237"/>
      <c r="G68" s="2754"/>
      <c r="H68" s="388"/>
      <c r="I68" s="438"/>
      <c r="J68" s="438"/>
      <c r="K68" s="388"/>
      <c r="L68" s="438"/>
      <c r="M68" s="438"/>
      <c r="N68" s="441">
        <v>51</v>
      </c>
    </row>
    <row r="69" spans="1:14">
      <c r="A69" s="3043">
        <v>52</v>
      </c>
      <c r="C69" s="252"/>
      <c r="D69" s="253"/>
      <c r="E69" s="253"/>
      <c r="F69" s="254"/>
      <c r="G69" s="1949"/>
      <c r="H69" s="388"/>
      <c r="I69" s="253"/>
      <c r="J69" s="253"/>
      <c r="K69" s="388"/>
      <c r="L69" s="253"/>
      <c r="M69" s="253"/>
      <c r="N69" s="441">
        <v>52</v>
      </c>
    </row>
    <row r="70" spans="1:14" ht="16" thickBot="1">
      <c r="A70" s="1472">
        <v>53</v>
      </c>
      <c r="B70" s="1063" t="s">
        <v>972</v>
      </c>
      <c r="C70" s="255">
        <f>SUM(C18:C69)</f>
        <v>18696154</v>
      </c>
      <c r="D70" s="255">
        <f>SUM(D18:D69)</f>
        <v>1567545</v>
      </c>
      <c r="E70" s="255">
        <f>SUM(E18:E69)</f>
        <v>20263699</v>
      </c>
      <c r="F70" s="256">
        <f>SUM(F18:F69)</f>
        <v>-1974940</v>
      </c>
      <c r="G70" s="1510"/>
      <c r="H70" s="1511"/>
      <c r="I70" s="255">
        <f>SUM(I18:I69)</f>
        <v>19284660</v>
      </c>
      <c r="J70" s="1512">
        <f>SUM(J18:J69)</f>
        <v>1474368</v>
      </c>
      <c r="K70" s="1511"/>
      <c r="L70" s="255">
        <f>SUM(L18:L69)</f>
        <v>979039</v>
      </c>
      <c r="M70" s="255">
        <f>SUM(M18:M69)</f>
        <v>-1479611</v>
      </c>
      <c r="N70" s="442">
        <v>53</v>
      </c>
    </row>
    <row r="71" spans="1:14" ht="31.5" customHeight="1">
      <c r="A71" s="51" t="s">
        <v>4818</v>
      </c>
      <c r="C71" s="51"/>
      <c r="D71" s="391" t="s">
        <v>4819</v>
      </c>
      <c r="G71" s="51" t="str">
        <f>A71</f>
        <v>FERC FORM NO. 1 (ED. 12-96) NYPSC Modified-96</v>
      </c>
      <c r="I71" s="51"/>
      <c r="J71" s="51"/>
      <c r="K71" s="391" t="s">
        <v>4820</v>
      </c>
    </row>
    <row r="72" spans="1:14">
      <c r="B72" s="391"/>
      <c r="C72" s="391"/>
      <c r="E72" s="391"/>
      <c r="F72" s="391"/>
      <c r="H72" s="391"/>
      <c r="I72" s="391"/>
      <c r="K72" s="391"/>
      <c r="L72" s="391"/>
      <c r="M72" s="391"/>
      <c r="N72" s="391"/>
    </row>
    <row r="76" spans="1:14">
      <c r="I76" s="462"/>
    </row>
    <row r="125" spans="1:5" ht="16" thickBot="1"/>
    <row r="126" spans="1:5">
      <c r="A126" s="1432"/>
      <c r="B126" s="1396"/>
      <c r="C126" s="1396"/>
      <c r="D126" s="1396"/>
      <c r="E126" s="1434"/>
    </row>
    <row r="127" spans="1:5">
      <c r="A127" s="1465"/>
      <c r="E127" s="1591"/>
    </row>
    <row r="128" spans="1:5">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printOptions horizontalCentered="1" verticalCentered="1"/>
  <pageMargins left="0.5" right="0.75" top="0.5" bottom="0.5" header="0.5" footer="0.5"/>
  <pageSetup scale="61" fitToWidth="2" pageOrder="overThenDown" orientation="portrait" r:id="rId1"/>
  <headerFooter alignWithMargins="0"/>
  <colBreaks count="1" manualBreakCount="1">
    <brk id="6" max="1048575" man="1"/>
  </colBreaks>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tabColor rgb="FF92D050"/>
  </sheetPr>
  <dimension ref="A1:M200"/>
  <sheetViews>
    <sheetView view="pageBreakPreview" topLeftCell="A49" zoomScale="70" zoomScaleNormal="50" zoomScaleSheetLayoutView="70" workbookViewId="0">
      <selection activeCell="C34" sqref="C34"/>
    </sheetView>
  </sheetViews>
  <sheetFormatPr defaultColWidth="9.69140625" defaultRowHeight="15.5"/>
  <cols>
    <col min="1" max="1" width="4.69140625" style="1071" customWidth="1"/>
    <col min="2" max="2" width="42.84375" style="1071" customWidth="1"/>
    <col min="3" max="3" width="23.69140625" style="1071" customWidth="1"/>
    <col min="4" max="4" width="15.69140625" style="1071" customWidth="1"/>
    <col min="5" max="5" width="27" style="1071" customWidth="1"/>
    <col min="6" max="6" width="5.69140625" style="1071" customWidth="1"/>
    <col min="7" max="7" width="25" style="1071" customWidth="1"/>
    <col min="8" max="8" width="26.4609375" style="1071" customWidth="1"/>
    <col min="9" max="9" width="9.69140625" style="1071"/>
    <col min="10" max="10" width="25.69140625" style="1071" customWidth="1"/>
    <col min="11" max="11" width="15.69140625" style="1071" customWidth="1"/>
    <col min="12" max="12" width="4.69140625" style="1071" customWidth="1"/>
    <col min="13" max="16384" width="9.69140625" style="1071"/>
  </cols>
  <sheetData>
    <row r="1" spans="1:12">
      <c r="A1" s="2330" t="s">
        <v>156</v>
      </c>
      <c r="B1" s="2731"/>
      <c r="C1" s="2765" t="s">
        <v>353</v>
      </c>
      <c r="D1" s="2766" t="s">
        <v>158</v>
      </c>
      <c r="E1" s="2767" t="s">
        <v>159</v>
      </c>
      <c r="F1" s="2330" t="s">
        <v>156</v>
      </c>
      <c r="G1" s="2731"/>
      <c r="H1" s="2765" t="s">
        <v>353</v>
      </c>
      <c r="I1" s="2768"/>
      <c r="J1" s="2766" t="s">
        <v>158</v>
      </c>
      <c r="K1" s="1460" t="s">
        <v>159</v>
      </c>
      <c r="L1" s="2769"/>
    </row>
    <row r="2" spans="1:12">
      <c r="A2" s="1577" t="str">
        <f>'Data Sheet'!$C$25</f>
        <v xml:space="preserve">Niagara Mohawk Power Corporation </v>
      </c>
      <c r="C2" s="2429" t="s">
        <v>1107</v>
      </c>
      <c r="D2" s="2770" t="s">
        <v>161</v>
      </c>
      <c r="E2" s="2771"/>
      <c r="F2" s="1577" t="str">
        <f>'Data Sheet'!$C$25</f>
        <v xml:space="preserve">Niagara Mohawk Power Corporation </v>
      </c>
      <c r="H2" s="2429" t="s">
        <v>1107</v>
      </c>
      <c r="J2" s="2772" t="s">
        <v>161</v>
      </c>
      <c r="K2" s="1577"/>
      <c r="L2" s="1578"/>
    </row>
    <row r="3" spans="1:12" ht="15" customHeight="1" thickBot="1">
      <c r="A3" s="2963"/>
      <c r="B3" s="2964"/>
      <c r="C3" s="2963" t="s">
        <v>1615</v>
      </c>
      <c r="D3" s="3044" t="str">
        <f>'Data Sheet'!$C$40</f>
        <v>April 20, 2026</v>
      </c>
      <c r="E3" s="1077" t="str">
        <f>'Data Sheet'!$C$38</f>
        <v>December 31, 2025</v>
      </c>
      <c r="F3" s="2963"/>
      <c r="G3" s="2964"/>
      <c r="H3" s="2963" t="s">
        <v>1615</v>
      </c>
      <c r="I3" s="2964"/>
      <c r="J3" s="3044" t="str">
        <f>'Data Sheet'!$C$40</f>
        <v>April 20, 2026</v>
      </c>
      <c r="K3" s="1091" t="str">
        <f>'Data Sheet'!$C$38</f>
        <v>December 31, 2025</v>
      </c>
      <c r="L3" s="2333"/>
    </row>
    <row r="4" spans="1:12" ht="15" customHeight="1" thickBot="1">
      <c r="A4" s="3045" t="s">
        <v>4821</v>
      </c>
      <c r="B4" s="3046"/>
      <c r="C4" s="2965"/>
      <c r="D4" s="2965"/>
      <c r="E4" s="2773"/>
      <c r="F4" s="3045" t="s">
        <v>4822</v>
      </c>
      <c r="G4" s="3046"/>
      <c r="H4" s="3046"/>
      <c r="I4" s="2965"/>
      <c r="J4" s="2965"/>
      <c r="K4" s="2774"/>
      <c r="L4" s="2775"/>
    </row>
    <row r="5" spans="1:12">
      <c r="A5" s="2776"/>
      <c r="B5" s="1084"/>
      <c r="C5" s="1072"/>
      <c r="D5" s="1072"/>
      <c r="E5" s="2333"/>
      <c r="F5" s="2776"/>
      <c r="G5" s="1084"/>
      <c r="H5" s="1084"/>
      <c r="I5" s="1072"/>
      <c r="J5" s="1072"/>
      <c r="K5" s="1072"/>
      <c r="L5" s="1578"/>
    </row>
    <row r="6" spans="1:12">
      <c r="A6" s="1577" t="s">
        <v>4823</v>
      </c>
      <c r="D6" s="1071" t="s">
        <v>4824</v>
      </c>
      <c r="E6" s="1578"/>
      <c r="F6" s="1577" t="s">
        <v>4825</v>
      </c>
      <c r="I6" s="1071" t="s">
        <v>4826</v>
      </c>
      <c r="L6" s="1578"/>
    </row>
    <row r="7" spans="1:12">
      <c r="A7" s="1577" t="s">
        <v>4827</v>
      </c>
      <c r="D7" s="1071" t="s">
        <v>4828</v>
      </c>
      <c r="E7" s="1578"/>
      <c r="F7" s="1577" t="s">
        <v>4829</v>
      </c>
      <c r="I7" s="1071" t="s">
        <v>4830</v>
      </c>
      <c r="L7" s="1578"/>
    </row>
    <row r="8" spans="1:12">
      <c r="A8" s="1577" t="s">
        <v>4831</v>
      </c>
      <c r="D8" s="1071" t="s">
        <v>4832</v>
      </c>
      <c r="E8" s="1578"/>
      <c r="F8" s="1577" t="s">
        <v>4833</v>
      </c>
      <c r="I8" s="1071" t="s">
        <v>4834</v>
      </c>
      <c r="L8" s="1578"/>
    </row>
    <row r="9" spans="1:12">
      <c r="A9" s="1577" t="s">
        <v>4835</v>
      </c>
      <c r="D9" s="1071" t="s">
        <v>4836</v>
      </c>
      <c r="E9" s="1578"/>
      <c r="F9" s="1577" t="s">
        <v>4837</v>
      </c>
      <c r="I9" s="1071" t="s">
        <v>4838</v>
      </c>
      <c r="L9" s="1578"/>
    </row>
    <row r="10" spans="1:12">
      <c r="A10" s="1577" t="s">
        <v>4839</v>
      </c>
      <c r="D10" s="1071" t="s">
        <v>4840</v>
      </c>
      <c r="E10" s="1578"/>
      <c r="F10" s="1577" t="s">
        <v>4841</v>
      </c>
      <c r="I10" s="1071" t="s">
        <v>4842</v>
      </c>
      <c r="L10" s="1578"/>
    </row>
    <row r="11" spans="1:12">
      <c r="A11" s="1577" t="s">
        <v>4843</v>
      </c>
      <c r="D11" s="1071" t="s">
        <v>4844</v>
      </c>
      <c r="E11" s="1578"/>
      <c r="F11" s="1577" t="s">
        <v>4845</v>
      </c>
      <c r="I11" s="1071" t="s">
        <v>4846</v>
      </c>
      <c r="L11" s="1578"/>
    </row>
    <row r="12" spans="1:12">
      <c r="A12" s="1577" t="s">
        <v>4847</v>
      </c>
      <c r="D12" s="1071" t="s">
        <v>4848</v>
      </c>
      <c r="E12" s="1578"/>
      <c r="F12" s="1577" t="s">
        <v>4849</v>
      </c>
      <c r="I12" s="1071" t="s">
        <v>4850</v>
      </c>
      <c r="L12" s="1578"/>
    </row>
    <row r="13" spans="1:12">
      <c r="A13" s="1577" t="s">
        <v>4851</v>
      </c>
      <c r="D13" s="1071" t="s">
        <v>4852</v>
      </c>
      <c r="E13" s="1578"/>
      <c r="F13" s="1577" t="s">
        <v>4853</v>
      </c>
      <c r="I13" s="1071" t="s">
        <v>4854</v>
      </c>
      <c r="L13" s="1578"/>
    </row>
    <row r="14" spans="1:12">
      <c r="A14" s="1577" t="s">
        <v>4855</v>
      </c>
      <c r="D14" s="1071" t="s">
        <v>4856</v>
      </c>
      <c r="E14" s="1578"/>
      <c r="F14" s="1577" t="s">
        <v>4857</v>
      </c>
      <c r="I14" s="1071" t="s">
        <v>4858</v>
      </c>
      <c r="L14" s="1578"/>
    </row>
    <row r="15" spans="1:12">
      <c r="A15" s="1577" t="s">
        <v>4859</v>
      </c>
      <c r="D15" s="1071" t="s">
        <v>4860</v>
      </c>
      <c r="E15" s="1578"/>
      <c r="F15" s="1577" t="s">
        <v>4861</v>
      </c>
      <c r="I15" s="1071" t="s">
        <v>4862</v>
      </c>
      <c r="L15" s="1578"/>
    </row>
    <row r="16" spans="1:12">
      <c r="A16" s="1577" t="s">
        <v>4863</v>
      </c>
      <c r="D16" s="1071" t="s">
        <v>4864</v>
      </c>
      <c r="E16" s="1578"/>
      <c r="F16" s="1577" t="s">
        <v>4865</v>
      </c>
      <c r="I16" s="1071" t="s">
        <v>4866</v>
      </c>
      <c r="L16" s="1578"/>
    </row>
    <row r="17" spans="1:13">
      <c r="A17" s="1577" t="s">
        <v>4867</v>
      </c>
      <c r="D17" s="1071" t="s">
        <v>4868</v>
      </c>
      <c r="E17" s="1578"/>
      <c r="F17" s="1577" t="s">
        <v>4869</v>
      </c>
      <c r="I17" s="1071" t="s">
        <v>4870</v>
      </c>
      <c r="L17" s="1578"/>
    </row>
    <row r="18" spans="1:13">
      <c r="A18" s="1577" t="s">
        <v>4871</v>
      </c>
      <c r="D18" s="1071" t="s">
        <v>4872</v>
      </c>
      <c r="E18" s="1578"/>
      <c r="F18" s="1577" t="s">
        <v>4873</v>
      </c>
      <c r="I18" s="1071" t="s">
        <v>4874</v>
      </c>
      <c r="L18" s="1578"/>
    </row>
    <row r="19" spans="1:13">
      <c r="A19" s="1577" t="s">
        <v>4875</v>
      </c>
      <c r="D19" s="1071" t="s">
        <v>4876</v>
      </c>
      <c r="E19" s="1578"/>
      <c r="F19" s="1577" t="s">
        <v>4877</v>
      </c>
      <c r="I19" s="1071" t="s">
        <v>4878</v>
      </c>
      <c r="L19" s="1578"/>
    </row>
    <row r="20" spans="1:13">
      <c r="A20" s="1577" t="s">
        <v>4879</v>
      </c>
      <c r="D20" s="1071" t="s">
        <v>4880</v>
      </c>
      <c r="E20" s="1578"/>
      <c r="F20" s="1577" t="s">
        <v>4881</v>
      </c>
      <c r="L20" s="1578"/>
    </row>
    <row r="21" spans="1:13">
      <c r="A21" s="1577" t="s">
        <v>4882</v>
      </c>
      <c r="D21" s="1071" t="s">
        <v>4883</v>
      </c>
      <c r="E21" s="1578"/>
      <c r="F21" s="1577" t="s">
        <v>4884</v>
      </c>
      <c r="L21" s="1578"/>
      <c r="M21" s="1130"/>
    </row>
    <row r="22" spans="1:13">
      <c r="A22" s="1577" t="s">
        <v>4885</v>
      </c>
      <c r="D22" s="1071" t="s">
        <v>4829</v>
      </c>
      <c r="E22" s="1578"/>
      <c r="F22" s="1577" t="s">
        <v>4886</v>
      </c>
      <c r="L22" s="1578"/>
      <c r="M22" s="1130"/>
    </row>
    <row r="23" spans="1:13" ht="16" thickBot="1">
      <c r="A23" s="1577"/>
      <c r="E23" s="1578"/>
      <c r="F23" s="1577"/>
      <c r="L23" s="1578"/>
      <c r="M23" s="1130"/>
    </row>
    <row r="24" spans="1:13" ht="16" thickBot="1">
      <c r="A24" s="2767"/>
      <c r="B24" s="2777"/>
      <c r="C24" s="2778"/>
      <c r="D24" s="2778"/>
      <c r="E24" s="2769"/>
      <c r="F24" s="1460" t="s">
        <v>4887</v>
      </c>
      <c r="G24" s="2769"/>
      <c r="H24" s="2779" t="s">
        <v>4888</v>
      </c>
      <c r="I24" s="2780" t="s">
        <v>4889</v>
      </c>
      <c r="J24" s="2773"/>
      <c r="K24" s="2769" t="s">
        <v>4890</v>
      </c>
      <c r="L24" s="2767"/>
      <c r="M24" s="1130"/>
    </row>
    <row r="25" spans="1:13">
      <c r="A25" s="2770" t="s">
        <v>399</v>
      </c>
      <c r="B25" s="2335" t="s">
        <v>3808</v>
      </c>
      <c r="C25" s="1072" t="s">
        <v>105</v>
      </c>
      <c r="D25" s="1072"/>
      <c r="E25" s="2333"/>
      <c r="F25" s="2367" t="s">
        <v>951</v>
      </c>
      <c r="G25" s="2333"/>
      <c r="H25" s="2781" t="s">
        <v>951</v>
      </c>
      <c r="I25" s="2333" t="s">
        <v>977</v>
      </c>
      <c r="J25" s="2333" t="s">
        <v>1068</v>
      </c>
      <c r="K25" s="2333" t="s">
        <v>4891</v>
      </c>
      <c r="L25" s="2770" t="s">
        <v>399</v>
      </c>
      <c r="M25" s="1130"/>
    </row>
    <row r="26" spans="1:13" ht="16" thickBot="1">
      <c r="A26" s="3047" t="s">
        <v>402</v>
      </c>
      <c r="B26" s="1797" t="s">
        <v>172</v>
      </c>
      <c r="C26" s="2965" t="s">
        <v>173</v>
      </c>
      <c r="D26" s="2965"/>
      <c r="E26" s="2387"/>
      <c r="F26" s="3048" t="s">
        <v>174</v>
      </c>
      <c r="G26" s="2387"/>
      <c r="H26" s="1797" t="s">
        <v>175</v>
      </c>
      <c r="I26" s="3047" t="s">
        <v>513</v>
      </c>
      <c r="J26" s="3047" t="s">
        <v>514</v>
      </c>
      <c r="K26" s="3047" t="s">
        <v>515</v>
      </c>
      <c r="L26" s="3047" t="s">
        <v>402</v>
      </c>
      <c r="M26" s="1130"/>
    </row>
    <row r="27" spans="1:13">
      <c r="A27" s="2782">
        <v>1</v>
      </c>
      <c r="B27" s="1578" t="s">
        <v>4892</v>
      </c>
      <c r="C27" s="1071" t="s">
        <v>4893</v>
      </c>
      <c r="E27" s="1578"/>
      <c r="F27" s="2783"/>
      <c r="G27" s="2784">
        <v>706.95</v>
      </c>
      <c r="H27" s="2785"/>
      <c r="I27" s="1578">
        <v>930.2</v>
      </c>
      <c r="J27" s="2785">
        <f>G27+H27</f>
        <v>706.95</v>
      </c>
      <c r="K27" s="2785"/>
      <c r="L27" s="2770">
        <v>1</v>
      </c>
      <c r="M27" s="1131">
        <f>J27-H27-G27</f>
        <v>0</v>
      </c>
    </row>
    <row r="28" spans="1:13">
      <c r="A28" s="2782">
        <v>2</v>
      </c>
      <c r="B28" s="1578" t="s">
        <v>4894</v>
      </c>
      <c r="C28" s="1071" t="s">
        <v>4895</v>
      </c>
      <c r="E28" s="1578"/>
      <c r="F28" s="2783"/>
      <c r="G28" s="2784"/>
      <c r="H28" s="3424">
        <v>4655951</v>
      </c>
      <c r="I28" s="1578">
        <v>930.2</v>
      </c>
      <c r="J28" s="3424">
        <f>G28+H28</f>
        <v>4655951</v>
      </c>
      <c r="K28" s="2785"/>
      <c r="L28" s="2770">
        <v>2</v>
      </c>
      <c r="M28" s="1130"/>
    </row>
    <row r="29" spans="1:13">
      <c r="A29" s="2782">
        <v>3</v>
      </c>
      <c r="B29" s="1578"/>
      <c r="E29" s="1578"/>
      <c r="F29" s="2783"/>
      <c r="G29" s="2784"/>
      <c r="H29" s="2785"/>
      <c r="I29" s="1578"/>
      <c r="J29" s="2785"/>
      <c r="K29" s="2785"/>
      <c r="L29" s="2770">
        <v>3</v>
      </c>
      <c r="M29" s="1130"/>
    </row>
    <row r="30" spans="1:13">
      <c r="A30" s="2782">
        <v>4</v>
      </c>
      <c r="B30" s="1578"/>
      <c r="C30" s="1071" t="s">
        <v>4896</v>
      </c>
      <c r="E30" s="1578"/>
      <c r="F30" s="2783"/>
      <c r="G30" s="2784"/>
      <c r="H30" s="2785"/>
      <c r="I30" s="1578"/>
      <c r="J30" s="2785"/>
      <c r="K30" s="2785"/>
      <c r="L30" s="2770">
        <v>4</v>
      </c>
      <c r="M30" s="1130"/>
    </row>
    <row r="31" spans="1:13">
      <c r="A31" s="2782">
        <v>5</v>
      </c>
      <c r="B31" s="1578"/>
      <c r="C31" s="1071" t="s">
        <v>4897</v>
      </c>
      <c r="E31" s="1578"/>
      <c r="F31" s="2783"/>
      <c r="G31" s="2784"/>
      <c r="H31" s="2785"/>
      <c r="I31" s="1578"/>
      <c r="J31" s="2785"/>
      <c r="K31" s="2785"/>
      <c r="L31" s="2770">
        <v>5</v>
      </c>
      <c r="M31" s="1130"/>
    </row>
    <row r="32" spans="1:13">
      <c r="A32" s="2782">
        <v>6</v>
      </c>
      <c r="B32" s="1578"/>
      <c r="C32" s="1071" t="s">
        <v>4898</v>
      </c>
      <c r="E32" s="1578"/>
      <c r="F32" s="2783"/>
      <c r="G32" s="2784"/>
      <c r="H32" s="2785"/>
      <c r="I32" s="1578"/>
      <c r="J32" s="2785"/>
      <c r="K32" s="2785"/>
      <c r="L32" s="2770">
        <v>6</v>
      </c>
      <c r="M32" s="1130"/>
    </row>
    <row r="33" spans="1:13">
      <c r="A33" s="2782">
        <v>7</v>
      </c>
      <c r="B33" s="1578"/>
      <c r="E33" s="1578"/>
      <c r="F33" s="2783"/>
      <c r="G33" s="2784"/>
      <c r="H33" s="2785"/>
      <c r="I33" s="1578"/>
      <c r="J33" s="2785"/>
      <c r="K33" s="2785"/>
      <c r="L33" s="2770">
        <v>7</v>
      </c>
      <c r="M33" s="1130"/>
    </row>
    <row r="34" spans="1:13">
      <c r="A34" s="2782">
        <v>8</v>
      </c>
      <c r="B34" s="1578"/>
      <c r="E34" s="1578"/>
      <c r="F34" s="2783"/>
      <c r="G34" s="2784"/>
      <c r="H34" s="2785"/>
      <c r="I34" s="1578"/>
      <c r="J34" s="2785"/>
      <c r="K34" s="2785"/>
      <c r="L34" s="2770">
        <v>8</v>
      </c>
      <c r="M34" s="1130"/>
    </row>
    <row r="35" spans="1:13">
      <c r="A35" s="2782">
        <v>9</v>
      </c>
      <c r="B35" s="1578"/>
      <c r="E35" s="1578"/>
      <c r="F35" s="2783"/>
      <c r="G35" s="2784"/>
      <c r="H35" s="2785"/>
      <c r="I35" s="1578"/>
      <c r="J35" s="2785"/>
      <c r="K35" s="2785"/>
      <c r="L35" s="2770">
        <v>9</v>
      </c>
      <c r="M35" s="1130"/>
    </row>
    <row r="36" spans="1:13">
      <c r="A36" s="2782">
        <v>10</v>
      </c>
      <c r="B36" s="1578"/>
      <c r="E36" s="1578"/>
      <c r="F36" s="2783"/>
      <c r="G36" s="2784"/>
      <c r="H36" s="2785"/>
      <c r="I36" s="1578"/>
      <c r="J36" s="2785"/>
      <c r="K36" s="2785"/>
      <c r="L36" s="2770">
        <v>10</v>
      </c>
      <c r="M36" s="1130"/>
    </row>
    <row r="37" spans="1:13">
      <c r="A37" s="2782">
        <v>11</v>
      </c>
      <c r="B37" s="1578"/>
      <c r="E37" s="1578"/>
      <c r="F37" s="2783"/>
      <c r="G37" s="2784"/>
      <c r="H37" s="2785"/>
      <c r="I37" s="1578"/>
      <c r="J37" s="2785"/>
      <c r="K37" s="2785"/>
      <c r="L37" s="2770">
        <v>11</v>
      </c>
      <c r="M37" s="1130"/>
    </row>
    <row r="38" spans="1:13">
      <c r="A38" s="2771">
        <v>12</v>
      </c>
      <c r="B38" s="1578"/>
      <c r="E38" s="1578"/>
      <c r="F38" s="1577"/>
      <c r="G38" s="2785"/>
      <c r="H38" s="2785"/>
      <c r="I38" s="1578"/>
      <c r="J38" s="2785"/>
      <c r="K38" s="2785"/>
      <c r="L38" s="2770">
        <v>12</v>
      </c>
      <c r="M38" s="1130"/>
    </row>
    <row r="39" spans="1:13">
      <c r="A39" s="2771">
        <v>13</v>
      </c>
      <c r="B39" s="1578"/>
      <c r="E39" s="1578"/>
      <c r="F39" s="1577"/>
      <c r="G39" s="2785"/>
      <c r="H39" s="2785"/>
      <c r="I39" s="1578"/>
      <c r="J39" s="2785"/>
      <c r="K39" s="2785"/>
      <c r="L39" s="2770">
        <v>13</v>
      </c>
      <c r="M39" s="1130"/>
    </row>
    <row r="40" spans="1:13">
      <c r="A40" s="2771">
        <v>14</v>
      </c>
      <c r="B40" s="1578"/>
      <c r="E40" s="1578"/>
      <c r="F40" s="1577"/>
      <c r="G40" s="2785"/>
      <c r="H40" s="2785"/>
      <c r="I40" s="1578"/>
      <c r="J40" s="2785"/>
      <c r="K40" s="2785"/>
      <c r="L40" s="2770">
        <v>14</v>
      </c>
      <c r="M40" s="1130"/>
    </row>
    <row r="41" spans="1:13">
      <c r="A41" s="2771">
        <v>15</v>
      </c>
      <c r="B41" s="1578"/>
      <c r="E41" s="1578"/>
      <c r="F41" s="1577"/>
      <c r="G41" s="2785"/>
      <c r="H41" s="2785"/>
      <c r="I41" s="1578"/>
      <c r="J41" s="2785"/>
      <c r="K41" s="2785"/>
      <c r="L41" s="2770">
        <v>15</v>
      </c>
      <c r="M41" s="1130"/>
    </row>
    <row r="42" spans="1:13">
      <c r="A42" s="2771">
        <v>16</v>
      </c>
      <c r="B42" s="1578"/>
      <c r="E42" s="1578"/>
      <c r="F42" s="1577"/>
      <c r="G42" s="2785"/>
      <c r="H42" s="2785"/>
      <c r="I42" s="1578"/>
      <c r="J42" s="2785"/>
      <c r="K42" s="2785"/>
      <c r="L42" s="2770">
        <v>16</v>
      </c>
      <c r="M42" s="1130"/>
    </row>
    <row r="43" spans="1:13">
      <c r="A43" s="2771">
        <v>17</v>
      </c>
      <c r="B43" s="1578"/>
      <c r="E43" s="1578"/>
      <c r="F43" s="1577"/>
      <c r="G43" s="2785"/>
      <c r="H43" s="2785"/>
      <c r="I43" s="1578"/>
      <c r="J43" s="2785"/>
      <c r="K43" s="2785"/>
      <c r="L43" s="2770">
        <v>17</v>
      </c>
      <c r="M43" s="1130"/>
    </row>
    <row r="44" spans="1:13">
      <c r="A44" s="2771">
        <v>18</v>
      </c>
      <c r="B44" s="1578"/>
      <c r="E44" s="1578"/>
      <c r="F44" s="1577"/>
      <c r="G44" s="2785"/>
      <c r="H44" s="2785"/>
      <c r="I44" s="1578"/>
      <c r="J44" s="2785"/>
      <c r="K44" s="2785"/>
      <c r="L44" s="2770">
        <v>18</v>
      </c>
      <c r="M44" s="1130"/>
    </row>
    <row r="45" spans="1:13">
      <c r="A45" s="2771">
        <v>19</v>
      </c>
      <c r="B45" s="1578"/>
      <c r="E45" s="1578"/>
      <c r="F45" s="1577"/>
      <c r="G45" s="2785"/>
      <c r="H45" s="2785"/>
      <c r="I45" s="1578"/>
      <c r="J45" s="2785"/>
      <c r="K45" s="2785"/>
      <c r="L45" s="2770">
        <v>19</v>
      </c>
      <c r="M45" s="1130"/>
    </row>
    <row r="46" spans="1:13">
      <c r="A46" s="2771">
        <v>20</v>
      </c>
      <c r="B46" s="1578"/>
      <c r="E46" s="1578"/>
      <c r="F46" s="1577"/>
      <c r="G46" s="2785"/>
      <c r="H46" s="2785"/>
      <c r="I46" s="1578"/>
      <c r="J46" s="2785"/>
      <c r="K46" s="2785"/>
      <c r="L46" s="2770">
        <v>20</v>
      </c>
      <c r="M46" s="1130"/>
    </row>
    <row r="47" spans="1:13">
      <c r="A47" s="2771">
        <v>21</v>
      </c>
      <c r="B47" s="1578"/>
      <c r="E47" s="1578"/>
      <c r="F47" s="1577"/>
      <c r="G47" s="2785"/>
      <c r="H47" s="2785"/>
      <c r="I47" s="1578"/>
      <c r="J47" s="2785"/>
      <c r="K47" s="2785"/>
      <c r="L47" s="2770">
        <v>21</v>
      </c>
      <c r="M47" s="1130"/>
    </row>
    <row r="48" spans="1:13">
      <c r="A48" s="2771">
        <v>22</v>
      </c>
      <c r="B48" s="1578"/>
      <c r="E48" s="1578"/>
      <c r="F48" s="1577"/>
      <c r="G48" s="2785"/>
      <c r="H48" s="2785"/>
      <c r="I48" s="1578"/>
      <c r="J48" s="2785"/>
      <c r="K48" s="2785"/>
      <c r="L48" s="2770">
        <v>22</v>
      </c>
      <c r="M48" s="1130"/>
    </row>
    <row r="49" spans="1:13">
      <c r="A49" s="2771">
        <v>23</v>
      </c>
      <c r="B49" s="1578"/>
      <c r="E49" s="1578"/>
      <c r="F49" s="1577"/>
      <c r="G49" s="2785"/>
      <c r="H49" s="2785"/>
      <c r="I49" s="1578"/>
      <c r="J49" s="2785"/>
      <c r="K49" s="2785"/>
      <c r="L49" s="2770">
        <v>23</v>
      </c>
      <c r="M49" s="1130"/>
    </row>
    <row r="50" spans="1:13">
      <c r="A50" s="2771">
        <v>24</v>
      </c>
      <c r="B50" s="1578"/>
      <c r="E50" s="1578"/>
      <c r="F50" s="1577"/>
      <c r="G50" s="2785"/>
      <c r="H50" s="2785"/>
      <c r="I50" s="1578"/>
      <c r="J50" s="2785"/>
      <c r="K50" s="2785"/>
      <c r="L50" s="2770">
        <v>24</v>
      </c>
      <c r="M50" s="1130"/>
    </row>
    <row r="51" spans="1:13">
      <c r="A51" s="2771">
        <v>25</v>
      </c>
      <c r="B51" s="1578"/>
      <c r="E51" s="1578"/>
      <c r="F51" s="1577"/>
      <c r="G51" s="2785"/>
      <c r="H51" s="2785"/>
      <c r="I51" s="1578"/>
      <c r="J51" s="2785"/>
      <c r="K51" s="2785"/>
      <c r="L51" s="2770">
        <v>25</v>
      </c>
      <c r="M51" s="1130"/>
    </row>
    <row r="52" spans="1:13">
      <c r="A52" s="2771">
        <v>26</v>
      </c>
      <c r="B52" s="1578"/>
      <c r="E52" s="1578"/>
      <c r="F52" s="1577"/>
      <c r="G52" s="2785"/>
      <c r="H52" s="2785"/>
      <c r="I52" s="1578"/>
      <c r="J52" s="2785"/>
      <c r="K52" s="2785"/>
      <c r="L52" s="2770">
        <v>26</v>
      </c>
      <c r="M52" s="1130"/>
    </row>
    <row r="53" spans="1:13">
      <c r="A53" s="2771">
        <v>27</v>
      </c>
      <c r="B53" s="1578"/>
      <c r="E53" s="1578"/>
      <c r="F53" s="1577"/>
      <c r="G53" s="2785"/>
      <c r="H53" s="2785"/>
      <c r="I53" s="1578"/>
      <c r="J53" s="2785"/>
      <c r="K53" s="2785"/>
      <c r="L53" s="2770">
        <v>27</v>
      </c>
      <c r="M53" s="1130"/>
    </row>
    <row r="54" spans="1:13">
      <c r="A54" s="2771">
        <v>28</v>
      </c>
      <c r="B54" s="1578"/>
      <c r="E54" s="1578"/>
      <c r="F54" s="1577"/>
      <c r="G54" s="2785"/>
      <c r="H54" s="2785"/>
      <c r="I54" s="1578"/>
      <c r="J54" s="2785"/>
      <c r="K54" s="2785"/>
      <c r="L54" s="2770">
        <v>28</v>
      </c>
      <c r="M54" s="1130"/>
    </row>
    <row r="55" spans="1:13">
      <c r="A55" s="2771">
        <v>29</v>
      </c>
      <c r="B55" s="1578"/>
      <c r="E55" s="1578"/>
      <c r="F55" s="1577"/>
      <c r="G55" s="2785"/>
      <c r="H55" s="2785"/>
      <c r="I55" s="1578"/>
      <c r="J55" s="2785"/>
      <c r="K55" s="2785"/>
      <c r="L55" s="2770">
        <v>29</v>
      </c>
      <c r="M55" s="1130"/>
    </row>
    <row r="56" spans="1:13">
      <c r="A56" s="2771">
        <v>30</v>
      </c>
      <c r="B56" s="1578"/>
      <c r="E56" s="1578"/>
      <c r="F56" s="1577"/>
      <c r="G56" s="2785"/>
      <c r="H56" s="2785"/>
      <c r="I56" s="1578"/>
      <c r="J56" s="2785"/>
      <c r="K56" s="2785"/>
      <c r="L56" s="2770">
        <v>30</v>
      </c>
      <c r="M56" s="1130"/>
    </row>
    <row r="57" spans="1:13">
      <c r="A57" s="2771">
        <v>31</v>
      </c>
      <c r="B57" s="1578"/>
      <c r="E57" s="1578"/>
      <c r="F57" s="1577"/>
      <c r="G57" s="2785"/>
      <c r="H57" s="2785"/>
      <c r="I57" s="1578"/>
      <c r="J57" s="2785"/>
      <c r="K57" s="2785"/>
      <c r="L57" s="2770">
        <v>31</v>
      </c>
      <c r="M57" s="1130"/>
    </row>
    <row r="58" spans="1:13">
      <c r="A58" s="2771">
        <v>32</v>
      </c>
      <c r="B58" s="1578"/>
      <c r="E58" s="1578"/>
      <c r="F58" s="1577"/>
      <c r="G58" s="2785"/>
      <c r="H58" s="2785"/>
      <c r="I58" s="1578"/>
      <c r="J58" s="2785"/>
      <c r="K58" s="2785"/>
      <c r="L58" s="2770">
        <v>32</v>
      </c>
      <c r="M58" s="1130"/>
    </row>
    <row r="59" spans="1:13">
      <c r="A59" s="2771">
        <v>33</v>
      </c>
      <c r="B59" s="1578"/>
      <c r="E59" s="1578"/>
      <c r="F59" s="1577"/>
      <c r="G59" s="2785"/>
      <c r="H59" s="2785"/>
      <c r="I59" s="1578"/>
      <c r="J59" s="2785"/>
      <c r="K59" s="2785"/>
      <c r="L59" s="2770">
        <v>33</v>
      </c>
      <c r="M59" s="1130"/>
    </row>
    <row r="60" spans="1:13">
      <c r="A60" s="2771">
        <v>34</v>
      </c>
      <c r="B60" s="1578"/>
      <c r="E60" s="1578"/>
      <c r="F60" s="1577"/>
      <c r="G60" s="2785"/>
      <c r="H60" s="2785"/>
      <c r="I60" s="1578"/>
      <c r="J60" s="2785"/>
      <c r="K60" s="2785"/>
      <c r="L60" s="2770">
        <v>34</v>
      </c>
      <c r="M60" s="1130"/>
    </row>
    <row r="61" spans="1:13">
      <c r="A61" s="2771">
        <v>35</v>
      </c>
      <c r="B61" s="1578"/>
      <c r="E61" s="1578"/>
      <c r="F61" s="1577"/>
      <c r="G61" s="2785"/>
      <c r="H61" s="2785"/>
      <c r="I61" s="1578"/>
      <c r="J61" s="2785"/>
      <c r="K61" s="2785"/>
      <c r="L61" s="2770">
        <v>35</v>
      </c>
      <c r="M61" s="1130"/>
    </row>
    <row r="62" spans="1:13">
      <c r="A62" s="2771">
        <v>36</v>
      </c>
      <c r="B62" s="1578"/>
      <c r="E62" s="1578"/>
      <c r="F62" s="1577"/>
      <c r="G62" s="2785"/>
      <c r="H62" s="2785"/>
      <c r="I62" s="1578"/>
      <c r="J62" s="2785"/>
      <c r="K62" s="2785"/>
      <c r="L62" s="2770">
        <v>36</v>
      </c>
      <c r="M62" s="1130"/>
    </row>
    <row r="63" spans="1:13">
      <c r="A63" s="2771">
        <v>37</v>
      </c>
      <c r="B63" s="1578"/>
      <c r="E63" s="1578"/>
      <c r="F63" s="1577"/>
      <c r="G63" s="2785"/>
      <c r="H63" s="2785"/>
      <c r="I63" s="1578"/>
      <c r="J63" s="2785"/>
      <c r="K63" s="2785"/>
      <c r="L63" s="2770">
        <v>37</v>
      </c>
      <c r="M63" s="1130"/>
    </row>
    <row r="64" spans="1:13" ht="16" thickBot="1">
      <c r="A64" s="3049">
        <v>38</v>
      </c>
      <c r="B64" s="1797" t="s">
        <v>496</v>
      </c>
      <c r="C64" s="2964"/>
      <c r="D64" s="2964"/>
      <c r="E64" s="2786"/>
      <c r="F64" s="1089"/>
      <c r="G64" s="1088">
        <f>SUM(G27:G63)</f>
        <v>706.95</v>
      </c>
      <c r="H64" s="1088">
        <f>SUM(H27:H63)</f>
        <v>4655951</v>
      </c>
      <c r="I64" s="2786"/>
      <c r="J64" s="1088">
        <f>SUM(J27:J63)</f>
        <v>4656657.95</v>
      </c>
      <c r="K64" s="1088">
        <f>SUM(K27:K63)</f>
        <v>0</v>
      </c>
      <c r="L64" s="3047">
        <v>38</v>
      </c>
      <c r="M64" s="1130"/>
    </row>
    <row r="65" spans="1:13">
      <c r="A65" s="1071" t="s">
        <v>3733</v>
      </c>
      <c r="F65" s="1071" t="s">
        <v>3733</v>
      </c>
      <c r="H65" s="1072"/>
      <c r="M65" s="1130"/>
    </row>
    <row r="66" spans="1:13">
      <c r="A66" s="1072" t="s">
        <v>4899</v>
      </c>
      <c r="B66" s="1072"/>
      <c r="C66" s="1072"/>
      <c r="D66" s="1072"/>
      <c r="E66" s="1072"/>
      <c r="F66" s="1072" t="s">
        <v>4900</v>
      </c>
      <c r="G66" s="1072"/>
      <c r="H66" s="1072"/>
      <c r="I66" s="1072"/>
      <c r="J66" s="1072"/>
      <c r="K66" s="1072"/>
      <c r="L66" s="1072"/>
      <c r="M66" s="1130"/>
    </row>
    <row r="67" spans="1:13">
      <c r="A67" s="1084" t="s">
        <v>3090</v>
      </c>
      <c r="B67" s="1072"/>
      <c r="C67" s="1072"/>
      <c r="D67" s="1072"/>
      <c r="E67" s="1072"/>
      <c r="M67" s="1130"/>
    </row>
    <row r="68" spans="1:13">
      <c r="M68" s="1130"/>
    </row>
    <row r="69" spans="1:13" ht="16" thickBot="1">
      <c r="A69" s="1083" t="str">
        <f>'Data Sheet'!$C$25</f>
        <v xml:space="preserve">Niagara Mohawk Power Corporation </v>
      </c>
      <c r="D69" s="1090" t="str">
        <f>'Data Sheet'!$C$40</f>
        <v>April 20, 2026</v>
      </c>
      <c r="E69" s="1071" t="str">
        <f>'Data Sheet'!$C$38</f>
        <v>December 31, 2025</v>
      </c>
      <c r="F69" s="1083" t="str">
        <f>'Data Sheet'!$C$25</f>
        <v xml:space="preserve">Niagara Mohawk Power Corporation </v>
      </c>
      <c r="J69" s="1090" t="str">
        <f>'Data Sheet'!$C$40</f>
        <v>April 20, 2026</v>
      </c>
      <c r="K69" s="1071" t="str">
        <f>'Data Sheet'!$C$38</f>
        <v>December 31, 2025</v>
      </c>
      <c r="M69" s="1130"/>
    </row>
    <row r="70" spans="1:13" ht="16" thickBot="1">
      <c r="A70" s="2330"/>
      <c r="B70" s="2787" t="s">
        <v>4901</v>
      </c>
      <c r="C70" s="2787"/>
      <c r="D70" s="2778"/>
      <c r="E70" s="2769"/>
      <c r="F70" s="1460"/>
      <c r="G70" s="2787" t="s">
        <v>4822</v>
      </c>
      <c r="H70" s="2787"/>
      <c r="I70" s="2787"/>
      <c r="J70" s="2778"/>
      <c r="K70" s="2778"/>
      <c r="L70" s="2769"/>
      <c r="M70" s="1130"/>
    </row>
    <row r="71" spans="1:13" ht="31.5" customHeight="1" thickBot="1">
      <c r="A71" s="2963"/>
      <c r="B71" s="2964"/>
      <c r="C71" s="2964"/>
      <c r="D71" s="2767"/>
      <c r="E71" s="2786"/>
      <c r="F71" s="2963"/>
      <c r="G71" s="2964"/>
      <c r="H71" s="2964"/>
      <c r="I71" s="2964"/>
      <c r="J71" s="2964"/>
      <c r="K71" s="2964"/>
      <c r="L71" s="2786"/>
      <c r="M71" s="1130"/>
    </row>
    <row r="72" spans="1:13" ht="16" thickBot="1">
      <c r="B72" s="2777" t="s">
        <v>3808</v>
      </c>
      <c r="C72" s="2778" t="s">
        <v>105</v>
      </c>
      <c r="E72" s="2769"/>
      <c r="F72" s="1460" t="s">
        <v>4887</v>
      </c>
      <c r="G72" s="2769"/>
      <c r="H72" s="2779" t="s">
        <v>4888</v>
      </c>
      <c r="I72" s="2780" t="s">
        <v>4889</v>
      </c>
      <c r="J72" s="2788"/>
      <c r="K72" s="2769" t="s">
        <v>4890</v>
      </c>
      <c r="L72" s="2767"/>
      <c r="M72" s="1130"/>
    </row>
    <row r="73" spans="1:13">
      <c r="A73" s="2770" t="s">
        <v>399</v>
      </c>
      <c r="B73" s="1578"/>
      <c r="E73" s="1578"/>
      <c r="F73" s="2367" t="s">
        <v>951</v>
      </c>
      <c r="G73" s="2333"/>
      <c r="H73" s="2781" t="s">
        <v>951</v>
      </c>
      <c r="I73" s="2333" t="s">
        <v>977</v>
      </c>
      <c r="J73" s="2333" t="s">
        <v>1068</v>
      </c>
      <c r="K73" s="2333" t="s">
        <v>4891</v>
      </c>
      <c r="L73" s="2770" t="s">
        <v>399</v>
      </c>
      <c r="M73" s="1130"/>
    </row>
    <row r="74" spans="1:13" ht="16" thickBot="1">
      <c r="A74" s="3047" t="s">
        <v>402</v>
      </c>
      <c r="B74" s="1797" t="s">
        <v>172</v>
      </c>
      <c r="C74" s="2965" t="s">
        <v>173</v>
      </c>
      <c r="D74" s="2965"/>
      <c r="E74" s="2387"/>
      <c r="F74" s="3048" t="s">
        <v>174</v>
      </c>
      <c r="G74" s="2387"/>
      <c r="H74" s="1797" t="s">
        <v>175</v>
      </c>
      <c r="I74" s="3047" t="s">
        <v>513</v>
      </c>
      <c r="J74" s="3047" t="s">
        <v>514</v>
      </c>
      <c r="K74" s="3047" t="s">
        <v>515</v>
      </c>
      <c r="L74" s="3047" t="s">
        <v>402</v>
      </c>
      <c r="M74" s="1130"/>
    </row>
    <row r="75" spans="1:13">
      <c r="A75" s="2782">
        <v>1</v>
      </c>
      <c r="B75" s="1578"/>
      <c r="E75" s="1578"/>
      <c r="F75" s="2783"/>
      <c r="G75" s="2784"/>
      <c r="H75" s="2785"/>
      <c r="I75" s="1578"/>
      <c r="J75" s="2785">
        <f t="shared" ref="J75:J106" si="0">G75+H75</f>
        <v>0</v>
      </c>
      <c r="K75" s="2785"/>
      <c r="L75" s="2782">
        <v>1</v>
      </c>
      <c r="M75" s="1130"/>
    </row>
    <row r="76" spans="1:13">
      <c r="A76" s="2782">
        <v>2</v>
      </c>
      <c r="B76" s="1578"/>
      <c r="E76" s="1578"/>
      <c r="F76" s="2783"/>
      <c r="G76" s="2784"/>
      <c r="H76" s="2785"/>
      <c r="I76" s="1578"/>
      <c r="J76" s="2785">
        <f t="shared" si="0"/>
        <v>0</v>
      </c>
      <c r="K76" s="2785"/>
      <c r="L76" s="2782">
        <v>2</v>
      </c>
      <c r="M76" s="1130"/>
    </row>
    <row r="77" spans="1:13">
      <c r="A77" s="2782">
        <v>3</v>
      </c>
      <c r="B77" s="1578"/>
      <c r="E77" s="1578"/>
      <c r="F77" s="2783"/>
      <c r="G77" s="2784"/>
      <c r="H77" s="2785"/>
      <c r="I77" s="1578"/>
      <c r="J77" s="2785">
        <f t="shared" si="0"/>
        <v>0</v>
      </c>
      <c r="K77" s="2785"/>
      <c r="L77" s="2782">
        <v>3</v>
      </c>
      <c r="M77" s="1130"/>
    </row>
    <row r="78" spans="1:13">
      <c r="A78" s="2782">
        <v>4</v>
      </c>
      <c r="B78" s="1578"/>
      <c r="E78" s="1578"/>
      <c r="F78" s="2783"/>
      <c r="G78" s="2784"/>
      <c r="H78" s="2785"/>
      <c r="I78" s="1578"/>
      <c r="J78" s="2785">
        <f t="shared" si="0"/>
        <v>0</v>
      </c>
      <c r="K78" s="2785"/>
      <c r="L78" s="2782">
        <v>4</v>
      </c>
      <c r="M78" s="1130"/>
    </row>
    <row r="79" spans="1:13">
      <c r="A79" s="2782">
        <v>5</v>
      </c>
      <c r="B79" s="1578"/>
      <c r="E79" s="1578"/>
      <c r="F79" s="2783"/>
      <c r="G79" s="2784"/>
      <c r="H79" s="2785"/>
      <c r="I79" s="1578"/>
      <c r="J79" s="2785">
        <f t="shared" si="0"/>
        <v>0</v>
      </c>
      <c r="K79" s="2785"/>
      <c r="L79" s="2782">
        <v>5</v>
      </c>
      <c r="M79" s="1130"/>
    </row>
    <row r="80" spans="1:13">
      <c r="A80" s="2782">
        <v>6</v>
      </c>
      <c r="B80" s="1578"/>
      <c r="E80" s="1578"/>
      <c r="F80" s="2783"/>
      <c r="G80" s="2784"/>
      <c r="H80" s="2785"/>
      <c r="I80" s="1578"/>
      <c r="J80" s="2785">
        <f t="shared" si="0"/>
        <v>0</v>
      </c>
      <c r="K80" s="2785"/>
      <c r="L80" s="2782">
        <v>6</v>
      </c>
      <c r="M80" s="1130"/>
    </row>
    <row r="81" spans="1:13">
      <c r="A81" s="2782">
        <v>7</v>
      </c>
      <c r="B81" s="1578"/>
      <c r="E81" s="1578"/>
      <c r="F81" s="2783"/>
      <c r="G81" s="2784"/>
      <c r="H81" s="2785"/>
      <c r="I81" s="1578"/>
      <c r="J81" s="2785">
        <f t="shared" si="0"/>
        <v>0</v>
      </c>
      <c r="K81" s="2785"/>
      <c r="L81" s="2782">
        <v>7</v>
      </c>
      <c r="M81" s="1130"/>
    </row>
    <row r="82" spans="1:13">
      <c r="A82" s="2782">
        <v>8</v>
      </c>
      <c r="B82" s="1578"/>
      <c r="E82" s="1578"/>
      <c r="F82" s="2783"/>
      <c r="G82" s="2784"/>
      <c r="H82" s="2785"/>
      <c r="I82" s="1578"/>
      <c r="J82" s="2785">
        <f t="shared" si="0"/>
        <v>0</v>
      </c>
      <c r="K82" s="2785"/>
      <c r="L82" s="2782">
        <v>8</v>
      </c>
      <c r="M82" s="1130"/>
    </row>
    <row r="83" spans="1:13">
      <c r="A83" s="2782">
        <v>9</v>
      </c>
      <c r="B83" s="1578"/>
      <c r="E83" s="1578"/>
      <c r="F83" s="2783"/>
      <c r="G83" s="2784"/>
      <c r="H83" s="2785"/>
      <c r="I83" s="1578"/>
      <c r="J83" s="2785">
        <f t="shared" si="0"/>
        <v>0</v>
      </c>
      <c r="K83" s="2785"/>
      <c r="L83" s="2782">
        <v>9</v>
      </c>
      <c r="M83" s="1130"/>
    </row>
    <row r="84" spans="1:13">
      <c r="A84" s="2782">
        <v>10</v>
      </c>
      <c r="B84" s="1578"/>
      <c r="E84" s="1578"/>
      <c r="F84" s="2783"/>
      <c r="G84" s="2784"/>
      <c r="H84" s="2785"/>
      <c r="I84" s="1578"/>
      <c r="J84" s="2785">
        <f t="shared" si="0"/>
        <v>0</v>
      </c>
      <c r="K84" s="2785"/>
      <c r="L84" s="2782">
        <v>10</v>
      </c>
      <c r="M84" s="1130"/>
    </row>
    <row r="85" spans="1:13">
      <c r="A85" s="2782">
        <v>11</v>
      </c>
      <c r="B85" s="1578"/>
      <c r="E85" s="1578"/>
      <c r="F85" s="2783"/>
      <c r="G85" s="2784"/>
      <c r="H85" s="2785"/>
      <c r="I85" s="1578"/>
      <c r="J85" s="2785">
        <f t="shared" si="0"/>
        <v>0</v>
      </c>
      <c r="K85" s="2785"/>
      <c r="L85" s="2782">
        <v>11</v>
      </c>
      <c r="M85" s="1130"/>
    </row>
    <row r="86" spans="1:13">
      <c r="A86" s="2771">
        <v>12</v>
      </c>
      <c r="B86" s="1578"/>
      <c r="E86" s="1578"/>
      <c r="F86" s="1577"/>
      <c r="G86" s="2785"/>
      <c r="H86" s="2785"/>
      <c r="I86" s="1578"/>
      <c r="J86" s="2785">
        <f t="shared" si="0"/>
        <v>0</v>
      </c>
      <c r="K86" s="2785"/>
      <c r="L86" s="2771">
        <v>12</v>
      </c>
      <c r="M86" s="1130"/>
    </row>
    <row r="87" spans="1:13">
      <c r="A87" s="2771">
        <v>13</v>
      </c>
      <c r="B87" s="1578"/>
      <c r="E87" s="1578"/>
      <c r="F87" s="1577"/>
      <c r="G87" s="2785"/>
      <c r="H87" s="2785"/>
      <c r="I87" s="1578"/>
      <c r="J87" s="2785">
        <f t="shared" si="0"/>
        <v>0</v>
      </c>
      <c r="K87" s="2785"/>
      <c r="L87" s="2771">
        <v>13</v>
      </c>
      <c r="M87" s="1130"/>
    </row>
    <row r="88" spans="1:13">
      <c r="A88" s="2771">
        <v>14</v>
      </c>
      <c r="B88" s="1578"/>
      <c r="E88" s="1578"/>
      <c r="F88" s="1577"/>
      <c r="G88" s="2785"/>
      <c r="H88" s="2785"/>
      <c r="I88" s="1578"/>
      <c r="J88" s="2785">
        <f t="shared" si="0"/>
        <v>0</v>
      </c>
      <c r="K88" s="2785"/>
      <c r="L88" s="2771">
        <v>14</v>
      </c>
      <c r="M88" s="1130"/>
    </row>
    <row r="89" spans="1:13">
      <c r="A89" s="2771">
        <v>15</v>
      </c>
      <c r="B89" s="1578"/>
      <c r="E89" s="1578"/>
      <c r="F89" s="1577"/>
      <c r="G89" s="2785"/>
      <c r="H89" s="2785"/>
      <c r="I89" s="1578"/>
      <c r="J89" s="2785">
        <f t="shared" si="0"/>
        <v>0</v>
      </c>
      <c r="K89" s="2785"/>
      <c r="L89" s="2771">
        <v>15</v>
      </c>
      <c r="M89" s="1130"/>
    </row>
    <row r="90" spans="1:13">
      <c r="A90" s="2771">
        <v>16</v>
      </c>
      <c r="B90" s="1578"/>
      <c r="E90" s="1578"/>
      <c r="F90" s="1577"/>
      <c r="G90" s="2785"/>
      <c r="H90" s="2785"/>
      <c r="I90" s="1578"/>
      <c r="J90" s="2785">
        <f t="shared" si="0"/>
        <v>0</v>
      </c>
      <c r="K90" s="2785"/>
      <c r="L90" s="2771">
        <v>16</v>
      </c>
      <c r="M90" s="1130"/>
    </row>
    <row r="91" spans="1:13">
      <c r="A91" s="2771">
        <v>17</v>
      </c>
      <c r="B91" s="1578"/>
      <c r="E91" s="1578"/>
      <c r="F91" s="1577"/>
      <c r="G91" s="2785"/>
      <c r="H91" s="2785"/>
      <c r="I91" s="1578"/>
      <c r="J91" s="2785">
        <f t="shared" si="0"/>
        <v>0</v>
      </c>
      <c r="K91" s="2785"/>
      <c r="L91" s="2771">
        <v>17</v>
      </c>
      <c r="M91" s="1130"/>
    </row>
    <row r="92" spans="1:13">
      <c r="A92" s="2771">
        <v>18</v>
      </c>
      <c r="B92" s="1578"/>
      <c r="E92" s="1578"/>
      <c r="F92" s="1577"/>
      <c r="G92" s="2785"/>
      <c r="H92" s="2785"/>
      <c r="I92" s="1578"/>
      <c r="J92" s="2785">
        <f t="shared" si="0"/>
        <v>0</v>
      </c>
      <c r="K92" s="2785"/>
      <c r="L92" s="2771">
        <v>18</v>
      </c>
      <c r="M92" s="1130"/>
    </row>
    <row r="93" spans="1:13">
      <c r="A93" s="2771">
        <v>19</v>
      </c>
      <c r="B93" s="1578"/>
      <c r="E93" s="1578"/>
      <c r="F93" s="1577"/>
      <c r="G93" s="2785"/>
      <c r="H93" s="2785"/>
      <c r="I93" s="1578"/>
      <c r="J93" s="2785">
        <f t="shared" si="0"/>
        <v>0</v>
      </c>
      <c r="K93" s="2785"/>
      <c r="L93" s="2771">
        <v>19</v>
      </c>
      <c r="M93" s="1130"/>
    </row>
    <row r="94" spans="1:13">
      <c r="A94" s="2771">
        <v>20</v>
      </c>
      <c r="B94" s="1578"/>
      <c r="E94" s="1578"/>
      <c r="F94" s="1577"/>
      <c r="G94" s="2785"/>
      <c r="H94" s="2785"/>
      <c r="I94" s="1578"/>
      <c r="J94" s="2785">
        <f t="shared" si="0"/>
        <v>0</v>
      </c>
      <c r="K94" s="2785"/>
      <c r="L94" s="2771">
        <v>20</v>
      </c>
      <c r="M94" s="1130"/>
    </row>
    <row r="95" spans="1:13">
      <c r="A95" s="2771">
        <v>21</v>
      </c>
      <c r="B95" s="1578"/>
      <c r="E95" s="1578"/>
      <c r="F95" s="1577"/>
      <c r="G95" s="2785"/>
      <c r="H95" s="2785"/>
      <c r="I95" s="1578"/>
      <c r="J95" s="2785">
        <f t="shared" si="0"/>
        <v>0</v>
      </c>
      <c r="K95" s="2785"/>
      <c r="L95" s="2771">
        <v>21</v>
      </c>
      <c r="M95" s="1130"/>
    </row>
    <row r="96" spans="1:13">
      <c r="A96" s="2771">
        <v>22</v>
      </c>
      <c r="B96" s="1578"/>
      <c r="E96" s="1578"/>
      <c r="F96" s="1577"/>
      <c r="G96" s="2785"/>
      <c r="H96" s="2785"/>
      <c r="I96" s="1578"/>
      <c r="J96" s="2785">
        <f t="shared" si="0"/>
        <v>0</v>
      </c>
      <c r="K96" s="2785"/>
      <c r="L96" s="2771">
        <v>22</v>
      </c>
      <c r="M96" s="1130"/>
    </row>
    <row r="97" spans="1:13">
      <c r="A97" s="2771">
        <v>23</v>
      </c>
      <c r="B97" s="1578"/>
      <c r="E97" s="1578"/>
      <c r="F97" s="1577"/>
      <c r="G97" s="2785"/>
      <c r="H97" s="2785"/>
      <c r="I97" s="1578"/>
      <c r="J97" s="2785">
        <f t="shared" si="0"/>
        <v>0</v>
      </c>
      <c r="K97" s="2785"/>
      <c r="L97" s="2771">
        <v>23</v>
      </c>
      <c r="M97" s="1130"/>
    </row>
    <row r="98" spans="1:13">
      <c r="A98" s="2771">
        <v>24</v>
      </c>
      <c r="B98" s="1578"/>
      <c r="E98" s="1578"/>
      <c r="F98" s="1577"/>
      <c r="G98" s="2785"/>
      <c r="H98" s="2785"/>
      <c r="I98" s="1578"/>
      <c r="J98" s="2785">
        <f t="shared" si="0"/>
        <v>0</v>
      </c>
      <c r="K98" s="2785"/>
      <c r="L98" s="2771">
        <v>24</v>
      </c>
      <c r="M98" s="1130"/>
    </row>
    <row r="99" spans="1:13">
      <c r="A99" s="2771">
        <v>25</v>
      </c>
      <c r="B99" s="1578"/>
      <c r="E99" s="1578"/>
      <c r="F99" s="1577"/>
      <c r="G99" s="2785"/>
      <c r="H99" s="2785"/>
      <c r="I99" s="1578"/>
      <c r="J99" s="2785">
        <f t="shared" si="0"/>
        <v>0</v>
      </c>
      <c r="K99" s="2785"/>
      <c r="L99" s="2771">
        <v>25</v>
      </c>
      <c r="M99" s="1130"/>
    </row>
    <row r="100" spans="1:13">
      <c r="A100" s="2771">
        <v>26</v>
      </c>
      <c r="B100" s="1578"/>
      <c r="E100" s="1578"/>
      <c r="F100" s="1577"/>
      <c r="G100" s="2785"/>
      <c r="H100" s="2785"/>
      <c r="I100" s="1578"/>
      <c r="J100" s="2785">
        <f t="shared" si="0"/>
        <v>0</v>
      </c>
      <c r="K100" s="2785"/>
      <c r="L100" s="2771">
        <v>26</v>
      </c>
      <c r="M100" s="1130"/>
    </row>
    <row r="101" spans="1:13">
      <c r="A101" s="2771">
        <v>27</v>
      </c>
      <c r="B101" s="1578"/>
      <c r="E101" s="1578"/>
      <c r="F101" s="1577"/>
      <c r="G101" s="2785"/>
      <c r="H101" s="2785"/>
      <c r="I101" s="1578"/>
      <c r="J101" s="2785">
        <f t="shared" si="0"/>
        <v>0</v>
      </c>
      <c r="K101" s="2785"/>
      <c r="L101" s="2771">
        <v>27</v>
      </c>
      <c r="M101" s="1130"/>
    </row>
    <row r="102" spans="1:13">
      <c r="A102" s="2771">
        <v>28</v>
      </c>
      <c r="B102" s="1578"/>
      <c r="E102" s="1578"/>
      <c r="F102" s="1577"/>
      <c r="G102" s="2785"/>
      <c r="H102" s="2785"/>
      <c r="I102" s="1578"/>
      <c r="J102" s="2785">
        <f t="shared" si="0"/>
        <v>0</v>
      </c>
      <c r="K102" s="2785"/>
      <c r="L102" s="2771">
        <v>28</v>
      </c>
      <c r="M102" s="1130"/>
    </row>
    <row r="103" spans="1:13">
      <c r="A103" s="2771">
        <v>29</v>
      </c>
      <c r="B103" s="1578"/>
      <c r="E103" s="1578"/>
      <c r="F103" s="1577"/>
      <c r="G103" s="2785"/>
      <c r="H103" s="2785"/>
      <c r="I103" s="1578"/>
      <c r="J103" s="2785">
        <f t="shared" si="0"/>
        <v>0</v>
      </c>
      <c r="K103" s="2785"/>
      <c r="L103" s="2771">
        <v>29</v>
      </c>
      <c r="M103" s="1130"/>
    </row>
    <row r="104" spans="1:13">
      <c r="A104" s="2771">
        <v>30</v>
      </c>
      <c r="B104" s="1578"/>
      <c r="E104" s="1578"/>
      <c r="F104" s="1577"/>
      <c r="G104" s="2785"/>
      <c r="H104" s="2785"/>
      <c r="I104" s="1578"/>
      <c r="J104" s="2785">
        <f t="shared" si="0"/>
        <v>0</v>
      </c>
      <c r="K104" s="2785"/>
      <c r="L104" s="2771">
        <v>30</v>
      </c>
      <c r="M104" s="1130"/>
    </row>
    <row r="105" spans="1:13">
      <c r="A105" s="2771">
        <v>31</v>
      </c>
      <c r="B105" s="1578"/>
      <c r="E105" s="1578"/>
      <c r="F105" s="1577"/>
      <c r="G105" s="2785"/>
      <c r="H105" s="2785"/>
      <c r="I105" s="1578"/>
      <c r="J105" s="2785">
        <f t="shared" si="0"/>
        <v>0</v>
      </c>
      <c r="K105" s="2785"/>
      <c r="L105" s="2771">
        <v>31</v>
      </c>
      <c r="M105" s="1130"/>
    </row>
    <row r="106" spans="1:13">
      <c r="A106" s="2771">
        <v>32</v>
      </c>
      <c r="B106" s="1578"/>
      <c r="E106" s="1578"/>
      <c r="F106" s="1577"/>
      <c r="G106" s="2785"/>
      <c r="H106" s="2785"/>
      <c r="I106" s="1578"/>
      <c r="J106" s="2785">
        <f t="shared" si="0"/>
        <v>0</v>
      </c>
      <c r="K106" s="2785"/>
      <c r="L106" s="2771">
        <v>32</v>
      </c>
      <c r="M106" s="1130"/>
    </row>
    <row r="107" spans="1:13">
      <c r="A107" s="2771">
        <v>33</v>
      </c>
      <c r="B107" s="1578"/>
      <c r="E107" s="1578"/>
      <c r="F107" s="1577"/>
      <c r="G107" s="2785"/>
      <c r="H107" s="2785"/>
      <c r="I107" s="1578"/>
      <c r="J107" s="2785">
        <f t="shared" ref="J107:J128" si="1">G107+H107</f>
        <v>0</v>
      </c>
      <c r="K107" s="2785"/>
      <c r="L107" s="2771">
        <v>33</v>
      </c>
      <c r="M107" s="1130"/>
    </row>
    <row r="108" spans="1:13">
      <c r="A108" s="2771">
        <v>34</v>
      </c>
      <c r="B108" s="1578"/>
      <c r="E108" s="1578"/>
      <c r="F108" s="1577"/>
      <c r="G108" s="2785"/>
      <c r="H108" s="2785"/>
      <c r="I108" s="1578"/>
      <c r="J108" s="2785">
        <f t="shared" si="1"/>
        <v>0</v>
      </c>
      <c r="K108" s="2785"/>
      <c r="L108" s="2771">
        <v>34</v>
      </c>
      <c r="M108" s="1130"/>
    </row>
    <row r="109" spans="1:13">
      <c r="A109" s="2771">
        <v>35</v>
      </c>
      <c r="B109" s="1578"/>
      <c r="E109" s="1578"/>
      <c r="F109" s="1577"/>
      <c r="G109" s="2785"/>
      <c r="H109" s="2785"/>
      <c r="I109" s="1578"/>
      <c r="J109" s="2785">
        <f t="shared" si="1"/>
        <v>0</v>
      </c>
      <c r="K109" s="2785"/>
      <c r="L109" s="2771">
        <v>35</v>
      </c>
      <c r="M109" s="1130"/>
    </row>
    <row r="110" spans="1:13">
      <c r="A110" s="2771">
        <v>36</v>
      </c>
      <c r="B110" s="1578"/>
      <c r="E110" s="1578"/>
      <c r="F110" s="1577"/>
      <c r="G110" s="2785"/>
      <c r="H110" s="2785"/>
      <c r="I110" s="1578"/>
      <c r="J110" s="2785">
        <f t="shared" si="1"/>
        <v>0</v>
      </c>
      <c r="K110" s="2785"/>
      <c r="L110" s="2771">
        <v>36</v>
      </c>
      <c r="M110" s="1130"/>
    </row>
    <row r="111" spans="1:13">
      <c r="A111" s="2771">
        <v>37</v>
      </c>
      <c r="B111" s="1578"/>
      <c r="E111" s="1578"/>
      <c r="F111" s="1577"/>
      <c r="G111" s="2785"/>
      <c r="H111" s="2785"/>
      <c r="I111" s="1578"/>
      <c r="J111" s="2785">
        <f t="shared" si="1"/>
        <v>0</v>
      </c>
      <c r="K111" s="2785"/>
      <c r="L111" s="2771">
        <v>37</v>
      </c>
      <c r="M111" s="1130"/>
    </row>
    <row r="112" spans="1:13">
      <c r="A112" s="2771">
        <v>38</v>
      </c>
      <c r="B112" s="1578"/>
      <c r="E112" s="1578"/>
      <c r="F112" s="1577"/>
      <c r="G112" s="2785"/>
      <c r="H112" s="2785"/>
      <c r="I112" s="1578"/>
      <c r="J112" s="2785">
        <f t="shared" si="1"/>
        <v>0</v>
      </c>
      <c r="K112" s="2785"/>
      <c r="L112" s="2771">
        <v>38</v>
      </c>
      <c r="M112" s="1130"/>
    </row>
    <row r="113" spans="1:13">
      <c r="A113" s="2771">
        <v>39</v>
      </c>
      <c r="B113" s="1578"/>
      <c r="E113" s="1578"/>
      <c r="F113" s="1577"/>
      <c r="G113" s="2785"/>
      <c r="H113" s="2785"/>
      <c r="I113" s="1578"/>
      <c r="J113" s="2785">
        <f t="shared" si="1"/>
        <v>0</v>
      </c>
      <c r="K113" s="2785"/>
      <c r="L113" s="2771">
        <v>39</v>
      </c>
      <c r="M113" s="1130"/>
    </row>
    <row r="114" spans="1:13">
      <c r="A114" s="2771">
        <v>40</v>
      </c>
      <c r="B114" s="1578"/>
      <c r="E114" s="1578"/>
      <c r="F114" s="1577"/>
      <c r="G114" s="2785"/>
      <c r="H114" s="2785"/>
      <c r="I114" s="1578"/>
      <c r="J114" s="2785">
        <f t="shared" si="1"/>
        <v>0</v>
      </c>
      <c r="K114" s="2785"/>
      <c r="L114" s="2771">
        <v>40</v>
      </c>
      <c r="M114" s="1130"/>
    </row>
    <row r="115" spans="1:13">
      <c r="A115" s="2771">
        <v>41</v>
      </c>
      <c r="B115" s="1578"/>
      <c r="E115" s="1578"/>
      <c r="F115" s="1577"/>
      <c r="G115" s="2785"/>
      <c r="H115" s="2785"/>
      <c r="I115" s="1578"/>
      <c r="J115" s="2785">
        <f t="shared" si="1"/>
        <v>0</v>
      </c>
      <c r="K115" s="2785"/>
      <c r="L115" s="2771">
        <v>41</v>
      </c>
      <c r="M115" s="1130"/>
    </row>
    <row r="116" spans="1:13">
      <c r="A116" s="2771">
        <v>42</v>
      </c>
      <c r="B116" s="1578"/>
      <c r="E116" s="1578"/>
      <c r="F116" s="1577"/>
      <c r="G116" s="2785"/>
      <c r="H116" s="2785"/>
      <c r="I116" s="1578"/>
      <c r="J116" s="2785">
        <f t="shared" si="1"/>
        <v>0</v>
      </c>
      <c r="K116" s="2785"/>
      <c r="L116" s="2771">
        <v>42</v>
      </c>
      <c r="M116" s="1130"/>
    </row>
    <row r="117" spans="1:13">
      <c r="A117" s="2771">
        <v>43</v>
      </c>
      <c r="B117" s="1578"/>
      <c r="E117" s="1578"/>
      <c r="F117" s="1577"/>
      <c r="G117" s="2785"/>
      <c r="H117" s="2785"/>
      <c r="I117" s="1578"/>
      <c r="J117" s="2785">
        <f t="shared" si="1"/>
        <v>0</v>
      </c>
      <c r="K117" s="2785"/>
      <c r="L117" s="2771">
        <v>43</v>
      </c>
      <c r="M117" s="1130"/>
    </row>
    <row r="118" spans="1:13">
      <c r="A118" s="2771">
        <v>44</v>
      </c>
      <c r="B118" s="1578"/>
      <c r="E118" s="1578"/>
      <c r="F118" s="1577"/>
      <c r="G118" s="2785"/>
      <c r="H118" s="2785"/>
      <c r="I118" s="1578"/>
      <c r="J118" s="2785">
        <f t="shared" si="1"/>
        <v>0</v>
      </c>
      <c r="K118" s="2785"/>
      <c r="L118" s="2771">
        <v>44</v>
      </c>
      <c r="M118" s="1130"/>
    </row>
    <row r="119" spans="1:13">
      <c r="A119" s="2771">
        <v>45</v>
      </c>
      <c r="B119" s="1578"/>
      <c r="E119" s="1578"/>
      <c r="F119" s="1577"/>
      <c r="G119" s="2785"/>
      <c r="H119" s="2785"/>
      <c r="I119" s="1578"/>
      <c r="J119" s="2785">
        <f t="shared" si="1"/>
        <v>0</v>
      </c>
      <c r="K119" s="2785"/>
      <c r="L119" s="2771">
        <v>45</v>
      </c>
      <c r="M119" s="1130"/>
    </row>
    <row r="120" spans="1:13">
      <c r="A120" s="2771">
        <v>46</v>
      </c>
      <c r="B120" s="1578"/>
      <c r="E120" s="1578"/>
      <c r="F120" s="1577"/>
      <c r="G120" s="2785"/>
      <c r="H120" s="2785"/>
      <c r="I120" s="1578"/>
      <c r="J120" s="2785">
        <f t="shared" si="1"/>
        <v>0</v>
      </c>
      <c r="K120" s="2785"/>
      <c r="L120" s="2771">
        <v>46</v>
      </c>
      <c r="M120" s="1130"/>
    </row>
    <row r="121" spans="1:13">
      <c r="A121" s="2771">
        <v>47</v>
      </c>
      <c r="B121" s="1578"/>
      <c r="E121" s="1578"/>
      <c r="F121" s="1577"/>
      <c r="G121" s="2785"/>
      <c r="H121" s="2785"/>
      <c r="I121" s="1578"/>
      <c r="J121" s="2785">
        <f t="shared" si="1"/>
        <v>0</v>
      </c>
      <c r="K121" s="2785"/>
      <c r="L121" s="2771">
        <v>47</v>
      </c>
      <c r="M121" s="1130"/>
    </row>
    <row r="122" spans="1:13">
      <c r="A122" s="2771">
        <v>48</v>
      </c>
      <c r="B122" s="1578"/>
      <c r="E122" s="1578"/>
      <c r="F122" s="1577"/>
      <c r="G122" s="2785"/>
      <c r="H122" s="2785"/>
      <c r="I122" s="1578"/>
      <c r="J122" s="2785">
        <f t="shared" si="1"/>
        <v>0</v>
      </c>
      <c r="K122" s="2785"/>
      <c r="L122" s="2771">
        <v>48</v>
      </c>
      <c r="M122" s="1130"/>
    </row>
    <row r="123" spans="1:13">
      <c r="A123" s="2771">
        <v>49</v>
      </c>
      <c r="B123" s="1578"/>
      <c r="E123" s="1578"/>
      <c r="F123" s="1577"/>
      <c r="G123" s="2785"/>
      <c r="H123" s="2785"/>
      <c r="I123" s="1578"/>
      <c r="J123" s="2785">
        <f t="shared" si="1"/>
        <v>0</v>
      </c>
      <c r="K123" s="2785"/>
      <c r="L123" s="2771">
        <v>49</v>
      </c>
      <c r="M123" s="1130"/>
    </row>
    <row r="124" spans="1:13">
      <c r="A124" s="2771">
        <v>50</v>
      </c>
      <c r="B124" s="1578"/>
      <c r="E124" s="1578"/>
      <c r="F124" s="1577"/>
      <c r="G124" s="2785"/>
      <c r="H124" s="2785"/>
      <c r="I124" s="1578"/>
      <c r="J124" s="2785">
        <f t="shared" si="1"/>
        <v>0</v>
      </c>
      <c r="K124" s="2785"/>
      <c r="L124" s="2771">
        <v>50</v>
      </c>
      <c r="M124" s="1130"/>
    </row>
    <row r="125" spans="1:13" ht="16" thickBot="1">
      <c r="A125" s="2771">
        <v>51</v>
      </c>
      <c r="B125" s="1578"/>
      <c r="E125" s="1578"/>
      <c r="F125" s="1577"/>
      <c r="G125" s="2785"/>
      <c r="H125" s="2785"/>
      <c r="I125" s="1578"/>
      <c r="J125" s="2785">
        <f t="shared" si="1"/>
        <v>0</v>
      </c>
      <c r="K125" s="2785"/>
      <c r="L125" s="2771">
        <v>51</v>
      </c>
      <c r="M125" s="1130"/>
    </row>
    <row r="126" spans="1:13">
      <c r="A126" s="1795">
        <v>52</v>
      </c>
      <c r="B126" s="1796"/>
      <c r="C126" s="1638"/>
      <c r="D126" s="1638"/>
      <c r="E126" s="1639"/>
      <c r="F126" s="1577"/>
      <c r="G126" s="2785"/>
      <c r="H126" s="2785"/>
      <c r="I126" s="1578"/>
      <c r="J126" s="2785">
        <f t="shared" si="1"/>
        <v>0</v>
      </c>
      <c r="K126" s="2785"/>
      <c r="L126" s="2771">
        <v>52</v>
      </c>
      <c r="M126" s="1130"/>
    </row>
    <row r="127" spans="1:13">
      <c r="A127" s="1625">
        <v>53</v>
      </c>
      <c r="B127" s="1578"/>
      <c r="E127" s="1629"/>
      <c r="F127" s="1577"/>
      <c r="G127" s="2785"/>
      <c r="H127" s="2785"/>
      <c r="I127" s="1578"/>
      <c r="J127" s="2785">
        <f t="shared" si="1"/>
        <v>0</v>
      </c>
      <c r="K127" s="2785"/>
      <c r="L127" s="2771">
        <v>53</v>
      </c>
      <c r="M127" s="1130"/>
    </row>
    <row r="128" spans="1:13">
      <c r="A128" s="1625">
        <v>54</v>
      </c>
      <c r="B128" s="1578"/>
      <c r="E128" s="1629"/>
      <c r="F128" s="1577"/>
      <c r="G128" s="2785"/>
      <c r="H128" s="2785"/>
      <c r="I128" s="1578"/>
      <c r="J128" s="2785">
        <f t="shared" si="1"/>
        <v>0</v>
      </c>
      <c r="K128" s="2785"/>
      <c r="L128" s="2771">
        <v>54</v>
      </c>
      <c r="M128" s="1130"/>
    </row>
    <row r="129" spans="1:13" ht="16" thickBot="1">
      <c r="A129" s="1626">
        <v>55</v>
      </c>
      <c r="B129" s="1797" t="s">
        <v>496</v>
      </c>
      <c r="C129" s="2964"/>
      <c r="D129" s="2964"/>
      <c r="E129" s="1798"/>
      <c r="F129" s="1089"/>
      <c r="G129" s="1088">
        <f>SUM(G75:G128)</f>
        <v>0</v>
      </c>
      <c r="H129" s="1088">
        <f>SUM(H75:H128)</f>
        <v>0</v>
      </c>
      <c r="I129" s="2786"/>
      <c r="J129" s="1088">
        <f>SUM(J75:J128)</f>
        <v>0</v>
      </c>
      <c r="K129" s="1088">
        <f>SUM(K75:K128)</f>
        <v>0</v>
      </c>
      <c r="L129" s="3049">
        <v>55</v>
      </c>
      <c r="M129" s="1130"/>
    </row>
    <row r="130" spans="1:13">
      <c r="A130" s="1799" t="s">
        <v>3733</v>
      </c>
      <c r="E130" s="1629"/>
      <c r="F130" s="1071" t="s">
        <v>3733</v>
      </c>
      <c r="H130" s="1072"/>
      <c r="M130" s="1130"/>
    </row>
    <row r="131" spans="1:13">
      <c r="A131" s="1800" t="s">
        <v>4902</v>
      </c>
      <c r="B131" s="1072"/>
      <c r="C131" s="1072"/>
      <c r="D131" s="1072"/>
      <c r="E131" s="1631"/>
      <c r="F131" s="1072" t="s">
        <v>4903</v>
      </c>
      <c r="G131" s="1072"/>
      <c r="H131" s="1072"/>
      <c r="I131" s="1072"/>
      <c r="J131" s="1072"/>
      <c r="K131" s="1072"/>
      <c r="L131" s="1072"/>
      <c r="M131" s="1130"/>
    </row>
    <row r="132" spans="1:13" ht="16" thickBot="1">
      <c r="A132" s="1801" t="str">
        <f>'Data Sheet'!$C$25</f>
        <v xml:space="preserve">Niagara Mohawk Power Corporation </v>
      </c>
      <c r="C132" s="1730"/>
      <c r="D132" s="1766" t="str">
        <f>'Data Sheet'!$C$40</f>
        <v>April 20, 2026</v>
      </c>
      <c r="E132" s="1629" t="str">
        <f>'Data Sheet'!$C$38</f>
        <v>December 31, 2025</v>
      </c>
      <c r="F132" s="1083" t="str">
        <f>'Data Sheet'!$C$25</f>
        <v xml:space="preserve">Niagara Mohawk Power Corporation </v>
      </c>
      <c r="J132" s="1090" t="str">
        <f>'Data Sheet'!$C$40</f>
        <v>April 20, 2026</v>
      </c>
      <c r="K132" s="1071" t="str">
        <f>'Data Sheet'!$C$38</f>
        <v>December 31, 2025</v>
      </c>
      <c r="M132" s="1130"/>
    </row>
    <row r="133" spans="1:13">
      <c r="A133" s="1802"/>
      <c r="B133" s="2787" t="s">
        <v>4901</v>
      </c>
      <c r="C133" s="1731"/>
      <c r="D133" s="1767"/>
      <c r="E133" s="1803"/>
      <c r="F133" s="1460"/>
      <c r="G133" s="2787" t="s">
        <v>4822</v>
      </c>
      <c r="H133" s="2787"/>
      <c r="I133" s="2787"/>
      <c r="J133" s="2778"/>
      <c r="K133" s="2778"/>
      <c r="L133" s="2769"/>
      <c r="M133" s="1130"/>
    </row>
    <row r="134" spans="1:13" ht="16" thickBot="1">
      <c r="A134" s="1799"/>
      <c r="C134" s="1732"/>
      <c r="D134" s="1768"/>
      <c r="E134" s="1629"/>
      <c r="F134" s="1577"/>
      <c r="G134" s="2964"/>
      <c r="H134" s="2964"/>
      <c r="I134" s="2964"/>
      <c r="J134" s="2964"/>
      <c r="K134" s="2964"/>
      <c r="L134" s="2786"/>
      <c r="M134" s="1130"/>
    </row>
    <row r="135" spans="1:13" ht="16" thickBot="1">
      <c r="A135" s="1804"/>
      <c r="B135" s="1716" t="s">
        <v>3808</v>
      </c>
      <c r="C135" s="1733" t="s">
        <v>105</v>
      </c>
      <c r="D135" s="1733"/>
      <c r="E135" s="1631"/>
      <c r="F135" s="1072" t="s">
        <v>4887</v>
      </c>
      <c r="G135" s="2769"/>
      <c r="H135" s="2779" t="s">
        <v>4888</v>
      </c>
      <c r="I135" s="2780" t="s">
        <v>4889</v>
      </c>
      <c r="J135" s="2788"/>
      <c r="K135" s="2769" t="s">
        <v>4890</v>
      </c>
      <c r="L135" s="2767"/>
      <c r="M135" s="1130"/>
    </row>
    <row r="136" spans="1:13">
      <c r="A136" s="1621" t="s">
        <v>399</v>
      </c>
      <c r="C136" s="1732"/>
      <c r="D136" s="1732"/>
      <c r="E136" s="1629"/>
      <c r="F136" s="3050" t="s">
        <v>951</v>
      </c>
      <c r="G136" s="2333"/>
      <c r="H136" s="2781" t="s">
        <v>951</v>
      </c>
      <c r="I136" s="2333" t="s">
        <v>977</v>
      </c>
      <c r="J136" s="2333" t="s">
        <v>1068</v>
      </c>
      <c r="K136" s="2333" t="s">
        <v>4891</v>
      </c>
      <c r="L136" s="2770" t="s">
        <v>399</v>
      </c>
      <c r="M136" s="1130"/>
    </row>
    <row r="137" spans="1:13" ht="16" thickBot="1">
      <c r="A137" s="1622" t="s">
        <v>402</v>
      </c>
      <c r="B137" s="3051" t="s">
        <v>172</v>
      </c>
      <c r="C137" s="1734" t="s">
        <v>173</v>
      </c>
      <c r="D137" s="1734"/>
      <c r="E137" s="1805"/>
      <c r="F137" s="1623" t="s">
        <v>174</v>
      </c>
      <c r="G137" s="2387"/>
      <c r="H137" s="1797" t="s">
        <v>175</v>
      </c>
      <c r="I137" s="3047" t="s">
        <v>513</v>
      </c>
      <c r="J137" s="3047" t="s">
        <v>514</v>
      </c>
      <c r="K137" s="3047" t="s">
        <v>515</v>
      </c>
      <c r="L137" s="3047" t="s">
        <v>402</v>
      </c>
      <c r="M137" s="1130"/>
    </row>
    <row r="138" spans="1:13">
      <c r="A138" s="1624">
        <v>1</v>
      </c>
      <c r="C138" s="1732"/>
      <c r="D138" s="1732"/>
      <c r="E138" s="1629"/>
      <c r="F138" s="3052"/>
      <c r="G138" s="2784"/>
      <c r="H138" s="2785"/>
      <c r="I138" s="1578"/>
      <c r="J138" s="2785">
        <f t="shared" ref="J138:J169" si="2">G138+H138</f>
        <v>0</v>
      </c>
      <c r="K138" s="2785"/>
      <c r="L138" s="2782">
        <v>1</v>
      </c>
      <c r="M138" s="1130"/>
    </row>
    <row r="139" spans="1:13">
      <c r="A139" s="1624">
        <v>2</v>
      </c>
      <c r="C139" s="1732"/>
      <c r="D139" s="1732"/>
      <c r="E139" s="1629"/>
      <c r="F139" s="3052"/>
      <c r="G139" s="2784"/>
      <c r="H139" s="2785"/>
      <c r="I139" s="1578"/>
      <c r="J139" s="2785">
        <f t="shared" si="2"/>
        <v>0</v>
      </c>
      <c r="K139" s="2785"/>
      <c r="L139" s="2782">
        <v>2</v>
      </c>
      <c r="M139" s="1130"/>
    </row>
    <row r="140" spans="1:13">
      <c r="A140" s="1624">
        <v>3</v>
      </c>
      <c r="C140" s="1732"/>
      <c r="D140" s="1732"/>
      <c r="E140" s="1629"/>
      <c r="F140" s="3052"/>
      <c r="G140" s="2784"/>
      <c r="H140" s="2785"/>
      <c r="I140" s="1578"/>
      <c r="J140" s="2785">
        <f t="shared" si="2"/>
        <v>0</v>
      </c>
      <c r="K140" s="2785"/>
      <c r="L140" s="2782">
        <v>3</v>
      </c>
      <c r="M140" s="1130"/>
    </row>
    <row r="141" spans="1:13">
      <c r="A141" s="1624">
        <v>4</v>
      </c>
      <c r="C141" s="1732"/>
      <c r="D141" s="1732"/>
      <c r="E141" s="1629"/>
      <c r="F141" s="3052"/>
      <c r="G141" s="2784"/>
      <c r="H141" s="2785"/>
      <c r="I141" s="1578"/>
      <c r="J141" s="2785">
        <f t="shared" si="2"/>
        <v>0</v>
      </c>
      <c r="K141" s="2785"/>
      <c r="L141" s="2782">
        <v>4</v>
      </c>
      <c r="M141" s="1130"/>
    </row>
    <row r="142" spans="1:13">
      <c r="A142" s="1624">
        <v>5</v>
      </c>
      <c r="C142" s="1732"/>
      <c r="D142" s="1732"/>
      <c r="E142" s="1629"/>
      <c r="F142" s="3052"/>
      <c r="G142" s="2784"/>
      <c r="H142" s="2785"/>
      <c r="I142" s="1578"/>
      <c r="J142" s="2785">
        <f t="shared" si="2"/>
        <v>0</v>
      </c>
      <c r="K142" s="2785"/>
      <c r="L142" s="2782">
        <v>5</v>
      </c>
      <c r="M142" s="1130"/>
    </row>
    <row r="143" spans="1:13">
      <c r="A143" s="1624">
        <v>6</v>
      </c>
      <c r="C143" s="1732"/>
      <c r="D143" s="1732"/>
      <c r="E143" s="1629"/>
      <c r="F143" s="3052"/>
      <c r="G143" s="2784"/>
      <c r="H143" s="2785"/>
      <c r="I143" s="1578"/>
      <c r="J143" s="2785">
        <f t="shared" si="2"/>
        <v>0</v>
      </c>
      <c r="K143" s="2785"/>
      <c r="L143" s="2782">
        <v>6</v>
      </c>
      <c r="M143" s="1130"/>
    </row>
    <row r="144" spans="1:13">
      <c r="A144" s="1624">
        <v>7</v>
      </c>
      <c r="C144" s="1732"/>
      <c r="D144" s="1732"/>
      <c r="E144" s="1629"/>
      <c r="F144" s="3052"/>
      <c r="G144" s="2784"/>
      <c r="H144" s="2785"/>
      <c r="I144" s="1578"/>
      <c r="J144" s="2785">
        <f t="shared" si="2"/>
        <v>0</v>
      </c>
      <c r="K144" s="2785"/>
      <c r="L144" s="2782">
        <v>7</v>
      </c>
      <c r="M144" s="1130"/>
    </row>
    <row r="145" spans="1:13">
      <c r="A145" s="1624">
        <v>8</v>
      </c>
      <c r="C145" s="1732"/>
      <c r="D145" s="1732"/>
      <c r="E145" s="1629"/>
      <c r="F145" s="3052"/>
      <c r="G145" s="2784"/>
      <c r="H145" s="2785"/>
      <c r="I145" s="1578"/>
      <c r="J145" s="2785">
        <f t="shared" si="2"/>
        <v>0</v>
      </c>
      <c r="K145" s="2785"/>
      <c r="L145" s="2782">
        <v>8</v>
      </c>
      <c r="M145" s="1130"/>
    </row>
    <row r="146" spans="1:13">
      <c r="A146" s="1624">
        <v>9</v>
      </c>
      <c r="C146" s="1732"/>
      <c r="D146" s="1732"/>
      <c r="E146" s="1629"/>
      <c r="F146" s="3052"/>
      <c r="G146" s="2784"/>
      <c r="H146" s="2785"/>
      <c r="I146" s="1578"/>
      <c r="J146" s="2785">
        <f t="shared" si="2"/>
        <v>0</v>
      </c>
      <c r="K146" s="2785"/>
      <c r="L146" s="2782">
        <v>9</v>
      </c>
      <c r="M146" s="1130"/>
    </row>
    <row r="147" spans="1:13">
      <c r="A147" s="1624">
        <v>10</v>
      </c>
      <c r="C147" s="1732"/>
      <c r="D147" s="1732"/>
      <c r="E147" s="1629"/>
      <c r="F147" s="3052"/>
      <c r="G147" s="2784"/>
      <c r="H147" s="2785"/>
      <c r="I147" s="1578"/>
      <c r="J147" s="2785">
        <f t="shared" si="2"/>
        <v>0</v>
      </c>
      <c r="K147" s="2785"/>
      <c r="L147" s="2782">
        <v>10</v>
      </c>
      <c r="M147" s="1130"/>
    </row>
    <row r="148" spans="1:13">
      <c r="A148" s="1624">
        <v>11</v>
      </c>
      <c r="C148" s="1732"/>
      <c r="D148" s="1732"/>
      <c r="E148" s="1629"/>
      <c r="F148" s="3052"/>
      <c r="G148" s="2784"/>
      <c r="H148" s="2785"/>
      <c r="I148" s="1578"/>
      <c r="J148" s="2785">
        <f t="shared" si="2"/>
        <v>0</v>
      </c>
      <c r="K148" s="2785"/>
      <c r="L148" s="2782">
        <v>11</v>
      </c>
      <c r="M148" s="1130"/>
    </row>
    <row r="149" spans="1:13">
      <c r="A149" s="1625">
        <v>12</v>
      </c>
      <c r="C149" s="1732"/>
      <c r="D149" s="1732"/>
      <c r="E149" s="1629"/>
      <c r="F149" s="3053"/>
      <c r="G149" s="2785"/>
      <c r="H149" s="2785"/>
      <c r="I149" s="1578"/>
      <c r="J149" s="2785">
        <f t="shared" si="2"/>
        <v>0</v>
      </c>
      <c r="K149" s="2785"/>
      <c r="L149" s="2771">
        <v>12</v>
      </c>
      <c r="M149" s="1130"/>
    </row>
    <row r="150" spans="1:13">
      <c r="A150" s="1625">
        <v>13</v>
      </c>
      <c r="C150" s="1732"/>
      <c r="D150" s="1732"/>
      <c r="E150" s="1629"/>
      <c r="F150" s="3053"/>
      <c r="G150" s="2785"/>
      <c r="H150" s="2785"/>
      <c r="I150" s="1578"/>
      <c r="J150" s="2785">
        <f t="shared" si="2"/>
        <v>0</v>
      </c>
      <c r="K150" s="2785"/>
      <c r="L150" s="2771">
        <v>13</v>
      </c>
      <c r="M150" s="1130"/>
    </row>
    <row r="151" spans="1:13">
      <c r="A151" s="1625">
        <v>14</v>
      </c>
      <c r="C151" s="1732"/>
      <c r="D151" s="1732"/>
      <c r="E151" s="1629"/>
      <c r="F151" s="3053"/>
      <c r="G151" s="2785"/>
      <c r="H151" s="2785"/>
      <c r="I151" s="1578"/>
      <c r="J151" s="2785">
        <f t="shared" si="2"/>
        <v>0</v>
      </c>
      <c r="K151" s="2785"/>
      <c r="L151" s="2771">
        <v>14</v>
      </c>
      <c r="M151" s="1130"/>
    </row>
    <row r="152" spans="1:13">
      <c r="A152" s="1625">
        <v>15</v>
      </c>
      <c r="C152" s="1732"/>
      <c r="D152" s="1732"/>
      <c r="E152" s="1629"/>
      <c r="F152" s="3053"/>
      <c r="G152" s="2785"/>
      <c r="H152" s="2785"/>
      <c r="I152" s="1578"/>
      <c r="J152" s="2785">
        <f t="shared" si="2"/>
        <v>0</v>
      </c>
      <c r="K152" s="2785"/>
      <c r="L152" s="2771">
        <v>15</v>
      </c>
      <c r="M152" s="1130"/>
    </row>
    <row r="153" spans="1:13">
      <c r="A153" s="1625">
        <v>16</v>
      </c>
      <c r="C153" s="1732"/>
      <c r="D153" s="1732"/>
      <c r="E153" s="1629"/>
      <c r="F153" s="3053"/>
      <c r="G153" s="2785"/>
      <c r="H153" s="2785"/>
      <c r="I153" s="1578"/>
      <c r="J153" s="2785">
        <f t="shared" si="2"/>
        <v>0</v>
      </c>
      <c r="K153" s="2785"/>
      <c r="L153" s="2771">
        <v>16</v>
      </c>
      <c r="M153" s="1130"/>
    </row>
    <row r="154" spans="1:13">
      <c r="A154" s="1625">
        <v>17</v>
      </c>
      <c r="C154" s="1732"/>
      <c r="D154" s="1732"/>
      <c r="E154" s="1629"/>
      <c r="F154" s="3053"/>
      <c r="G154" s="2785"/>
      <c r="H154" s="2785"/>
      <c r="I154" s="1578"/>
      <c r="J154" s="2785">
        <f t="shared" si="2"/>
        <v>0</v>
      </c>
      <c r="K154" s="2785"/>
      <c r="L154" s="2771">
        <v>17</v>
      </c>
      <c r="M154" s="1130"/>
    </row>
    <row r="155" spans="1:13">
      <c r="A155" s="1625">
        <v>18</v>
      </c>
      <c r="C155" s="1732"/>
      <c r="D155" s="1732"/>
      <c r="E155" s="1629"/>
      <c r="F155" s="3053"/>
      <c r="G155" s="2785"/>
      <c r="H155" s="2785"/>
      <c r="I155" s="1578"/>
      <c r="J155" s="2785">
        <f t="shared" si="2"/>
        <v>0</v>
      </c>
      <c r="K155" s="2785"/>
      <c r="L155" s="2771">
        <v>18</v>
      </c>
      <c r="M155" s="1130"/>
    </row>
    <row r="156" spans="1:13">
      <c r="A156" s="1625">
        <v>19</v>
      </c>
      <c r="C156" s="1732"/>
      <c r="D156" s="1732"/>
      <c r="E156" s="1629"/>
      <c r="F156" s="3053"/>
      <c r="G156" s="2785"/>
      <c r="H156" s="2785"/>
      <c r="I156" s="1578"/>
      <c r="J156" s="2785">
        <f t="shared" si="2"/>
        <v>0</v>
      </c>
      <c r="K156" s="2785"/>
      <c r="L156" s="2771">
        <v>19</v>
      </c>
      <c r="M156" s="1130"/>
    </row>
    <row r="157" spans="1:13">
      <c r="A157" s="1625">
        <v>20</v>
      </c>
      <c r="C157" s="1732"/>
      <c r="D157" s="1732"/>
      <c r="E157" s="1629"/>
      <c r="F157" s="3053"/>
      <c r="G157" s="2785"/>
      <c r="H157" s="2785"/>
      <c r="I157" s="1578"/>
      <c r="J157" s="2785">
        <f t="shared" si="2"/>
        <v>0</v>
      </c>
      <c r="K157" s="2785"/>
      <c r="L157" s="2771">
        <v>20</v>
      </c>
      <c r="M157" s="1130"/>
    </row>
    <row r="158" spans="1:13">
      <c r="A158" s="1625">
        <v>21</v>
      </c>
      <c r="C158" s="1732"/>
      <c r="D158" s="1732"/>
      <c r="E158" s="1629"/>
      <c r="F158" s="3053"/>
      <c r="G158" s="2785"/>
      <c r="H158" s="2785"/>
      <c r="I158" s="1578"/>
      <c r="J158" s="2785">
        <f t="shared" si="2"/>
        <v>0</v>
      </c>
      <c r="K158" s="2785"/>
      <c r="L158" s="2771">
        <v>21</v>
      </c>
      <c r="M158" s="1130"/>
    </row>
    <row r="159" spans="1:13">
      <c r="A159" s="1625">
        <v>22</v>
      </c>
      <c r="C159" s="1732"/>
      <c r="D159" s="1732"/>
      <c r="E159" s="1629"/>
      <c r="F159" s="3053"/>
      <c r="G159" s="2785"/>
      <c r="H159" s="2785"/>
      <c r="I159" s="1578"/>
      <c r="J159" s="2785">
        <f t="shared" si="2"/>
        <v>0</v>
      </c>
      <c r="K159" s="2785"/>
      <c r="L159" s="2771">
        <v>22</v>
      </c>
      <c r="M159" s="1130"/>
    </row>
    <row r="160" spans="1:13">
      <c r="A160" s="1625">
        <v>23</v>
      </c>
      <c r="C160" s="1732"/>
      <c r="D160" s="1732"/>
      <c r="E160" s="1629"/>
      <c r="F160" s="3053"/>
      <c r="G160" s="2785"/>
      <c r="H160" s="2785"/>
      <c r="I160" s="1578"/>
      <c r="J160" s="2785">
        <f t="shared" si="2"/>
        <v>0</v>
      </c>
      <c r="K160" s="2785"/>
      <c r="L160" s="2771">
        <v>23</v>
      </c>
      <c r="M160" s="1130"/>
    </row>
    <row r="161" spans="1:13">
      <c r="A161" s="1625">
        <v>24</v>
      </c>
      <c r="C161" s="1732"/>
      <c r="D161" s="1732"/>
      <c r="E161" s="1629"/>
      <c r="F161" s="3053"/>
      <c r="G161" s="2785"/>
      <c r="H161" s="2785"/>
      <c r="I161" s="1578"/>
      <c r="J161" s="2785">
        <f t="shared" si="2"/>
        <v>0</v>
      </c>
      <c r="K161" s="2785"/>
      <c r="L161" s="2771">
        <v>24</v>
      </c>
      <c r="M161" s="1130"/>
    </row>
    <row r="162" spans="1:13">
      <c r="A162" s="1625">
        <v>25</v>
      </c>
      <c r="C162" s="1732"/>
      <c r="D162" s="1732"/>
      <c r="E162" s="1629"/>
      <c r="F162" s="3053"/>
      <c r="G162" s="2785"/>
      <c r="H162" s="2785"/>
      <c r="I162" s="1578"/>
      <c r="J162" s="2785">
        <f t="shared" si="2"/>
        <v>0</v>
      </c>
      <c r="K162" s="2785"/>
      <c r="L162" s="2771">
        <v>25</v>
      </c>
      <c r="M162" s="1130"/>
    </row>
    <row r="163" spans="1:13">
      <c r="A163" s="1625">
        <v>26</v>
      </c>
      <c r="C163" s="1732"/>
      <c r="D163" s="1732"/>
      <c r="E163" s="1629"/>
      <c r="F163" s="3053"/>
      <c r="G163" s="2785"/>
      <c r="H163" s="2785"/>
      <c r="I163" s="1578"/>
      <c r="J163" s="2785">
        <f t="shared" si="2"/>
        <v>0</v>
      </c>
      <c r="K163" s="2785"/>
      <c r="L163" s="2771">
        <v>26</v>
      </c>
    </row>
    <row r="164" spans="1:13">
      <c r="A164" s="1625">
        <v>27</v>
      </c>
      <c r="C164" s="1732"/>
      <c r="D164" s="1732"/>
      <c r="E164" s="1629"/>
      <c r="F164" s="3053"/>
      <c r="G164" s="2785"/>
      <c r="H164" s="2785"/>
      <c r="I164" s="1578"/>
      <c r="J164" s="2785">
        <f t="shared" si="2"/>
        <v>0</v>
      </c>
      <c r="K164" s="2785"/>
      <c r="L164" s="2771">
        <v>27</v>
      </c>
    </row>
    <row r="165" spans="1:13">
      <c r="A165" s="1625">
        <v>28</v>
      </c>
      <c r="C165" s="1732"/>
      <c r="D165" s="1732"/>
      <c r="E165" s="1629"/>
      <c r="F165" s="3053"/>
      <c r="G165" s="2785"/>
      <c r="H165" s="2785"/>
      <c r="I165" s="1578"/>
      <c r="J165" s="2785">
        <f t="shared" si="2"/>
        <v>0</v>
      </c>
      <c r="K165" s="2785"/>
      <c r="L165" s="2771">
        <v>28</v>
      </c>
    </row>
    <row r="166" spans="1:13">
      <c r="A166" s="1625">
        <v>29</v>
      </c>
      <c r="C166" s="1732"/>
      <c r="D166" s="1732"/>
      <c r="E166" s="1629"/>
      <c r="F166" s="3053"/>
      <c r="G166" s="2785"/>
      <c r="H166" s="2785"/>
      <c r="I166" s="1578"/>
      <c r="J166" s="2785">
        <f t="shared" si="2"/>
        <v>0</v>
      </c>
      <c r="K166" s="2785"/>
      <c r="L166" s="2771">
        <v>29</v>
      </c>
    </row>
    <row r="167" spans="1:13">
      <c r="A167" s="1625">
        <v>30</v>
      </c>
      <c r="C167" s="1732"/>
      <c r="D167" s="1732"/>
      <c r="E167" s="1629"/>
      <c r="F167" s="3053"/>
      <c r="G167" s="2785"/>
      <c r="H167" s="2785"/>
      <c r="I167" s="1578"/>
      <c r="J167" s="2785">
        <f t="shared" si="2"/>
        <v>0</v>
      </c>
      <c r="K167" s="2785"/>
      <c r="L167" s="2771">
        <v>30</v>
      </c>
    </row>
    <row r="168" spans="1:13">
      <c r="A168" s="1625">
        <v>31</v>
      </c>
      <c r="C168" s="1732"/>
      <c r="D168" s="1732"/>
      <c r="E168" s="1629"/>
      <c r="F168" s="3053"/>
      <c r="G168" s="2785"/>
      <c r="H168" s="2785"/>
      <c r="I168" s="1578"/>
      <c r="J168" s="2785">
        <f t="shared" si="2"/>
        <v>0</v>
      </c>
      <c r="K168" s="2785"/>
      <c r="L168" s="2771">
        <v>31</v>
      </c>
    </row>
    <row r="169" spans="1:13">
      <c r="A169" s="1625">
        <v>32</v>
      </c>
      <c r="C169" s="1732"/>
      <c r="D169" s="1732"/>
      <c r="E169" s="1629"/>
      <c r="F169" s="3053"/>
      <c r="G169" s="2785"/>
      <c r="H169" s="2785"/>
      <c r="I169" s="1578"/>
      <c r="J169" s="2785">
        <f t="shared" si="2"/>
        <v>0</v>
      </c>
      <c r="K169" s="2785"/>
      <c r="L169" s="2771">
        <v>32</v>
      </c>
    </row>
    <row r="170" spans="1:13">
      <c r="A170" s="1625">
        <v>33</v>
      </c>
      <c r="C170" s="1732"/>
      <c r="D170" s="1732"/>
      <c r="E170" s="1629"/>
      <c r="F170" s="3053"/>
      <c r="G170" s="2785"/>
      <c r="H170" s="2785"/>
      <c r="I170" s="1578"/>
      <c r="J170" s="2785">
        <f t="shared" ref="J170:J191" si="3">G170+H170</f>
        <v>0</v>
      </c>
      <c r="K170" s="2785"/>
      <c r="L170" s="2771">
        <v>33</v>
      </c>
    </row>
    <row r="171" spans="1:13">
      <c r="A171" s="1625">
        <v>34</v>
      </c>
      <c r="C171" s="1732"/>
      <c r="D171" s="1732"/>
      <c r="E171" s="1629"/>
      <c r="F171" s="3053"/>
      <c r="G171" s="2785"/>
      <c r="H171" s="2785"/>
      <c r="I171" s="1578"/>
      <c r="J171" s="2785">
        <f t="shared" si="3"/>
        <v>0</v>
      </c>
      <c r="K171" s="2785"/>
      <c r="L171" s="2771">
        <v>34</v>
      </c>
    </row>
    <row r="172" spans="1:13">
      <c r="A172" s="1625">
        <v>35</v>
      </c>
      <c r="C172" s="1732"/>
      <c r="D172" s="1732"/>
      <c r="E172" s="1629"/>
      <c r="F172" s="3053"/>
      <c r="G172" s="2785"/>
      <c r="H172" s="2785"/>
      <c r="I172" s="1578"/>
      <c r="J172" s="2785">
        <f t="shared" si="3"/>
        <v>0</v>
      </c>
      <c r="K172" s="2785"/>
      <c r="L172" s="2771">
        <v>35</v>
      </c>
    </row>
    <row r="173" spans="1:13">
      <c r="A173" s="1625">
        <v>36</v>
      </c>
      <c r="C173" s="1732"/>
      <c r="D173" s="1732"/>
      <c r="E173" s="1629"/>
      <c r="F173" s="3053"/>
      <c r="G173" s="2785"/>
      <c r="H173" s="2785"/>
      <c r="I173" s="1578"/>
      <c r="J173" s="2785">
        <f t="shared" si="3"/>
        <v>0</v>
      </c>
      <c r="K173" s="2785"/>
      <c r="L173" s="2771">
        <v>36</v>
      </c>
    </row>
    <row r="174" spans="1:13">
      <c r="A174" s="1625">
        <v>37</v>
      </c>
      <c r="C174" s="1732"/>
      <c r="D174" s="1732"/>
      <c r="E174" s="1629"/>
      <c r="F174" s="3053"/>
      <c r="G174" s="2785"/>
      <c r="H174" s="2785"/>
      <c r="I174" s="1578"/>
      <c r="J174" s="2785">
        <f t="shared" si="3"/>
        <v>0</v>
      </c>
      <c r="K174" s="2785"/>
      <c r="L174" s="2771">
        <v>37</v>
      </c>
    </row>
    <row r="175" spans="1:13">
      <c r="A175" s="1625">
        <v>38</v>
      </c>
      <c r="C175" s="1732"/>
      <c r="D175" s="1732"/>
      <c r="E175" s="1629"/>
      <c r="F175" s="3053"/>
      <c r="G175" s="2785"/>
      <c r="H175" s="2785"/>
      <c r="I175" s="1578"/>
      <c r="J175" s="2785">
        <f t="shared" si="3"/>
        <v>0</v>
      </c>
      <c r="K175" s="2785"/>
      <c r="L175" s="2771">
        <v>38</v>
      </c>
    </row>
    <row r="176" spans="1:13">
      <c r="A176" s="1625">
        <v>39</v>
      </c>
      <c r="C176" s="1732"/>
      <c r="D176" s="1732"/>
      <c r="E176" s="1629"/>
      <c r="F176" s="3053"/>
      <c r="G176" s="2785"/>
      <c r="H176" s="2785"/>
      <c r="I176" s="1578"/>
      <c r="J176" s="2785">
        <f t="shared" si="3"/>
        <v>0</v>
      </c>
      <c r="K176" s="2785"/>
      <c r="L176" s="2771">
        <v>39</v>
      </c>
    </row>
    <row r="177" spans="1:12">
      <c r="A177" s="1625">
        <v>40</v>
      </c>
      <c r="C177" s="1732"/>
      <c r="D177" s="1732"/>
      <c r="E177" s="1629"/>
      <c r="F177" s="3053"/>
      <c r="G177" s="2785"/>
      <c r="H177" s="2785"/>
      <c r="I177" s="1578"/>
      <c r="J177" s="2785">
        <f t="shared" si="3"/>
        <v>0</v>
      </c>
      <c r="K177" s="2785"/>
      <c r="L177" s="2771">
        <v>40</v>
      </c>
    </row>
    <row r="178" spans="1:12">
      <c r="A178" s="1625">
        <v>41</v>
      </c>
      <c r="C178" s="1732"/>
      <c r="D178" s="1732"/>
      <c r="E178" s="1629"/>
      <c r="F178" s="3053"/>
      <c r="G178" s="2785"/>
      <c r="H178" s="2785"/>
      <c r="I178" s="1578"/>
      <c r="J178" s="2785">
        <f t="shared" si="3"/>
        <v>0</v>
      </c>
      <c r="K178" s="2785"/>
      <c r="L178" s="2771">
        <v>41</v>
      </c>
    </row>
    <row r="179" spans="1:12">
      <c r="A179" s="1625">
        <v>42</v>
      </c>
      <c r="C179" s="1735"/>
      <c r="D179" s="1735"/>
      <c r="E179" s="1629"/>
      <c r="F179" s="3053"/>
      <c r="G179" s="2785"/>
      <c r="H179" s="2785"/>
      <c r="I179" s="1578"/>
      <c r="J179" s="2785">
        <f t="shared" si="3"/>
        <v>0</v>
      </c>
      <c r="K179" s="2785"/>
      <c r="L179" s="2771">
        <v>42</v>
      </c>
    </row>
    <row r="180" spans="1:12">
      <c r="A180" s="1625">
        <v>43</v>
      </c>
      <c r="B180" s="1578"/>
      <c r="E180" s="1629"/>
      <c r="F180" s="3053"/>
      <c r="G180" s="2785"/>
      <c r="H180" s="2785"/>
      <c r="I180" s="1578"/>
      <c r="J180" s="2785">
        <f t="shared" si="3"/>
        <v>0</v>
      </c>
      <c r="K180" s="2785"/>
      <c r="L180" s="2771">
        <v>43</v>
      </c>
    </row>
    <row r="181" spans="1:12" ht="16" thickBot="1">
      <c r="A181" s="1806">
        <v>44</v>
      </c>
      <c r="B181" s="1807"/>
      <c r="C181" s="1633"/>
      <c r="D181" s="1633"/>
      <c r="E181" s="1634"/>
      <c r="F181" s="3053"/>
      <c r="G181" s="2785"/>
      <c r="H181" s="2785"/>
      <c r="I181" s="1578"/>
      <c r="J181" s="2785">
        <f t="shared" si="3"/>
        <v>0</v>
      </c>
      <c r="K181" s="2785"/>
      <c r="L181" s="2771">
        <v>44</v>
      </c>
    </row>
    <row r="182" spans="1:12">
      <c r="A182" s="1625">
        <v>45</v>
      </c>
      <c r="B182" s="1578"/>
      <c r="E182" s="1578"/>
      <c r="F182" s="3053"/>
      <c r="G182" s="2785"/>
      <c r="H182" s="2785"/>
      <c r="I182" s="1578"/>
      <c r="J182" s="2785">
        <f t="shared" si="3"/>
        <v>0</v>
      </c>
      <c r="K182" s="2785"/>
      <c r="L182" s="2771">
        <v>45</v>
      </c>
    </row>
    <row r="183" spans="1:12">
      <c r="A183" s="1625">
        <v>46</v>
      </c>
      <c r="B183" s="1578"/>
      <c r="E183" s="1578"/>
      <c r="F183" s="3053"/>
      <c r="G183" s="2785"/>
      <c r="H183" s="2785"/>
      <c r="I183" s="1578"/>
      <c r="J183" s="2785">
        <f t="shared" si="3"/>
        <v>0</v>
      </c>
      <c r="K183" s="2785"/>
      <c r="L183" s="2771">
        <v>46</v>
      </c>
    </row>
    <row r="184" spans="1:12">
      <c r="A184" s="1625">
        <v>47</v>
      </c>
      <c r="B184" s="1578"/>
      <c r="E184" s="1578"/>
      <c r="F184" s="3053"/>
      <c r="G184" s="2785"/>
      <c r="H184" s="2785"/>
      <c r="I184" s="1578"/>
      <c r="J184" s="2785">
        <f t="shared" si="3"/>
        <v>0</v>
      </c>
      <c r="K184" s="2785"/>
      <c r="L184" s="2771">
        <v>47</v>
      </c>
    </row>
    <row r="185" spans="1:12">
      <c r="A185" s="1625">
        <v>48</v>
      </c>
      <c r="B185" s="1578"/>
      <c r="E185" s="1578"/>
      <c r="F185" s="3053"/>
      <c r="G185" s="2785"/>
      <c r="H185" s="2785"/>
      <c r="I185" s="1578"/>
      <c r="J185" s="2785">
        <f t="shared" si="3"/>
        <v>0</v>
      </c>
      <c r="K185" s="2785"/>
      <c r="L185" s="2771">
        <v>48</v>
      </c>
    </row>
    <row r="186" spans="1:12">
      <c r="A186" s="1625">
        <v>49</v>
      </c>
      <c r="B186" s="1578"/>
      <c r="E186" s="1578"/>
      <c r="F186" s="3053"/>
      <c r="G186" s="2785"/>
      <c r="H186" s="2785"/>
      <c r="I186" s="1578"/>
      <c r="J186" s="2785">
        <f t="shared" si="3"/>
        <v>0</v>
      </c>
      <c r="K186" s="2785"/>
      <c r="L186" s="2771">
        <v>49</v>
      </c>
    </row>
    <row r="187" spans="1:12">
      <c r="A187" s="1625">
        <v>50</v>
      </c>
      <c r="B187" s="1578"/>
      <c r="E187" s="1578"/>
      <c r="F187" s="3053"/>
      <c r="G187" s="2785"/>
      <c r="H187" s="2785"/>
      <c r="I187" s="1578"/>
      <c r="J187" s="2785">
        <f t="shared" si="3"/>
        <v>0</v>
      </c>
      <c r="K187" s="2785"/>
      <c r="L187" s="2771">
        <v>50</v>
      </c>
    </row>
    <row r="188" spans="1:12">
      <c r="A188" s="1625">
        <v>51</v>
      </c>
      <c r="B188" s="1578"/>
      <c r="E188" s="1578"/>
      <c r="F188" s="3053"/>
      <c r="G188" s="2785"/>
      <c r="H188" s="2785"/>
      <c r="I188" s="1578"/>
      <c r="J188" s="2785">
        <f t="shared" si="3"/>
        <v>0</v>
      </c>
      <c r="K188" s="2785"/>
      <c r="L188" s="2771">
        <v>51</v>
      </c>
    </row>
    <row r="189" spans="1:12">
      <c r="A189" s="1625">
        <v>52</v>
      </c>
      <c r="B189" s="1578"/>
      <c r="E189" s="1578"/>
      <c r="F189" s="3053"/>
      <c r="G189" s="2785"/>
      <c r="H189" s="2785"/>
      <c r="I189" s="1578"/>
      <c r="J189" s="2785">
        <f t="shared" si="3"/>
        <v>0</v>
      </c>
      <c r="K189" s="2785"/>
      <c r="L189" s="2771">
        <v>52</v>
      </c>
    </row>
    <row r="190" spans="1:12">
      <c r="A190" s="1625">
        <v>53</v>
      </c>
      <c r="B190" s="1578"/>
      <c r="E190" s="1578"/>
      <c r="F190" s="3053"/>
      <c r="G190" s="2785"/>
      <c r="H190" s="2785"/>
      <c r="I190" s="1578"/>
      <c r="J190" s="2785">
        <f t="shared" si="3"/>
        <v>0</v>
      </c>
      <c r="K190" s="2785"/>
      <c r="L190" s="2771">
        <v>53</v>
      </c>
    </row>
    <row r="191" spans="1:12">
      <c r="A191" s="1625">
        <v>54</v>
      </c>
      <c r="B191" s="1578"/>
      <c r="E191" s="1578"/>
      <c r="F191" s="3053"/>
      <c r="G191" s="2785"/>
      <c r="H191" s="2785"/>
      <c r="I191" s="1578"/>
      <c r="J191" s="2785">
        <f t="shared" si="3"/>
        <v>0</v>
      </c>
      <c r="K191" s="2785"/>
      <c r="L191" s="2771">
        <v>54</v>
      </c>
    </row>
    <row r="192" spans="1:12" ht="16" thickBot="1">
      <c r="A192" s="1626">
        <v>55</v>
      </c>
      <c r="B192" s="1797" t="s">
        <v>496</v>
      </c>
      <c r="C192" s="2964"/>
      <c r="D192" s="2964"/>
      <c r="E192" s="2786"/>
      <c r="F192" s="1627"/>
      <c r="G192" s="1088">
        <f>SUM(G138:G191)</f>
        <v>0</v>
      </c>
      <c r="H192" s="1088">
        <f>SUM(H138:H191)</f>
        <v>0</v>
      </c>
      <c r="I192" s="2786"/>
      <c r="J192" s="1088">
        <f>SUM(J138:J191)</f>
        <v>0</v>
      </c>
      <c r="K192" s="1088">
        <f>SUM(K138:K191)</f>
        <v>0</v>
      </c>
      <c r="L192" s="3049">
        <v>55</v>
      </c>
    </row>
    <row r="193" spans="1:12">
      <c r="A193" s="1628" t="s">
        <v>3733</v>
      </c>
      <c r="F193" s="1629" t="s">
        <v>3733</v>
      </c>
      <c r="H193" s="1072"/>
    </row>
    <row r="194" spans="1:12">
      <c r="A194" s="1630" t="s">
        <v>4904</v>
      </c>
      <c r="B194" s="1072"/>
      <c r="C194" s="1072"/>
      <c r="D194" s="1072"/>
      <c r="E194" s="1072"/>
      <c r="F194" s="1631" t="s">
        <v>4905</v>
      </c>
      <c r="G194" s="1072"/>
      <c r="H194" s="1072"/>
      <c r="I194" s="1072"/>
      <c r="J194" s="1072"/>
      <c r="K194" s="1072"/>
      <c r="L194" s="1072"/>
    </row>
    <row r="195" spans="1:12">
      <c r="A195" s="1628"/>
      <c r="F195" s="1629"/>
    </row>
    <row r="196" spans="1:12">
      <c r="A196" s="1628"/>
      <c r="F196" s="1629"/>
    </row>
    <row r="197" spans="1:12">
      <c r="A197" s="1628"/>
      <c r="F197" s="1629"/>
    </row>
    <row r="198" spans="1:12">
      <c r="A198" s="1628"/>
      <c r="F198" s="1629"/>
    </row>
    <row r="199" spans="1:12">
      <c r="A199" s="1628"/>
      <c r="F199" s="1629"/>
    </row>
    <row r="200" spans="1:12" ht="16" thickBot="1">
      <c r="A200" s="1632"/>
      <c r="B200" s="1633"/>
      <c r="C200" s="1633"/>
      <c r="D200" s="1633"/>
      <c r="E200" s="1633"/>
      <c r="F200" s="1634"/>
    </row>
  </sheetData>
  <printOptions horizontalCentered="1" verticalCentered="1"/>
  <pageMargins left="0.5" right="0.75" top="0.5" bottom="0.5" header="0.5" footer="0.5"/>
  <pageSetup scale="61" fitToWidth="2" fitToHeight="3" pageOrder="overThenDown" orientation="portrait" r:id="rId1"/>
  <headerFooter alignWithMargins="0"/>
  <rowBreaks count="1" manualBreakCount="1">
    <brk id="131" max="16383" man="1"/>
  </rowBreaks>
  <colBreaks count="1" manualBreakCount="1">
    <brk id="5" max="1048575" man="1"/>
  </colBreaks>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tabColor rgb="FF92D050"/>
  </sheetPr>
  <dimension ref="A1:R200"/>
  <sheetViews>
    <sheetView view="pageBreakPreview" zoomScale="60" zoomScaleNormal="70" workbookViewId="0">
      <selection activeCell="A70" sqref="A70:F70"/>
    </sheetView>
  </sheetViews>
  <sheetFormatPr defaultColWidth="9.69140625" defaultRowHeight="15.5"/>
  <cols>
    <col min="1" max="1" width="4.69140625" customWidth="1"/>
    <col min="2" max="2" width="42.3046875" customWidth="1"/>
    <col min="3" max="3" width="14.69140625" customWidth="1"/>
    <col min="4" max="4" width="15.69140625" customWidth="1"/>
    <col min="5" max="6" width="19.69140625" customWidth="1"/>
    <col min="7" max="7" width="9.07421875" customWidth="1"/>
  </cols>
  <sheetData>
    <row r="1" spans="1:18">
      <c r="A1" s="1471" t="s">
        <v>156</v>
      </c>
      <c r="B1" s="2683"/>
      <c r="C1" s="2789" t="s">
        <v>353</v>
      </c>
      <c r="D1" s="1326"/>
      <c r="E1" s="2790" t="s">
        <v>158</v>
      </c>
      <c r="F1" s="2791" t="s">
        <v>159</v>
      </c>
    </row>
    <row r="2" spans="1:18">
      <c r="A2" s="2429" t="str">
        <f>'Data Sheet'!$C$25</f>
        <v xml:space="preserve">Niagara Mohawk Power Corporation </v>
      </c>
      <c r="B2" s="765"/>
      <c r="C2" s="2429" t="s">
        <v>1107</v>
      </c>
      <c r="D2" s="9"/>
      <c r="E2" s="2030" t="s">
        <v>161</v>
      </c>
      <c r="F2" s="2792"/>
    </row>
    <row r="3" spans="1:18" ht="15" customHeight="1" thickBot="1">
      <c r="A3" s="3054"/>
      <c r="B3" s="3055"/>
      <c r="C3" s="3056" t="s">
        <v>1615</v>
      </c>
      <c r="D3" s="3057"/>
      <c r="E3" s="3057" t="str">
        <f>'Data Sheet'!$C$40</f>
        <v>April 20, 2026</v>
      </c>
      <c r="F3" s="399" t="str">
        <f>'Data Sheet'!$C$38</f>
        <v>December 31, 2025</v>
      </c>
    </row>
    <row r="4" spans="1:18" ht="20.25" customHeight="1" thickBot="1">
      <c r="A4" s="3058" t="s">
        <v>4906</v>
      </c>
      <c r="B4" s="3059"/>
      <c r="C4" s="3060"/>
      <c r="D4" s="3060"/>
      <c r="E4" s="3060"/>
      <c r="F4" s="2793"/>
      <c r="H4" s="1098"/>
      <c r="I4" s="1098"/>
      <c r="J4" s="1098"/>
      <c r="K4" s="1098"/>
      <c r="L4" s="1098"/>
      <c r="M4" s="1098"/>
      <c r="N4" s="1098"/>
      <c r="O4" s="1098"/>
      <c r="P4" s="1098"/>
      <c r="Q4" s="1098"/>
      <c r="R4" s="1098"/>
    </row>
    <row r="5" spans="1:18">
      <c r="A5" s="2512"/>
      <c r="B5" s="69"/>
      <c r="C5" s="391"/>
      <c r="D5" s="391"/>
      <c r="E5" s="391"/>
      <c r="F5" s="2753"/>
      <c r="H5" s="1098"/>
      <c r="I5" s="1098"/>
      <c r="J5" s="1098"/>
      <c r="K5" s="1098"/>
      <c r="L5" s="1098"/>
      <c r="M5" s="1098"/>
      <c r="N5" s="1098"/>
      <c r="O5" s="1098"/>
      <c r="P5" s="1098"/>
      <c r="Q5" s="1098"/>
      <c r="R5" s="1098"/>
    </row>
    <row r="6" spans="1:18">
      <c r="A6" s="1949" t="s">
        <v>4907</v>
      </c>
      <c r="D6" t="s">
        <v>4908</v>
      </c>
      <c r="F6" s="1554"/>
    </row>
    <row r="7" spans="1:18">
      <c r="A7" s="1949" t="s">
        <v>4909</v>
      </c>
      <c r="D7" t="s">
        <v>4910</v>
      </c>
      <c r="F7" s="1554"/>
    </row>
    <row r="8" spans="1:18">
      <c r="A8" s="1949" t="s">
        <v>4911</v>
      </c>
      <c r="D8" t="s">
        <v>4912</v>
      </c>
      <c r="F8" s="1554"/>
    </row>
    <row r="9" spans="1:18">
      <c r="A9" s="1949" t="s">
        <v>4913</v>
      </c>
      <c r="D9" t="s">
        <v>4914</v>
      </c>
      <c r="F9" s="1554"/>
    </row>
    <row r="10" spans="1:18" ht="16" thickBot="1">
      <c r="A10" s="1949"/>
      <c r="F10" s="1554"/>
    </row>
    <row r="11" spans="1:18">
      <c r="A11" s="2791"/>
      <c r="B11" s="2794"/>
      <c r="C11" s="2031"/>
      <c r="D11" s="2031"/>
      <c r="E11" s="2031" t="s">
        <v>4915</v>
      </c>
      <c r="F11" s="2031"/>
    </row>
    <row r="12" spans="1:18">
      <c r="A12" s="2795" t="s">
        <v>399</v>
      </c>
      <c r="B12" s="391" t="s">
        <v>3808</v>
      </c>
      <c r="C12" s="1601"/>
      <c r="D12" s="1598" t="s">
        <v>4916</v>
      </c>
      <c r="E12" s="1598" t="s">
        <v>4917</v>
      </c>
      <c r="F12" s="1598" t="s">
        <v>496</v>
      </c>
    </row>
    <row r="13" spans="1:18">
      <c r="A13" s="2795" t="s">
        <v>402</v>
      </c>
      <c r="B13" s="766"/>
      <c r="C13" s="1554"/>
      <c r="D13" s="1598" t="s">
        <v>2048</v>
      </c>
      <c r="E13" s="1598" t="s">
        <v>4918</v>
      </c>
      <c r="F13" s="1598"/>
    </row>
    <row r="14" spans="1:18" ht="16" thickBot="1">
      <c r="A14" s="3061"/>
      <c r="B14" s="3060" t="s">
        <v>172</v>
      </c>
      <c r="C14" s="2034"/>
      <c r="D14" s="1717" t="s">
        <v>173</v>
      </c>
      <c r="E14" s="1717" t="s">
        <v>174</v>
      </c>
      <c r="F14" s="1717" t="s">
        <v>175</v>
      </c>
    </row>
    <row r="15" spans="1:18">
      <c r="A15" s="2796">
        <v>1</v>
      </c>
      <c r="B15" s="444" t="s">
        <v>1298</v>
      </c>
      <c r="C15" s="425"/>
      <c r="D15" s="2039"/>
      <c r="E15" s="2797"/>
      <c r="F15" s="2798"/>
    </row>
    <row r="16" spans="1:18" ht="16" thickBot="1">
      <c r="A16" s="2796">
        <v>2</v>
      </c>
      <c r="B16" s="395" t="s">
        <v>3854</v>
      </c>
      <c r="C16" s="425"/>
      <c r="D16" s="3062"/>
      <c r="E16" s="767"/>
      <c r="F16" s="2799"/>
    </row>
    <row r="17" spans="1:7">
      <c r="A17" s="2796">
        <v>3</v>
      </c>
      <c r="B17" s="395" t="s">
        <v>4919</v>
      </c>
      <c r="C17" s="425"/>
      <c r="D17" s="3224">
        <v>226</v>
      </c>
      <c r="E17" s="2039"/>
      <c r="F17" s="2799"/>
    </row>
    <row r="18" spans="1:7">
      <c r="A18" s="2796">
        <v>4</v>
      </c>
      <c r="B18" s="395" t="s">
        <v>4920</v>
      </c>
      <c r="C18" s="425"/>
      <c r="D18" s="451">
        <v>20663748</v>
      </c>
      <c r="E18" s="2039"/>
      <c r="F18" s="2799"/>
    </row>
    <row r="19" spans="1:7">
      <c r="A19" s="2800">
        <v>5</v>
      </c>
      <c r="B19" s="37" t="s">
        <v>4921</v>
      </c>
      <c r="C19" s="36"/>
      <c r="D19" s="451"/>
      <c r="E19" s="2039"/>
      <c r="F19" s="2799"/>
      <c r="G19" s="9"/>
    </row>
    <row r="20" spans="1:7">
      <c r="A20" s="2796">
        <v>6</v>
      </c>
      <c r="B20" s="395" t="s">
        <v>4922</v>
      </c>
      <c r="C20" s="425"/>
      <c r="D20" s="451">
        <v>73232326</v>
      </c>
      <c r="E20" s="2039"/>
      <c r="F20" s="2799"/>
    </row>
    <row r="21" spans="1:7">
      <c r="A21" s="2796">
        <v>7</v>
      </c>
      <c r="B21" s="395" t="s">
        <v>4923</v>
      </c>
      <c r="C21" s="425"/>
      <c r="D21" s="451">
        <v>24287522</v>
      </c>
      <c r="E21" s="2039"/>
      <c r="F21" s="2799"/>
    </row>
    <row r="22" spans="1:7">
      <c r="A22" s="2796">
        <v>8</v>
      </c>
      <c r="B22" s="395" t="s">
        <v>4924</v>
      </c>
      <c r="C22" s="425"/>
      <c r="D22" s="451">
        <v>27710748</v>
      </c>
      <c r="E22" s="2039"/>
      <c r="F22" s="2799"/>
    </row>
    <row r="23" spans="1:7">
      <c r="A23" s="2796">
        <v>9</v>
      </c>
      <c r="B23" s="395" t="s">
        <v>4925</v>
      </c>
      <c r="C23" s="425"/>
      <c r="D23" s="451">
        <v>331015</v>
      </c>
      <c r="E23" s="2039"/>
      <c r="F23" s="2799"/>
    </row>
    <row r="24" spans="1:7">
      <c r="A24" s="2796">
        <v>10</v>
      </c>
      <c r="B24" s="395" t="s">
        <v>4926</v>
      </c>
      <c r="C24" s="425"/>
      <c r="D24" s="451">
        <v>83029602</v>
      </c>
      <c r="E24" s="2039"/>
      <c r="F24" s="2799"/>
    </row>
    <row r="25" spans="1:7" ht="16" thickBot="1">
      <c r="A25" s="2796">
        <v>11</v>
      </c>
      <c r="B25" s="395" t="s">
        <v>4927</v>
      </c>
      <c r="C25" s="425"/>
      <c r="D25" s="451">
        <f>SUM(D17:D24)</f>
        <v>229255187</v>
      </c>
      <c r="E25" s="2039"/>
      <c r="F25" s="2799"/>
    </row>
    <row r="26" spans="1:7" ht="16" thickBot="1">
      <c r="A26" s="2796">
        <v>12</v>
      </c>
      <c r="B26" s="395" t="s">
        <v>3853</v>
      </c>
      <c r="C26" s="425"/>
      <c r="D26" s="2801"/>
      <c r="E26" s="767"/>
      <c r="F26" s="2799"/>
    </row>
    <row r="27" spans="1:7">
      <c r="A27" s="2796">
        <v>13</v>
      </c>
      <c r="B27" s="395" t="s">
        <v>4919</v>
      </c>
      <c r="C27" s="425"/>
      <c r="D27" s="451" t="s">
        <v>85</v>
      </c>
      <c r="E27" s="2039"/>
      <c r="F27" s="2799"/>
    </row>
    <row r="28" spans="1:7">
      <c r="A28" s="2796">
        <v>14</v>
      </c>
      <c r="B28" s="395" t="s">
        <v>4920</v>
      </c>
      <c r="C28" s="425"/>
      <c r="D28" s="451">
        <v>11004317</v>
      </c>
      <c r="E28" s="2039"/>
      <c r="F28" s="2799"/>
    </row>
    <row r="29" spans="1:7">
      <c r="A29" s="2800">
        <v>15</v>
      </c>
      <c r="B29" s="37" t="s">
        <v>4921</v>
      </c>
      <c r="C29" s="36"/>
      <c r="D29" s="451"/>
      <c r="E29" s="2039"/>
      <c r="F29" s="2799"/>
      <c r="G29" s="9"/>
    </row>
    <row r="30" spans="1:7">
      <c r="A30" s="2796">
        <v>16</v>
      </c>
      <c r="B30" s="395" t="s">
        <v>4922</v>
      </c>
      <c r="C30" s="425"/>
      <c r="D30" s="451">
        <v>95472736</v>
      </c>
      <c r="E30" s="2039"/>
      <c r="F30" s="2799"/>
    </row>
    <row r="31" spans="1:7">
      <c r="A31" s="2796">
        <v>17</v>
      </c>
      <c r="B31" s="395" t="s">
        <v>4926</v>
      </c>
      <c r="C31" s="425"/>
      <c r="D31" s="451">
        <v>3209679</v>
      </c>
      <c r="E31" s="2039"/>
      <c r="F31" s="2799"/>
    </row>
    <row r="32" spans="1:7" ht="16" thickBot="1">
      <c r="A32" s="2796">
        <v>18</v>
      </c>
      <c r="B32" s="395" t="s">
        <v>4928</v>
      </c>
      <c r="C32" s="425"/>
      <c r="D32" s="451">
        <f>SUM(D27:D31)</f>
        <v>109686732</v>
      </c>
      <c r="E32" s="2039"/>
      <c r="F32" s="2799"/>
    </row>
    <row r="33" spans="1:6" ht="16" thickBot="1">
      <c r="A33" s="2796">
        <v>19</v>
      </c>
      <c r="B33" s="395" t="s">
        <v>4929</v>
      </c>
      <c r="C33" s="425"/>
      <c r="D33" s="2801"/>
      <c r="E33" s="767"/>
      <c r="F33" s="2799"/>
    </row>
    <row r="34" spans="1:6">
      <c r="A34" s="2796">
        <v>20</v>
      </c>
      <c r="B34" s="395" t="s">
        <v>4930</v>
      </c>
      <c r="C34" s="425"/>
      <c r="D34" s="451">
        <f>D17+D27</f>
        <v>226</v>
      </c>
      <c r="E34" s="2039"/>
      <c r="F34" s="2799"/>
    </row>
    <row r="35" spans="1:6">
      <c r="A35" s="2796">
        <v>21</v>
      </c>
      <c r="B35" s="37" t="s">
        <v>4931</v>
      </c>
      <c r="C35" s="425"/>
      <c r="D35" s="451">
        <f>D18+D28</f>
        <v>31668065</v>
      </c>
      <c r="E35" s="2039"/>
      <c r="F35" s="2799"/>
    </row>
    <row r="36" spans="1:6">
      <c r="A36" s="2800">
        <v>22</v>
      </c>
      <c r="B36" s="37" t="s">
        <v>4932</v>
      </c>
      <c r="C36" s="36"/>
      <c r="D36" s="704"/>
      <c r="E36" s="2039"/>
      <c r="F36" s="2799"/>
    </row>
    <row r="37" spans="1:6">
      <c r="A37" s="2796">
        <v>23</v>
      </c>
      <c r="B37" s="37" t="s">
        <v>4933</v>
      </c>
      <c r="C37" s="425"/>
      <c r="D37" s="451">
        <f>D20+D30</f>
        <v>168705062</v>
      </c>
      <c r="E37" s="2039"/>
      <c r="F37" s="2799"/>
    </row>
    <row r="38" spans="1:6">
      <c r="A38" s="2796">
        <v>24</v>
      </c>
      <c r="B38" s="37" t="s">
        <v>4934</v>
      </c>
      <c r="C38" s="425"/>
      <c r="D38" s="451">
        <f>D21</f>
        <v>24287522</v>
      </c>
      <c r="E38" s="2039"/>
      <c r="F38" s="2799"/>
    </row>
    <row r="39" spans="1:6">
      <c r="A39" s="2796">
        <v>25</v>
      </c>
      <c r="B39" s="37" t="s">
        <v>4935</v>
      </c>
      <c r="C39" s="425"/>
      <c r="D39" s="451">
        <f>D22</f>
        <v>27710748</v>
      </c>
      <c r="E39" s="2039"/>
      <c r="F39" s="2799"/>
    </row>
    <row r="40" spans="1:6">
      <c r="A40" s="2796">
        <v>26</v>
      </c>
      <c r="B40" s="37" t="s">
        <v>4936</v>
      </c>
      <c r="C40" s="425"/>
      <c r="D40" s="451">
        <f>D23</f>
        <v>331015</v>
      </c>
      <c r="E40" s="2039"/>
      <c r="F40" s="2799"/>
    </row>
    <row r="41" spans="1:6" ht="16" thickBot="1">
      <c r="A41" s="2796">
        <v>27</v>
      </c>
      <c r="B41" s="37" t="s">
        <v>4937</v>
      </c>
      <c r="C41" s="425"/>
      <c r="D41" s="451">
        <f>D24+D31</f>
        <v>86239281</v>
      </c>
      <c r="E41" s="3062"/>
      <c r="F41" s="2802"/>
    </row>
    <row r="42" spans="1:6" ht="16" thickBot="1">
      <c r="A42" s="2796">
        <v>28</v>
      </c>
      <c r="B42" s="37" t="s">
        <v>4938</v>
      </c>
      <c r="C42" s="425"/>
      <c r="D42" s="3224">
        <f>SUM(D34:D41)</f>
        <v>338941919</v>
      </c>
      <c r="E42" s="3224">
        <v>24586</v>
      </c>
      <c r="F42" s="3224">
        <f>SUM(D42:E42)</f>
        <v>338966505</v>
      </c>
    </row>
    <row r="43" spans="1:6">
      <c r="A43" s="2796">
        <v>29</v>
      </c>
      <c r="B43" s="444" t="s">
        <v>1299</v>
      </c>
      <c r="C43" s="425"/>
      <c r="D43" s="2803"/>
      <c r="E43" s="2803"/>
      <c r="F43" s="2804"/>
    </row>
    <row r="44" spans="1:6" ht="16" thickBot="1">
      <c r="A44" s="2796">
        <v>30</v>
      </c>
      <c r="B44" s="395" t="s">
        <v>3854</v>
      </c>
      <c r="C44" s="425"/>
      <c r="D44" s="3063"/>
      <c r="E44" s="767"/>
      <c r="F44" s="2799"/>
    </row>
    <row r="45" spans="1:6">
      <c r="A45" s="2796">
        <v>31</v>
      </c>
      <c r="B45" s="395" t="s">
        <v>4939</v>
      </c>
      <c r="C45" s="425"/>
      <c r="D45" s="451"/>
      <c r="E45" s="2039"/>
      <c r="F45" s="2799"/>
    </row>
    <row r="46" spans="1:6">
      <c r="A46" s="2796">
        <v>32</v>
      </c>
      <c r="B46" s="395" t="s">
        <v>4940</v>
      </c>
      <c r="C46" s="425"/>
      <c r="D46" s="451"/>
      <c r="E46" s="2039"/>
      <c r="F46" s="2799"/>
    </row>
    <row r="47" spans="1:6">
      <c r="A47" s="2796">
        <v>33</v>
      </c>
      <c r="B47" s="395" t="s">
        <v>4941</v>
      </c>
      <c r="C47" s="425"/>
      <c r="D47" s="451"/>
      <c r="E47" s="2039"/>
      <c r="F47" s="2799"/>
    </row>
    <row r="48" spans="1:6">
      <c r="A48" s="2796">
        <v>34</v>
      </c>
      <c r="B48" s="395" t="s">
        <v>4942</v>
      </c>
      <c r="C48" s="425"/>
      <c r="D48" s="451">
        <v>1379553</v>
      </c>
      <c r="E48" s="2039"/>
      <c r="F48" s="2799"/>
    </row>
    <row r="49" spans="1:6">
      <c r="A49" s="2796">
        <v>35</v>
      </c>
      <c r="B49" s="395" t="s">
        <v>4920</v>
      </c>
      <c r="C49" s="425"/>
      <c r="D49" s="451">
        <v>2191615</v>
      </c>
      <c r="E49" s="2039"/>
      <c r="F49" s="2799"/>
    </row>
    <row r="50" spans="1:6">
      <c r="A50" s="2796">
        <v>36</v>
      </c>
      <c r="B50" s="395" t="s">
        <v>4922</v>
      </c>
      <c r="C50" s="425"/>
      <c r="D50" s="451">
        <v>24701982</v>
      </c>
      <c r="E50" s="2039"/>
      <c r="F50" s="2799"/>
    </row>
    <row r="51" spans="1:6">
      <c r="A51" s="2796">
        <v>37</v>
      </c>
      <c r="B51" s="395" t="s">
        <v>4923</v>
      </c>
      <c r="C51" s="425"/>
      <c r="D51" s="451">
        <v>12360567</v>
      </c>
      <c r="E51" s="2039"/>
      <c r="F51" s="2799"/>
    </row>
    <row r="52" spans="1:6">
      <c r="A52" s="2796">
        <v>38</v>
      </c>
      <c r="B52" s="395" t="s">
        <v>4924</v>
      </c>
      <c r="C52" s="425"/>
      <c r="D52" s="451">
        <v>7895140</v>
      </c>
      <c r="E52" s="2039"/>
      <c r="F52" s="2799"/>
    </row>
    <row r="53" spans="1:6">
      <c r="A53" s="2796">
        <v>39</v>
      </c>
      <c r="B53" s="395" t="s">
        <v>4925</v>
      </c>
      <c r="C53" s="425"/>
      <c r="D53" s="451">
        <v>260454</v>
      </c>
      <c r="E53" s="2039"/>
      <c r="F53" s="2799"/>
    </row>
    <row r="54" spans="1:6">
      <c r="A54" s="2796">
        <v>40</v>
      </c>
      <c r="B54" s="395" t="s">
        <v>4926</v>
      </c>
      <c r="C54" s="425"/>
      <c r="D54" s="451">
        <v>27026137</v>
      </c>
      <c r="E54" s="2039"/>
      <c r="F54" s="2799"/>
    </row>
    <row r="55" spans="1:6" ht="16" thickBot="1">
      <c r="A55" s="2796">
        <v>41</v>
      </c>
      <c r="B55" s="395" t="s">
        <v>4943</v>
      </c>
      <c r="C55" s="425"/>
      <c r="D55" s="3425">
        <f>SUM(D45:D54)</f>
        <v>75815448</v>
      </c>
      <c r="E55" s="2039"/>
      <c r="F55" s="2799"/>
    </row>
    <row r="56" spans="1:6" ht="16" thickBot="1">
      <c r="A56" s="2796">
        <v>42</v>
      </c>
      <c r="B56" s="395" t="s">
        <v>3853</v>
      </c>
      <c r="C56" s="425"/>
      <c r="D56" s="2801"/>
      <c r="E56" s="767"/>
      <c r="F56" s="2799"/>
    </row>
    <row r="57" spans="1:6">
      <c r="A57" s="2796">
        <v>43</v>
      </c>
      <c r="B57" s="395" t="s">
        <v>4939</v>
      </c>
      <c r="C57" s="425"/>
      <c r="D57" s="451"/>
      <c r="E57" s="2039"/>
      <c r="F57" s="2799"/>
    </row>
    <row r="58" spans="1:6">
      <c r="A58" s="2796">
        <v>44</v>
      </c>
      <c r="B58" s="395" t="s">
        <v>4944</v>
      </c>
      <c r="C58" s="425"/>
      <c r="D58" s="451"/>
      <c r="E58" s="2039"/>
      <c r="F58" s="2799"/>
    </row>
    <row r="59" spans="1:6">
      <c r="A59" s="2796">
        <v>45</v>
      </c>
      <c r="B59" s="395" t="s">
        <v>4941</v>
      </c>
      <c r="C59" s="425"/>
      <c r="D59" s="451"/>
      <c r="E59" s="2039"/>
      <c r="F59" s="2799"/>
    </row>
    <row r="60" spans="1:6">
      <c r="A60" s="2796">
        <v>46</v>
      </c>
      <c r="B60" s="395" t="s">
        <v>4942</v>
      </c>
      <c r="C60" s="425"/>
      <c r="D60" s="451"/>
      <c r="E60" s="2039"/>
      <c r="F60" s="2799"/>
    </row>
    <row r="61" spans="1:6">
      <c r="A61" s="2796">
        <v>47</v>
      </c>
      <c r="B61" s="395" t="s">
        <v>4920</v>
      </c>
      <c r="C61" s="425"/>
      <c r="D61" s="451">
        <v>824703</v>
      </c>
      <c r="E61" s="2039"/>
      <c r="F61" s="2799"/>
    </row>
    <row r="62" spans="1:6">
      <c r="A62" s="2796">
        <v>48</v>
      </c>
      <c r="B62" s="395" t="s">
        <v>4922</v>
      </c>
      <c r="C62" s="425"/>
      <c r="D62" s="451">
        <v>20107487</v>
      </c>
      <c r="E62" s="2039"/>
      <c r="F62" s="2799"/>
    </row>
    <row r="63" spans="1:6">
      <c r="A63" s="2796">
        <v>49</v>
      </c>
      <c r="B63" s="395" t="s">
        <v>4926</v>
      </c>
      <c r="C63" s="425"/>
      <c r="D63" s="768"/>
      <c r="E63" s="2039"/>
      <c r="F63" s="2799"/>
    </row>
    <row r="64" spans="1:6" ht="16" thickBot="1">
      <c r="A64" s="3061">
        <v>50</v>
      </c>
      <c r="B64" s="3038" t="s">
        <v>4945</v>
      </c>
      <c r="C64" s="1789"/>
      <c r="D64" s="3426">
        <f>SUM(D57:D63)</f>
        <v>20932190</v>
      </c>
      <c r="E64" s="3062"/>
      <c r="F64" s="2802"/>
    </row>
    <row r="65" spans="1:6">
      <c r="A65" s="17" t="s">
        <v>3733</v>
      </c>
      <c r="B65" s="9"/>
    </row>
    <row r="66" spans="1:6" ht="16" thickBot="1">
      <c r="A66" s="391" t="s">
        <v>4946</v>
      </c>
      <c r="B66" s="391"/>
      <c r="C66" s="391"/>
      <c r="D66" s="391"/>
      <c r="E66" s="391"/>
      <c r="F66" s="391"/>
    </row>
    <row r="67" spans="1:6">
      <c r="A67" s="1432" t="s">
        <v>156</v>
      </c>
      <c r="B67" s="1396"/>
      <c r="C67" s="2027" t="s">
        <v>353</v>
      </c>
      <c r="D67" s="1396"/>
      <c r="E67" s="2028" t="s">
        <v>158</v>
      </c>
      <c r="F67" s="2029" t="s">
        <v>159</v>
      </c>
    </row>
    <row r="68" spans="1:6">
      <c r="A68" s="1583" t="str">
        <f>'Data Sheet'!$C$25</f>
        <v xml:space="preserve">Niagara Mohawk Power Corporation </v>
      </c>
      <c r="C68" s="47" t="s">
        <v>1107</v>
      </c>
      <c r="E68" s="2030" t="s">
        <v>161</v>
      </c>
      <c r="F68" s="3064"/>
    </row>
    <row r="69" spans="1:6" ht="16" thickBot="1">
      <c r="A69" s="3065"/>
      <c r="B69" s="3038"/>
      <c r="C69" s="3037" t="s">
        <v>1615</v>
      </c>
      <c r="D69" s="3038"/>
      <c r="E69" s="3057" t="str">
        <f>'Data Sheet'!$C$40</f>
        <v>April 20, 2026</v>
      </c>
      <c r="F69" s="1411" t="str">
        <f>'Data Sheet'!$C$38</f>
        <v>December 31, 2025</v>
      </c>
    </row>
    <row r="70" spans="1:6" ht="16" thickBot="1">
      <c r="A70" s="3925" t="s">
        <v>4947</v>
      </c>
      <c r="B70" s="3926"/>
      <c r="C70" s="3926"/>
      <c r="D70" s="3926"/>
      <c r="E70" s="3926"/>
      <c r="F70" s="3927"/>
    </row>
    <row r="71" spans="1:6" ht="31.5" customHeight="1">
      <c r="A71" s="1597"/>
      <c r="B71" s="2794"/>
      <c r="C71" s="2031"/>
      <c r="D71" s="1599" t="s">
        <v>399</v>
      </c>
      <c r="E71" s="2031" t="s">
        <v>4915</v>
      </c>
      <c r="F71" s="2032"/>
    </row>
    <row r="72" spans="1:6">
      <c r="B72" s="3611" t="s">
        <v>3808</v>
      </c>
      <c r="C72" s="1554"/>
      <c r="D72" s="1600"/>
      <c r="E72" s="1598" t="s">
        <v>4917</v>
      </c>
      <c r="F72" s="1600" t="s">
        <v>496</v>
      </c>
    </row>
    <row r="73" spans="1:6">
      <c r="A73" s="1599" t="s">
        <v>402</v>
      </c>
      <c r="B73" s="257"/>
      <c r="C73" s="1554"/>
      <c r="D73" s="1598" t="s">
        <v>2048</v>
      </c>
      <c r="E73" s="1598" t="s">
        <v>4918</v>
      </c>
      <c r="F73" s="1600"/>
    </row>
    <row r="74" spans="1:6" ht="16" thickBot="1">
      <c r="A74" s="2033"/>
      <c r="B74" s="3060" t="s">
        <v>172</v>
      </c>
      <c r="C74" s="2034"/>
      <c r="D74" s="1717" t="s">
        <v>173</v>
      </c>
      <c r="E74" s="1717" t="s">
        <v>174</v>
      </c>
      <c r="F74" s="1604" t="s">
        <v>175</v>
      </c>
    </row>
    <row r="75" spans="1:6">
      <c r="A75" s="2035"/>
      <c r="B75" s="444" t="s">
        <v>4948</v>
      </c>
      <c r="C75" s="425"/>
      <c r="D75" s="2036"/>
      <c r="E75" s="2797"/>
      <c r="F75" s="2037"/>
    </row>
    <row r="76" spans="1:6" ht="16" thickBot="1">
      <c r="A76" s="2035">
        <v>51</v>
      </c>
      <c r="B76" s="395" t="s">
        <v>4929</v>
      </c>
      <c r="C76" s="425"/>
      <c r="D76" s="3062"/>
      <c r="E76" s="767"/>
      <c r="F76" s="2038"/>
    </row>
    <row r="77" spans="1:6">
      <c r="A77" s="2035">
        <v>52</v>
      </c>
      <c r="B77" s="395" t="s">
        <v>4949</v>
      </c>
      <c r="C77" s="425"/>
      <c r="D77" s="3427">
        <f>D45+D57</f>
        <v>0</v>
      </c>
      <c r="E77" s="3428"/>
      <c r="F77" s="3429"/>
    </row>
    <row r="78" spans="1:6">
      <c r="A78" s="1599">
        <v>53</v>
      </c>
      <c r="B78" t="s">
        <v>4950</v>
      </c>
      <c r="C78" s="1554"/>
      <c r="D78" s="3249"/>
      <c r="E78" s="3428"/>
      <c r="F78" s="3429"/>
    </row>
    <row r="79" spans="1:6">
      <c r="A79" s="2035"/>
      <c r="B79" s="395" t="s">
        <v>4951</v>
      </c>
      <c r="C79" s="425"/>
      <c r="D79" s="3427">
        <f>D46+D58</f>
        <v>0</v>
      </c>
      <c r="E79" s="3428"/>
      <c r="F79" s="3429"/>
    </row>
    <row r="80" spans="1:6">
      <c r="A80" s="2035">
        <v>54</v>
      </c>
      <c r="B80" s="395" t="s">
        <v>4952</v>
      </c>
      <c r="C80" s="425"/>
      <c r="D80" s="3427">
        <f>D47+D59</f>
        <v>0</v>
      </c>
      <c r="E80" s="3428"/>
      <c r="F80" s="3429"/>
    </row>
    <row r="81" spans="1:6">
      <c r="A81" s="1599">
        <v>55</v>
      </c>
      <c r="B81" t="s">
        <v>4942</v>
      </c>
      <c r="C81" s="1554"/>
      <c r="D81" s="3249"/>
      <c r="E81" s="3428"/>
      <c r="F81" s="3429"/>
    </row>
    <row r="82" spans="1:6">
      <c r="A82" s="2035"/>
      <c r="B82" s="395" t="s">
        <v>4953</v>
      </c>
      <c r="C82" s="425"/>
      <c r="D82" s="3427">
        <f>D48+D60</f>
        <v>1379553</v>
      </c>
      <c r="E82" s="3428"/>
      <c r="F82" s="3429"/>
    </row>
    <row r="83" spans="1:6">
      <c r="A83" s="2035">
        <v>56</v>
      </c>
      <c r="B83" s="395" t="s">
        <v>4954</v>
      </c>
      <c r="C83" s="425"/>
      <c r="D83" s="3427">
        <f>D49+D61</f>
        <v>3016318</v>
      </c>
      <c r="E83" s="3428"/>
      <c r="F83" s="3429"/>
    </row>
    <row r="84" spans="1:6">
      <c r="A84" s="2035">
        <v>57</v>
      </c>
      <c r="B84" s="395" t="s">
        <v>4955</v>
      </c>
      <c r="C84" s="425"/>
      <c r="D84" s="3427">
        <f>D50+D62</f>
        <v>44809469</v>
      </c>
      <c r="E84" s="3428"/>
      <c r="F84" s="3429"/>
    </row>
    <row r="85" spans="1:6">
      <c r="A85" s="2035">
        <v>58</v>
      </c>
      <c r="B85" s="395" t="s">
        <v>4956</v>
      </c>
      <c r="C85" s="425"/>
      <c r="D85" s="3427">
        <f>D51</f>
        <v>12360567</v>
      </c>
      <c r="E85" s="3428"/>
      <c r="F85" s="3429"/>
    </row>
    <row r="86" spans="1:6">
      <c r="A86" s="2035">
        <v>59</v>
      </c>
      <c r="B86" s="395" t="s">
        <v>4957</v>
      </c>
      <c r="C86" s="425"/>
      <c r="D86" s="3427">
        <f>D52</f>
        <v>7895140</v>
      </c>
      <c r="E86" s="3428"/>
      <c r="F86" s="3429"/>
    </row>
    <row r="87" spans="1:6">
      <c r="A87" s="2035">
        <v>60</v>
      </c>
      <c r="B87" s="395" t="s">
        <v>4958</v>
      </c>
      <c r="C87" s="425"/>
      <c r="D87" s="3427">
        <f>D53</f>
        <v>260454</v>
      </c>
      <c r="E87" s="3428"/>
      <c r="F87" s="3429"/>
    </row>
    <row r="88" spans="1:6" ht="16" thickBot="1">
      <c r="A88" s="2035">
        <v>61</v>
      </c>
      <c r="B88" s="395" t="s">
        <v>4959</v>
      </c>
      <c r="C88" s="425"/>
      <c r="D88" s="3427">
        <f>D54+D63</f>
        <v>27026137</v>
      </c>
      <c r="E88" s="3430"/>
      <c r="F88" s="3431"/>
    </row>
    <row r="89" spans="1:6">
      <c r="A89" s="2035">
        <v>62</v>
      </c>
      <c r="B89" s="395" t="s">
        <v>4960</v>
      </c>
      <c r="C89" s="425"/>
      <c r="D89" s="3427">
        <f>SUM(D77:D88)</f>
        <v>96747638</v>
      </c>
      <c r="E89" s="3427">
        <v>-9118</v>
      </c>
      <c r="F89" s="3432">
        <f>SUM(D89:E89)</f>
        <v>96738520</v>
      </c>
    </row>
    <row r="90" spans="1:6">
      <c r="A90" s="2035">
        <v>63</v>
      </c>
      <c r="B90" s="444" t="s">
        <v>4961</v>
      </c>
      <c r="C90" s="425"/>
      <c r="D90" s="3427"/>
      <c r="E90" s="3427"/>
      <c r="F90" s="3432">
        <f>D90+E90</f>
        <v>0</v>
      </c>
    </row>
    <row r="91" spans="1:6">
      <c r="A91" s="2035">
        <v>64</v>
      </c>
      <c r="B91" s="395" t="s">
        <v>4962</v>
      </c>
      <c r="C91" s="425"/>
      <c r="D91" s="3433"/>
      <c r="E91" s="3433"/>
      <c r="F91" s="3432">
        <f>D91+E91</f>
        <v>0</v>
      </c>
    </row>
    <row r="92" spans="1:6" ht="16" thickBot="1">
      <c r="A92" s="2035">
        <v>65</v>
      </c>
      <c r="B92" s="395" t="s">
        <v>4963</v>
      </c>
      <c r="C92" s="425"/>
      <c r="D92" s="3224">
        <f>D42+D89+D91</f>
        <v>435689557</v>
      </c>
      <c r="E92" s="3224">
        <f>E42+E89+E91</f>
        <v>15468</v>
      </c>
      <c r="F92" s="3434">
        <f>F42+F89+F91</f>
        <v>435705025</v>
      </c>
    </row>
    <row r="93" spans="1:6">
      <c r="A93" s="2035">
        <v>66</v>
      </c>
      <c r="B93" s="444" t="s">
        <v>4964</v>
      </c>
      <c r="C93" s="425"/>
      <c r="D93" s="2036"/>
      <c r="E93" s="2797"/>
      <c r="F93" s="2037"/>
    </row>
    <row r="94" spans="1:6" ht="16" thickBot="1">
      <c r="A94" s="2035">
        <v>67</v>
      </c>
      <c r="B94" s="395" t="s">
        <v>4965</v>
      </c>
      <c r="C94" s="425"/>
      <c r="D94" s="3062"/>
      <c r="E94" s="3068"/>
      <c r="F94" s="2040"/>
    </row>
    <row r="95" spans="1:6">
      <c r="A95" s="2035">
        <v>68</v>
      </c>
      <c r="B95" s="395" t="s">
        <v>4966</v>
      </c>
      <c r="C95" s="425"/>
      <c r="D95" s="451">
        <v>320376348</v>
      </c>
      <c r="E95" s="451">
        <v>10955646</v>
      </c>
      <c r="F95" s="2041">
        <f>D95+E95</f>
        <v>331331994</v>
      </c>
    </row>
    <row r="96" spans="1:6">
      <c r="A96" s="2035">
        <v>69</v>
      </c>
      <c r="B96" s="395" t="s">
        <v>4967</v>
      </c>
      <c r="C96" s="425"/>
      <c r="D96" s="451">
        <v>77759429</v>
      </c>
      <c r="E96" s="451">
        <v>2234812</v>
      </c>
      <c r="F96" s="2041">
        <f>D96+E96</f>
        <v>79994241</v>
      </c>
    </row>
    <row r="97" spans="1:6">
      <c r="A97" s="2035">
        <v>70</v>
      </c>
      <c r="B97" s="395" t="s">
        <v>4968</v>
      </c>
      <c r="C97" s="425"/>
      <c r="D97" s="768"/>
      <c r="E97" s="768"/>
      <c r="F97" s="2041">
        <f>D97+E97</f>
        <v>0</v>
      </c>
    </row>
    <row r="98" spans="1:6" ht="16" thickBot="1">
      <c r="A98" s="2035">
        <v>71</v>
      </c>
      <c r="B98" s="395" t="s">
        <v>4969</v>
      </c>
      <c r="C98" s="425"/>
      <c r="D98" s="3224">
        <f>SUM(D95:D97)</f>
        <v>398135777</v>
      </c>
      <c r="E98" s="3224">
        <f>SUM(E95:E97)</f>
        <v>13190458</v>
      </c>
      <c r="F98" s="3434">
        <f>SUM(F95:F97)</f>
        <v>411326235</v>
      </c>
    </row>
    <row r="99" spans="1:6" ht="16" thickBot="1">
      <c r="A99" s="2035">
        <v>72</v>
      </c>
      <c r="B99" s="395" t="s">
        <v>4970</v>
      </c>
      <c r="C99" s="425"/>
      <c r="D99" s="2042"/>
      <c r="E99" s="2043"/>
      <c r="F99" s="2044"/>
    </row>
    <row r="100" spans="1:6">
      <c r="A100" s="2035">
        <v>73</v>
      </c>
      <c r="B100" s="395" t="s">
        <v>4966</v>
      </c>
      <c r="C100" s="425"/>
      <c r="D100" s="451">
        <v>24688372</v>
      </c>
      <c r="E100" s="451">
        <v>27591</v>
      </c>
      <c r="F100" s="2041">
        <f>D100+E100</f>
        <v>24715963</v>
      </c>
    </row>
    <row r="101" spans="1:6">
      <c r="A101" s="2035">
        <v>74</v>
      </c>
      <c r="B101" s="395" t="s">
        <v>4967</v>
      </c>
      <c r="C101" s="425"/>
      <c r="D101" s="451">
        <v>2636299</v>
      </c>
      <c r="E101" s="451">
        <v>12396</v>
      </c>
      <c r="F101" s="2041">
        <f>D101+E101</f>
        <v>2648695</v>
      </c>
    </row>
    <row r="102" spans="1:6">
      <c r="A102" s="2035">
        <v>75</v>
      </c>
      <c r="B102" s="395" t="s">
        <v>4968</v>
      </c>
      <c r="C102" s="425"/>
      <c r="D102" s="768"/>
      <c r="E102" s="768"/>
      <c r="F102" s="2041">
        <f>D102+E102</f>
        <v>0</v>
      </c>
    </row>
    <row r="103" spans="1:6">
      <c r="A103" s="2035">
        <v>76</v>
      </c>
      <c r="B103" s="395" t="s">
        <v>4971</v>
      </c>
      <c r="C103" s="425"/>
      <c r="D103" s="451">
        <f>SUM(D100:D102)</f>
        <v>27324671</v>
      </c>
      <c r="E103" s="451">
        <f>SUM(E100:E102)</f>
        <v>39987</v>
      </c>
      <c r="F103" s="2041">
        <f>SUM(F100:F102)</f>
        <v>27364658</v>
      </c>
    </row>
    <row r="104" spans="1:6">
      <c r="A104" s="1599">
        <v>77</v>
      </c>
      <c r="B104" t="s">
        <v>4972</v>
      </c>
      <c r="C104" s="1554"/>
      <c r="D104" s="1558"/>
      <c r="E104" s="1558"/>
      <c r="F104" s="1788"/>
    </row>
    <row r="105" spans="1:6">
      <c r="A105" s="1599">
        <v>78</v>
      </c>
      <c r="B105" s="1949" t="s">
        <v>4973</v>
      </c>
      <c r="C105" s="1554"/>
      <c r="D105" s="2045">
        <v>2602173</v>
      </c>
      <c r="E105" s="2045">
        <v>600</v>
      </c>
      <c r="F105" s="1788">
        <f>D105+E105</f>
        <v>2602773</v>
      </c>
    </row>
    <row r="106" spans="1:6">
      <c r="A106" s="1599">
        <v>79</v>
      </c>
      <c r="B106" s="765"/>
      <c r="C106" s="2046"/>
      <c r="D106" s="2045"/>
      <c r="E106" s="2045"/>
      <c r="F106" s="1788"/>
    </row>
    <row r="107" spans="1:6">
      <c r="A107" s="1599">
        <v>80</v>
      </c>
      <c r="B107" t="s">
        <v>4974</v>
      </c>
      <c r="C107" s="2046"/>
      <c r="D107" s="2045">
        <v>499592</v>
      </c>
      <c r="E107" s="2045">
        <v>295266</v>
      </c>
      <c r="F107" s="1788">
        <f>D107+E107</f>
        <v>794858</v>
      </c>
    </row>
    <row r="108" spans="1:6">
      <c r="A108" s="1599">
        <v>81</v>
      </c>
      <c r="B108" s="765"/>
      <c r="C108" s="2046"/>
      <c r="D108" s="2047"/>
      <c r="E108" s="2047"/>
      <c r="F108" s="1788"/>
    </row>
    <row r="109" spans="1:6">
      <c r="A109" s="1599">
        <v>82</v>
      </c>
      <c r="B109" s="765"/>
      <c r="C109" s="2046"/>
      <c r="D109" s="2048"/>
      <c r="E109" s="2048"/>
      <c r="F109" s="1788"/>
    </row>
    <row r="110" spans="1:6">
      <c r="A110" s="1599">
        <v>83</v>
      </c>
      <c r="B110" s="765"/>
      <c r="C110" s="2046"/>
      <c r="D110" s="2048"/>
      <c r="E110" s="2048"/>
      <c r="F110" s="1788"/>
    </row>
    <row r="111" spans="1:6">
      <c r="A111" s="1599">
        <v>84</v>
      </c>
      <c r="B111" s="765"/>
      <c r="C111" s="2046"/>
      <c r="D111" s="2048"/>
      <c r="E111" s="2048"/>
      <c r="F111" s="1788"/>
    </row>
    <row r="112" spans="1:6">
      <c r="A112" s="1599">
        <v>85</v>
      </c>
      <c r="B112" s="765"/>
      <c r="C112" s="2046"/>
      <c r="D112" s="2048"/>
      <c r="E112" s="2048"/>
      <c r="F112" s="1788"/>
    </row>
    <row r="113" spans="1:6">
      <c r="A113" s="1599">
        <v>86</v>
      </c>
      <c r="B113" s="765"/>
      <c r="C113" s="2046"/>
      <c r="D113" s="2048"/>
      <c r="E113" s="2048"/>
      <c r="F113" s="1788"/>
    </row>
    <row r="114" spans="1:6">
      <c r="A114" s="1599">
        <v>87</v>
      </c>
      <c r="B114" s="765"/>
      <c r="C114" s="2046"/>
      <c r="D114" s="2048"/>
      <c r="E114" s="2048"/>
      <c r="F114" s="1788"/>
    </row>
    <row r="115" spans="1:6">
      <c r="A115" s="1599">
        <v>88</v>
      </c>
      <c r="B115" s="765"/>
      <c r="C115" s="2046"/>
      <c r="D115" s="2048"/>
      <c r="E115" s="2048"/>
      <c r="F115" s="1788"/>
    </row>
    <row r="116" spans="1:6">
      <c r="A116" s="1599">
        <v>89</v>
      </c>
      <c r="B116" s="765"/>
      <c r="C116" s="2046"/>
      <c r="D116" s="2048"/>
      <c r="E116" s="2048"/>
      <c r="F116" s="1788"/>
    </row>
    <row r="117" spans="1:6">
      <c r="A117" s="1599">
        <v>90</v>
      </c>
      <c r="B117" s="765"/>
      <c r="C117" s="2046"/>
      <c r="D117" s="2048"/>
      <c r="E117" s="2048"/>
      <c r="F117" s="1788"/>
    </row>
    <row r="118" spans="1:6">
      <c r="A118" s="1599">
        <v>91</v>
      </c>
      <c r="B118" s="765"/>
      <c r="C118" s="2046"/>
      <c r="D118" s="2048"/>
      <c r="E118" s="2048"/>
      <c r="F118" s="1788"/>
    </row>
    <row r="119" spans="1:6">
      <c r="A119" s="1599">
        <v>92</v>
      </c>
      <c r="B119" s="765"/>
      <c r="C119" s="2046"/>
      <c r="D119" s="2048"/>
      <c r="E119" s="2048"/>
      <c r="F119" s="1788"/>
    </row>
    <row r="120" spans="1:6">
      <c r="A120" s="1599">
        <v>93</v>
      </c>
      <c r="B120" s="765"/>
      <c r="C120" s="2046"/>
      <c r="D120" s="2048"/>
      <c r="E120" s="2048"/>
      <c r="F120" s="1788"/>
    </row>
    <row r="121" spans="1:6">
      <c r="A121" s="1599">
        <v>94</v>
      </c>
      <c r="B121" s="765"/>
      <c r="C121" s="2046"/>
      <c r="D121" s="2048"/>
      <c r="E121" s="2048"/>
      <c r="F121" s="1788"/>
    </row>
    <row r="122" spans="1:6">
      <c r="A122" s="1599">
        <v>95</v>
      </c>
      <c r="B122" s="765"/>
      <c r="C122" s="2046"/>
      <c r="D122" s="2048"/>
      <c r="E122" s="2048"/>
      <c r="F122" s="1788"/>
    </row>
    <row r="123" spans="1:6">
      <c r="A123" s="1599">
        <v>96</v>
      </c>
      <c r="B123" s="765"/>
      <c r="C123" s="2046"/>
      <c r="D123" s="2048"/>
      <c r="E123" s="2048"/>
      <c r="F123" s="1788"/>
    </row>
    <row r="124" spans="1:6" ht="16" thickBot="1">
      <c r="A124" s="2033">
        <v>97</v>
      </c>
      <c r="B124" s="3055"/>
      <c r="C124" s="2049"/>
      <c r="D124" s="2050"/>
      <c r="E124" s="2050"/>
      <c r="F124" s="2051"/>
    </row>
    <row r="125" spans="1:6" ht="16" thickBot="1">
      <c r="A125" s="2033">
        <v>98</v>
      </c>
      <c r="B125" s="3038" t="s">
        <v>4975</v>
      </c>
      <c r="C125" s="1789"/>
      <c r="D125" s="3435">
        <f>SUM(D105:D124)</f>
        <v>3101765</v>
      </c>
      <c r="E125" s="3435">
        <f>SUM(E105:E124)</f>
        <v>295866</v>
      </c>
      <c r="F125" s="3436">
        <f>SUM(F104:F124)</f>
        <v>3397631</v>
      </c>
    </row>
    <row r="126" spans="1:6" ht="16" thickBot="1">
      <c r="A126" s="2052">
        <v>99</v>
      </c>
      <c r="B126" s="2053" t="s">
        <v>4976</v>
      </c>
      <c r="C126" s="2054"/>
      <c r="D126" s="3437">
        <f>D92+D98+D103+D125</f>
        <v>864251770</v>
      </c>
      <c r="E126" s="3438">
        <f>E92+E98+E103+E125</f>
        <v>13541779</v>
      </c>
      <c r="F126" s="3439">
        <f>F92+F98+F103+F125</f>
        <v>877793549</v>
      </c>
    </row>
    <row r="127" spans="1:6">
      <c r="A127" s="17" t="s">
        <v>3733</v>
      </c>
      <c r="B127" s="9"/>
    </row>
    <row r="128" spans="1:6">
      <c r="A128" s="391" t="s">
        <v>4977</v>
      </c>
      <c r="B128" s="391"/>
      <c r="C128" s="391"/>
      <c r="D128" s="391"/>
      <c r="E128" s="391"/>
      <c r="F128" s="391"/>
    </row>
    <row r="138" spans="1:6">
      <c r="A138" s="1590"/>
      <c r="C138" s="1721"/>
      <c r="D138" s="1721"/>
      <c r="E138" s="1591"/>
      <c r="F138" s="1591"/>
    </row>
    <row r="139" spans="1:6">
      <c r="A139" s="1590"/>
      <c r="C139" s="1721"/>
      <c r="D139" s="1721"/>
      <c r="E139" s="1591"/>
      <c r="F139" s="1591"/>
    </row>
    <row r="140" spans="1:6">
      <c r="A140" s="1590"/>
      <c r="C140" s="1721"/>
      <c r="D140" s="1721"/>
      <c r="E140" s="1591"/>
      <c r="F140" s="1591"/>
    </row>
    <row r="141" spans="1:6">
      <c r="A141" s="1590"/>
      <c r="C141" s="1721"/>
      <c r="D141" s="1721"/>
      <c r="E141" s="1591"/>
      <c r="F141" s="1591"/>
    </row>
    <row r="142" spans="1:6">
      <c r="A142" s="1590"/>
      <c r="C142" s="1721"/>
      <c r="D142" s="1721"/>
      <c r="E142" s="1591"/>
      <c r="F142" s="1591"/>
    </row>
    <row r="143" spans="1:6">
      <c r="A143" s="1590"/>
      <c r="C143" s="1721"/>
      <c r="D143" s="1721"/>
      <c r="E143" s="1591"/>
      <c r="F143" s="1591"/>
    </row>
    <row r="144" spans="1:6">
      <c r="A144" s="1590"/>
      <c r="C144" s="1721"/>
      <c r="D144" s="1721"/>
      <c r="E144" s="1591"/>
      <c r="F144" s="1591"/>
    </row>
    <row r="145" spans="1:6">
      <c r="A145" s="1590"/>
      <c r="C145" s="1721"/>
      <c r="D145" s="1721"/>
      <c r="E145" s="1591"/>
      <c r="F145" s="1591"/>
    </row>
    <row r="146" spans="1:6">
      <c r="A146" s="1590"/>
      <c r="C146" s="1721"/>
      <c r="D146" s="1721"/>
      <c r="E146" s="1591"/>
      <c r="F146" s="1591"/>
    </row>
    <row r="147" spans="1:6">
      <c r="A147" s="1590"/>
      <c r="C147" s="1721"/>
      <c r="D147" s="1721"/>
      <c r="E147" s="1591"/>
      <c r="F147" s="1591"/>
    </row>
    <row r="148" spans="1:6">
      <c r="A148" s="1590"/>
      <c r="C148" s="1721"/>
      <c r="D148" s="1721"/>
      <c r="E148" s="1591"/>
      <c r="F148" s="1591"/>
    </row>
    <row r="149" spans="1:6">
      <c r="A149" s="1590"/>
      <c r="C149" s="1721"/>
      <c r="D149" s="1721"/>
      <c r="E149" s="1591"/>
      <c r="F149" s="1591"/>
    </row>
    <row r="150" spans="1:6">
      <c r="A150" s="1590"/>
      <c r="C150" s="1721"/>
      <c r="D150" s="1721"/>
      <c r="E150" s="1591"/>
      <c r="F150" s="1591"/>
    </row>
    <row r="151" spans="1:6">
      <c r="A151" s="1590"/>
      <c r="C151" s="1721"/>
      <c r="D151" s="1721"/>
      <c r="E151" s="1591"/>
      <c r="F151" s="1591"/>
    </row>
    <row r="152" spans="1:6">
      <c r="A152" s="1590"/>
      <c r="C152" s="1721"/>
      <c r="D152" s="1721"/>
      <c r="E152" s="1591"/>
      <c r="F152" s="1591"/>
    </row>
    <row r="153" spans="1:6">
      <c r="A153" s="1590"/>
      <c r="C153" s="1721"/>
      <c r="D153" s="1721"/>
      <c r="E153" s="1591"/>
      <c r="F153" s="1591"/>
    </row>
    <row r="154" spans="1:6">
      <c r="A154" s="1590"/>
      <c r="C154" s="1721"/>
      <c r="D154" s="1721"/>
      <c r="E154" s="1591"/>
      <c r="F154" s="1591"/>
    </row>
    <row r="155" spans="1:6">
      <c r="A155" s="1590"/>
      <c r="C155" s="1721"/>
      <c r="D155" s="1721"/>
      <c r="E155" s="1591"/>
      <c r="F155" s="1591"/>
    </row>
    <row r="156" spans="1:6">
      <c r="A156" s="1590"/>
      <c r="C156" s="1721"/>
      <c r="D156" s="1721"/>
      <c r="E156" s="1591"/>
      <c r="F156" s="1591"/>
    </row>
    <row r="157" spans="1:6">
      <c r="A157" s="1590"/>
      <c r="C157" s="1721"/>
      <c r="D157" s="1721"/>
      <c r="E157" s="1591"/>
      <c r="F157" s="1591"/>
    </row>
    <row r="158" spans="1:6">
      <c r="A158" s="1590"/>
      <c r="C158" s="1721"/>
      <c r="D158" s="1721"/>
      <c r="E158" s="1591"/>
      <c r="F158" s="1591"/>
    </row>
    <row r="159" spans="1:6">
      <c r="A159" s="1590"/>
      <c r="C159" s="1721"/>
      <c r="D159" s="1721"/>
      <c r="E159" s="1591"/>
      <c r="F159" s="1591"/>
    </row>
    <row r="160" spans="1:6">
      <c r="A160" s="1590"/>
      <c r="C160" s="1721"/>
      <c r="D160" s="1721"/>
      <c r="E160" s="1591"/>
      <c r="F160" s="1591"/>
    </row>
    <row r="161" spans="1:6">
      <c r="A161" s="1590"/>
      <c r="C161" s="1721"/>
      <c r="D161" s="1721"/>
      <c r="E161" s="1591"/>
      <c r="F161" s="1591"/>
    </row>
    <row r="162" spans="1:6">
      <c r="A162" s="1590"/>
      <c r="C162" s="1721"/>
      <c r="D162" s="1721"/>
      <c r="E162" s="1591"/>
      <c r="F162" s="1591"/>
    </row>
    <row r="163" spans="1:6">
      <c r="A163" s="1590"/>
      <c r="C163" s="1721"/>
      <c r="D163" s="1721"/>
      <c r="E163" s="1591"/>
      <c r="F163" s="1591"/>
    </row>
    <row r="164" spans="1:6">
      <c r="A164" s="1590"/>
      <c r="C164" s="1721"/>
      <c r="D164" s="1721"/>
      <c r="E164" s="1591"/>
      <c r="F164" s="1591"/>
    </row>
    <row r="165" spans="1:6">
      <c r="A165" s="1590"/>
      <c r="C165" s="1721"/>
      <c r="D165" s="1721"/>
      <c r="E165" s="1591"/>
      <c r="F165" s="1591"/>
    </row>
    <row r="166" spans="1:6">
      <c r="A166" s="1590"/>
      <c r="C166" s="1721"/>
      <c r="D166" s="1721"/>
      <c r="E166" s="1591"/>
      <c r="F166" s="1591"/>
    </row>
    <row r="167" spans="1:6">
      <c r="A167" s="1590"/>
      <c r="C167" s="1721"/>
      <c r="D167" s="1721"/>
      <c r="E167" s="1591"/>
      <c r="F167" s="1591"/>
    </row>
    <row r="168" spans="1:6">
      <c r="A168" s="1590"/>
      <c r="C168" s="1721"/>
      <c r="D168" s="1721"/>
      <c r="E168" s="1591"/>
      <c r="F168" s="1591"/>
    </row>
    <row r="169" spans="1:6">
      <c r="A169" s="1590"/>
      <c r="C169" s="1721"/>
      <c r="D169" s="1721"/>
      <c r="E169" s="1591"/>
      <c r="F169" s="1591"/>
    </row>
    <row r="170" spans="1:6">
      <c r="A170" s="1590"/>
      <c r="C170" s="1721"/>
      <c r="D170" s="1721"/>
      <c r="E170" s="1591"/>
      <c r="F170" s="1591"/>
    </row>
    <row r="171" spans="1:6">
      <c r="A171" s="1590"/>
      <c r="C171" s="1721"/>
      <c r="D171" s="1721"/>
      <c r="E171" s="1591"/>
      <c r="F171" s="1591"/>
    </row>
    <row r="172" spans="1:6">
      <c r="A172" s="1590"/>
      <c r="C172" s="1721"/>
      <c r="D172" s="1721"/>
      <c r="E172" s="1591"/>
      <c r="F172" s="1591"/>
    </row>
    <row r="173" spans="1:6">
      <c r="A173" s="1590"/>
      <c r="C173" s="1721"/>
      <c r="D173" s="1721"/>
      <c r="E173" s="1591"/>
      <c r="F173" s="1591"/>
    </row>
    <row r="174" spans="1:6">
      <c r="A174" s="1590"/>
      <c r="C174" s="1721"/>
      <c r="D174" s="1721"/>
      <c r="E174" s="1591"/>
      <c r="F174" s="1591"/>
    </row>
    <row r="175" spans="1:6">
      <c r="A175" s="1590"/>
      <c r="C175" s="1721"/>
      <c r="D175" s="1721"/>
      <c r="E175" s="1591"/>
      <c r="F175" s="1591"/>
    </row>
    <row r="176" spans="1:6">
      <c r="A176" s="1590"/>
      <c r="C176" s="1721"/>
      <c r="D176" s="1721"/>
      <c r="E176" s="1591"/>
      <c r="F176" s="1591"/>
    </row>
    <row r="177" spans="1:6">
      <c r="A177" s="1590"/>
      <c r="C177" s="1721"/>
      <c r="D177" s="1721"/>
      <c r="E177" s="1591"/>
      <c r="F177" s="1591"/>
    </row>
    <row r="178" spans="1:6">
      <c r="A178" s="1590"/>
      <c r="C178" s="1721"/>
      <c r="D178" s="1721"/>
      <c r="E178" s="1591"/>
      <c r="F178" s="1591"/>
    </row>
    <row r="179" spans="1:6">
      <c r="A179" s="1590"/>
      <c r="C179" s="1150"/>
      <c r="D179" s="1150"/>
      <c r="E179" s="1591"/>
      <c r="F179" s="1591"/>
    </row>
    <row r="180" spans="1:6">
      <c r="A180" s="1590"/>
      <c r="E180" s="1591"/>
      <c r="F180" s="1591"/>
    </row>
    <row r="181" spans="1:6" ht="16" thickBot="1">
      <c r="A181" s="1592"/>
      <c r="B181" s="1608"/>
      <c r="C181" s="1608"/>
      <c r="D181" s="1608"/>
      <c r="E181" s="1594"/>
      <c r="F181" s="1591"/>
    </row>
    <row r="182" spans="1:6">
      <c r="A182" s="1590"/>
      <c r="F182" s="1591"/>
    </row>
    <row r="183" spans="1:6">
      <c r="A183" s="1590"/>
      <c r="F183" s="1591"/>
    </row>
    <row r="184" spans="1:6">
      <c r="A184" s="1590"/>
      <c r="F184" s="1591"/>
    </row>
    <row r="185" spans="1:6">
      <c r="A185" s="1590"/>
      <c r="F185" s="1591"/>
    </row>
    <row r="186" spans="1:6">
      <c r="A186" s="1590"/>
      <c r="F186" s="1591"/>
    </row>
    <row r="187" spans="1:6">
      <c r="A187" s="1590"/>
      <c r="F187" s="1591"/>
    </row>
    <row r="188" spans="1:6">
      <c r="A188" s="1590"/>
      <c r="F188" s="1591"/>
    </row>
    <row r="189" spans="1:6">
      <c r="A189" s="1590"/>
      <c r="F189" s="1591"/>
    </row>
    <row r="190" spans="1:6">
      <c r="A190" s="1590"/>
      <c r="F190" s="1591"/>
    </row>
    <row r="191" spans="1:6">
      <c r="A191" s="1590"/>
      <c r="F191" s="1591"/>
    </row>
    <row r="192" spans="1:6">
      <c r="A192" s="1590"/>
      <c r="F192" s="1591"/>
    </row>
    <row r="193" spans="1:6">
      <c r="A193" s="1590"/>
      <c r="F193" s="1591"/>
    </row>
    <row r="194" spans="1:6">
      <c r="A194" s="1590"/>
      <c r="F194" s="1591"/>
    </row>
    <row r="195" spans="1:6">
      <c r="A195" s="1590"/>
      <c r="F195" s="1591"/>
    </row>
    <row r="196" spans="1:6">
      <c r="A196" s="1590"/>
      <c r="F196" s="1591"/>
    </row>
    <row r="197" spans="1:6">
      <c r="A197" s="1590"/>
      <c r="F197" s="1591"/>
    </row>
    <row r="198" spans="1:6">
      <c r="A198" s="1590"/>
      <c r="F198" s="1591"/>
    </row>
    <row r="199" spans="1:6">
      <c r="A199" s="1590"/>
      <c r="F199" s="1591"/>
    </row>
    <row r="200" spans="1:6" ht="16" thickBot="1">
      <c r="A200" s="1592"/>
      <c r="B200" s="1608"/>
      <c r="C200" s="1608"/>
      <c r="D200" s="1608"/>
      <c r="E200" s="1608"/>
      <c r="F200" s="1594"/>
    </row>
  </sheetData>
  <mergeCells count="1">
    <mergeCell ref="A70:F70"/>
  </mergeCells>
  <printOptions horizontalCentered="1" verticalCentered="1"/>
  <pageMargins left="0.5" right="0.75" top="0.5" bottom="0.5" header="0.5" footer="0.5"/>
  <pageSetup scale="61" fitToHeight="2" pageOrder="overThenDown" orientation="portrait" r:id="rId1"/>
  <headerFooter alignWithMargins="0"/>
  <rowBreaks count="1" manualBreakCount="1">
    <brk id="66" max="16383" man="1"/>
  </rowBreaks>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ransitionEvaluation="1">
    <tabColor rgb="FF92D050"/>
  </sheetPr>
  <dimension ref="A1:J200"/>
  <sheetViews>
    <sheetView view="pageBreakPreview" topLeftCell="A58" zoomScale="60" zoomScaleNormal="50" workbookViewId="0">
      <selection activeCell="A62" sqref="A62:I62"/>
    </sheetView>
  </sheetViews>
  <sheetFormatPr defaultColWidth="9.69140625" defaultRowHeight="15.5"/>
  <cols>
    <col min="1" max="1" width="4.69140625" style="9" customWidth="1"/>
    <col min="2" max="2" width="31.07421875" style="9" customWidth="1"/>
    <col min="3" max="3" width="13.84375" style="9" customWidth="1"/>
    <col min="4" max="4" width="15.69140625" style="9" customWidth="1"/>
    <col min="5" max="5" width="14.69140625" style="9" customWidth="1"/>
    <col min="6" max="6" width="17.69140625" style="9" customWidth="1"/>
    <col min="7" max="7" width="12.07421875" style="9" customWidth="1"/>
    <col min="8" max="8" width="14.4609375" style="9" customWidth="1"/>
    <col min="9" max="9" width="2.4609375" style="9" customWidth="1"/>
    <col min="10" max="10" width="4.69140625" style="9" customWidth="1"/>
    <col min="11" max="16384" width="9.69140625" style="9"/>
  </cols>
  <sheetData>
    <row r="1" spans="1:10">
      <c r="A1" s="1182" t="s">
        <v>156</v>
      </c>
      <c r="B1" s="1328"/>
      <c r="C1" s="1328"/>
      <c r="D1" s="1446" t="s">
        <v>353</v>
      </c>
      <c r="E1" s="1328"/>
      <c r="F1" s="1447" t="s">
        <v>158</v>
      </c>
      <c r="G1" s="1447" t="s">
        <v>159</v>
      </c>
      <c r="H1" s="1448"/>
      <c r="I1" s="1449"/>
      <c r="J1" s="143"/>
    </row>
    <row r="2" spans="1:10">
      <c r="A2" s="1583" t="str">
        <f>'Data Sheet'!$C$25</f>
        <v xml:space="preserve">Niagara Mohawk Power Corporation </v>
      </c>
      <c r="B2" s="866"/>
      <c r="C2" s="866"/>
      <c r="D2" s="2429" t="s">
        <v>1107</v>
      </c>
      <c r="E2" s="866"/>
      <c r="F2" s="2055" t="s">
        <v>161</v>
      </c>
      <c r="G2" s="2056"/>
      <c r="H2" s="866"/>
      <c r="I2" s="1793"/>
      <c r="J2" s="866"/>
    </row>
    <row r="3" spans="1:10" ht="15" customHeight="1" thickBot="1">
      <c r="A3" s="3069"/>
      <c r="B3" s="3070"/>
      <c r="C3" s="3070"/>
      <c r="D3" s="3071" t="s">
        <v>1615</v>
      </c>
      <c r="E3" s="3070"/>
      <c r="F3" s="3072" t="str">
        <f>'Data Sheet'!$C$40</f>
        <v>April 20, 2026</v>
      </c>
      <c r="G3" s="2977" t="str">
        <f>'Data Sheet'!$C$38</f>
        <v>December 31, 2025</v>
      </c>
      <c r="H3" s="2977"/>
      <c r="I3" s="1217"/>
    </row>
    <row r="4" spans="1:10" ht="15" customHeight="1" thickBot="1">
      <c r="A4" s="3066" t="s">
        <v>4978</v>
      </c>
      <c r="B4" s="3067"/>
      <c r="C4" s="3067"/>
      <c r="D4" s="3067"/>
      <c r="E4" s="3067"/>
      <c r="F4" s="2933"/>
      <c r="G4" s="2933"/>
      <c r="H4" s="2933"/>
      <c r="I4" s="1450"/>
      <c r="J4" s="12"/>
    </row>
    <row r="5" spans="1:10">
      <c r="A5" s="1668"/>
      <c r="F5" s="12"/>
      <c r="G5" s="12"/>
      <c r="H5" s="12"/>
      <c r="I5" s="1451"/>
      <c r="J5" s="12"/>
    </row>
    <row r="6" spans="1:10">
      <c r="A6" s="1583" t="s">
        <v>4979</v>
      </c>
      <c r="E6" s="9" t="s">
        <v>4980</v>
      </c>
      <c r="H6" s="12"/>
      <c r="I6" s="1587"/>
    </row>
    <row r="7" spans="1:10">
      <c r="A7" s="1583" t="s">
        <v>4981</v>
      </c>
      <c r="E7" s="9" t="s">
        <v>4982</v>
      </c>
      <c r="I7" s="1586"/>
    </row>
    <row r="8" spans="1:10">
      <c r="A8" s="1583" t="s">
        <v>4983</v>
      </c>
      <c r="E8" s="9" t="s">
        <v>4984</v>
      </c>
      <c r="I8" s="1586"/>
    </row>
    <row r="9" spans="1:10">
      <c r="A9" s="1583" t="s">
        <v>4985</v>
      </c>
      <c r="E9" s="9" t="s">
        <v>4986</v>
      </c>
      <c r="I9" s="1586"/>
    </row>
    <row r="10" spans="1:10">
      <c r="A10" s="1583" t="s">
        <v>4987</v>
      </c>
      <c r="E10" s="9" t="s">
        <v>4988</v>
      </c>
      <c r="I10" s="1586"/>
    </row>
    <row r="11" spans="1:10">
      <c r="A11" s="1583" t="s">
        <v>4989</v>
      </c>
      <c r="E11" s="9" t="s">
        <v>4990</v>
      </c>
      <c r="I11" s="1586"/>
    </row>
    <row r="12" spans="1:10">
      <c r="A12" s="1583" t="s">
        <v>4991</v>
      </c>
      <c r="E12" s="9" t="s">
        <v>4992</v>
      </c>
      <c r="I12" s="1586"/>
    </row>
    <row r="13" spans="1:10">
      <c r="A13" s="1583" t="s">
        <v>4993</v>
      </c>
      <c r="E13" s="9" t="s">
        <v>4994</v>
      </c>
      <c r="I13" s="1586"/>
    </row>
    <row r="14" spans="1:10">
      <c r="A14" s="1583" t="s">
        <v>4995</v>
      </c>
      <c r="E14" s="9" t="s">
        <v>4996</v>
      </c>
      <c r="I14" s="1586"/>
    </row>
    <row r="15" spans="1:10">
      <c r="A15" s="1583" t="s">
        <v>4997</v>
      </c>
      <c r="E15" s="9" t="s">
        <v>4998</v>
      </c>
      <c r="I15" s="1586"/>
    </row>
    <row r="16" spans="1:10">
      <c r="A16" s="1583" t="s">
        <v>4999</v>
      </c>
      <c r="E16" s="9" t="s">
        <v>5000</v>
      </c>
      <c r="I16" s="1586"/>
    </row>
    <row r="17" spans="1:10">
      <c r="A17" s="1583" t="s">
        <v>5001</v>
      </c>
      <c r="E17" s="9" t="s">
        <v>5002</v>
      </c>
      <c r="I17" s="1586"/>
    </row>
    <row r="18" spans="1:10" ht="16" thickBot="1">
      <c r="A18" s="1583"/>
      <c r="I18" s="1586"/>
    </row>
    <row r="19" spans="1:10">
      <c r="A19" s="1452" t="s">
        <v>3311</v>
      </c>
      <c r="B19" s="1453"/>
      <c r="C19" s="1454" t="s">
        <v>3269</v>
      </c>
      <c r="D19" s="1454"/>
      <c r="E19" s="1454"/>
      <c r="F19" s="1454"/>
      <c r="G19" s="1454"/>
      <c r="H19" s="1454" t="s">
        <v>5003</v>
      </c>
      <c r="I19" s="1455"/>
      <c r="J19" s="1127"/>
    </row>
    <row r="20" spans="1:10">
      <c r="A20" s="2805" t="s">
        <v>402</v>
      </c>
      <c r="B20" s="870" t="s">
        <v>5004</v>
      </c>
      <c r="C20" s="871" t="s">
        <v>1349</v>
      </c>
      <c r="D20" s="870" t="s">
        <v>5005</v>
      </c>
      <c r="E20" s="870" t="s">
        <v>5006</v>
      </c>
      <c r="F20" s="870" t="s">
        <v>5007</v>
      </c>
      <c r="G20" s="870" t="s">
        <v>1268</v>
      </c>
      <c r="H20" s="870" t="s">
        <v>1349</v>
      </c>
      <c r="I20" s="1793"/>
      <c r="J20" s="866"/>
    </row>
    <row r="21" spans="1:10">
      <c r="A21" s="2057">
        <v>301</v>
      </c>
      <c r="B21" s="868" t="s">
        <v>5008</v>
      </c>
      <c r="C21" s="1099"/>
      <c r="D21" s="1099"/>
      <c r="E21" s="1099"/>
      <c r="F21" s="1099"/>
      <c r="G21" s="1099"/>
      <c r="H21" s="1099">
        <f>SUM(B21:E21)</f>
        <v>0</v>
      </c>
      <c r="I21" s="1793"/>
      <c r="J21" s="866"/>
    </row>
    <row r="22" spans="1:10">
      <c r="A22" s="2057">
        <v>302</v>
      </c>
      <c r="B22" s="868" t="s">
        <v>5009</v>
      </c>
      <c r="C22" s="1100"/>
      <c r="D22" s="1100"/>
      <c r="E22" s="1100"/>
      <c r="F22" s="1100"/>
      <c r="G22" s="1100"/>
      <c r="H22" s="1100">
        <f>SUM(B22:E22)</f>
        <v>0</v>
      </c>
      <c r="I22" s="1793"/>
      <c r="J22" s="866"/>
    </row>
    <row r="23" spans="1:10">
      <c r="A23" s="2057">
        <v>303</v>
      </c>
      <c r="B23" s="868" t="s">
        <v>5010</v>
      </c>
      <c r="C23" s="869"/>
      <c r="D23" s="869"/>
      <c r="E23" s="869"/>
      <c r="F23" s="869"/>
      <c r="G23" s="869"/>
      <c r="H23" s="869"/>
      <c r="I23" s="1793"/>
      <c r="J23" s="866"/>
    </row>
    <row r="24" spans="1:10">
      <c r="A24" s="1583"/>
      <c r="B24" s="9" t="s">
        <v>5011</v>
      </c>
      <c r="C24" s="223">
        <f>SUM(C21:C23)</f>
        <v>0</v>
      </c>
      <c r="D24" s="223">
        <f>SUM(D21:D23)</f>
        <v>0</v>
      </c>
      <c r="E24" s="223">
        <f>SUM(E21:E23)</f>
        <v>0</v>
      </c>
      <c r="F24" s="223">
        <f>SUM(F21:F23)</f>
        <v>0</v>
      </c>
      <c r="G24" s="223"/>
      <c r="H24" s="223">
        <f>SUM(H21:H23)</f>
        <v>0</v>
      </c>
      <c r="I24" s="1793"/>
      <c r="J24" s="866"/>
    </row>
    <row r="25" spans="1:10">
      <c r="A25" s="1583"/>
      <c r="I25" s="1793"/>
      <c r="J25" s="866"/>
    </row>
    <row r="26" spans="1:10">
      <c r="A26" s="1583"/>
      <c r="B26" s="9" t="s">
        <v>1297</v>
      </c>
      <c r="C26" s="37"/>
      <c r="D26" s="37"/>
      <c r="E26" s="37"/>
      <c r="F26" s="37"/>
      <c r="G26" s="37"/>
      <c r="H26" s="37"/>
      <c r="I26" s="1793"/>
      <c r="J26" s="866"/>
    </row>
    <row r="27" spans="1:10">
      <c r="A27" s="1583"/>
      <c r="B27" s="9" t="s">
        <v>5012</v>
      </c>
      <c r="C27" s="223">
        <v>0</v>
      </c>
      <c r="D27" s="223">
        <v>0</v>
      </c>
      <c r="E27" s="223">
        <v>0</v>
      </c>
      <c r="F27" s="223">
        <v>0</v>
      </c>
      <c r="G27" s="223"/>
      <c r="H27" s="223">
        <v>0</v>
      </c>
      <c r="I27" s="1793"/>
      <c r="J27" s="866"/>
    </row>
    <row r="28" spans="1:10">
      <c r="A28" s="1583"/>
      <c r="I28" s="1793"/>
      <c r="J28" s="866"/>
    </row>
    <row r="29" spans="1:10">
      <c r="A29" s="2057">
        <v>389</v>
      </c>
      <c r="B29" s="868" t="s">
        <v>5013</v>
      </c>
      <c r="C29" s="3440">
        <v>5164964</v>
      </c>
      <c r="D29" s="3440">
        <v>1556059</v>
      </c>
      <c r="E29" s="3440">
        <v>0</v>
      </c>
      <c r="F29" s="3440">
        <v>0</v>
      </c>
      <c r="G29" s="3440"/>
      <c r="H29" s="3440">
        <f>SUM(C29:G29)</f>
        <v>6721023</v>
      </c>
      <c r="I29" s="1793"/>
      <c r="J29" s="866"/>
    </row>
    <row r="30" spans="1:10">
      <c r="A30" s="2057">
        <v>390</v>
      </c>
      <c r="B30" s="868" t="s">
        <v>5014</v>
      </c>
      <c r="C30" s="1100">
        <v>279849462</v>
      </c>
      <c r="D30" s="1100">
        <v>19366918</v>
      </c>
      <c r="E30" s="3621">
        <v>-1329861</v>
      </c>
      <c r="F30" s="3619">
        <v>0</v>
      </c>
      <c r="G30" s="1478"/>
      <c r="H30" s="1100">
        <f t="shared" ref="H30:H39" si="0">SUM(C30:G30)</f>
        <v>297886519</v>
      </c>
      <c r="I30" s="1793"/>
      <c r="J30" s="866"/>
    </row>
    <row r="31" spans="1:10">
      <c r="A31" s="2058">
        <v>391</v>
      </c>
      <c r="B31" s="868" t="s">
        <v>5015</v>
      </c>
      <c r="C31" s="1100">
        <v>3510282</v>
      </c>
      <c r="D31" s="3619">
        <v>0</v>
      </c>
      <c r="E31" s="3621">
        <v>-1314457</v>
      </c>
      <c r="F31" s="3619">
        <v>0</v>
      </c>
      <c r="G31" s="1478"/>
      <c r="H31" s="1100">
        <f t="shared" si="0"/>
        <v>2195825</v>
      </c>
      <c r="I31" s="1793"/>
      <c r="J31" s="866"/>
    </row>
    <row r="32" spans="1:10">
      <c r="A32" s="2058">
        <v>392</v>
      </c>
      <c r="B32" s="868" t="s">
        <v>5016</v>
      </c>
      <c r="C32" s="1100">
        <v>748748</v>
      </c>
      <c r="D32" s="3619">
        <v>0</v>
      </c>
      <c r="E32" s="3621">
        <v>0</v>
      </c>
      <c r="F32" s="3619">
        <v>0</v>
      </c>
      <c r="G32" s="1478"/>
      <c r="H32" s="1100">
        <f t="shared" si="0"/>
        <v>748748</v>
      </c>
      <c r="I32" s="1793"/>
      <c r="J32" s="866"/>
    </row>
    <row r="33" spans="1:10">
      <c r="A33" s="2058">
        <v>393</v>
      </c>
      <c r="B33" s="868" t="s">
        <v>5017</v>
      </c>
      <c r="C33" s="1100">
        <v>295613</v>
      </c>
      <c r="D33" s="3619">
        <v>0</v>
      </c>
      <c r="E33" s="3621">
        <v>-108170</v>
      </c>
      <c r="F33" s="3619">
        <v>0</v>
      </c>
      <c r="G33" s="1478"/>
      <c r="H33" s="1100">
        <f t="shared" si="0"/>
        <v>187443</v>
      </c>
      <c r="I33" s="1793"/>
      <c r="J33" s="866"/>
    </row>
    <row r="34" spans="1:10">
      <c r="A34" s="2058">
        <v>394</v>
      </c>
      <c r="B34" s="868" t="s">
        <v>5018</v>
      </c>
      <c r="C34" s="1100">
        <v>9392945</v>
      </c>
      <c r="D34" s="3619">
        <v>656884</v>
      </c>
      <c r="E34" s="3621">
        <v>-200969</v>
      </c>
      <c r="F34" s="3619">
        <v>0</v>
      </c>
      <c r="G34" s="1478"/>
      <c r="H34" s="1100">
        <f t="shared" si="0"/>
        <v>9848860</v>
      </c>
      <c r="I34" s="1793"/>
      <c r="J34" s="866"/>
    </row>
    <row r="35" spans="1:10">
      <c r="A35" s="2058">
        <v>395</v>
      </c>
      <c r="B35" s="868" t="s">
        <v>5019</v>
      </c>
      <c r="C35" s="1100">
        <v>0</v>
      </c>
      <c r="D35" s="3619">
        <v>0</v>
      </c>
      <c r="E35" s="3621">
        <v>0</v>
      </c>
      <c r="F35" s="3619">
        <v>0</v>
      </c>
      <c r="G35" s="1478"/>
      <c r="H35" s="3619">
        <f t="shared" si="0"/>
        <v>0</v>
      </c>
      <c r="I35" s="1793"/>
      <c r="J35" s="866"/>
    </row>
    <row r="36" spans="1:10">
      <c r="A36" s="2058">
        <v>396</v>
      </c>
      <c r="B36" s="868" t="s">
        <v>5020</v>
      </c>
      <c r="C36" s="1100">
        <v>0</v>
      </c>
      <c r="D36" s="3619">
        <v>0</v>
      </c>
      <c r="E36" s="3621">
        <v>0</v>
      </c>
      <c r="F36" s="3619">
        <v>0</v>
      </c>
      <c r="G36" s="1478"/>
      <c r="H36" s="3619">
        <f t="shared" si="0"/>
        <v>0</v>
      </c>
      <c r="I36" s="1793"/>
      <c r="J36" s="866"/>
    </row>
    <row r="37" spans="1:10">
      <c r="A37" s="2058">
        <v>397</v>
      </c>
      <c r="B37" s="868" t="s">
        <v>5021</v>
      </c>
      <c r="C37" s="1100">
        <v>7745669</v>
      </c>
      <c r="D37" s="3619">
        <v>0</v>
      </c>
      <c r="E37" s="3621">
        <v>-7439537</v>
      </c>
      <c r="F37" s="3619">
        <v>0</v>
      </c>
      <c r="G37" s="1478"/>
      <c r="H37" s="1100">
        <f t="shared" si="0"/>
        <v>306132</v>
      </c>
      <c r="I37" s="1793"/>
      <c r="J37" s="866"/>
    </row>
    <row r="38" spans="1:10">
      <c r="A38" s="2058">
        <v>398</v>
      </c>
      <c r="B38" s="868" t="s">
        <v>5022</v>
      </c>
      <c r="C38" s="1100">
        <v>99417</v>
      </c>
      <c r="D38" s="3619">
        <v>0</v>
      </c>
      <c r="E38" s="3621">
        <v>0</v>
      </c>
      <c r="F38" s="3619">
        <v>0</v>
      </c>
      <c r="G38" s="1478"/>
      <c r="H38" s="1100">
        <f t="shared" si="0"/>
        <v>99417</v>
      </c>
      <c r="I38" s="1793"/>
      <c r="J38" s="866"/>
    </row>
    <row r="39" spans="1:10">
      <c r="A39" s="2058">
        <v>399</v>
      </c>
      <c r="B39" s="868" t="s">
        <v>5023</v>
      </c>
      <c r="C39" s="869">
        <v>1157106</v>
      </c>
      <c r="D39" s="3620">
        <v>0</v>
      </c>
      <c r="E39" s="869">
        <v>-13262</v>
      </c>
      <c r="F39" s="3620">
        <v>0</v>
      </c>
      <c r="G39" s="1479"/>
      <c r="H39" s="869">
        <f t="shared" si="0"/>
        <v>1143844</v>
      </c>
      <c r="I39" s="1793"/>
      <c r="J39" s="866"/>
    </row>
    <row r="40" spans="1:10">
      <c r="A40" s="2058"/>
      <c r="B40" s="9" t="s">
        <v>5024</v>
      </c>
      <c r="C40" s="223">
        <f t="shared" ref="C40:G40" si="1">SUM(C29:C39)</f>
        <v>307964206</v>
      </c>
      <c r="D40" s="223">
        <f t="shared" si="1"/>
        <v>21579861</v>
      </c>
      <c r="E40" s="223">
        <f t="shared" si="1"/>
        <v>-10406256</v>
      </c>
      <c r="F40" s="223">
        <f t="shared" si="1"/>
        <v>0</v>
      </c>
      <c r="G40" s="223">
        <f t="shared" si="1"/>
        <v>0</v>
      </c>
      <c r="H40" s="223">
        <f>SUM(H29:H39)</f>
        <v>319137811</v>
      </c>
      <c r="I40" s="1793"/>
      <c r="J40" s="866"/>
    </row>
    <row r="41" spans="1:10">
      <c r="A41" s="1583"/>
      <c r="C41" s="1100"/>
      <c r="D41" s="1100"/>
      <c r="E41" s="1100"/>
      <c r="F41" s="1100"/>
      <c r="G41" s="1100"/>
      <c r="H41" s="1100"/>
      <c r="I41" s="1793"/>
      <c r="J41" s="866"/>
    </row>
    <row r="42" spans="1:10" ht="16" thickBot="1">
      <c r="A42" s="2058"/>
      <c r="B42" s="9" t="s">
        <v>5025</v>
      </c>
      <c r="C42" s="872">
        <f t="shared" ref="C42:G42" si="2">(C24+C40)</f>
        <v>307964206</v>
      </c>
      <c r="D42" s="872">
        <f>(D24+D40)</f>
        <v>21579861</v>
      </c>
      <c r="E42" s="872">
        <f t="shared" si="2"/>
        <v>-10406256</v>
      </c>
      <c r="F42" s="872">
        <f t="shared" si="2"/>
        <v>0</v>
      </c>
      <c r="G42" s="872">
        <f t="shared" si="2"/>
        <v>0</v>
      </c>
      <c r="H42" s="872">
        <f>(H24+H40)</f>
        <v>319137811</v>
      </c>
      <c r="I42" s="1793"/>
      <c r="J42" s="866"/>
    </row>
    <row r="43" spans="1:10" ht="16" thickTop="1">
      <c r="A43" s="2058"/>
      <c r="B43" s="868"/>
      <c r="C43" s="868"/>
      <c r="D43" s="868"/>
      <c r="E43" s="868"/>
      <c r="F43" s="868"/>
      <c r="G43" s="868"/>
      <c r="H43" s="868"/>
      <c r="I43" s="1793"/>
      <c r="J43" s="866"/>
    </row>
    <row r="44" spans="1:10">
      <c r="A44" s="2058"/>
      <c r="I44" s="1793"/>
      <c r="J44" s="866"/>
    </row>
    <row r="45" spans="1:10">
      <c r="A45" s="2059"/>
      <c r="B45" s="866"/>
      <c r="C45" s="866"/>
      <c r="D45" s="866"/>
      <c r="E45" s="866"/>
      <c r="F45" s="866"/>
      <c r="G45" s="866"/>
      <c r="H45" s="866"/>
      <c r="I45" s="1793"/>
      <c r="J45" s="866"/>
    </row>
    <row r="46" spans="1:10">
      <c r="A46" s="2059"/>
      <c r="B46" s="866"/>
      <c r="C46" s="866"/>
      <c r="D46" s="866"/>
      <c r="E46" s="866"/>
      <c r="F46" s="866"/>
      <c r="G46" s="866"/>
      <c r="H46" s="866"/>
      <c r="I46" s="1793"/>
      <c r="J46" s="866"/>
    </row>
    <row r="47" spans="1:10">
      <c r="A47" s="2059"/>
      <c r="B47" s="866"/>
      <c r="C47" s="866"/>
      <c r="D47" s="866"/>
      <c r="E47" s="866"/>
      <c r="F47" s="866"/>
      <c r="G47" s="866"/>
      <c r="H47" s="866"/>
      <c r="I47" s="1793"/>
      <c r="J47" s="866"/>
    </row>
    <row r="48" spans="1:10">
      <c r="A48" s="2059"/>
      <c r="B48" s="866"/>
      <c r="C48" s="866"/>
      <c r="D48" s="866"/>
      <c r="E48" s="866"/>
      <c r="F48" s="866"/>
      <c r="G48" s="866"/>
      <c r="H48" s="866"/>
      <c r="I48" s="1793"/>
      <c r="J48" s="866"/>
    </row>
    <row r="49" spans="1:10">
      <c r="A49" s="2059"/>
      <c r="B49" s="1456" t="s">
        <v>5026</v>
      </c>
      <c r="C49" s="1457"/>
      <c r="D49" s="1457"/>
      <c r="E49" s="1457"/>
      <c r="F49" s="12"/>
      <c r="G49" s="12"/>
      <c r="H49" s="12"/>
      <c r="I49" s="1793"/>
      <c r="J49" s="866"/>
    </row>
    <row r="50" spans="1:10">
      <c r="A50" s="2059"/>
      <c r="B50" s="866"/>
      <c r="C50" s="866"/>
      <c r="D50" s="866"/>
      <c r="E50" s="866"/>
      <c r="F50" s="866"/>
      <c r="G50" s="866"/>
      <c r="H50" s="866"/>
      <c r="I50" s="1793"/>
      <c r="J50" s="866"/>
    </row>
    <row r="51" spans="1:10">
      <c r="A51" s="2059"/>
      <c r="B51" s="866"/>
      <c r="C51" s="866"/>
      <c r="D51" s="866"/>
      <c r="E51" s="866"/>
      <c r="F51" s="866"/>
      <c r="G51" s="866"/>
      <c r="H51" s="866"/>
      <c r="I51" s="1793"/>
      <c r="J51" s="866"/>
    </row>
    <row r="52" spans="1:10">
      <c r="A52" s="2059"/>
      <c r="B52" s="866"/>
      <c r="C52" s="866"/>
      <c r="D52" s="866"/>
      <c r="E52" s="866"/>
      <c r="F52" s="866"/>
      <c r="G52" s="866"/>
      <c r="H52" s="866"/>
      <c r="I52" s="1793"/>
      <c r="J52" s="866"/>
    </row>
    <row r="53" spans="1:10">
      <c r="A53" s="2059"/>
      <c r="B53" s="866"/>
      <c r="C53" s="866"/>
      <c r="D53" s="866"/>
      <c r="E53" s="866"/>
      <c r="F53" s="866"/>
      <c r="G53" s="866"/>
      <c r="H53" s="866"/>
      <c r="I53" s="1793"/>
      <c r="J53" s="866"/>
    </row>
    <row r="54" spans="1:10">
      <c r="A54" s="2059"/>
      <c r="B54" s="866"/>
      <c r="C54" s="866"/>
      <c r="D54" s="866"/>
      <c r="E54" s="866"/>
      <c r="F54" s="866"/>
      <c r="G54" s="866"/>
      <c r="H54" s="866"/>
      <c r="I54" s="1793"/>
      <c r="J54" s="866"/>
    </row>
    <row r="55" spans="1:10">
      <c r="A55" s="2059"/>
      <c r="B55" s="866"/>
      <c r="C55" s="866"/>
      <c r="D55" s="866"/>
      <c r="E55" s="866"/>
      <c r="F55" s="866"/>
      <c r="G55" s="866"/>
      <c r="H55" s="866"/>
      <c r="I55" s="1793"/>
      <c r="J55" s="866"/>
    </row>
    <row r="56" spans="1:10">
      <c r="A56" s="2059"/>
      <c r="B56" s="866"/>
      <c r="C56" s="866"/>
      <c r="D56" s="866"/>
      <c r="E56" s="866"/>
      <c r="F56" s="866"/>
      <c r="G56" s="866"/>
      <c r="H56" s="866"/>
      <c r="I56" s="1793"/>
      <c r="J56" s="866"/>
    </row>
    <row r="57" spans="1:10">
      <c r="A57" s="2059"/>
      <c r="B57" s="866"/>
      <c r="C57" s="866"/>
      <c r="D57" s="866"/>
      <c r="E57" s="866"/>
      <c r="F57" s="866"/>
      <c r="G57" s="866"/>
      <c r="H57" s="866"/>
      <c r="I57" s="1793"/>
      <c r="J57" s="866"/>
    </row>
    <row r="58" spans="1:10">
      <c r="A58" s="2059"/>
      <c r="B58" s="866"/>
      <c r="C58" s="866"/>
      <c r="D58" s="866"/>
      <c r="E58" s="866"/>
      <c r="F58" s="866"/>
      <c r="G58" s="866"/>
      <c r="H58" s="866"/>
      <c r="I58" s="1793"/>
      <c r="J58" s="866"/>
    </row>
    <row r="59" spans="1:10">
      <c r="A59" s="2059"/>
      <c r="B59" s="866"/>
      <c r="C59" s="866"/>
      <c r="D59" s="866"/>
      <c r="E59" s="866"/>
      <c r="F59" s="866"/>
      <c r="G59" s="866"/>
      <c r="H59" s="866"/>
      <c r="I59" s="1793"/>
      <c r="J59" s="866"/>
    </row>
    <row r="60" spans="1:10" ht="16" thickBot="1">
      <c r="A60" s="1458"/>
      <c r="B60" s="2061"/>
      <c r="C60" s="2061"/>
      <c r="D60" s="2061"/>
      <c r="E60" s="2061"/>
      <c r="F60" s="2061"/>
      <c r="G60" s="2061"/>
      <c r="H60" s="2061"/>
      <c r="I60" s="1459"/>
      <c r="J60" s="866"/>
    </row>
    <row r="61" spans="1:10">
      <c r="A61" s="51" t="s">
        <v>5027</v>
      </c>
      <c r="I61" s="135"/>
      <c r="J61" s="135"/>
    </row>
    <row r="62" spans="1:10">
      <c r="A62" s="3699" t="s">
        <v>5028</v>
      </c>
      <c r="B62" s="3699"/>
      <c r="C62" s="3699"/>
      <c r="D62" s="3699"/>
      <c r="E62" s="3699"/>
      <c r="F62" s="3699"/>
      <c r="G62" s="3699"/>
      <c r="H62" s="3699"/>
      <c r="I62" s="3699"/>
      <c r="J62" s="12"/>
    </row>
    <row r="63" spans="1:10" ht="16" thickBot="1"/>
    <row r="64" spans="1:10">
      <c r="A64" s="1182"/>
      <c r="B64" s="1328"/>
      <c r="C64" s="1328"/>
      <c r="D64" s="1328"/>
      <c r="E64" s="1328"/>
      <c r="F64" s="1328"/>
      <c r="G64" s="1328"/>
      <c r="H64" s="1328"/>
      <c r="I64" s="1183"/>
    </row>
    <row r="65" spans="1:10">
      <c r="A65" s="1583"/>
      <c r="I65" s="1586"/>
    </row>
    <row r="66" spans="1:10" ht="16" thickBot="1">
      <c r="A66" s="1583"/>
      <c r="I66" s="1586"/>
    </row>
    <row r="67" spans="1:10">
      <c r="A67" s="1182" t="s">
        <v>156</v>
      </c>
      <c r="B67" s="1328"/>
      <c r="C67" s="1328"/>
      <c r="D67" s="3613" t="s">
        <v>353</v>
      </c>
      <c r="E67" s="1328"/>
      <c r="F67" s="3615" t="s">
        <v>158</v>
      </c>
      <c r="G67" s="3615" t="s">
        <v>159</v>
      </c>
      <c r="H67" s="1328"/>
      <c r="I67" s="1449"/>
      <c r="J67" s="143"/>
    </row>
    <row r="68" spans="1:10">
      <c r="A68" s="1583" t="str">
        <f>'Data Sheet'!$C$25</f>
        <v xml:space="preserve">Niagara Mohawk Power Corporation </v>
      </c>
      <c r="B68" s="867"/>
      <c r="C68" s="867"/>
      <c r="D68" s="1480" t="s">
        <v>1107</v>
      </c>
      <c r="E68" s="867"/>
      <c r="F68" s="1698" t="s">
        <v>161</v>
      </c>
      <c r="G68" s="3617"/>
      <c r="H68" s="866"/>
      <c r="I68" s="1793"/>
      <c r="J68" s="866"/>
    </row>
    <row r="69" spans="1:10" ht="16" thickBot="1">
      <c r="A69" s="3069"/>
      <c r="B69" s="3073"/>
      <c r="C69" s="3073"/>
      <c r="D69" s="3614" t="s">
        <v>1615</v>
      </c>
      <c r="E69" s="3073"/>
      <c r="F69" s="3616" t="str">
        <f>'Data Sheet'!$C$40</f>
        <v>April 20, 2026</v>
      </c>
      <c r="G69" s="3618" t="str">
        <f>'Data Sheet'!$C$38</f>
        <v>December 31, 2025</v>
      </c>
      <c r="H69" s="2921"/>
      <c r="I69" s="1217"/>
    </row>
    <row r="70" spans="1:10" ht="16" thickBot="1">
      <c r="A70" s="3066" t="s">
        <v>5029</v>
      </c>
      <c r="B70" s="3067"/>
      <c r="C70" s="3067"/>
      <c r="D70" s="3067"/>
      <c r="E70" s="3067"/>
      <c r="F70" s="2933"/>
      <c r="G70" s="2933"/>
      <c r="H70" s="2933"/>
      <c r="I70" s="1450"/>
      <c r="J70" s="12"/>
    </row>
    <row r="71" spans="1:10" ht="31.5" customHeight="1">
      <c r="A71" s="1668"/>
      <c r="B71" s="34"/>
      <c r="C71" s="34"/>
      <c r="D71" s="3612"/>
      <c r="E71" s="34"/>
      <c r="F71" s="12"/>
      <c r="G71" s="12"/>
      <c r="H71" s="12"/>
      <c r="I71" s="1451"/>
      <c r="J71" s="12"/>
    </row>
    <row r="72" spans="1:10">
      <c r="A72" s="3928" t="s">
        <v>5030</v>
      </c>
      <c r="B72" s="3929"/>
      <c r="C72" s="3929"/>
      <c r="D72" s="3929"/>
      <c r="E72" s="3929"/>
      <c r="F72" s="3929"/>
      <c r="G72" s="3929"/>
      <c r="H72" s="3929"/>
      <c r="I72" s="1586"/>
    </row>
    <row r="73" spans="1:10">
      <c r="A73" s="2057"/>
      <c r="B73" s="868"/>
      <c r="C73" s="868"/>
      <c r="D73" s="868"/>
      <c r="E73" s="868"/>
      <c r="I73" s="1586"/>
    </row>
    <row r="74" spans="1:10">
      <c r="A74" s="2057"/>
      <c r="B74" s="868" t="s">
        <v>5031</v>
      </c>
      <c r="E74" s="1099">
        <v>90076929</v>
      </c>
      <c r="F74" s="1099"/>
      <c r="G74" s="3622"/>
      <c r="H74" s="151"/>
      <c r="I74" s="1586"/>
    </row>
    <row r="75" spans="1:10">
      <c r="A75" s="2057"/>
      <c r="B75" s="868" t="s">
        <v>5032</v>
      </c>
      <c r="E75" s="868"/>
      <c r="I75" s="1586"/>
    </row>
    <row r="76" spans="1:10">
      <c r="A76" s="2057"/>
      <c r="B76" s="868" t="s">
        <v>5033</v>
      </c>
      <c r="E76" s="1100">
        <v>6573441</v>
      </c>
      <c r="I76" s="1586"/>
    </row>
    <row r="77" spans="1:10">
      <c r="A77" s="2057"/>
      <c r="B77" s="868" t="s">
        <v>5034</v>
      </c>
      <c r="E77" s="1100">
        <v>1346367</v>
      </c>
      <c r="I77" s="1586"/>
    </row>
    <row r="78" spans="1:10" hidden="1">
      <c r="A78" s="2057"/>
      <c r="B78" s="868" t="s">
        <v>5035</v>
      </c>
      <c r="E78" s="1100"/>
      <c r="I78" s="1586"/>
    </row>
    <row r="79" spans="1:10" hidden="1">
      <c r="A79" s="2057"/>
      <c r="B79" s="868" t="s">
        <v>5036</v>
      </c>
      <c r="E79" s="1100"/>
      <c r="I79" s="1586"/>
    </row>
    <row r="80" spans="1:10" hidden="1">
      <c r="A80" s="2057"/>
      <c r="B80" s="868" t="s">
        <v>5037</v>
      </c>
      <c r="E80" s="869"/>
      <c r="I80" s="1586"/>
    </row>
    <row r="81" spans="1:9">
      <c r="A81" s="2057"/>
      <c r="B81" s="868"/>
      <c r="E81" s="1100"/>
      <c r="I81" s="1586"/>
    </row>
    <row r="82" spans="1:9">
      <c r="A82" s="2057"/>
      <c r="B82" s="868" t="s">
        <v>5038</v>
      </c>
      <c r="E82" s="869">
        <f>SUM(E76:E80)</f>
        <v>7919808</v>
      </c>
      <c r="I82" s="1586"/>
    </row>
    <row r="83" spans="1:9">
      <c r="A83" s="2058"/>
      <c r="B83" s="868"/>
      <c r="E83" s="1100"/>
      <c r="I83" s="1586"/>
    </row>
    <row r="84" spans="1:9">
      <c r="A84" s="2058"/>
      <c r="B84" s="868" t="s">
        <v>2177</v>
      </c>
      <c r="E84" s="1100"/>
      <c r="I84" s="1586"/>
    </row>
    <row r="85" spans="1:9">
      <c r="A85" s="2058"/>
      <c r="B85" s="868" t="s">
        <v>2178</v>
      </c>
      <c r="E85" s="1100">
        <v>-10406256</v>
      </c>
      <c r="G85" s="151"/>
      <c r="I85" s="1586"/>
    </row>
    <row r="86" spans="1:9">
      <c r="A86" s="2058"/>
      <c r="B86" s="868" t="s">
        <v>2179</v>
      </c>
      <c r="E86" s="151">
        <v>-2244334</v>
      </c>
      <c r="G86" s="151"/>
      <c r="I86" s="1586"/>
    </row>
    <row r="87" spans="1:9">
      <c r="A87" s="2058"/>
      <c r="B87" s="868" t="s">
        <v>2180</v>
      </c>
      <c r="E87" s="1100">
        <v>10437</v>
      </c>
      <c r="I87" s="1586"/>
    </row>
    <row r="88" spans="1:9">
      <c r="A88" s="2058"/>
      <c r="B88" s="868" t="s">
        <v>5039</v>
      </c>
      <c r="E88" s="223">
        <f>SUM(E85:E87)</f>
        <v>-12640153</v>
      </c>
      <c r="I88" s="1586"/>
    </row>
    <row r="89" spans="1:9">
      <c r="A89" s="2058"/>
      <c r="B89" s="868"/>
      <c r="E89" s="151"/>
      <c r="I89" s="1586"/>
    </row>
    <row r="90" spans="1:9">
      <c r="A90" s="2058"/>
      <c r="B90" s="868" t="s">
        <v>5040</v>
      </c>
      <c r="E90" s="151"/>
      <c r="I90" s="1586"/>
    </row>
    <row r="91" spans="1:9">
      <c r="A91" s="2058"/>
      <c r="B91" s="3623" t="s">
        <v>5041</v>
      </c>
      <c r="E91" s="1100">
        <v>68842</v>
      </c>
      <c r="G91" s="151"/>
      <c r="I91" s="1586"/>
    </row>
    <row r="92" spans="1:9">
      <c r="A92" s="2058"/>
      <c r="B92" s="868" t="s">
        <v>5042</v>
      </c>
      <c r="E92" s="1100">
        <v>-1254914</v>
      </c>
      <c r="G92" s="151"/>
      <c r="I92" s="1586"/>
    </row>
    <row r="93" spans="1:9">
      <c r="A93" s="2058"/>
      <c r="B93" s="868" t="s">
        <v>5043</v>
      </c>
      <c r="E93" s="1100">
        <v>10114</v>
      </c>
      <c r="G93" s="151"/>
      <c r="I93" s="1586"/>
    </row>
    <row r="94" spans="1:9">
      <c r="A94" s="2058"/>
      <c r="B94" s="868" t="s">
        <v>5044</v>
      </c>
      <c r="E94" s="1100">
        <v>-14253</v>
      </c>
      <c r="G94" s="151"/>
      <c r="I94" s="1586"/>
    </row>
    <row r="95" spans="1:9">
      <c r="A95" s="2058"/>
      <c r="B95" s="868" t="s">
        <v>5045</v>
      </c>
      <c r="E95" s="869"/>
      <c r="I95" s="1586"/>
    </row>
    <row r="96" spans="1:9">
      <c r="A96" s="2058"/>
      <c r="B96" s="868"/>
      <c r="E96" s="868"/>
      <c r="G96" s="151"/>
      <c r="I96" s="1586"/>
    </row>
    <row r="97" spans="1:9" ht="16" thickBot="1">
      <c r="A97" s="2058"/>
      <c r="B97" s="868" t="s">
        <v>5046</v>
      </c>
      <c r="E97" s="872">
        <f>SUM(E74,E82,E88,E92,E91,E93,E94,E95)</f>
        <v>84166373</v>
      </c>
      <c r="F97" s="9" t="s">
        <v>5047</v>
      </c>
      <c r="G97" s="311"/>
      <c r="I97" s="1586"/>
    </row>
    <row r="98" spans="1:9" ht="16" thickTop="1">
      <c r="A98" s="2058"/>
      <c r="B98" s="868"/>
      <c r="D98" s="868"/>
      <c r="I98" s="1586"/>
    </row>
    <row r="99" spans="1:9">
      <c r="A99" s="2059"/>
      <c r="I99" s="1586"/>
    </row>
    <row r="100" spans="1:9">
      <c r="A100" s="2059"/>
      <c r="B100" s="1456" t="s">
        <v>5048</v>
      </c>
      <c r="C100" s="1457"/>
      <c r="D100" s="1457"/>
      <c r="E100" s="1457"/>
      <c r="F100" s="12"/>
      <c r="G100" s="12"/>
      <c r="H100" s="12"/>
      <c r="I100" s="1586"/>
    </row>
    <row r="101" spans="1:9">
      <c r="A101" s="2059"/>
      <c r="B101" s="868"/>
      <c r="C101" s="868"/>
      <c r="D101" s="866"/>
      <c r="E101" s="866"/>
      <c r="I101" s="1586"/>
    </row>
    <row r="102" spans="1:9">
      <c r="A102" s="2059"/>
      <c r="B102" s="868" t="s">
        <v>5049</v>
      </c>
      <c r="C102" s="868"/>
      <c r="D102" s="866"/>
      <c r="E102" s="866"/>
      <c r="I102" s="1586"/>
    </row>
    <row r="103" spans="1:9">
      <c r="A103" s="2059"/>
      <c r="B103" s="868" t="s">
        <v>5050</v>
      </c>
      <c r="C103" s="868"/>
      <c r="D103" s="866"/>
      <c r="E103" s="866"/>
      <c r="I103" s="1586"/>
    </row>
    <row r="104" spans="1:9">
      <c r="A104" s="2059"/>
      <c r="B104" s="2060"/>
      <c r="C104" s="868" t="s">
        <v>5051</v>
      </c>
      <c r="D104" s="866"/>
      <c r="E104" s="866"/>
      <c r="I104" s="1586"/>
    </row>
    <row r="105" spans="1:9">
      <c r="A105" s="2059"/>
      <c r="B105" s="2060"/>
      <c r="C105" s="868" t="s">
        <v>5052</v>
      </c>
      <c r="D105" s="866"/>
      <c r="E105" s="866"/>
      <c r="I105" s="1586"/>
    </row>
    <row r="106" spans="1:9">
      <c r="A106" s="2059"/>
      <c r="C106" s="868"/>
      <c r="D106" s="866"/>
      <c r="E106" s="866"/>
      <c r="I106" s="1586"/>
    </row>
    <row r="107" spans="1:9">
      <c r="A107" s="2059"/>
      <c r="B107" s="868"/>
      <c r="C107" s="868"/>
      <c r="D107" s="866"/>
      <c r="E107" s="866"/>
      <c r="I107" s="1586"/>
    </row>
    <row r="108" spans="1:9">
      <c r="A108" s="2059"/>
      <c r="B108" s="868"/>
      <c r="C108" s="868"/>
      <c r="D108" s="866"/>
      <c r="E108" s="866"/>
      <c r="I108" s="1586"/>
    </row>
    <row r="109" spans="1:9">
      <c r="A109" s="2059"/>
      <c r="C109" s="866"/>
      <c r="D109" s="866"/>
      <c r="E109" s="866"/>
      <c r="I109" s="1586"/>
    </row>
    <row r="110" spans="1:9">
      <c r="A110" s="2059"/>
      <c r="C110" s="866"/>
      <c r="D110" s="866"/>
      <c r="E110" s="866"/>
      <c r="I110" s="1586"/>
    </row>
    <row r="111" spans="1:9">
      <c r="A111" s="2059"/>
      <c r="C111" s="866"/>
      <c r="D111" s="866"/>
      <c r="E111" s="866"/>
      <c r="I111" s="1586"/>
    </row>
    <row r="112" spans="1:9">
      <c r="A112" s="2059"/>
      <c r="C112" s="866"/>
      <c r="D112" s="866"/>
      <c r="E112" s="866"/>
      <c r="I112" s="1586"/>
    </row>
    <row r="113" spans="1:9">
      <c r="A113" s="2059"/>
      <c r="C113" s="866"/>
      <c r="D113" s="866"/>
      <c r="E113" s="866"/>
      <c r="I113" s="1586"/>
    </row>
    <row r="114" spans="1:9">
      <c r="A114" s="2059"/>
      <c r="C114" s="866"/>
      <c r="D114" s="866"/>
      <c r="E114" s="866"/>
      <c r="I114" s="1586"/>
    </row>
    <row r="115" spans="1:9">
      <c r="A115" s="2059"/>
      <c r="C115" s="866"/>
      <c r="D115" s="866"/>
      <c r="E115" s="866"/>
      <c r="I115" s="1586"/>
    </row>
    <row r="116" spans="1:9">
      <c r="A116" s="2059"/>
      <c r="C116" s="866"/>
      <c r="D116" s="866"/>
      <c r="E116" s="866"/>
      <c r="I116" s="1586"/>
    </row>
    <row r="117" spans="1:9">
      <c r="A117" s="2059"/>
      <c r="C117" s="866"/>
      <c r="D117" s="866"/>
      <c r="E117" s="866"/>
      <c r="I117" s="1586"/>
    </row>
    <row r="118" spans="1:9">
      <c r="A118" s="2059"/>
      <c r="C118" s="866"/>
      <c r="D118" s="866"/>
      <c r="E118" s="866"/>
      <c r="I118" s="1586"/>
    </row>
    <row r="119" spans="1:9">
      <c r="A119" s="2059"/>
      <c r="C119" s="866"/>
      <c r="D119" s="866"/>
      <c r="E119" s="866"/>
      <c r="I119" s="1586"/>
    </row>
    <row r="120" spans="1:9">
      <c r="A120" s="2059"/>
      <c r="C120" s="866"/>
      <c r="D120" s="866"/>
      <c r="E120" s="866"/>
      <c r="I120" s="1586"/>
    </row>
    <row r="121" spans="1:9">
      <c r="A121" s="2059"/>
      <c r="C121" s="866"/>
      <c r="D121" s="866"/>
      <c r="E121" s="866"/>
      <c r="I121" s="1586"/>
    </row>
    <row r="122" spans="1:9">
      <c r="A122" s="2059"/>
      <c r="C122" s="866"/>
      <c r="D122" s="866"/>
      <c r="E122" s="866"/>
      <c r="I122" s="1586"/>
    </row>
    <row r="123" spans="1:9">
      <c r="A123" s="2059"/>
      <c r="C123" s="866"/>
      <c r="D123" s="866"/>
      <c r="E123" s="866"/>
      <c r="I123" s="1586"/>
    </row>
    <row r="124" spans="1:9">
      <c r="A124" s="2059"/>
      <c r="C124" s="866"/>
      <c r="D124" s="866"/>
      <c r="E124" s="866"/>
      <c r="I124" s="1586"/>
    </row>
    <row r="125" spans="1:9">
      <c r="A125" s="2059"/>
      <c r="C125" s="866"/>
      <c r="D125" s="866"/>
      <c r="E125" s="866"/>
      <c r="I125" s="1586"/>
    </row>
    <row r="126" spans="1:9">
      <c r="A126" s="2059"/>
      <c r="C126" s="866"/>
      <c r="D126" s="866"/>
      <c r="E126" s="866"/>
      <c r="I126" s="1586"/>
    </row>
    <row r="127" spans="1:9" ht="16" thickBot="1">
      <c r="A127" s="1458"/>
      <c r="B127" s="1620"/>
      <c r="C127" s="2061"/>
      <c r="D127" s="2061"/>
      <c r="E127" s="2061"/>
      <c r="F127" s="1620"/>
      <c r="G127" s="1620"/>
      <c r="H127" s="1620"/>
      <c r="I127" s="1369"/>
    </row>
    <row r="128" spans="1:9">
      <c r="A128" s="866"/>
      <c r="E128" s="866"/>
    </row>
    <row r="129" spans="1:10">
      <c r="A129" s="51" t="s">
        <v>5053</v>
      </c>
      <c r="E129" s="135"/>
      <c r="H129" s="135" t="s">
        <v>5054</v>
      </c>
    </row>
    <row r="130" spans="1:10">
      <c r="A130" s="3699" t="s">
        <v>5055</v>
      </c>
      <c r="B130" s="3699"/>
      <c r="C130" s="3699"/>
      <c r="D130" s="3699"/>
      <c r="E130" s="3699"/>
      <c r="F130" s="3699"/>
      <c r="G130" s="3699"/>
      <c r="H130" s="3699"/>
      <c r="I130" s="3699"/>
      <c r="J130" s="12"/>
    </row>
    <row r="143" spans="1:10">
      <c r="A143" s="1583"/>
      <c r="C143" s="617"/>
      <c r="D143" s="617"/>
      <c r="E143" s="1586"/>
      <c r="F143" s="1586"/>
    </row>
    <row r="144" spans="1:10">
      <c r="A144" s="1583"/>
      <c r="C144" s="617"/>
      <c r="D144" s="617"/>
      <c r="E144" s="1586"/>
      <c r="F144" s="1586"/>
    </row>
    <row r="145" spans="1:6">
      <c r="A145" s="1583"/>
      <c r="C145" s="617"/>
      <c r="D145" s="617"/>
      <c r="E145" s="1586"/>
      <c r="F145" s="1586"/>
    </row>
    <row r="146" spans="1:6">
      <c r="A146" s="1583"/>
      <c r="C146" s="617"/>
      <c r="D146" s="617"/>
      <c r="E146" s="1586"/>
      <c r="F146" s="1586"/>
    </row>
    <row r="147" spans="1:6">
      <c r="A147" s="1583"/>
      <c r="C147" s="617"/>
      <c r="D147" s="617"/>
      <c r="E147" s="1586"/>
      <c r="F147" s="1586"/>
    </row>
    <row r="148" spans="1:6">
      <c r="A148" s="1583"/>
      <c r="C148" s="617"/>
      <c r="D148" s="617"/>
      <c r="E148" s="1586"/>
      <c r="F148" s="1586"/>
    </row>
    <row r="149" spans="1:6">
      <c r="A149" s="1583"/>
      <c r="C149" s="617"/>
      <c r="D149" s="617"/>
      <c r="E149" s="1586"/>
      <c r="F149" s="1586"/>
    </row>
    <row r="150" spans="1:6">
      <c r="A150" s="1583"/>
      <c r="C150" s="617"/>
      <c r="D150" s="617"/>
      <c r="E150" s="1586"/>
      <c r="F150" s="1586"/>
    </row>
    <row r="151" spans="1:6">
      <c r="A151" s="1583"/>
      <c r="C151" s="617"/>
      <c r="D151" s="617"/>
      <c r="E151" s="1586"/>
      <c r="F151" s="1586"/>
    </row>
    <row r="152" spans="1:6">
      <c r="A152" s="1583"/>
      <c r="C152" s="617"/>
      <c r="D152" s="617"/>
      <c r="E152" s="1586"/>
      <c r="F152" s="1586"/>
    </row>
    <row r="153" spans="1:6">
      <c r="A153" s="1583"/>
      <c r="C153" s="617"/>
      <c r="D153" s="617"/>
      <c r="E153" s="1586"/>
      <c r="F153" s="1586"/>
    </row>
    <row r="154" spans="1:6">
      <c r="A154" s="1583"/>
      <c r="C154" s="617"/>
      <c r="D154" s="617"/>
      <c r="E154" s="1586"/>
      <c r="F154" s="1586"/>
    </row>
    <row r="155" spans="1:6">
      <c r="A155" s="1583"/>
      <c r="C155" s="617"/>
      <c r="D155" s="617"/>
      <c r="E155" s="1586"/>
      <c r="F155" s="1586"/>
    </row>
    <row r="156" spans="1:6">
      <c r="A156" s="1583"/>
      <c r="C156" s="617"/>
      <c r="D156" s="617"/>
      <c r="E156" s="1586"/>
      <c r="F156" s="1586"/>
    </row>
    <row r="157" spans="1:6">
      <c r="A157" s="1583"/>
      <c r="C157" s="617"/>
      <c r="D157" s="617"/>
      <c r="E157" s="1586"/>
      <c r="F157" s="1586"/>
    </row>
    <row r="158" spans="1:6">
      <c r="A158" s="1583"/>
      <c r="C158" s="617"/>
      <c r="D158" s="617"/>
      <c r="E158" s="1586"/>
      <c r="F158" s="1586"/>
    </row>
    <row r="159" spans="1:6">
      <c r="A159" s="1583"/>
      <c r="C159" s="617"/>
      <c r="D159" s="617"/>
      <c r="E159" s="1586"/>
      <c r="F159" s="1586"/>
    </row>
    <row r="160" spans="1:6">
      <c r="A160" s="1583"/>
      <c r="C160" s="617"/>
      <c r="D160" s="617"/>
      <c r="E160" s="1586"/>
      <c r="F160" s="1586"/>
    </row>
    <row r="161" spans="1:6">
      <c r="A161" s="1583"/>
      <c r="C161" s="617"/>
      <c r="D161" s="617"/>
      <c r="E161" s="1586"/>
      <c r="F161" s="1586"/>
    </row>
    <row r="162" spans="1:6">
      <c r="A162" s="1583"/>
      <c r="C162" s="617"/>
      <c r="D162" s="617"/>
      <c r="E162" s="1586"/>
      <c r="F162" s="1586"/>
    </row>
    <row r="163" spans="1:6">
      <c r="A163" s="1583"/>
      <c r="C163" s="617"/>
      <c r="D163" s="617"/>
      <c r="E163" s="1586"/>
      <c r="F163" s="1586"/>
    </row>
    <row r="164" spans="1:6">
      <c r="A164" s="1583"/>
      <c r="C164" s="617"/>
      <c r="D164" s="617"/>
      <c r="E164" s="1586"/>
      <c r="F164" s="1586"/>
    </row>
    <row r="165" spans="1:6">
      <c r="A165" s="1583"/>
      <c r="C165" s="617"/>
      <c r="D165" s="617"/>
      <c r="E165" s="1586"/>
      <c r="F165" s="1586"/>
    </row>
    <row r="166" spans="1:6">
      <c r="A166" s="1583"/>
      <c r="C166" s="617"/>
      <c r="D166" s="617"/>
      <c r="E166" s="1586"/>
      <c r="F166" s="1586"/>
    </row>
    <row r="167" spans="1:6">
      <c r="A167" s="1583"/>
      <c r="C167" s="617"/>
      <c r="D167" s="617"/>
      <c r="E167" s="1586"/>
      <c r="F167" s="1586"/>
    </row>
    <row r="168" spans="1:6">
      <c r="A168" s="1583"/>
      <c r="C168" s="617"/>
      <c r="D168" s="617"/>
      <c r="E168" s="1586"/>
      <c r="F168" s="1586"/>
    </row>
    <row r="169" spans="1:6">
      <c r="A169" s="1583"/>
      <c r="C169" s="617"/>
      <c r="D169" s="617"/>
      <c r="E169" s="1586"/>
      <c r="F169" s="1586"/>
    </row>
    <row r="170" spans="1:6">
      <c r="A170" s="1583"/>
      <c r="C170" s="617"/>
      <c r="D170" s="617"/>
      <c r="E170" s="1586"/>
      <c r="F170" s="1586"/>
    </row>
    <row r="171" spans="1:6">
      <c r="A171" s="1583"/>
      <c r="C171" s="617"/>
      <c r="D171" s="617"/>
      <c r="E171" s="1586"/>
      <c r="F171" s="1586"/>
    </row>
    <row r="172" spans="1:6">
      <c r="A172" s="1583"/>
      <c r="C172" s="617"/>
      <c r="D172" s="617"/>
      <c r="E172" s="1586"/>
      <c r="F172" s="1586"/>
    </row>
    <row r="173" spans="1:6">
      <c r="A173" s="1583"/>
      <c r="C173" s="617"/>
      <c r="D173" s="617"/>
      <c r="E173" s="1586"/>
      <c r="F173" s="1586"/>
    </row>
    <row r="174" spans="1:6">
      <c r="A174" s="1583"/>
      <c r="C174" s="617"/>
      <c r="D174" s="617"/>
      <c r="E174" s="1586"/>
      <c r="F174" s="1586"/>
    </row>
    <row r="175" spans="1:6">
      <c r="A175" s="1583"/>
      <c r="C175" s="617"/>
      <c r="D175" s="617"/>
      <c r="E175" s="1586"/>
      <c r="F175" s="1586"/>
    </row>
    <row r="176" spans="1:6">
      <c r="A176" s="1583"/>
      <c r="C176" s="617"/>
      <c r="D176" s="617"/>
      <c r="E176" s="1586"/>
      <c r="F176" s="1586"/>
    </row>
    <row r="177" spans="1:6">
      <c r="A177" s="1583"/>
      <c r="C177" s="617"/>
      <c r="D177" s="617"/>
      <c r="E177" s="1586"/>
      <c r="F177" s="1586"/>
    </row>
    <row r="178" spans="1:6">
      <c r="A178" s="1583"/>
      <c r="C178" s="617"/>
      <c r="D178" s="617"/>
      <c r="E178" s="1586"/>
      <c r="F178" s="1586"/>
    </row>
    <row r="179" spans="1:6">
      <c r="A179" s="1583"/>
      <c r="C179" s="1128"/>
      <c r="D179" s="1128"/>
      <c r="E179" s="1586"/>
      <c r="F179" s="1586"/>
    </row>
    <row r="180" spans="1:6">
      <c r="A180" s="1583"/>
      <c r="E180" s="1586"/>
      <c r="F180" s="1586"/>
    </row>
    <row r="181" spans="1:6" ht="16" thickBot="1">
      <c r="A181" s="1189"/>
      <c r="B181" s="1620"/>
      <c r="C181" s="1620"/>
      <c r="D181" s="1620"/>
      <c r="E181" s="1369"/>
      <c r="F181" s="1586"/>
    </row>
    <row r="182" spans="1:6">
      <c r="A182" s="1583"/>
      <c r="F182" s="1586"/>
    </row>
    <row r="183" spans="1:6">
      <c r="A183" s="1583"/>
      <c r="F183" s="1586"/>
    </row>
    <row r="184" spans="1:6">
      <c r="A184" s="1583"/>
      <c r="F184" s="1586"/>
    </row>
    <row r="185" spans="1:6">
      <c r="A185" s="1583"/>
      <c r="F185" s="1586"/>
    </row>
    <row r="186" spans="1:6">
      <c r="A186" s="1583"/>
      <c r="F186" s="1586"/>
    </row>
    <row r="187" spans="1:6">
      <c r="A187" s="1583"/>
      <c r="F187" s="1586"/>
    </row>
    <row r="188" spans="1:6">
      <c r="A188" s="1583"/>
      <c r="F188" s="1586"/>
    </row>
    <row r="189" spans="1:6">
      <c r="A189" s="1583"/>
      <c r="F189" s="1586"/>
    </row>
    <row r="190" spans="1:6">
      <c r="A190" s="1583"/>
      <c r="F190" s="1586"/>
    </row>
    <row r="191" spans="1:6">
      <c r="A191" s="1583"/>
      <c r="F191" s="1586"/>
    </row>
    <row r="192" spans="1:6">
      <c r="A192" s="1583"/>
      <c r="F192" s="1586"/>
    </row>
    <row r="193" spans="1:6">
      <c r="A193" s="1583"/>
      <c r="F193" s="1586"/>
    </row>
    <row r="194" spans="1:6">
      <c r="A194" s="1583"/>
      <c r="F194" s="1586"/>
    </row>
    <row r="195" spans="1:6">
      <c r="A195" s="1583"/>
      <c r="F195" s="1586"/>
    </row>
    <row r="196" spans="1:6">
      <c r="A196" s="1583"/>
      <c r="F196" s="1586"/>
    </row>
    <row r="197" spans="1:6">
      <c r="A197" s="1583"/>
      <c r="F197" s="1586"/>
    </row>
    <row r="198" spans="1:6">
      <c r="A198" s="1583"/>
      <c r="F198" s="1586"/>
    </row>
    <row r="199" spans="1:6">
      <c r="A199" s="1583"/>
      <c r="F199" s="1586"/>
    </row>
    <row r="200" spans="1:6" ht="16" thickBot="1">
      <c r="A200" s="1189"/>
      <c r="B200" s="1620"/>
      <c r="C200" s="1620"/>
      <c r="D200" s="1620"/>
      <c r="E200" s="1620"/>
      <c r="F200" s="1369"/>
    </row>
  </sheetData>
  <mergeCells count="3">
    <mergeCell ref="A130:I130"/>
    <mergeCell ref="A62:I62"/>
    <mergeCell ref="A72:H72"/>
  </mergeCells>
  <printOptions horizontalCentered="1" verticalCentered="1"/>
  <pageMargins left="0.5" right="0.75" top="0.5" bottom="0.5" header="0.5" footer="0.5"/>
  <pageSetup scale="61" fitToHeight="2" pageOrder="overThenDown" orientation="portrait" r:id="rId1"/>
  <headerFooter alignWithMargins="0"/>
  <rowBreaks count="1" manualBreakCount="1">
    <brk id="63" max="16383" man="1"/>
  </rowBreaks>
  <customProperties>
    <customPr name="_pios_id" r:id="rId2"/>
  </customProperties>
  <ignoredErrors>
    <ignoredError sqref="E82 C42:G42 H29:H39 H21:H22 E89:E90 E96" unlocked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G200"/>
  <sheetViews>
    <sheetView view="pageBreakPreview" zoomScale="60" zoomScaleNormal="60" workbookViewId="0">
      <selection activeCell="G23" sqref="G23"/>
    </sheetView>
  </sheetViews>
  <sheetFormatPr defaultRowHeight="15.5"/>
  <cols>
    <col min="1" max="1" width="4" customWidth="1"/>
    <col min="2" max="2" width="42.3046875" customWidth="1"/>
    <col min="3" max="3" width="14.69140625" style="910" customWidth="1"/>
    <col min="4" max="4" width="15.69140625" style="910" customWidth="1"/>
    <col min="5" max="5" width="16" style="910" customWidth="1"/>
    <col min="6" max="6" width="14.84375" style="910" customWidth="1"/>
    <col min="7" max="7" width="9.07421875" customWidth="1"/>
  </cols>
  <sheetData>
    <row r="1" spans="1:6" ht="16" thickBot="1"/>
    <row r="2" spans="1:6" ht="16" thickTop="1">
      <c r="A2" s="504" t="s">
        <v>1245</v>
      </c>
      <c r="B2" s="505"/>
      <c r="C2" s="885" t="s">
        <v>1246</v>
      </c>
      <c r="D2" s="897" t="s">
        <v>158</v>
      </c>
      <c r="E2" s="899" t="s">
        <v>159</v>
      </c>
      <c r="F2" s="927"/>
    </row>
    <row r="3" spans="1:6">
      <c r="A3" s="510" t="str">
        <f>'Data Sheet'!$C$25</f>
        <v xml:space="preserve">Niagara Mohawk Power Corporation </v>
      </c>
      <c r="B3" s="40"/>
      <c r="C3" s="47" t="s">
        <v>5056</v>
      </c>
      <c r="D3" s="874" t="s">
        <v>1248</v>
      </c>
      <c r="E3" s="873"/>
      <c r="F3" s="928"/>
    </row>
    <row r="4" spans="1:6">
      <c r="A4" s="512" t="s">
        <v>1249</v>
      </c>
      <c r="B4" s="40"/>
      <c r="C4" s="886" t="s">
        <v>1250</v>
      </c>
      <c r="D4" s="992" t="str">
        <f>'Data Sheet'!$C$40</f>
        <v>April 20, 2026</v>
      </c>
      <c r="E4" s="886" t="str">
        <f>'Data Sheet'!$C$38</f>
        <v>December 31, 2025</v>
      </c>
      <c r="F4" s="929"/>
    </row>
    <row r="5" spans="1:6" ht="16.5" customHeight="1">
      <c r="A5" s="3930" t="s">
        <v>5057</v>
      </c>
      <c r="B5" s="3931"/>
      <c r="C5" s="3931"/>
      <c r="D5" s="3931"/>
      <c r="E5" s="3931"/>
      <c r="F5" s="3932"/>
    </row>
    <row r="6" spans="1:6">
      <c r="A6" s="517" t="s">
        <v>5058</v>
      </c>
      <c r="B6" s="114"/>
      <c r="C6" s="886"/>
      <c r="D6" s="886"/>
      <c r="E6" s="2689"/>
      <c r="F6" s="928"/>
    </row>
    <row r="7" spans="1:6">
      <c r="A7" s="517" t="s">
        <v>5059</v>
      </c>
      <c r="B7" s="114"/>
      <c r="C7" s="886"/>
      <c r="D7" s="886"/>
      <c r="E7" s="886"/>
      <c r="F7" s="928"/>
    </row>
    <row r="8" spans="1:6">
      <c r="A8" s="517" t="s">
        <v>5060</v>
      </c>
      <c r="B8" s="114"/>
      <c r="C8" s="887"/>
      <c r="D8" s="887"/>
      <c r="E8" s="887"/>
      <c r="F8" s="930"/>
    </row>
    <row r="9" spans="1:6">
      <c r="A9" s="517" t="s">
        <v>5061</v>
      </c>
      <c r="B9" s="114"/>
      <c r="C9" s="887"/>
      <c r="D9" s="887"/>
      <c r="E9" s="887"/>
      <c r="F9" s="930"/>
    </row>
    <row r="10" spans="1:6">
      <c r="A10" s="517" t="s">
        <v>5062</v>
      </c>
      <c r="B10" s="114"/>
      <c r="C10" s="887"/>
      <c r="D10" s="887"/>
      <c r="E10" s="887"/>
      <c r="F10" s="930"/>
    </row>
    <row r="11" spans="1:6">
      <c r="A11" s="517"/>
      <c r="B11" s="114"/>
      <c r="C11" s="887"/>
      <c r="D11" s="887"/>
      <c r="E11" s="887"/>
      <c r="F11" s="930"/>
    </row>
    <row r="12" spans="1:6">
      <c r="A12" s="517"/>
      <c r="B12" s="114"/>
      <c r="C12" s="887"/>
      <c r="D12" s="887"/>
      <c r="E12" s="887"/>
      <c r="F12" s="930"/>
    </row>
    <row r="13" spans="1:6">
      <c r="A13" s="517"/>
      <c r="B13" s="114"/>
      <c r="C13" s="887"/>
      <c r="D13" s="887"/>
      <c r="E13" s="887"/>
      <c r="F13" s="930"/>
    </row>
    <row r="14" spans="1:6">
      <c r="A14" s="519" t="s">
        <v>399</v>
      </c>
      <c r="B14" s="520"/>
      <c r="C14" s="931"/>
      <c r="D14" s="931"/>
      <c r="E14" s="931"/>
      <c r="F14" s="932"/>
    </row>
    <row r="15" spans="1:6">
      <c r="A15" s="523" t="s">
        <v>402</v>
      </c>
      <c r="B15" s="593" t="s">
        <v>5063</v>
      </c>
      <c r="C15" s="890" t="s">
        <v>3668</v>
      </c>
      <c r="D15" s="890" t="s">
        <v>3668</v>
      </c>
      <c r="E15" s="890" t="s">
        <v>3668</v>
      </c>
      <c r="F15" s="933" t="s">
        <v>3668</v>
      </c>
    </row>
    <row r="16" spans="1:6">
      <c r="A16" s="523"/>
      <c r="B16" s="593"/>
      <c r="C16" s="890" t="s">
        <v>3669</v>
      </c>
      <c r="D16" s="890" t="s">
        <v>3670</v>
      </c>
      <c r="E16" s="890" t="s">
        <v>3671</v>
      </c>
      <c r="F16" s="933" t="s">
        <v>503</v>
      </c>
    </row>
    <row r="17" spans="1:7">
      <c r="A17" s="525"/>
      <c r="B17" s="522" t="s">
        <v>172</v>
      </c>
      <c r="C17" s="890" t="s">
        <v>173</v>
      </c>
      <c r="D17" s="890" t="s">
        <v>174</v>
      </c>
      <c r="E17" s="890" t="s">
        <v>175</v>
      </c>
      <c r="F17" s="933" t="s">
        <v>513</v>
      </c>
    </row>
    <row r="18" spans="1:7">
      <c r="A18" s="526">
        <v>1</v>
      </c>
      <c r="B18" s="527" t="s">
        <v>4156</v>
      </c>
      <c r="C18" s="934"/>
      <c r="D18" s="934"/>
      <c r="E18" s="934"/>
      <c r="F18" s="949"/>
    </row>
    <row r="19" spans="1:7">
      <c r="A19" s="526">
        <v>2</v>
      </c>
      <c r="B19" s="527" t="s">
        <v>5064</v>
      </c>
      <c r="C19" s="3227">
        <v>343784984.45999837</v>
      </c>
      <c r="D19" s="3227">
        <v>131485728.78999938</v>
      </c>
      <c r="E19" s="3227">
        <v>223458654.56999832</v>
      </c>
      <c r="F19" s="3228">
        <v>250485642.41000009</v>
      </c>
      <c r="G19" s="1046"/>
    </row>
    <row r="20" spans="1:7" s="9" customFormat="1">
      <c r="A20" s="526">
        <v>3</v>
      </c>
      <c r="B20" s="527" t="s">
        <v>5065</v>
      </c>
      <c r="C20" s="935"/>
      <c r="D20" s="935"/>
      <c r="E20" s="935"/>
      <c r="F20" s="936"/>
    </row>
    <row r="21" spans="1:7">
      <c r="A21" s="526">
        <v>4</v>
      </c>
      <c r="B21" s="527" t="s">
        <v>5066</v>
      </c>
      <c r="C21" s="892"/>
      <c r="D21" s="892"/>
      <c r="E21" s="892"/>
      <c r="F21" s="937"/>
    </row>
    <row r="22" spans="1:7">
      <c r="A22" s="526">
        <v>5</v>
      </c>
      <c r="B22" s="527" t="s">
        <v>5067</v>
      </c>
      <c r="C22" s="892"/>
      <c r="D22" s="892"/>
      <c r="E22" s="892"/>
      <c r="F22" s="937"/>
    </row>
    <row r="23" spans="1:7">
      <c r="A23" s="526">
        <v>6</v>
      </c>
      <c r="B23" s="527" t="s">
        <v>5068</v>
      </c>
      <c r="C23" s="892">
        <v>23756155.82</v>
      </c>
      <c r="D23" s="892">
        <v>20395357.789999999</v>
      </c>
      <c r="E23" s="892">
        <v>20786548.48</v>
      </c>
      <c r="F23" s="937">
        <v>30266740.93</v>
      </c>
      <c r="G23" s="1046"/>
    </row>
    <row r="24" spans="1:7">
      <c r="A24" s="526">
        <v>7</v>
      </c>
      <c r="B24" s="527" t="s">
        <v>5069</v>
      </c>
      <c r="C24" s="892"/>
      <c r="D24" s="938"/>
      <c r="E24" s="938"/>
      <c r="F24" s="939"/>
    </row>
    <row r="25" spans="1:7">
      <c r="A25" s="526">
        <v>8</v>
      </c>
      <c r="B25" s="527" t="s">
        <v>5070</v>
      </c>
      <c r="C25" s="892">
        <v>24583880.449999999</v>
      </c>
      <c r="D25" s="938">
        <v>36987345.259999998</v>
      </c>
      <c r="E25" s="938">
        <v>52480529.939999998</v>
      </c>
      <c r="F25" s="939">
        <v>35620346.950000003</v>
      </c>
      <c r="G25" s="1046"/>
    </row>
    <row r="26" spans="1:7">
      <c r="A26" s="526">
        <v>9</v>
      </c>
      <c r="B26" s="527"/>
      <c r="C26" s="892"/>
      <c r="D26" s="892"/>
      <c r="E26" s="892"/>
      <c r="F26" s="937"/>
    </row>
    <row r="27" spans="1:7">
      <c r="A27" s="526">
        <v>10</v>
      </c>
      <c r="B27" s="527"/>
      <c r="C27" s="892"/>
      <c r="D27" s="892"/>
      <c r="E27" s="892"/>
      <c r="F27" s="937"/>
    </row>
    <row r="28" spans="1:7">
      <c r="A28" s="526">
        <v>11</v>
      </c>
      <c r="B28" s="527"/>
      <c r="C28" s="892"/>
      <c r="D28" s="892"/>
      <c r="E28" s="892"/>
      <c r="F28" s="937"/>
    </row>
    <row r="29" spans="1:7">
      <c r="A29" s="526">
        <v>12</v>
      </c>
      <c r="B29" s="527"/>
      <c r="C29" s="892"/>
      <c r="D29" s="892"/>
      <c r="E29" s="892"/>
      <c r="F29" s="937"/>
    </row>
    <row r="30" spans="1:7">
      <c r="A30" s="526">
        <v>13</v>
      </c>
      <c r="B30" s="527"/>
      <c r="C30" s="892"/>
      <c r="D30" s="892"/>
      <c r="E30" s="892"/>
      <c r="F30" s="937"/>
    </row>
    <row r="31" spans="1:7">
      <c r="A31" s="526">
        <v>14</v>
      </c>
      <c r="B31" s="527"/>
      <c r="C31" s="892"/>
      <c r="D31" s="892"/>
      <c r="E31" s="892"/>
      <c r="F31" s="937"/>
    </row>
    <row r="32" spans="1:7">
      <c r="A32" s="526">
        <v>15</v>
      </c>
      <c r="B32" s="527"/>
      <c r="C32" s="892"/>
      <c r="D32" s="892"/>
      <c r="E32" s="892"/>
      <c r="F32" s="937"/>
    </row>
    <row r="33" spans="1:6">
      <c r="A33" s="526">
        <v>16</v>
      </c>
      <c r="B33" s="527"/>
      <c r="C33" s="892"/>
      <c r="D33" s="892"/>
      <c r="E33" s="892"/>
      <c r="F33" s="937"/>
    </row>
    <row r="34" spans="1:6">
      <c r="A34" s="526">
        <v>17</v>
      </c>
      <c r="B34" s="527"/>
      <c r="C34" s="892"/>
      <c r="D34" s="878"/>
      <c r="E34" s="878"/>
      <c r="F34" s="879"/>
    </row>
    <row r="35" spans="1:6">
      <c r="A35" s="526">
        <v>18</v>
      </c>
      <c r="B35" s="527"/>
      <c r="C35" s="892"/>
      <c r="D35" s="878"/>
      <c r="E35" s="878"/>
      <c r="F35" s="879"/>
    </row>
    <row r="36" spans="1:6">
      <c r="A36" s="526">
        <v>19</v>
      </c>
      <c r="B36" s="527"/>
      <c r="C36" s="892"/>
      <c r="D36" s="892"/>
      <c r="E36" s="892"/>
      <c r="F36" s="937"/>
    </row>
    <row r="37" spans="1:6">
      <c r="A37" s="526">
        <v>20</v>
      </c>
      <c r="B37" s="527"/>
      <c r="C37" s="892"/>
      <c r="D37" s="892"/>
      <c r="E37" s="892"/>
      <c r="F37" s="937"/>
    </row>
    <row r="38" spans="1:6">
      <c r="A38" s="526">
        <v>21</v>
      </c>
      <c r="B38" s="527"/>
      <c r="C38" s="892"/>
      <c r="D38" s="892"/>
      <c r="E38" s="892"/>
      <c r="F38" s="937"/>
    </row>
    <row r="39" spans="1:6">
      <c r="A39" s="526">
        <v>22</v>
      </c>
      <c r="B39" s="527"/>
      <c r="C39" s="878"/>
      <c r="D39" s="878"/>
      <c r="E39" s="878"/>
      <c r="F39" s="879"/>
    </row>
    <row r="40" spans="1:6">
      <c r="A40" s="526">
        <v>23</v>
      </c>
      <c r="B40" s="527"/>
      <c r="C40" s="892"/>
      <c r="D40" s="892"/>
      <c r="E40" s="892"/>
      <c r="F40" s="937"/>
    </row>
    <row r="41" spans="1:6">
      <c r="A41" s="526">
        <v>24</v>
      </c>
      <c r="B41" s="527"/>
      <c r="C41" s="892"/>
      <c r="D41" s="892"/>
      <c r="E41" s="892"/>
      <c r="F41" s="937"/>
    </row>
    <row r="42" spans="1:6">
      <c r="A42" s="526">
        <v>25</v>
      </c>
      <c r="B42" s="527"/>
      <c r="C42" s="892"/>
      <c r="D42" s="878"/>
      <c r="E42" s="878"/>
      <c r="F42" s="879"/>
    </row>
    <row r="43" spans="1:6">
      <c r="A43" s="526">
        <v>26</v>
      </c>
      <c r="B43" s="527"/>
      <c r="C43" s="892"/>
      <c r="D43" s="892"/>
      <c r="E43" s="892"/>
      <c r="F43" s="937"/>
    </row>
    <row r="44" spans="1:6">
      <c r="A44" s="526">
        <v>27</v>
      </c>
      <c r="B44" s="527"/>
      <c r="C44" s="892"/>
      <c r="D44" s="892"/>
      <c r="E44" s="892"/>
      <c r="F44" s="937"/>
    </row>
    <row r="45" spans="1:6">
      <c r="A45" s="526">
        <v>28</v>
      </c>
      <c r="B45" s="527"/>
      <c r="C45" s="892"/>
      <c r="D45" s="892"/>
      <c r="E45" s="892"/>
      <c r="F45" s="937"/>
    </row>
    <row r="46" spans="1:6">
      <c r="A46" s="526">
        <v>29</v>
      </c>
      <c r="B46" s="527"/>
      <c r="C46" s="892"/>
      <c r="D46" s="892"/>
      <c r="E46" s="892"/>
      <c r="F46" s="937"/>
    </row>
    <row r="47" spans="1:6">
      <c r="A47" s="526">
        <v>30</v>
      </c>
      <c r="B47" s="527"/>
      <c r="C47" s="892"/>
      <c r="D47" s="892"/>
      <c r="E47" s="892"/>
      <c r="F47" s="937"/>
    </row>
    <row r="48" spans="1:6">
      <c r="A48" s="526">
        <v>31</v>
      </c>
      <c r="B48" s="527"/>
      <c r="C48" s="892"/>
      <c r="D48" s="892"/>
      <c r="E48" s="892"/>
      <c r="F48" s="937"/>
    </row>
    <row r="49" spans="1:6">
      <c r="A49" s="526">
        <v>32</v>
      </c>
      <c r="B49" s="527"/>
      <c r="C49" s="892"/>
      <c r="D49" s="892"/>
      <c r="E49" s="892"/>
      <c r="F49" s="937"/>
    </row>
    <row r="50" spans="1:6">
      <c r="A50" s="526">
        <v>33</v>
      </c>
      <c r="B50" s="527"/>
      <c r="C50" s="892"/>
      <c r="D50" s="892"/>
      <c r="E50" s="892"/>
      <c r="F50" s="937"/>
    </row>
    <row r="51" spans="1:6">
      <c r="A51" s="526">
        <v>34</v>
      </c>
      <c r="B51" s="527"/>
      <c r="C51" s="892"/>
      <c r="D51" s="878"/>
      <c r="E51" s="878"/>
      <c r="F51" s="879"/>
    </row>
    <row r="52" spans="1:6">
      <c r="A52" s="526">
        <v>35</v>
      </c>
      <c r="B52" s="527"/>
      <c r="C52" s="892"/>
      <c r="D52" s="892"/>
      <c r="E52" s="892"/>
      <c r="F52" s="937"/>
    </row>
    <row r="53" spans="1:6">
      <c r="A53" s="526">
        <v>36</v>
      </c>
      <c r="B53" s="527"/>
      <c r="C53" s="892"/>
      <c r="D53" s="892"/>
      <c r="E53" s="892"/>
      <c r="F53" s="937"/>
    </row>
    <row r="54" spans="1:6">
      <c r="A54" s="526">
        <v>37</v>
      </c>
      <c r="B54" s="527"/>
      <c r="C54" s="892"/>
      <c r="D54" s="892"/>
      <c r="E54" s="892"/>
      <c r="F54" s="937"/>
    </row>
    <row r="55" spans="1:6">
      <c r="A55" s="526">
        <v>38</v>
      </c>
      <c r="B55" s="527"/>
      <c r="C55" s="892"/>
      <c r="D55" s="892"/>
      <c r="E55" s="892"/>
      <c r="F55" s="937"/>
    </row>
    <row r="56" spans="1:6">
      <c r="A56" s="526">
        <v>39</v>
      </c>
      <c r="B56" s="527"/>
      <c r="C56" s="892"/>
      <c r="D56" s="892"/>
      <c r="E56" s="892"/>
      <c r="F56" s="937"/>
    </row>
    <row r="57" spans="1:6">
      <c r="A57" s="526">
        <v>40</v>
      </c>
      <c r="B57" s="527"/>
      <c r="C57" s="892"/>
      <c r="D57" s="892"/>
      <c r="E57" s="892"/>
      <c r="F57" s="937"/>
    </row>
    <row r="58" spans="1:6">
      <c r="A58" s="526">
        <v>41</v>
      </c>
      <c r="B58" s="527"/>
      <c r="C58" s="892"/>
      <c r="D58" s="892"/>
      <c r="E58" s="892"/>
      <c r="F58" s="937"/>
    </row>
    <row r="59" spans="1:6">
      <c r="A59" s="526">
        <v>42</v>
      </c>
      <c r="B59" s="527"/>
      <c r="C59" s="892"/>
      <c r="D59" s="892"/>
      <c r="E59" s="892"/>
      <c r="F59" s="937"/>
    </row>
    <row r="60" spans="1:6">
      <c r="A60" s="526">
        <v>43</v>
      </c>
      <c r="B60" s="527"/>
      <c r="C60" s="892"/>
      <c r="D60" s="892"/>
      <c r="E60" s="892"/>
      <c r="F60" s="937"/>
    </row>
    <row r="61" spans="1:6">
      <c r="A61" s="526">
        <v>44</v>
      </c>
      <c r="B61" s="527"/>
      <c r="C61" s="892"/>
      <c r="D61" s="892"/>
      <c r="E61" s="892"/>
      <c r="F61" s="937"/>
    </row>
    <row r="62" spans="1:6">
      <c r="A62" s="526">
        <v>45</v>
      </c>
      <c r="B62" s="527"/>
      <c r="C62" s="892"/>
      <c r="D62" s="892"/>
      <c r="E62" s="892"/>
      <c r="F62" s="937"/>
    </row>
    <row r="63" spans="1:6">
      <c r="A63" s="526">
        <v>46</v>
      </c>
      <c r="B63" s="527"/>
      <c r="C63" s="892"/>
      <c r="D63" s="892"/>
      <c r="E63" s="892"/>
      <c r="F63" s="937"/>
    </row>
    <row r="64" spans="1:6" ht="16" thickBot="1">
      <c r="A64" s="543">
        <v>47</v>
      </c>
      <c r="B64" s="544" t="s">
        <v>972</v>
      </c>
      <c r="C64" s="3225">
        <f>SUM(C18:C63)</f>
        <v>392125020.72999835</v>
      </c>
      <c r="D64" s="3225">
        <f>SUM(D18:D63)</f>
        <v>188868431.83999938</v>
      </c>
      <c r="E64" s="3225">
        <f>SUM(E18:E63)</f>
        <v>296725732.98999834</v>
      </c>
      <c r="F64" s="3226">
        <f>SUM(F18:F63)</f>
        <v>316372730.29000008</v>
      </c>
    </row>
    <row r="65" spans="1:6" ht="16" thickTop="1">
      <c r="A65" s="9"/>
      <c r="B65" s="9"/>
      <c r="C65" s="886"/>
      <c r="D65" s="886"/>
      <c r="E65" s="886"/>
      <c r="F65" s="886"/>
    </row>
    <row r="66" spans="1:6">
      <c r="A66" s="9" t="s">
        <v>3673</v>
      </c>
      <c r="B66" s="9"/>
      <c r="C66" s="894"/>
      <c r="D66" s="894"/>
      <c r="E66" s="894"/>
      <c r="F66" s="894"/>
    </row>
    <row r="67" spans="1:6">
      <c r="A67" s="12" t="s">
        <v>5071</v>
      </c>
      <c r="B67" s="12"/>
      <c r="C67" s="895"/>
      <c r="D67" s="895"/>
      <c r="E67" s="895"/>
      <c r="F67" s="895"/>
    </row>
    <row r="71" spans="1:6" ht="31.5" customHeight="1">
      <c r="D71"/>
    </row>
    <row r="125" spans="1:5" ht="16" thickBot="1"/>
    <row r="126" spans="1:5">
      <c r="A126" s="1432"/>
      <c r="B126" s="1396"/>
      <c r="C126" s="1614"/>
      <c r="D126" s="1614"/>
      <c r="E126" s="1617"/>
    </row>
    <row r="127" spans="1:5">
      <c r="A127" s="1590"/>
      <c r="C127" s="1615"/>
      <c r="D127" s="1615"/>
      <c r="E127" s="1618"/>
    </row>
    <row r="128" spans="1:5">
      <c r="A128" s="1590"/>
      <c r="C128" s="1615"/>
      <c r="D128" s="1615"/>
      <c r="E128" s="1618"/>
    </row>
    <row r="129" spans="1:6">
      <c r="A129" s="1590"/>
      <c r="C129" s="1615"/>
      <c r="D129" s="1615"/>
      <c r="E129" s="1618"/>
    </row>
    <row r="130" spans="1:6">
      <c r="A130" s="1590"/>
      <c r="C130" s="1615"/>
      <c r="D130" s="1615"/>
      <c r="E130" s="1618"/>
    </row>
    <row r="131" spans="1:6">
      <c r="A131" s="1590"/>
      <c r="C131" s="1615"/>
      <c r="D131" s="1615"/>
      <c r="E131" s="1618"/>
    </row>
    <row r="132" spans="1:6">
      <c r="A132" s="1590"/>
      <c r="C132" s="1726"/>
      <c r="D132" s="1726"/>
      <c r="E132" s="1618"/>
    </row>
    <row r="133" spans="1:6">
      <c r="A133" s="1590"/>
      <c r="C133" s="1727"/>
      <c r="D133" s="1727"/>
      <c r="E133" s="1618"/>
    </row>
    <row r="134" spans="1:6">
      <c r="A134" s="1590"/>
      <c r="C134" s="1727"/>
      <c r="D134" s="1727"/>
      <c r="E134" s="1618"/>
    </row>
    <row r="135" spans="1:6">
      <c r="A135" s="1590"/>
      <c r="C135" s="1727"/>
      <c r="D135" s="1727"/>
      <c r="E135" s="1618"/>
      <c r="F135" s="1615"/>
    </row>
    <row r="136" spans="1:6">
      <c r="A136" s="1590"/>
      <c r="C136" s="1727"/>
      <c r="D136" s="1727"/>
      <c r="E136" s="1618"/>
      <c r="F136" s="1618"/>
    </row>
    <row r="137" spans="1:6">
      <c r="A137" s="1590"/>
      <c r="C137" s="1727"/>
      <c r="D137" s="1727"/>
      <c r="E137" s="1618"/>
      <c r="F137" s="1618"/>
    </row>
    <row r="138" spans="1:6">
      <c r="A138" s="1590"/>
      <c r="C138" s="1727"/>
      <c r="D138" s="1727"/>
      <c r="E138" s="1618"/>
      <c r="F138" s="1618"/>
    </row>
    <row r="139" spans="1:6">
      <c r="A139" s="1590"/>
      <c r="C139" s="1727"/>
      <c r="D139" s="1727"/>
      <c r="E139" s="1618"/>
      <c r="F139" s="1618"/>
    </row>
    <row r="140" spans="1:6">
      <c r="A140" s="1590"/>
      <c r="C140" s="1727"/>
      <c r="D140" s="1727"/>
      <c r="E140" s="1618"/>
      <c r="F140" s="1618"/>
    </row>
    <row r="141" spans="1:6">
      <c r="A141" s="1590"/>
      <c r="C141" s="1727"/>
      <c r="D141" s="1727"/>
      <c r="E141" s="1618"/>
      <c r="F141" s="1618"/>
    </row>
    <row r="142" spans="1:6">
      <c r="A142" s="1590"/>
      <c r="C142" s="1727"/>
      <c r="D142" s="1727"/>
      <c r="E142" s="1618"/>
      <c r="F142" s="1618"/>
    </row>
    <row r="143" spans="1:6">
      <c r="A143" s="1590"/>
      <c r="C143" s="1727"/>
      <c r="D143" s="1727"/>
      <c r="E143" s="1618"/>
      <c r="F143" s="1618"/>
    </row>
    <row r="144" spans="1:6">
      <c r="A144" s="1590"/>
      <c r="C144" s="1727"/>
      <c r="D144" s="1727"/>
      <c r="E144" s="1618"/>
      <c r="F144" s="1618"/>
    </row>
    <row r="145" spans="1:6">
      <c r="A145" s="1590"/>
      <c r="C145" s="1727"/>
      <c r="D145" s="1727"/>
      <c r="E145" s="1618"/>
      <c r="F145" s="1618"/>
    </row>
    <row r="146" spans="1:6">
      <c r="A146" s="1590"/>
      <c r="C146" s="1727"/>
      <c r="D146" s="1727"/>
      <c r="E146" s="1618"/>
      <c r="F146" s="1618"/>
    </row>
    <row r="147" spans="1:6">
      <c r="A147" s="1590"/>
      <c r="C147" s="1727"/>
      <c r="D147" s="1727"/>
      <c r="E147" s="1618"/>
      <c r="F147" s="1618"/>
    </row>
    <row r="148" spans="1:6">
      <c r="A148" s="1590"/>
      <c r="C148" s="1727"/>
      <c r="D148" s="1727"/>
      <c r="E148" s="1618"/>
      <c r="F148" s="1618"/>
    </row>
    <row r="149" spans="1:6">
      <c r="A149" s="1590"/>
      <c r="C149" s="1727"/>
      <c r="D149" s="1727"/>
      <c r="E149" s="1618"/>
      <c r="F149" s="1618"/>
    </row>
    <row r="150" spans="1:6">
      <c r="A150" s="1590"/>
      <c r="C150" s="1727"/>
      <c r="D150" s="1727"/>
      <c r="E150" s="1618"/>
      <c r="F150" s="1618"/>
    </row>
    <row r="151" spans="1:6">
      <c r="A151" s="1590"/>
      <c r="C151" s="1727"/>
      <c r="D151" s="1727"/>
      <c r="E151" s="1618"/>
      <c r="F151" s="1618"/>
    </row>
    <row r="152" spans="1:6">
      <c r="A152" s="1590"/>
      <c r="C152" s="1727"/>
      <c r="D152" s="1727"/>
      <c r="E152" s="1618"/>
      <c r="F152" s="1618"/>
    </row>
    <row r="153" spans="1:6">
      <c r="A153" s="1590"/>
      <c r="C153" s="1727"/>
      <c r="D153" s="1727"/>
      <c r="E153" s="1618"/>
      <c r="F153" s="1618"/>
    </row>
    <row r="154" spans="1:6">
      <c r="A154" s="1590"/>
      <c r="C154" s="1727"/>
      <c r="D154" s="1727"/>
      <c r="E154" s="1618"/>
      <c r="F154" s="1618"/>
    </row>
    <row r="155" spans="1:6">
      <c r="A155" s="1590"/>
      <c r="C155" s="1727"/>
      <c r="D155" s="1727"/>
      <c r="E155" s="1618"/>
      <c r="F155" s="1618"/>
    </row>
    <row r="156" spans="1:6">
      <c r="A156" s="1590"/>
      <c r="C156" s="1727"/>
      <c r="D156" s="1727"/>
      <c r="E156" s="1618"/>
      <c r="F156" s="1618"/>
    </row>
    <row r="157" spans="1:6">
      <c r="A157" s="1590"/>
      <c r="C157" s="1727"/>
      <c r="D157" s="1727"/>
      <c r="E157" s="1618"/>
      <c r="F157" s="1618"/>
    </row>
    <row r="158" spans="1:6">
      <c r="A158" s="1590"/>
      <c r="C158" s="1727"/>
      <c r="D158" s="1727"/>
      <c r="E158" s="1618"/>
      <c r="F158" s="1618"/>
    </row>
    <row r="159" spans="1:6">
      <c r="A159" s="1590"/>
      <c r="C159" s="1727"/>
      <c r="D159" s="1727"/>
      <c r="E159" s="1618"/>
      <c r="F159" s="1618"/>
    </row>
    <row r="160" spans="1:6">
      <c r="A160" s="1590"/>
      <c r="C160" s="1727"/>
      <c r="D160" s="1727"/>
      <c r="E160" s="1618"/>
      <c r="F160" s="1618"/>
    </row>
    <row r="161" spans="1:6">
      <c r="A161" s="1590"/>
      <c r="C161" s="1727"/>
      <c r="D161" s="1727"/>
      <c r="E161" s="1618"/>
      <c r="F161" s="1618"/>
    </row>
    <row r="162" spans="1:6">
      <c r="A162" s="1590"/>
      <c r="C162" s="1727"/>
      <c r="D162" s="1727"/>
      <c r="E162" s="1618"/>
      <c r="F162" s="1618"/>
    </row>
    <row r="163" spans="1:6">
      <c r="A163" s="1590"/>
      <c r="C163" s="1727"/>
      <c r="D163" s="1727"/>
      <c r="E163" s="1618"/>
      <c r="F163" s="1618"/>
    </row>
    <row r="164" spans="1:6">
      <c r="A164" s="1590"/>
      <c r="C164" s="1727"/>
      <c r="D164" s="1727"/>
      <c r="E164" s="1618"/>
      <c r="F164" s="1618"/>
    </row>
    <row r="165" spans="1:6">
      <c r="A165" s="1590"/>
      <c r="C165" s="1727"/>
      <c r="D165" s="1727"/>
      <c r="E165" s="1618"/>
      <c r="F165" s="1618"/>
    </row>
    <row r="166" spans="1:6">
      <c r="A166" s="1590"/>
      <c r="C166" s="1727"/>
      <c r="D166" s="1727"/>
      <c r="E166" s="1618"/>
      <c r="F166" s="1618"/>
    </row>
    <row r="167" spans="1:6">
      <c r="A167" s="1590"/>
      <c r="C167" s="1727"/>
      <c r="D167" s="1727"/>
      <c r="E167" s="1618"/>
      <c r="F167" s="1618"/>
    </row>
    <row r="168" spans="1:6">
      <c r="A168" s="1590"/>
      <c r="C168" s="1727"/>
      <c r="D168" s="1727"/>
      <c r="E168" s="1618"/>
      <c r="F168" s="1618"/>
    </row>
    <row r="169" spans="1:6">
      <c r="A169" s="1590"/>
      <c r="C169" s="1727"/>
      <c r="D169" s="1727"/>
      <c r="E169" s="1618"/>
      <c r="F169" s="1618"/>
    </row>
    <row r="170" spans="1:6">
      <c r="A170" s="1590"/>
      <c r="C170" s="1727"/>
      <c r="D170" s="1727"/>
      <c r="E170" s="1618"/>
      <c r="F170" s="1618"/>
    </row>
    <row r="171" spans="1:6">
      <c r="A171" s="1590"/>
      <c r="C171" s="1727"/>
      <c r="D171" s="1727"/>
      <c r="E171" s="1618"/>
      <c r="F171" s="1618"/>
    </row>
    <row r="172" spans="1:6">
      <c r="A172" s="1590"/>
      <c r="C172" s="1727"/>
      <c r="D172" s="1727"/>
      <c r="E172" s="1618"/>
      <c r="F172" s="1618"/>
    </row>
    <row r="173" spans="1:6">
      <c r="A173" s="1590"/>
      <c r="C173" s="1727"/>
      <c r="D173" s="1727"/>
      <c r="E173" s="1618"/>
      <c r="F173" s="1618"/>
    </row>
    <row r="174" spans="1:6">
      <c r="A174" s="1590"/>
      <c r="C174" s="1727"/>
      <c r="D174" s="1727"/>
      <c r="E174" s="1618"/>
      <c r="F174" s="1618"/>
    </row>
    <row r="175" spans="1:6">
      <c r="A175" s="1590"/>
      <c r="C175" s="1727"/>
      <c r="D175" s="1727"/>
      <c r="E175" s="1618"/>
      <c r="F175" s="1618"/>
    </row>
    <row r="176" spans="1:6">
      <c r="A176" s="1590"/>
      <c r="C176" s="1727"/>
      <c r="D176" s="1727"/>
      <c r="E176" s="1618"/>
      <c r="F176" s="1618"/>
    </row>
    <row r="177" spans="1:6">
      <c r="A177" s="1590"/>
      <c r="C177" s="1727"/>
      <c r="D177" s="1727"/>
      <c r="E177" s="1618"/>
      <c r="F177" s="1618"/>
    </row>
    <row r="178" spans="1:6">
      <c r="A178" s="1590"/>
      <c r="C178" s="1727"/>
      <c r="D178" s="1727"/>
      <c r="E178" s="1618"/>
      <c r="F178" s="1618"/>
    </row>
    <row r="179" spans="1:6">
      <c r="A179" s="1590"/>
      <c r="C179" s="1728"/>
      <c r="D179" s="1728"/>
      <c r="E179" s="1618"/>
      <c r="F179" s="1618"/>
    </row>
    <row r="180" spans="1:6">
      <c r="A180" s="1590"/>
      <c r="C180" s="1615"/>
      <c r="D180" s="1615"/>
      <c r="E180" s="1618"/>
      <c r="F180" s="1618"/>
    </row>
    <row r="181" spans="1:6" ht="16" thickBot="1">
      <c r="A181" s="1592"/>
      <c r="B181" s="1608"/>
      <c r="C181" s="1616"/>
      <c r="D181" s="1616"/>
      <c r="E181" s="1619"/>
      <c r="F181" s="1618"/>
    </row>
    <row r="182" spans="1:6">
      <c r="A182" s="1590"/>
      <c r="C182" s="1615"/>
      <c r="D182" s="1615"/>
      <c r="E182" s="1615"/>
      <c r="F182" s="1618"/>
    </row>
    <row r="183" spans="1:6">
      <c r="A183" s="1590"/>
      <c r="C183" s="1615"/>
      <c r="D183" s="1615"/>
      <c r="E183" s="1615"/>
      <c r="F183" s="1618"/>
    </row>
    <row r="184" spans="1:6">
      <c r="A184" s="1590"/>
      <c r="C184" s="1615"/>
      <c r="D184" s="1615"/>
      <c r="E184" s="1615"/>
      <c r="F184" s="1618"/>
    </row>
    <row r="185" spans="1:6">
      <c r="A185" s="1590"/>
      <c r="C185" s="1615"/>
      <c r="D185" s="1615"/>
      <c r="E185" s="1615"/>
      <c r="F185" s="1618"/>
    </row>
    <row r="186" spans="1:6">
      <c r="A186" s="1590"/>
      <c r="C186" s="1615"/>
      <c r="D186" s="1615"/>
      <c r="E186" s="1615"/>
      <c r="F186" s="1618"/>
    </row>
    <row r="187" spans="1:6">
      <c r="A187" s="1590"/>
      <c r="C187" s="1615"/>
      <c r="D187" s="1615"/>
      <c r="E187" s="1615"/>
      <c r="F187" s="1618"/>
    </row>
    <row r="188" spans="1:6">
      <c r="A188" s="1590"/>
      <c r="C188" s="1615"/>
      <c r="D188" s="1615"/>
      <c r="E188" s="1615"/>
      <c r="F188" s="1618"/>
    </row>
    <row r="189" spans="1:6">
      <c r="A189" s="1590"/>
      <c r="C189" s="1615"/>
      <c r="D189" s="1615"/>
      <c r="E189" s="1615"/>
      <c r="F189" s="1618"/>
    </row>
    <row r="190" spans="1:6">
      <c r="A190" s="1590"/>
      <c r="C190" s="1615"/>
      <c r="D190" s="1615"/>
      <c r="E190" s="1615"/>
      <c r="F190" s="1618"/>
    </row>
    <row r="191" spans="1:6">
      <c r="A191" s="1590"/>
      <c r="C191" s="1615"/>
      <c r="D191" s="1615"/>
      <c r="E191" s="1615"/>
      <c r="F191" s="1618"/>
    </row>
    <row r="192" spans="1:6">
      <c r="A192" s="1590"/>
      <c r="C192" s="1615"/>
      <c r="D192" s="1615"/>
      <c r="E192" s="1615"/>
      <c r="F192" s="1618"/>
    </row>
    <row r="193" spans="1:6">
      <c r="A193" s="1590"/>
      <c r="C193" s="1615"/>
      <c r="D193" s="1615"/>
      <c r="E193" s="1615"/>
      <c r="F193" s="1618"/>
    </row>
    <row r="194" spans="1:6">
      <c r="A194" s="1590"/>
      <c r="C194" s="1615"/>
      <c r="D194" s="1615"/>
      <c r="E194" s="1615"/>
      <c r="F194" s="1618"/>
    </row>
    <row r="195" spans="1:6">
      <c r="A195" s="1590"/>
      <c r="C195" s="1615"/>
      <c r="D195" s="1615"/>
      <c r="E195" s="1615"/>
      <c r="F195" s="1618"/>
    </row>
    <row r="196" spans="1:6">
      <c r="A196" s="1590"/>
      <c r="C196" s="1615"/>
      <c r="D196" s="1615"/>
      <c r="E196" s="1615"/>
      <c r="F196" s="1618"/>
    </row>
    <row r="197" spans="1:6">
      <c r="A197" s="1590"/>
      <c r="C197" s="1615"/>
      <c r="D197" s="1615"/>
      <c r="E197" s="1615"/>
      <c r="F197" s="1618"/>
    </row>
    <row r="198" spans="1:6">
      <c r="A198" s="1590"/>
      <c r="C198" s="1615"/>
      <c r="D198" s="1615"/>
      <c r="E198" s="1615"/>
      <c r="F198" s="1618"/>
    </row>
    <row r="199" spans="1:6">
      <c r="A199" s="1590"/>
      <c r="C199" s="1615"/>
      <c r="D199" s="1615"/>
      <c r="E199" s="1615"/>
      <c r="F199" s="1618"/>
    </row>
    <row r="200" spans="1:6" ht="16" thickBot="1">
      <c r="A200" s="1592"/>
      <c r="B200" s="1608"/>
      <c r="C200" s="1616"/>
      <c r="D200" s="1616"/>
      <c r="E200" s="1616"/>
      <c r="F200" s="1619"/>
    </row>
  </sheetData>
  <mergeCells count="1">
    <mergeCell ref="A5:F5"/>
  </mergeCells>
  <printOptions horizontalCentered="1" verticalCentered="1"/>
  <pageMargins left="0.5" right="0.75" top="0.5" bottom="0.5" header="0.5" footer="0.5"/>
  <pageSetup scale="61" pageOrder="overThenDown" orientation="portrait" r:id="rId1"/>
  <headerFooter alignWithMargins="0"/>
  <colBreaks count="1" manualBreakCount="1">
    <brk id="6" max="1048575" man="1"/>
  </colBreaks>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J200"/>
  <sheetViews>
    <sheetView view="pageBreakPreview" zoomScale="60" zoomScaleNormal="60" workbookViewId="0">
      <selection activeCell="J14" sqref="J14"/>
    </sheetView>
  </sheetViews>
  <sheetFormatPr defaultRowHeight="15.5"/>
  <cols>
    <col min="1" max="1" width="4" customWidth="1"/>
    <col min="2" max="2" width="38.84375" customWidth="1"/>
    <col min="3" max="3" width="14.69140625" customWidth="1"/>
    <col min="4" max="4" width="9.53515625" customWidth="1"/>
    <col min="5" max="5" width="12.765625" style="910" customWidth="1"/>
    <col min="6" max="6" width="14.84375" customWidth="1"/>
    <col min="7" max="7" width="12.84375" customWidth="1"/>
    <col min="8" max="8" width="11.3046875" customWidth="1"/>
    <col min="9" max="9" width="7.23046875" customWidth="1"/>
    <col min="10" max="10" width="14" customWidth="1"/>
  </cols>
  <sheetData>
    <row r="1" spans="1:9" ht="16" thickBot="1"/>
    <row r="2" spans="1:9">
      <c r="A2" s="1182" t="s">
        <v>1245</v>
      </c>
      <c r="B2" s="1328"/>
      <c r="C2" s="1328"/>
      <c r="D2" s="1235"/>
      <c r="E2" s="1416" t="s">
        <v>1246</v>
      </c>
      <c r="F2" s="1328"/>
      <c r="G2" s="1957" t="s">
        <v>158</v>
      </c>
      <c r="H2" s="3936" t="s">
        <v>5072</v>
      </c>
      <c r="I2" s="3937"/>
    </row>
    <row r="3" spans="1:9">
      <c r="A3" s="1583" t="str">
        <f>'Data Sheet'!$C$25</f>
        <v xml:space="preserve">Niagara Mohawk Power Corporation </v>
      </c>
      <c r="B3" s="9"/>
      <c r="C3" s="9"/>
      <c r="D3" s="40"/>
      <c r="E3" s="886" t="s">
        <v>1247</v>
      </c>
      <c r="F3" s="9"/>
      <c r="G3" s="322" t="s">
        <v>1248</v>
      </c>
      <c r="H3" s="3809"/>
      <c r="I3" s="3808"/>
    </row>
    <row r="4" spans="1:9">
      <c r="A4" s="1667" t="s">
        <v>1249</v>
      </c>
      <c r="B4" s="9"/>
      <c r="C4" s="9"/>
      <c r="D4" s="40"/>
      <c r="E4" s="886" t="s">
        <v>1250</v>
      </c>
      <c r="F4" s="9"/>
      <c r="G4" s="992" t="str">
        <f>'Data Sheet'!$C$40</f>
        <v>April 20, 2026</v>
      </c>
      <c r="H4" s="3938" t="str">
        <f>'Data Sheet'!$C$38</f>
        <v>December 31, 2025</v>
      </c>
      <c r="I4" s="3939" t="str">
        <f>'Data Sheet'!$C$40</f>
        <v>April 20, 2026</v>
      </c>
    </row>
    <row r="5" spans="1:9" ht="18" customHeight="1">
      <c r="A5" s="3948" t="s">
        <v>5073</v>
      </c>
      <c r="B5" s="3931"/>
      <c r="C5" s="3931"/>
      <c r="D5" s="3931"/>
      <c r="E5" s="3931"/>
      <c r="F5" s="3931"/>
      <c r="G5" s="3931"/>
      <c r="H5" s="3931"/>
      <c r="I5" s="3949"/>
    </row>
    <row r="6" spans="1:9">
      <c r="A6" s="1958" t="s">
        <v>5074</v>
      </c>
      <c r="B6" s="7"/>
      <c r="C6" s="7"/>
      <c r="D6" s="7"/>
      <c r="E6" s="940"/>
      <c r="F6" s="12"/>
      <c r="G6" s="12"/>
      <c r="H6" s="12"/>
      <c r="I6" s="1587"/>
    </row>
    <row r="7" spans="1:9">
      <c r="A7" s="1871" t="s">
        <v>5075</v>
      </c>
      <c r="B7" s="143"/>
      <c r="C7" s="7"/>
      <c r="D7" s="12"/>
      <c r="E7" s="940"/>
      <c r="F7" s="12"/>
      <c r="G7" s="12"/>
      <c r="H7" s="12"/>
      <c r="I7" s="1587"/>
    </row>
    <row r="8" spans="1:9">
      <c r="A8" s="1871"/>
      <c r="B8" s="143"/>
      <c r="C8" s="7"/>
      <c r="D8" s="12"/>
      <c r="E8" s="940"/>
      <c r="F8" s="12"/>
      <c r="G8" s="12"/>
      <c r="H8" s="12"/>
      <c r="I8" s="1587"/>
    </row>
    <row r="9" spans="1:9">
      <c r="A9" s="1871" t="s">
        <v>5076</v>
      </c>
      <c r="B9" s="12"/>
      <c r="C9" s="12"/>
      <c r="D9" s="12"/>
      <c r="E9" s="940"/>
      <c r="F9" s="12"/>
      <c r="G9" s="12"/>
      <c r="H9" s="12"/>
      <c r="I9" s="1587"/>
    </row>
    <row r="10" spans="1:9">
      <c r="A10" s="1643"/>
      <c r="B10" s="12"/>
      <c r="C10" s="12"/>
      <c r="D10" s="12"/>
      <c r="E10" s="940"/>
      <c r="F10" s="12"/>
      <c r="G10" s="12"/>
      <c r="H10" s="12"/>
      <c r="I10" s="1587"/>
    </row>
    <row r="11" spans="1:9">
      <c r="A11" s="1863" t="s">
        <v>5077</v>
      </c>
      <c r="B11" s="114"/>
      <c r="C11" s="114"/>
      <c r="D11" s="114"/>
      <c r="E11" s="887"/>
      <c r="F11" s="9"/>
      <c r="G11" s="9"/>
      <c r="H11" s="9"/>
      <c r="I11" s="1586"/>
    </row>
    <row r="12" spans="1:9">
      <c r="A12" s="1863"/>
      <c r="B12" s="114"/>
      <c r="C12" s="114"/>
      <c r="D12" s="114"/>
      <c r="E12" s="887"/>
      <c r="F12" s="9"/>
      <c r="G12" s="9"/>
      <c r="H12" s="9"/>
      <c r="I12" s="1586"/>
    </row>
    <row r="13" spans="1:9">
      <c r="A13" s="1863" t="s">
        <v>5078</v>
      </c>
      <c r="B13" s="114"/>
      <c r="C13" s="114"/>
      <c r="D13" s="114"/>
      <c r="E13" s="887"/>
      <c r="F13" s="114"/>
      <c r="G13" s="114"/>
      <c r="H13" s="114"/>
      <c r="I13" s="1864"/>
    </row>
    <row r="14" spans="1:9">
      <c r="A14" s="1863"/>
      <c r="B14" s="114"/>
      <c r="C14" s="114"/>
      <c r="D14" s="114"/>
      <c r="E14" s="887"/>
      <c r="F14" s="114"/>
      <c r="G14" s="114"/>
      <c r="H14" s="114"/>
      <c r="I14" s="1864"/>
    </row>
    <row r="15" spans="1:9">
      <c r="A15" s="1863" t="s">
        <v>5079</v>
      </c>
      <c r="B15" s="114"/>
      <c r="C15" s="114"/>
      <c r="D15" s="114"/>
      <c r="E15" s="887"/>
      <c r="F15" s="114"/>
      <c r="G15" s="114"/>
      <c r="H15" s="114"/>
      <c r="I15" s="1864"/>
    </row>
    <row r="16" spans="1:9">
      <c r="A16" s="1863"/>
      <c r="B16" s="114"/>
      <c r="C16" s="114"/>
      <c r="D16" s="114"/>
      <c r="E16" s="887"/>
      <c r="F16" s="114"/>
      <c r="G16" s="114"/>
      <c r="H16" s="114"/>
      <c r="I16" s="1864"/>
    </row>
    <row r="17" spans="1:9">
      <c r="A17" s="1863" t="s">
        <v>5080</v>
      </c>
      <c r="B17" s="114"/>
      <c r="C17" s="114"/>
      <c r="D17" s="114"/>
      <c r="E17" s="887"/>
      <c r="F17" s="114"/>
      <c r="G17" s="114"/>
      <c r="H17" s="114"/>
      <c r="I17" s="1864"/>
    </row>
    <row r="18" spans="1:9">
      <c r="A18" s="1863"/>
      <c r="B18" s="114"/>
      <c r="C18" s="114"/>
      <c r="D18" s="114"/>
      <c r="E18" s="887"/>
      <c r="F18" s="114"/>
      <c r="G18" s="114"/>
      <c r="H18" s="114"/>
      <c r="I18" s="1864"/>
    </row>
    <row r="19" spans="1:9">
      <c r="A19" s="1863" t="s">
        <v>5081</v>
      </c>
      <c r="B19" s="114"/>
      <c r="C19" s="114"/>
      <c r="D19" s="114"/>
      <c r="E19" s="887"/>
      <c r="F19" s="114"/>
      <c r="G19" s="114"/>
      <c r="H19" s="114"/>
      <c r="I19" s="1864"/>
    </row>
    <row r="20" spans="1:9">
      <c r="A20" s="1863"/>
      <c r="B20" s="114"/>
      <c r="C20" s="114"/>
      <c r="D20" s="114"/>
      <c r="E20" s="887"/>
      <c r="F20" s="114"/>
      <c r="G20" s="114"/>
      <c r="H20" s="114"/>
      <c r="I20" s="1864"/>
    </row>
    <row r="21" spans="1:9">
      <c r="A21" s="1863" t="s">
        <v>7424</v>
      </c>
      <c r="B21" s="114"/>
      <c r="C21" s="114"/>
      <c r="D21" s="114"/>
      <c r="E21" s="887"/>
      <c r="F21" s="114"/>
      <c r="G21" s="114"/>
      <c r="H21" s="114"/>
      <c r="I21" s="1864"/>
    </row>
    <row r="22" spans="1:9">
      <c r="A22" s="1863" t="s">
        <v>7425</v>
      </c>
      <c r="B22" s="114"/>
      <c r="C22" s="114"/>
      <c r="D22" s="114"/>
      <c r="E22" s="887"/>
      <c r="F22" s="114"/>
      <c r="G22" s="114"/>
      <c r="H22" s="114"/>
      <c r="I22" s="1864"/>
    </row>
    <row r="23" spans="1:9">
      <c r="A23" s="1863"/>
      <c r="B23" s="114"/>
      <c r="C23" s="114"/>
      <c r="D23" s="114"/>
      <c r="E23" s="887"/>
      <c r="F23" s="114"/>
      <c r="G23" s="114"/>
      <c r="H23" s="114"/>
      <c r="I23" s="1864"/>
    </row>
    <row r="24" spans="1:9">
      <c r="A24" s="1863"/>
      <c r="B24" s="114"/>
      <c r="C24" s="114"/>
      <c r="D24" s="114"/>
      <c r="E24" s="887"/>
      <c r="F24" s="114"/>
      <c r="G24" s="114"/>
      <c r="H24" s="114"/>
      <c r="I24" s="1864"/>
    </row>
    <row r="25" spans="1:9">
      <c r="A25" s="1863"/>
      <c r="B25" s="114"/>
      <c r="C25" s="114"/>
      <c r="D25" s="114"/>
      <c r="E25" s="887"/>
      <c r="F25" s="114"/>
      <c r="G25" s="114"/>
      <c r="H25" s="114"/>
      <c r="I25" s="1864"/>
    </row>
    <row r="26" spans="1:9">
      <c r="A26" s="1959"/>
      <c r="B26" s="516"/>
      <c r="C26" s="516"/>
      <c r="D26" s="516"/>
      <c r="E26" s="941"/>
      <c r="F26" s="516"/>
      <c r="G26" s="516"/>
      <c r="H26" s="516"/>
      <c r="I26" s="1960"/>
    </row>
    <row r="27" spans="1:9">
      <c r="A27" s="1961"/>
      <c r="B27" s="598"/>
      <c r="C27" s="3940" t="s">
        <v>5082</v>
      </c>
      <c r="D27" s="3941"/>
      <c r="E27" s="3950"/>
      <c r="F27" s="3940" t="s">
        <v>5083</v>
      </c>
      <c r="G27" s="3941"/>
      <c r="H27" s="3941"/>
      <c r="I27" s="3942"/>
    </row>
    <row r="28" spans="1:9">
      <c r="A28" s="1962"/>
      <c r="B28" s="599"/>
      <c r="C28" s="3951" t="s">
        <v>5084</v>
      </c>
      <c r="D28" s="3952"/>
      <c r="E28" s="3953"/>
      <c r="F28" s="3940" t="s">
        <v>5084</v>
      </c>
      <c r="G28" s="3941"/>
      <c r="H28" s="3941"/>
      <c r="I28" s="3942"/>
    </row>
    <row r="29" spans="1:9" ht="21" customHeight="1">
      <c r="A29" s="1238"/>
      <c r="B29" s="2582"/>
      <c r="C29" s="290"/>
      <c r="D29" s="2222" t="s">
        <v>5085</v>
      </c>
      <c r="E29" s="942"/>
      <c r="F29" s="553"/>
      <c r="G29" s="553" t="s">
        <v>5085</v>
      </c>
      <c r="H29" s="3943"/>
      <c r="I29" s="3944"/>
    </row>
    <row r="30" spans="1:9">
      <c r="A30" s="2951"/>
      <c r="B30" s="593" t="s">
        <v>5086</v>
      </c>
      <c r="C30" s="291" t="s">
        <v>5087</v>
      </c>
      <c r="D30" s="144" t="s">
        <v>5088</v>
      </c>
      <c r="E30" s="1963" t="s">
        <v>5089</v>
      </c>
      <c r="F30" s="534" t="s">
        <v>5087</v>
      </c>
      <c r="G30" s="534" t="s">
        <v>5088</v>
      </c>
      <c r="H30" s="3945" t="s">
        <v>5089</v>
      </c>
      <c r="I30" s="3765"/>
    </row>
    <row r="31" spans="1:9">
      <c r="A31" s="2951" t="s">
        <v>399</v>
      </c>
      <c r="B31" s="593"/>
      <c r="C31" s="291"/>
      <c r="D31" s="144"/>
      <c r="E31" s="1963"/>
      <c r="F31" s="534"/>
      <c r="G31" s="534"/>
      <c r="H31" s="3945"/>
      <c r="I31" s="3765"/>
    </row>
    <row r="32" spans="1:9">
      <c r="A32" s="1675" t="s">
        <v>402</v>
      </c>
      <c r="B32" s="601" t="s">
        <v>172</v>
      </c>
      <c r="C32" s="534" t="s">
        <v>173</v>
      </c>
      <c r="D32" s="534" t="s">
        <v>174</v>
      </c>
      <c r="E32" s="890" t="s">
        <v>175</v>
      </c>
      <c r="F32" s="534" t="s">
        <v>513</v>
      </c>
      <c r="G32" s="534" t="s">
        <v>514</v>
      </c>
      <c r="H32" s="3945" t="s">
        <v>515</v>
      </c>
      <c r="I32" s="3765"/>
    </row>
    <row r="33" spans="1:10">
      <c r="A33" s="2204">
        <v>1</v>
      </c>
      <c r="B33" s="2084" t="s">
        <v>5090</v>
      </c>
      <c r="C33" s="859">
        <v>20561001.810810812</v>
      </c>
      <c r="D33" s="858" t="s">
        <v>5091</v>
      </c>
      <c r="E33" s="3229">
        <v>37621907.620000005</v>
      </c>
      <c r="F33" s="858"/>
      <c r="G33" s="858"/>
      <c r="H33" s="3946"/>
      <c r="I33" s="3947"/>
      <c r="J33" s="1046"/>
    </row>
    <row r="34" spans="1:10">
      <c r="A34" s="2204">
        <v>2</v>
      </c>
      <c r="B34" s="2084" t="s">
        <v>5092</v>
      </c>
      <c r="C34" s="858"/>
      <c r="D34" s="858" t="s">
        <v>5091</v>
      </c>
      <c r="E34" s="943">
        <v>7607570.6699999999</v>
      </c>
      <c r="F34" s="860"/>
      <c r="G34" s="1964" t="s">
        <v>5093</v>
      </c>
      <c r="H34" s="3934"/>
      <c r="I34" s="3935"/>
      <c r="J34" s="1046"/>
    </row>
    <row r="35" spans="1:10">
      <c r="A35" s="2204">
        <v>3</v>
      </c>
      <c r="B35" s="2084" t="s">
        <v>5094</v>
      </c>
      <c r="C35" s="858"/>
      <c r="D35" s="858" t="s">
        <v>5091</v>
      </c>
      <c r="E35" s="943">
        <v>3865533.18</v>
      </c>
      <c r="F35" s="858"/>
      <c r="G35" s="858"/>
      <c r="H35" s="3946"/>
      <c r="I35" s="3947"/>
      <c r="J35" s="1046"/>
    </row>
    <row r="36" spans="1:10">
      <c r="A36" s="2204">
        <v>4</v>
      </c>
      <c r="B36" s="2084" t="s">
        <v>5095</v>
      </c>
      <c r="C36" s="858"/>
      <c r="D36" s="858" t="s">
        <v>5091</v>
      </c>
      <c r="E36" s="982">
        <v>0</v>
      </c>
      <c r="F36" s="858"/>
      <c r="G36" s="858"/>
      <c r="H36" s="3946"/>
      <c r="I36" s="3947"/>
      <c r="J36" s="1046"/>
    </row>
    <row r="37" spans="1:10">
      <c r="A37" s="2204">
        <v>5</v>
      </c>
      <c r="B37" s="2084" t="s">
        <v>5096</v>
      </c>
      <c r="C37" s="858"/>
      <c r="D37" s="858"/>
      <c r="E37" s="944">
        <v>17660947.48</v>
      </c>
      <c r="F37" s="858"/>
      <c r="G37" s="858"/>
      <c r="H37" s="3946"/>
      <c r="I37" s="3947"/>
      <c r="J37" s="1046"/>
    </row>
    <row r="38" spans="1:10">
      <c r="A38" s="2204">
        <v>6</v>
      </c>
      <c r="B38" s="2084" t="s">
        <v>5097</v>
      </c>
      <c r="C38" s="3900" t="s">
        <v>5098</v>
      </c>
      <c r="D38" s="3933"/>
      <c r="E38" s="3901"/>
      <c r="F38" s="858"/>
      <c r="G38" s="858"/>
      <c r="H38" s="3946"/>
      <c r="I38" s="3947"/>
      <c r="J38" s="1046"/>
    </row>
    <row r="39" spans="1:10">
      <c r="A39" s="2204">
        <v>7</v>
      </c>
      <c r="B39" s="2084" t="s">
        <v>5099</v>
      </c>
      <c r="C39" s="858"/>
      <c r="D39" s="858" t="s">
        <v>5091</v>
      </c>
      <c r="E39" s="943">
        <v>112492.94</v>
      </c>
      <c r="F39" s="858"/>
      <c r="G39" s="858"/>
      <c r="H39" s="3946"/>
      <c r="I39" s="3947"/>
      <c r="J39" s="1046"/>
    </row>
    <row r="40" spans="1:10" ht="16" thickBot="1">
      <c r="A40" s="2204">
        <v>8</v>
      </c>
      <c r="B40" s="2084" t="s">
        <v>5100</v>
      </c>
      <c r="C40" s="863">
        <f>SUM(C33:C39)</f>
        <v>20561001.810810812</v>
      </c>
      <c r="D40" s="861"/>
      <c r="E40" s="3230">
        <f>SUM(E33:E39)</f>
        <v>66868451.890000001</v>
      </c>
      <c r="F40" s="862">
        <f>SUM(F33:F39)</f>
        <v>0</v>
      </c>
      <c r="G40" s="861"/>
      <c r="H40" s="3957">
        <f>SUM(H33:H39)</f>
        <v>0</v>
      </c>
      <c r="I40" s="3958">
        <f>SUM(I33:I39)</f>
        <v>0</v>
      </c>
    </row>
    <row r="41" spans="1:10" ht="16" thickTop="1">
      <c r="A41" s="1965"/>
      <c r="B41" s="2182"/>
      <c r="C41" s="135"/>
      <c r="D41" s="135"/>
      <c r="E41" s="920"/>
      <c r="F41" s="135"/>
      <c r="G41" s="135"/>
      <c r="H41" s="3817"/>
      <c r="I41" s="3956"/>
    </row>
    <row r="42" spans="1:10">
      <c r="A42" s="1866"/>
      <c r="B42" s="9"/>
      <c r="C42" s="135"/>
      <c r="D42" s="135"/>
      <c r="E42" s="920"/>
      <c r="F42" s="135"/>
      <c r="G42" s="135"/>
      <c r="H42" s="3817"/>
      <c r="I42" s="3956"/>
    </row>
    <row r="43" spans="1:10">
      <c r="A43" s="1866"/>
      <c r="B43" s="9"/>
      <c r="C43" s="135"/>
      <c r="D43" s="135"/>
      <c r="E43" s="920"/>
      <c r="F43" s="135"/>
      <c r="G43" s="135"/>
      <c r="H43" s="3817"/>
      <c r="I43" s="3956"/>
    </row>
    <row r="44" spans="1:10">
      <c r="A44" s="1866"/>
      <c r="B44" s="9"/>
      <c r="C44" s="135"/>
      <c r="D44" s="135"/>
      <c r="E44" s="920"/>
      <c r="F44" s="135"/>
      <c r="G44" s="135"/>
      <c r="H44" s="3817"/>
      <c r="I44" s="3956"/>
    </row>
    <row r="45" spans="1:10">
      <c r="A45" s="1866"/>
      <c r="B45" s="9"/>
      <c r="C45" s="135"/>
      <c r="D45" s="135"/>
      <c r="E45" s="920"/>
      <c r="F45" s="135"/>
      <c r="G45" s="135"/>
      <c r="H45" s="3817"/>
      <c r="I45" s="3956"/>
    </row>
    <row r="46" spans="1:10">
      <c r="A46" s="1866"/>
      <c r="B46" s="9"/>
      <c r="C46" s="135"/>
      <c r="D46" s="135"/>
      <c r="E46" s="920"/>
      <c r="F46" s="135"/>
      <c r="G46" s="135"/>
      <c r="H46" s="3817"/>
      <c r="I46" s="3956"/>
    </row>
    <row r="47" spans="1:10">
      <c r="A47" s="1866"/>
      <c r="B47" s="9"/>
      <c r="C47" s="135"/>
      <c r="D47" s="135"/>
      <c r="E47" s="920"/>
      <c r="F47" s="135"/>
      <c r="G47" s="135"/>
      <c r="H47" s="3817"/>
      <c r="I47" s="3956"/>
    </row>
    <row r="48" spans="1:10">
      <c r="A48" s="1866"/>
      <c r="B48" s="9"/>
      <c r="C48" s="135"/>
      <c r="D48" s="135"/>
      <c r="E48" s="920"/>
      <c r="F48" s="135"/>
      <c r="G48" s="135"/>
      <c r="H48" s="3817"/>
      <c r="I48" s="3956"/>
    </row>
    <row r="49" spans="1:9" ht="15.75" customHeight="1">
      <c r="A49" s="1866"/>
      <c r="B49" s="9"/>
      <c r="C49" s="135"/>
      <c r="D49" s="135"/>
      <c r="E49" s="920"/>
      <c r="F49" s="135"/>
      <c r="G49" s="135"/>
      <c r="H49" s="3817"/>
      <c r="I49" s="3765"/>
    </row>
    <row r="50" spans="1:9" ht="15.75" customHeight="1">
      <c r="A50" s="1866"/>
      <c r="B50" s="9"/>
      <c r="C50" s="135"/>
      <c r="D50" s="135"/>
      <c r="E50" s="920"/>
      <c r="F50" s="135"/>
      <c r="G50" s="135"/>
      <c r="H50" s="3817"/>
      <c r="I50" s="3765"/>
    </row>
    <row r="51" spans="1:9" ht="15.75" customHeight="1">
      <c r="A51" s="1866"/>
      <c r="B51" s="9"/>
      <c r="C51" s="135"/>
      <c r="D51" s="135"/>
      <c r="E51" s="920"/>
      <c r="F51" s="9"/>
      <c r="G51" s="9"/>
      <c r="H51" s="3817"/>
      <c r="I51" s="3765"/>
    </row>
    <row r="52" spans="1:9" ht="15.75" customHeight="1">
      <c r="A52" s="1866"/>
      <c r="B52" s="9"/>
      <c r="C52" s="135"/>
      <c r="D52" s="135"/>
      <c r="E52" s="920"/>
      <c r="F52" s="9"/>
      <c r="G52" s="9"/>
      <c r="H52" s="3817"/>
      <c r="I52" s="3765"/>
    </row>
    <row r="53" spans="1:9" ht="15.75" customHeight="1" thickBot="1">
      <c r="A53" s="1966"/>
      <c r="B53" s="1967"/>
      <c r="C53" s="1967"/>
      <c r="D53" s="1967"/>
      <c r="E53" s="1692"/>
      <c r="F53" s="1620"/>
      <c r="G53" s="1620"/>
      <c r="H53" s="3954"/>
      <c r="I53" s="3955"/>
    </row>
    <row r="54" spans="1:9">
      <c r="A54" s="9"/>
      <c r="B54" s="9"/>
      <c r="C54" s="9"/>
      <c r="D54" s="9"/>
      <c r="E54" s="886"/>
      <c r="F54" s="9"/>
      <c r="G54" s="9"/>
      <c r="H54" s="9"/>
      <c r="I54" s="151"/>
    </row>
    <row r="55" spans="1:9">
      <c r="A55" s="9" t="s">
        <v>3673</v>
      </c>
      <c r="B55" s="9"/>
      <c r="C55" s="9"/>
      <c r="D55" s="9"/>
      <c r="E55" s="894"/>
      <c r="F55" s="9"/>
      <c r="G55" s="9"/>
      <c r="H55" s="9"/>
      <c r="I55" s="9"/>
    </row>
    <row r="56" spans="1:9">
      <c r="A56" s="12" t="s">
        <v>5101</v>
      </c>
      <c r="B56" s="12"/>
      <c r="C56" s="12"/>
      <c r="D56" s="12"/>
      <c r="E56" s="895"/>
      <c r="F56" s="12"/>
      <c r="G56" s="12"/>
      <c r="H56" s="12"/>
      <c r="I56" s="12"/>
    </row>
    <row r="71" ht="31.5" customHeight="1"/>
    <row r="125" spans="1:5" ht="16" thickBot="1"/>
    <row r="126" spans="1:5">
      <c r="A126" s="1432"/>
      <c r="B126" s="1396"/>
      <c r="C126" s="1396"/>
      <c r="D126" s="1396"/>
      <c r="E126" s="1617"/>
    </row>
    <row r="127" spans="1:5">
      <c r="A127" s="1590"/>
      <c r="E127" s="1618"/>
    </row>
    <row r="128" spans="1:5">
      <c r="A128" s="1590"/>
      <c r="E128" s="1618"/>
    </row>
    <row r="129" spans="1:6">
      <c r="A129" s="1590"/>
      <c r="E129" s="1618"/>
    </row>
    <row r="130" spans="1:6">
      <c r="A130" s="1590"/>
      <c r="E130" s="1618"/>
    </row>
    <row r="131" spans="1:6">
      <c r="A131" s="1590"/>
      <c r="E131" s="1618"/>
    </row>
    <row r="132" spans="1:6">
      <c r="A132" s="1590"/>
      <c r="C132" s="675"/>
      <c r="D132" s="675"/>
      <c r="E132" s="1618"/>
    </row>
    <row r="133" spans="1:6">
      <c r="A133" s="1590"/>
      <c r="C133" s="1721"/>
      <c r="D133" s="1721"/>
      <c r="E133" s="1618"/>
    </row>
    <row r="134" spans="1:6">
      <c r="A134" s="1590"/>
      <c r="C134" s="1721"/>
      <c r="D134" s="1721"/>
      <c r="E134" s="1618"/>
    </row>
    <row r="135" spans="1:6">
      <c r="A135" s="1590"/>
      <c r="C135" s="1721"/>
      <c r="D135" s="1721"/>
      <c r="E135" s="1618"/>
    </row>
    <row r="136" spans="1:6">
      <c r="A136" s="1590"/>
      <c r="C136" s="1721"/>
      <c r="D136" s="1721"/>
      <c r="E136" s="1618"/>
      <c r="F136" s="1591"/>
    </row>
    <row r="137" spans="1:6">
      <c r="A137" s="1590"/>
      <c r="C137" s="1721"/>
      <c r="D137" s="1721"/>
      <c r="E137" s="1618"/>
      <c r="F137" s="1591"/>
    </row>
    <row r="138" spans="1:6">
      <c r="A138" s="1590"/>
      <c r="C138" s="1721"/>
      <c r="D138" s="1721"/>
      <c r="E138" s="1618"/>
      <c r="F138" s="1591"/>
    </row>
    <row r="139" spans="1:6">
      <c r="A139" s="1590"/>
      <c r="C139" s="1721"/>
      <c r="D139" s="1721"/>
      <c r="E139" s="1618"/>
      <c r="F139" s="1591"/>
    </row>
    <row r="140" spans="1:6">
      <c r="A140" s="1590"/>
      <c r="C140" s="1721"/>
      <c r="D140" s="1721"/>
      <c r="E140" s="1618"/>
      <c r="F140" s="1591"/>
    </row>
    <row r="141" spans="1:6">
      <c r="A141" s="1590"/>
      <c r="C141" s="1721"/>
      <c r="D141" s="1721"/>
      <c r="E141" s="1618"/>
      <c r="F141" s="1591"/>
    </row>
    <row r="142" spans="1:6">
      <c r="A142" s="1590"/>
      <c r="C142" s="1721"/>
      <c r="D142" s="1721"/>
      <c r="E142" s="1618"/>
      <c r="F142" s="1591"/>
    </row>
    <row r="143" spans="1:6">
      <c r="A143" s="1590"/>
      <c r="C143" s="1721"/>
      <c r="D143" s="1721"/>
      <c r="E143" s="1618"/>
      <c r="F143" s="1591"/>
    </row>
    <row r="144" spans="1:6">
      <c r="A144" s="1590"/>
      <c r="C144" s="1721"/>
      <c r="D144" s="1721"/>
      <c r="E144" s="1618"/>
      <c r="F144" s="1591"/>
    </row>
    <row r="145" spans="1:6">
      <c r="A145" s="1590"/>
      <c r="C145" s="1721"/>
      <c r="D145" s="1721"/>
      <c r="E145" s="1618"/>
      <c r="F145" s="1591"/>
    </row>
    <row r="146" spans="1:6">
      <c r="A146" s="1590"/>
      <c r="C146" s="1721"/>
      <c r="D146" s="1721"/>
      <c r="E146" s="1618"/>
      <c r="F146" s="1591"/>
    </row>
    <row r="147" spans="1:6">
      <c r="A147" s="1590"/>
      <c r="C147" s="1721"/>
      <c r="D147" s="1721"/>
      <c r="E147" s="1618"/>
      <c r="F147" s="1591"/>
    </row>
    <row r="148" spans="1:6">
      <c r="A148" s="1590"/>
      <c r="C148" s="1721"/>
      <c r="D148" s="1721"/>
      <c r="E148" s="1618"/>
      <c r="F148" s="1591"/>
    </row>
    <row r="149" spans="1:6">
      <c r="A149" s="1590"/>
      <c r="C149" s="1721"/>
      <c r="D149" s="1721"/>
      <c r="E149" s="1618"/>
      <c r="F149" s="1591"/>
    </row>
    <row r="150" spans="1:6">
      <c r="A150" s="1590"/>
      <c r="C150" s="1721"/>
      <c r="D150" s="1721"/>
      <c r="E150" s="1618"/>
      <c r="F150" s="1591"/>
    </row>
    <row r="151" spans="1:6">
      <c r="A151" s="1590"/>
      <c r="C151" s="1721"/>
      <c r="D151" s="1721"/>
      <c r="E151" s="1618"/>
      <c r="F151" s="1591"/>
    </row>
    <row r="152" spans="1:6">
      <c r="A152" s="1590"/>
      <c r="C152" s="1721"/>
      <c r="D152" s="1721"/>
      <c r="E152" s="1618"/>
      <c r="F152" s="1591"/>
    </row>
    <row r="153" spans="1:6">
      <c r="A153" s="1590"/>
      <c r="C153" s="1721"/>
      <c r="D153" s="1721"/>
      <c r="E153" s="1618"/>
      <c r="F153" s="1591"/>
    </row>
    <row r="154" spans="1:6">
      <c r="A154" s="1590"/>
      <c r="C154" s="1721"/>
      <c r="D154" s="1721"/>
      <c r="E154" s="1618"/>
      <c r="F154" s="1591"/>
    </row>
    <row r="155" spans="1:6">
      <c r="A155" s="1590"/>
      <c r="C155" s="1721"/>
      <c r="D155" s="1721"/>
      <c r="E155" s="1618"/>
      <c r="F155" s="1591"/>
    </row>
    <row r="156" spans="1:6">
      <c r="A156" s="1590"/>
      <c r="C156" s="1721"/>
      <c r="D156" s="1721"/>
      <c r="E156" s="1618"/>
      <c r="F156" s="1591"/>
    </row>
    <row r="157" spans="1:6">
      <c r="A157" s="1590"/>
      <c r="C157" s="1721"/>
      <c r="D157" s="1721"/>
      <c r="E157" s="1618"/>
      <c r="F157" s="1591"/>
    </row>
    <row r="158" spans="1:6">
      <c r="A158" s="1590"/>
      <c r="C158" s="1721"/>
      <c r="D158" s="1721"/>
      <c r="E158" s="1618"/>
      <c r="F158" s="1591"/>
    </row>
    <row r="159" spans="1:6">
      <c r="A159" s="1590"/>
      <c r="C159" s="1721"/>
      <c r="D159" s="1721"/>
      <c r="E159" s="1618"/>
      <c r="F159" s="1591"/>
    </row>
    <row r="160" spans="1:6">
      <c r="A160" s="1590"/>
      <c r="C160" s="1721"/>
      <c r="D160" s="1721"/>
      <c r="E160" s="1618"/>
      <c r="F160" s="1591"/>
    </row>
    <row r="161" spans="1:6">
      <c r="A161" s="1590"/>
      <c r="C161" s="1721"/>
      <c r="D161" s="1721"/>
      <c r="E161" s="1618"/>
      <c r="F161" s="1591"/>
    </row>
    <row r="162" spans="1:6">
      <c r="A162" s="1590"/>
      <c r="C162" s="1721"/>
      <c r="D162" s="1721"/>
      <c r="E162" s="1618"/>
      <c r="F162" s="1591"/>
    </row>
    <row r="163" spans="1:6">
      <c r="A163" s="1590"/>
      <c r="C163" s="1721"/>
      <c r="D163" s="1721"/>
      <c r="E163" s="1618"/>
      <c r="F163" s="1591"/>
    </row>
    <row r="164" spans="1:6">
      <c r="A164" s="1590"/>
      <c r="C164" s="1721"/>
      <c r="D164" s="1721"/>
      <c r="E164" s="1618"/>
      <c r="F164" s="1591"/>
    </row>
    <row r="165" spans="1:6">
      <c r="A165" s="1590"/>
      <c r="C165" s="1721"/>
      <c r="D165" s="1721"/>
      <c r="E165" s="1618"/>
      <c r="F165" s="1591"/>
    </row>
    <row r="166" spans="1:6">
      <c r="A166" s="1590"/>
      <c r="C166" s="1721"/>
      <c r="D166" s="1721"/>
      <c r="E166" s="1618"/>
      <c r="F166" s="1591"/>
    </row>
    <row r="167" spans="1:6">
      <c r="A167" s="1590"/>
      <c r="C167" s="1721"/>
      <c r="D167" s="1721"/>
      <c r="E167" s="1618"/>
      <c r="F167" s="1591"/>
    </row>
    <row r="168" spans="1:6">
      <c r="A168" s="1590"/>
      <c r="C168" s="1721"/>
      <c r="D168" s="1721"/>
      <c r="E168" s="1618"/>
      <c r="F168" s="1591"/>
    </row>
    <row r="169" spans="1:6">
      <c r="A169" s="1590"/>
      <c r="C169" s="1721"/>
      <c r="D169" s="1721"/>
      <c r="E169" s="1618"/>
      <c r="F169" s="1591"/>
    </row>
    <row r="170" spans="1:6">
      <c r="A170" s="1590"/>
      <c r="C170" s="1721"/>
      <c r="D170" s="1721"/>
      <c r="E170" s="1618"/>
      <c r="F170" s="1591"/>
    </row>
    <row r="171" spans="1:6">
      <c r="A171" s="1590"/>
      <c r="C171" s="1721"/>
      <c r="D171" s="1721"/>
      <c r="E171" s="1618"/>
      <c r="F171" s="1591"/>
    </row>
    <row r="172" spans="1:6">
      <c r="A172" s="1590"/>
      <c r="C172" s="1721"/>
      <c r="D172" s="1721"/>
      <c r="E172" s="1618"/>
      <c r="F172" s="1591"/>
    </row>
    <row r="173" spans="1:6">
      <c r="A173" s="1590"/>
      <c r="C173" s="1721"/>
      <c r="D173" s="1721"/>
      <c r="E173" s="1618"/>
      <c r="F173" s="1591"/>
    </row>
    <row r="174" spans="1:6">
      <c r="A174" s="1590"/>
      <c r="C174" s="1721"/>
      <c r="D174" s="1721"/>
      <c r="E174" s="1618"/>
      <c r="F174" s="1591"/>
    </row>
    <row r="175" spans="1:6">
      <c r="A175" s="1590"/>
      <c r="C175" s="1721"/>
      <c r="D175" s="1721"/>
      <c r="E175" s="1618"/>
      <c r="F175" s="1591"/>
    </row>
    <row r="176" spans="1:6">
      <c r="A176" s="1590"/>
      <c r="C176" s="1721"/>
      <c r="D176" s="1721"/>
      <c r="E176" s="1618"/>
      <c r="F176" s="1591"/>
    </row>
    <row r="177" spans="1:6">
      <c r="A177" s="1590"/>
      <c r="C177" s="1721"/>
      <c r="D177" s="1721"/>
      <c r="E177" s="1618"/>
      <c r="F177" s="1591"/>
    </row>
    <row r="178" spans="1:6">
      <c r="A178" s="1590"/>
      <c r="C178" s="1721"/>
      <c r="D178" s="1721"/>
      <c r="E178" s="1618"/>
      <c r="F178" s="1591"/>
    </row>
    <row r="179" spans="1:6">
      <c r="A179" s="1590"/>
      <c r="C179" s="1150"/>
      <c r="D179" s="1150"/>
      <c r="E179" s="1618"/>
      <c r="F179" s="1591"/>
    </row>
    <row r="180" spans="1:6">
      <c r="A180" s="1590"/>
      <c r="E180" s="1618"/>
      <c r="F180" s="1591"/>
    </row>
    <row r="181" spans="1:6" ht="16" thickBot="1">
      <c r="A181" s="1592"/>
      <c r="B181" s="1608"/>
      <c r="C181" s="1608"/>
      <c r="D181" s="1608"/>
      <c r="E181" s="1619"/>
      <c r="F181" s="1591"/>
    </row>
    <row r="182" spans="1:6">
      <c r="A182" s="1590"/>
      <c r="E182" s="1615"/>
      <c r="F182" s="1591"/>
    </row>
    <row r="183" spans="1:6">
      <c r="A183" s="1590"/>
      <c r="E183" s="1615"/>
      <c r="F183" s="1591"/>
    </row>
    <row r="184" spans="1:6">
      <c r="A184" s="1590"/>
      <c r="E184" s="1615"/>
      <c r="F184" s="1591"/>
    </row>
    <row r="185" spans="1:6">
      <c r="A185" s="1590"/>
      <c r="E185" s="1615"/>
      <c r="F185" s="1591"/>
    </row>
    <row r="186" spans="1:6">
      <c r="A186" s="1590"/>
      <c r="E186" s="1615"/>
      <c r="F186" s="1591"/>
    </row>
    <row r="187" spans="1:6">
      <c r="A187" s="1590"/>
      <c r="E187" s="1615"/>
      <c r="F187" s="1591"/>
    </row>
    <row r="188" spans="1:6">
      <c r="A188" s="1590"/>
      <c r="E188" s="1615"/>
      <c r="F188" s="1591"/>
    </row>
    <row r="189" spans="1:6">
      <c r="A189" s="1590"/>
      <c r="E189" s="1615"/>
      <c r="F189" s="1591"/>
    </row>
    <row r="190" spans="1:6">
      <c r="A190" s="1590"/>
      <c r="E190" s="1615"/>
      <c r="F190" s="1591"/>
    </row>
    <row r="191" spans="1:6">
      <c r="A191" s="1590"/>
      <c r="E191" s="1615"/>
      <c r="F191" s="1591"/>
    </row>
    <row r="192" spans="1:6">
      <c r="A192" s="1590"/>
      <c r="E192" s="1615"/>
      <c r="F192" s="1591"/>
    </row>
    <row r="193" spans="1:6">
      <c r="A193" s="1590"/>
      <c r="E193" s="1615"/>
      <c r="F193" s="1591"/>
    </row>
    <row r="194" spans="1:6">
      <c r="A194" s="1590"/>
      <c r="E194" s="1615"/>
      <c r="F194" s="1591"/>
    </row>
    <row r="195" spans="1:6">
      <c r="A195" s="1590"/>
      <c r="E195" s="1615"/>
      <c r="F195" s="1591"/>
    </row>
    <row r="196" spans="1:6">
      <c r="A196" s="1590"/>
      <c r="E196" s="1615"/>
      <c r="F196" s="1591"/>
    </row>
    <row r="197" spans="1:6">
      <c r="A197" s="1590"/>
      <c r="E197" s="1615"/>
      <c r="F197" s="1591"/>
    </row>
    <row r="198" spans="1:6">
      <c r="A198" s="1590"/>
      <c r="E198" s="1615"/>
      <c r="F198" s="1591"/>
    </row>
    <row r="199" spans="1:6">
      <c r="A199" s="1590"/>
      <c r="E199" s="1615"/>
      <c r="F199" s="1591"/>
    </row>
    <row r="200" spans="1:6" ht="16" thickBot="1">
      <c r="A200" s="1592"/>
      <c r="B200" s="1608"/>
      <c r="C200" s="1608"/>
      <c r="D200" s="1608"/>
      <c r="E200" s="1616"/>
      <c r="F200" s="1594"/>
    </row>
  </sheetData>
  <mergeCells count="34">
    <mergeCell ref="H36:I36"/>
    <mergeCell ref="H37:I37"/>
    <mergeCell ref="H38:I38"/>
    <mergeCell ref="H46:I46"/>
    <mergeCell ref="H40:I40"/>
    <mergeCell ref="H41:I41"/>
    <mergeCell ref="H42:I42"/>
    <mergeCell ref="H43:I43"/>
    <mergeCell ref="H44:I44"/>
    <mergeCell ref="H45:I45"/>
    <mergeCell ref="H39:I39"/>
    <mergeCell ref="H53:I53"/>
    <mergeCell ref="H47:I47"/>
    <mergeCell ref="H48:I48"/>
    <mergeCell ref="H49:I49"/>
    <mergeCell ref="H50:I50"/>
    <mergeCell ref="H51:I51"/>
    <mergeCell ref="H52:I52"/>
    <mergeCell ref="C38:E38"/>
    <mergeCell ref="H34:I34"/>
    <mergeCell ref="H2:I2"/>
    <mergeCell ref="H3:I3"/>
    <mergeCell ref="H4:I4"/>
    <mergeCell ref="F27:I27"/>
    <mergeCell ref="F28:I28"/>
    <mergeCell ref="H29:I29"/>
    <mergeCell ref="H30:I30"/>
    <mergeCell ref="H31:I31"/>
    <mergeCell ref="H32:I32"/>
    <mergeCell ref="H33:I33"/>
    <mergeCell ref="A5:I5"/>
    <mergeCell ref="C27:E27"/>
    <mergeCell ref="C28:E28"/>
    <mergeCell ref="H35:I35"/>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L200"/>
  <sheetViews>
    <sheetView view="pageBreakPreview" zoomScale="70" zoomScaleNormal="80" zoomScaleSheetLayoutView="70" workbookViewId="0">
      <selection activeCell="G23" sqref="G23"/>
    </sheetView>
  </sheetViews>
  <sheetFormatPr defaultRowHeight="15.5"/>
  <cols>
    <col min="1" max="1" width="4" customWidth="1"/>
    <col min="2" max="2" width="17.765625" customWidth="1"/>
    <col min="3" max="3" width="14.69140625" customWidth="1"/>
    <col min="4" max="4" width="15.69140625" customWidth="1"/>
    <col min="5" max="5" width="7" customWidth="1"/>
    <col min="6" max="6" width="8.23046875" customWidth="1"/>
    <col min="7" max="7" width="9.07421875" customWidth="1"/>
    <col min="8" max="9" width="8" customWidth="1"/>
    <col min="10" max="10" width="12" customWidth="1"/>
    <col min="11" max="11" width="14.53515625" customWidth="1"/>
    <col min="12" max="12" width="8" customWidth="1"/>
  </cols>
  <sheetData>
    <row r="1" spans="1:12" ht="16" thickBot="1"/>
    <row r="2" spans="1:12" ht="16" thickTop="1">
      <c r="A2" s="504" t="s">
        <v>1245</v>
      </c>
      <c r="B2" s="506"/>
      <c r="C2" s="506"/>
      <c r="D2" s="506"/>
      <c r="E2" s="505"/>
      <c r="F2" s="506" t="s">
        <v>1246</v>
      </c>
      <c r="G2" s="506"/>
      <c r="H2" s="506"/>
      <c r="I2" s="3961" t="s">
        <v>158</v>
      </c>
      <c r="J2" s="3962"/>
      <c r="K2" s="3961" t="s">
        <v>5072</v>
      </c>
      <c r="L2" s="3963"/>
    </row>
    <row r="3" spans="1:12">
      <c r="A3" s="510" t="str">
        <f>'Data Sheet'!$C$25</f>
        <v xml:space="preserve">Niagara Mohawk Power Corporation </v>
      </c>
      <c r="B3" s="9"/>
      <c r="C3" s="9"/>
      <c r="D3" s="9"/>
      <c r="E3" s="40"/>
      <c r="F3" s="9" t="s">
        <v>1247</v>
      </c>
      <c r="G3" s="9"/>
      <c r="H3" s="9"/>
      <c r="I3" s="3809" t="s">
        <v>1248</v>
      </c>
      <c r="J3" s="3783"/>
      <c r="K3" s="3809"/>
      <c r="L3" s="3964"/>
    </row>
    <row r="4" spans="1:12">
      <c r="A4" s="512" t="s">
        <v>1249</v>
      </c>
      <c r="B4" s="9"/>
      <c r="C4" s="9"/>
      <c r="D4" s="9"/>
      <c r="E4" s="40"/>
      <c r="F4" s="9" t="s">
        <v>1250</v>
      </c>
      <c r="G4" s="9"/>
      <c r="H4" s="9"/>
      <c r="I4" s="3938" t="str">
        <f>'Data Sheet'!$C$40</f>
        <v>April 20, 2026</v>
      </c>
      <c r="J4" s="3967"/>
      <c r="K4" s="3938" t="str">
        <f>'Data Sheet'!$C$38</f>
        <v>December 31, 2025</v>
      </c>
      <c r="L4" s="3968" t="str">
        <f>'Data Sheet'!$C$40</f>
        <v>April 20, 2026</v>
      </c>
    </row>
    <row r="5" spans="1:12" ht="18" customHeight="1">
      <c r="A5" s="3930" t="s">
        <v>300</v>
      </c>
      <c r="B5" s="3931"/>
      <c r="C5" s="3931"/>
      <c r="D5" s="3931"/>
      <c r="E5" s="3931"/>
      <c r="F5" s="3931"/>
      <c r="G5" s="3931"/>
      <c r="H5" s="3931"/>
      <c r="I5" s="3931"/>
      <c r="J5" s="3931"/>
      <c r="K5" s="3931"/>
      <c r="L5" s="3932"/>
    </row>
    <row r="6" spans="1:12">
      <c r="A6" s="517" t="s">
        <v>5102</v>
      </c>
      <c r="B6" s="114"/>
      <c r="C6" s="114"/>
      <c r="D6" s="114"/>
      <c r="E6" s="114"/>
      <c r="F6" s="9"/>
      <c r="G6" s="9"/>
      <c r="H6" s="9"/>
      <c r="I6" s="9"/>
      <c r="J6" s="9"/>
      <c r="K6" s="2182"/>
      <c r="L6" s="511"/>
    </row>
    <row r="7" spans="1:12">
      <c r="A7" s="517" t="s">
        <v>5103</v>
      </c>
      <c r="B7" s="114"/>
      <c r="C7" s="114"/>
      <c r="D7" s="114"/>
      <c r="E7" s="114"/>
      <c r="F7" s="9"/>
      <c r="G7" s="9"/>
      <c r="H7" s="9"/>
      <c r="I7" s="9"/>
      <c r="J7" s="9"/>
      <c r="K7" s="9"/>
      <c r="L7" s="511"/>
    </row>
    <row r="8" spans="1:12">
      <c r="A8" s="517" t="s">
        <v>5104</v>
      </c>
      <c r="B8" s="114"/>
      <c r="C8" s="114"/>
      <c r="D8" s="114"/>
      <c r="E8" s="114"/>
      <c r="F8" s="114"/>
      <c r="G8" s="114"/>
      <c r="H8" s="114"/>
      <c r="I8" s="114"/>
      <c r="J8" s="114"/>
      <c r="K8" s="114"/>
      <c r="L8" s="518"/>
    </row>
    <row r="9" spans="1:12">
      <c r="A9" s="517" t="s">
        <v>5105</v>
      </c>
      <c r="B9" s="114"/>
      <c r="C9" s="114"/>
      <c r="D9" s="114"/>
      <c r="E9" s="114"/>
      <c r="F9" s="114"/>
      <c r="G9" s="114"/>
      <c r="H9" s="114"/>
      <c r="I9" s="114"/>
      <c r="J9" s="114"/>
      <c r="K9" s="114"/>
      <c r="L9" s="518"/>
    </row>
    <row r="10" spans="1:12">
      <c r="A10" s="517" t="s">
        <v>5106</v>
      </c>
      <c r="B10" s="114"/>
      <c r="C10" s="114"/>
      <c r="D10" s="114"/>
      <c r="E10" s="114"/>
      <c r="F10" s="114"/>
      <c r="G10" s="114"/>
      <c r="H10" s="114"/>
      <c r="I10" s="114"/>
      <c r="J10" s="114"/>
      <c r="K10" s="114"/>
      <c r="L10" s="518"/>
    </row>
    <row r="11" spans="1:12">
      <c r="A11" s="517" t="s">
        <v>5107</v>
      </c>
      <c r="B11" s="114"/>
      <c r="C11" s="114"/>
      <c r="D11" s="114"/>
      <c r="E11" s="114"/>
      <c r="F11" s="114"/>
      <c r="G11" s="114"/>
      <c r="H11" s="114"/>
      <c r="I11" s="114"/>
      <c r="J11" s="114"/>
      <c r="K11" s="114"/>
      <c r="L11" s="518"/>
    </row>
    <row r="12" spans="1:12">
      <c r="A12" s="517"/>
      <c r="B12" s="114"/>
      <c r="C12" s="114"/>
      <c r="D12" s="114"/>
      <c r="E12" s="114"/>
      <c r="F12" s="114"/>
      <c r="G12" s="114"/>
      <c r="H12" s="114"/>
      <c r="I12" s="114"/>
      <c r="J12" s="114"/>
      <c r="K12" s="114"/>
      <c r="L12" s="518"/>
    </row>
    <row r="13" spans="1:12">
      <c r="A13" s="517"/>
      <c r="B13" s="114"/>
      <c r="C13" s="114"/>
      <c r="D13" s="114"/>
      <c r="E13" s="114"/>
      <c r="F13" s="114"/>
      <c r="G13" s="114"/>
      <c r="H13" s="114"/>
      <c r="I13" s="114"/>
      <c r="J13" s="114"/>
      <c r="K13" s="114"/>
      <c r="L13" s="518"/>
    </row>
    <row r="14" spans="1:12">
      <c r="A14" s="517"/>
      <c r="B14" s="114"/>
      <c r="C14" s="114"/>
      <c r="D14" s="114"/>
      <c r="E14" s="114"/>
      <c r="F14" s="114"/>
      <c r="G14" s="114"/>
      <c r="H14" s="114"/>
      <c r="I14" s="114"/>
      <c r="J14" s="114"/>
      <c r="K14" s="114"/>
      <c r="L14" s="518"/>
    </row>
    <row r="15" spans="1:12">
      <c r="A15" s="517"/>
      <c r="B15" s="114"/>
      <c r="C15" s="114"/>
      <c r="D15" s="114"/>
      <c r="E15" s="114"/>
      <c r="F15" s="114"/>
      <c r="G15" s="114"/>
      <c r="H15" s="114"/>
      <c r="I15" s="114"/>
      <c r="J15" s="114"/>
      <c r="K15" s="114"/>
      <c r="L15" s="518"/>
    </row>
    <row r="16" spans="1:12">
      <c r="A16" s="517"/>
      <c r="B16" s="114"/>
      <c r="C16" s="114"/>
      <c r="D16" s="114"/>
      <c r="E16" s="114"/>
      <c r="F16" s="114"/>
      <c r="G16" s="114"/>
      <c r="H16" s="114"/>
      <c r="I16" s="114"/>
      <c r="J16" s="114"/>
      <c r="K16" s="114"/>
      <c r="L16" s="518"/>
    </row>
    <row r="17" spans="1:12">
      <c r="A17" s="603" t="s">
        <v>5108</v>
      </c>
      <c r="B17" s="604"/>
      <c r="C17" s="604"/>
      <c r="D17" s="604"/>
      <c r="E17" s="604"/>
      <c r="F17" s="604"/>
      <c r="G17" s="604"/>
      <c r="H17" s="604"/>
      <c r="I17" s="604"/>
      <c r="J17" s="604"/>
      <c r="K17" s="604"/>
      <c r="L17" s="605"/>
    </row>
    <row r="18" spans="1:12" ht="21" customHeight="1">
      <c r="A18" s="519" t="s">
        <v>399</v>
      </c>
      <c r="B18" s="2582"/>
      <c r="C18" s="290" t="s">
        <v>5109</v>
      </c>
      <c r="D18" s="2222" t="s">
        <v>5110</v>
      </c>
      <c r="E18" s="600" t="s">
        <v>5111</v>
      </c>
      <c r="F18" s="553" t="s">
        <v>5112</v>
      </c>
      <c r="G18" s="553" t="s">
        <v>5112</v>
      </c>
      <c r="H18" s="3943" t="s">
        <v>5113</v>
      </c>
      <c r="I18" s="3965"/>
      <c r="J18" s="553" t="s">
        <v>5114</v>
      </c>
      <c r="K18" s="553" t="s">
        <v>5115</v>
      </c>
      <c r="L18" s="597" t="s">
        <v>495</v>
      </c>
    </row>
    <row r="19" spans="1:12">
      <c r="A19" s="523" t="s">
        <v>402</v>
      </c>
      <c r="B19" s="593" t="s">
        <v>5116</v>
      </c>
      <c r="C19" s="291" t="s">
        <v>5117</v>
      </c>
      <c r="D19" s="144" t="s">
        <v>3801</v>
      </c>
      <c r="E19" s="593" t="s">
        <v>3801</v>
      </c>
      <c r="F19" s="534" t="s">
        <v>5118</v>
      </c>
      <c r="G19" s="534" t="s">
        <v>5118</v>
      </c>
      <c r="H19" s="3945" t="s">
        <v>5119</v>
      </c>
      <c r="I19" s="3966"/>
      <c r="J19" s="534" t="s">
        <v>5120</v>
      </c>
      <c r="K19" s="534" t="s">
        <v>5119</v>
      </c>
      <c r="L19" s="524" t="s">
        <v>5121</v>
      </c>
    </row>
    <row r="20" spans="1:12">
      <c r="A20" s="523"/>
      <c r="B20" s="593"/>
      <c r="C20" s="291"/>
      <c r="D20" s="144" t="s">
        <v>5122</v>
      </c>
      <c r="E20" s="593" t="s">
        <v>5122</v>
      </c>
      <c r="F20" s="534" t="s">
        <v>5123</v>
      </c>
      <c r="G20" s="534" t="s">
        <v>4342</v>
      </c>
      <c r="H20" s="3945" t="s">
        <v>5124</v>
      </c>
      <c r="I20" s="3966"/>
      <c r="J20" s="534" t="s">
        <v>5125</v>
      </c>
      <c r="K20" s="534" t="s">
        <v>5124</v>
      </c>
      <c r="L20" s="524"/>
    </row>
    <row r="21" spans="1:12">
      <c r="A21" s="525"/>
      <c r="B21" s="601" t="s">
        <v>172</v>
      </c>
      <c r="C21" s="534" t="s">
        <v>173</v>
      </c>
      <c r="D21" s="534" t="s">
        <v>174</v>
      </c>
      <c r="E21" s="534" t="s">
        <v>175</v>
      </c>
      <c r="F21" s="534" t="s">
        <v>513</v>
      </c>
      <c r="G21" s="534" t="s">
        <v>514</v>
      </c>
      <c r="H21" s="3959" t="s">
        <v>515</v>
      </c>
      <c r="I21" s="3960"/>
      <c r="J21" s="534" t="s">
        <v>516</v>
      </c>
      <c r="K21" s="534" t="s">
        <v>517</v>
      </c>
      <c r="L21" s="524" t="s">
        <v>518</v>
      </c>
    </row>
    <row r="22" spans="1:12">
      <c r="A22" s="526">
        <v>1</v>
      </c>
      <c r="B22" s="2084" t="s">
        <v>5126</v>
      </c>
      <c r="C22" s="2807">
        <v>6134</v>
      </c>
      <c r="D22" s="2808">
        <v>8</v>
      </c>
      <c r="E22" s="881" t="s">
        <v>5127</v>
      </c>
      <c r="F22" s="2807">
        <v>4869</v>
      </c>
      <c r="G22" s="2807">
        <v>368</v>
      </c>
      <c r="H22" s="3231">
        <v>897</v>
      </c>
      <c r="I22" s="2809"/>
      <c r="J22" s="2810"/>
      <c r="K22" s="2810"/>
      <c r="L22" s="529"/>
    </row>
    <row r="23" spans="1:12">
      <c r="A23" s="526">
        <v>2</v>
      </c>
      <c r="B23" s="2084" t="s">
        <v>5128</v>
      </c>
      <c r="C23" s="2807">
        <v>5818</v>
      </c>
      <c r="D23" s="2808">
        <v>17</v>
      </c>
      <c r="E23" s="881" t="s">
        <v>5129</v>
      </c>
      <c r="F23" s="2807">
        <v>4628</v>
      </c>
      <c r="G23" s="2807">
        <v>293</v>
      </c>
      <c r="H23" s="3231">
        <v>897</v>
      </c>
      <c r="I23" s="2809"/>
      <c r="J23" s="2810"/>
      <c r="K23" s="2810"/>
      <c r="L23" s="531"/>
    </row>
    <row r="24" spans="1:12">
      <c r="A24" s="526">
        <v>3</v>
      </c>
      <c r="B24" s="2084" t="s">
        <v>5130</v>
      </c>
      <c r="C24" s="2807">
        <v>5555</v>
      </c>
      <c r="D24" s="2808">
        <v>2</v>
      </c>
      <c r="E24" s="881" t="s">
        <v>5129</v>
      </c>
      <c r="F24" s="2807">
        <v>4322</v>
      </c>
      <c r="G24" s="2807">
        <v>336</v>
      </c>
      <c r="H24" s="3231">
        <v>897</v>
      </c>
      <c r="I24" s="2809"/>
      <c r="J24" s="2810"/>
      <c r="K24" s="2810"/>
      <c r="L24" s="533"/>
    </row>
    <row r="25" spans="1:12">
      <c r="A25" s="526">
        <v>4</v>
      </c>
      <c r="B25" s="2084" t="s">
        <v>5131</v>
      </c>
      <c r="C25" s="2807">
        <f>SUM(C22:C24)</f>
        <v>17507</v>
      </c>
      <c r="D25" s="2811"/>
      <c r="E25" s="882"/>
      <c r="F25" s="2807">
        <f>SUM(F22:F24)</f>
        <v>13819</v>
      </c>
      <c r="G25" s="2807">
        <f>SUM(G22:G24)</f>
        <v>997</v>
      </c>
      <c r="H25" s="3231">
        <f>SUM(H22:H24)</f>
        <v>2691</v>
      </c>
      <c r="I25" s="2719"/>
      <c r="J25" s="2810">
        <f>SUM(J22:J24)</f>
        <v>0</v>
      </c>
      <c r="K25" s="2810">
        <f>SUM(K22:K24)</f>
        <v>0</v>
      </c>
      <c r="L25" s="533"/>
    </row>
    <row r="26" spans="1:12">
      <c r="A26" s="526">
        <v>5</v>
      </c>
      <c r="B26" s="2084" t="s">
        <v>5132</v>
      </c>
      <c r="C26" s="2807">
        <v>5377</v>
      </c>
      <c r="D26" s="2808">
        <v>8</v>
      </c>
      <c r="E26" s="881" t="s">
        <v>5133</v>
      </c>
      <c r="F26" s="2807">
        <v>4140</v>
      </c>
      <c r="G26" s="2807">
        <v>340</v>
      </c>
      <c r="H26" s="3232">
        <v>897</v>
      </c>
      <c r="I26" s="2812"/>
      <c r="J26" s="2810"/>
      <c r="K26" s="2810"/>
      <c r="L26" s="533"/>
    </row>
    <row r="27" spans="1:12">
      <c r="A27" s="526">
        <v>6</v>
      </c>
      <c r="B27" s="2084" t="s">
        <v>5134</v>
      </c>
      <c r="C27" s="2807">
        <v>5322</v>
      </c>
      <c r="D27" s="2808">
        <v>15</v>
      </c>
      <c r="E27" s="881" t="s">
        <v>5133</v>
      </c>
      <c r="F27" s="2807">
        <v>4067</v>
      </c>
      <c r="G27" s="2807">
        <v>322</v>
      </c>
      <c r="H27" s="3232">
        <v>933</v>
      </c>
      <c r="I27" s="2812"/>
      <c r="J27" s="2810"/>
      <c r="K27" s="2810"/>
      <c r="L27" s="536"/>
    </row>
    <row r="28" spans="1:12">
      <c r="A28" s="526">
        <v>7</v>
      </c>
      <c r="B28" s="2084" t="s">
        <v>5135</v>
      </c>
      <c r="C28" s="2807">
        <v>6989</v>
      </c>
      <c r="D28" s="2808">
        <v>24</v>
      </c>
      <c r="E28" s="881" t="s">
        <v>5136</v>
      </c>
      <c r="F28" s="2807">
        <v>5788</v>
      </c>
      <c r="G28" s="2807">
        <v>268</v>
      </c>
      <c r="H28" s="3232">
        <v>933</v>
      </c>
      <c r="I28" s="2812"/>
      <c r="J28" s="2810"/>
      <c r="K28" s="2810"/>
      <c r="L28" s="538"/>
    </row>
    <row r="29" spans="1:12">
      <c r="A29" s="526">
        <v>8</v>
      </c>
      <c r="B29" s="2084" t="s">
        <v>5137</v>
      </c>
      <c r="C29" s="2807">
        <f>SUM(C26:C28)</f>
        <v>17688</v>
      </c>
      <c r="D29" s="2811"/>
      <c r="E29" s="882"/>
      <c r="F29" s="2807">
        <f>SUM(F26:F28)</f>
        <v>13995</v>
      </c>
      <c r="G29" s="2807">
        <f>SUM(G26:G28)</f>
        <v>930</v>
      </c>
      <c r="H29" s="3231">
        <f>SUM(H26:H28)</f>
        <v>2763</v>
      </c>
      <c r="I29" s="2813"/>
      <c r="J29" s="2810">
        <f>SUM(J26:J28)</f>
        <v>0</v>
      </c>
      <c r="K29" s="2810">
        <f>SUM(K26:K28)</f>
        <v>0</v>
      </c>
      <c r="L29" s="531"/>
    </row>
    <row r="30" spans="1:12">
      <c r="A30" s="526">
        <v>9</v>
      </c>
      <c r="B30" s="2084" t="s">
        <v>5138</v>
      </c>
      <c r="C30" s="2807">
        <v>7096</v>
      </c>
      <c r="D30" s="2808">
        <v>24</v>
      </c>
      <c r="E30" s="881" t="s">
        <v>5139</v>
      </c>
      <c r="F30" s="2807">
        <v>5921</v>
      </c>
      <c r="G30" s="2807">
        <v>242</v>
      </c>
      <c r="H30" s="3232">
        <v>933</v>
      </c>
      <c r="I30" s="2812"/>
      <c r="J30" s="2810"/>
      <c r="K30" s="2810"/>
      <c r="L30" s="533"/>
    </row>
    <row r="31" spans="1:12">
      <c r="A31" s="526">
        <v>10</v>
      </c>
      <c r="B31" s="2084" t="s">
        <v>5140</v>
      </c>
      <c r="C31" s="2807">
        <v>7064</v>
      </c>
      <c r="D31" s="2808">
        <v>12</v>
      </c>
      <c r="E31" s="881" t="s">
        <v>5139</v>
      </c>
      <c r="F31" s="2807">
        <v>5923</v>
      </c>
      <c r="G31" s="2807">
        <v>208</v>
      </c>
      <c r="H31" s="3232">
        <v>933</v>
      </c>
      <c r="I31" s="2812"/>
      <c r="J31" s="2810"/>
      <c r="K31" s="2810"/>
      <c r="L31" s="533"/>
    </row>
    <row r="32" spans="1:12">
      <c r="A32" s="526">
        <v>11</v>
      </c>
      <c r="B32" s="2084" t="s">
        <v>5141</v>
      </c>
      <c r="C32" s="2807">
        <v>5538</v>
      </c>
      <c r="D32" s="2808">
        <v>3</v>
      </c>
      <c r="E32" s="881" t="s">
        <v>5142</v>
      </c>
      <c r="F32" s="2807">
        <v>4421</v>
      </c>
      <c r="G32" s="2807">
        <v>184</v>
      </c>
      <c r="H32" s="3232">
        <v>933</v>
      </c>
      <c r="I32" s="2812"/>
      <c r="J32" s="2810"/>
      <c r="K32" s="2810"/>
      <c r="L32" s="533"/>
    </row>
    <row r="33" spans="1:12">
      <c r="A33" s="526">
        <v>12</v>
      </c>
      <c r="B33" s="2084" t="s">
        <v>5143</v>
      </c>
      <c r="C33" s="2807">
        <f>SUM(C30:C32)</f>
        <v>19698</v>
      </c>
      <c r="D33" s="2811"/>
      <c r="E33" s="882"/>
      <c r="F33" s="2807">
        <f>SUM(F30:F32)</f>
        <v>16265</v>
      </c>
      <c r="G33" s="2807">
        <f>SUM(G30:G32)</f>
        <v>634</v>
      </c>
      <c r="H33" s="3231">
        <f>SUM(H30:H32)</f>
        <v>2799</v>
      </c>
      <c r="I33" s="2719"/>
      <c r="J33" s="2810">
        <f>SUM(J30:J32)</f>
        <v>0</v>
      </c>
      <c r="K33" s="2810">
        <f>SUM(K30:K32)</f>
        <v>0</v>
      </c>
      <c r="L33" s="533"/>
    </row>
    <row r="34" spans="1:12">
      <c r="A34" s="526">
        <v>13</v>
      </c>
      <c r="B34" s="2084" t="s">
        <v>5144</v>
      </c>
      <c r="C34" s="2807">
        <v>5273</v>
      </c>
      <c r="D34" s="2808">
        <v>6</v>
      </c>
      <c r="E34" s="881" t="s">
        <v>5145</v>
      </c>
      <c r="F34" s="2807">
        <v>4128</v>
      </c>
      <c r="G34" s="2807">
        <v>212</v>
      </c>
      <c r="H34" s="3232">
        <v>933</v>
      </c>
      <c r="I34" s="2812"/>
      <c r="J34" s="2810"/>
      <c r="K34" s="2810"/>
      <c r="L34" s="533"/>
    </row>
    <row r="35" spans="1:12">
      <c r="A35" s="526">
        <v>14</v>
      </c>
      <c r="B35" s="2084" t="s">
        <v>5146</v>
      </c>
      <c r="C35" s="2807">
        <v>5319</v>
      </c>
      <c r="D35" s="2808">
        <v>26</v>
      </c>
      <c r="E35" s="881" t="s">
        <v>5147</v>
      </c>
      <c r="F35" s="2807">
        <v>4125</v>
      </c>
      <c r="G35" s="2807">
        <v>297</v>
      </c>
      <c r="H35" s="3232">
        <v>897</v>
      </c>
      <c r="I35" s="2812"/>
      <c r="J35" s="2810"/>
      <c r="K35" s="2810"/>
      <c r="L35" s="533"/>
    </row>
    <row r="36" spans="1:12">
      <c r="A36" s="526">
        <v>15</v>
      </c>
      <c r="B36" s="2084" t="s">
        <v>5148</v>
      </c>
      <c r="C36" s="2807">
        <v>5975</v>
      </c>
      <c r="D36" s="2808">
        <v>23</v>
      </c>
      <c r="E36" s="881" t="s">
        <v>5147</v>
      </c>
      <c r="F36" s="2807">
        <v>4738</v>
      </c>
      <c r="G36" s="2807">
        <v>340</v>
      </c>
      <c r="H36" s="3232">
        <v>897</v>
      </c>
      <c r="I36" s="2812"/>
      <c r="J36" s="2810"/>
      <c r="K36" s="2810"/>
      <c r="L36" s="533"/>
    </row>
    <row r="37" spans="1:12">
      <c r="A37" s="526">
        <v>16</v>
      </c>
      <c r="B37" s="2084" t="s">
        <v>5149</v>
      </c>
      <c r="C37" s="2807">
        <f>SUM(C34:C36)</f>
        <v>16567</v>
      </c>
      <c r="D37" s="2811"/>
      <c r="E37" s="882"/>
      <c r="F37" s="2807">
        <f>SUM(F34:F36)</f>
        <v>12991</v>
      </c>
      <c r="G37" s="2807">
        <f>SUM(G34:G36)</f>
        <v>849</v>
      </c>
      <c r="H37" s="3231">
        <f>SUM(H34:H36)</f>
        <v>2727</v>
      </c>
      <c r="I37" s="2719"/>
      <c r="J37" s="2810">
        <f>SUM(J34:J36)</f>
        <v>0</v>
      </c>
      <c r="K37" s="2810">
        <f>SUM(K34:K36)</f>
        <v>0</v>
      </c>
      <c r="L37" s="533"/>
    </row>
    <row r="38" spans="1:12" ht="15.75" customHeight="1">
      <c r="A38" s="539">
        <v>17</v>
      </c>
      <c r="B38" s="2182" t="s">
        <v>5150</v>
      </c>
      <c r="C38" s="607"/>
      <c r="D38" s="2814"/>
      <c r="E38" s="540"/>
      <c r="F38" s="607"/>
      <c r="G38" s="607"/>
      <c r="H38" s="2815"/>
      <c r="I38" s="1483"/>
      <c r="J38" s="607"/>
      <c r="K38" s="607"/>
      <c r="L38" s="608"/>
    </row>
    <row r="39" spans="1:12" ht="15.75" customHeight="1">
      <c r="A39" s="609"/>
      <c r="B39" s="37" t="s">
        <v>5151</v>
      </c>
      <c r="C39" s="880">
        <f>C25+C29+C33+C37</f>
        <v>71460</v>
      </c>
      <c r="D39" s="611"/>
      <c r="E39" s="612"/>
      <c r="F39" s="880">
        <f>F25+F29+F33+F37</f>
        <v>57070</v>
      </c>
      <c r="G39" s="880">
        <f>G25+G29+G33+G37</f>
        <v>3410</v>
      </c>
      <c r="H39" s="1560">
        <f>H25+H29+H33+H37</f>
        <v>10980</v>
      </c>
      <c r="I39" s="1486"/>
      <c r="J39" s="610">
        <f>J25+J29+J33+J37</f>
        <v>0</v>
      </c>
      <c r="K39" s="610">
        <f>K25+K29+K33+K37</f>
        <v>0</v>
      </c>
      <c r="L39" s="538"/>
    </row>
    <row r="40" spans="1:12" ht="15.75" customHeight="1">
      <c r="A40" s="539"/>
      <c r="B40" s="2182"/>
      <c r="C40" s="607"/>
      <c r="D40" s="2814"/>
      <c r="E40" s="540"/>
      <c r="F40" s="541"/>
      <c r="G40" s="541"/>
      <c r="H40" s="1482"/>
      <c r="I40" s="1483"/>
      <c r="J40" s="542"/>
      <c r="K40" s="542"/>
      <c r="L40" s="608"/>
    </row>
    <row r="41" spans="1:12" ht="15.75" customHeight="1">
      <c r="A41" s="614"/>
      <c r="B41" s="9"/>
      <c r="C41" s="615"/>
      <c r="D41" s="135"/>
      <c r="E41" s="616"/>
      <c r="F41" s="617"/>
      <c r="G41" s="617"/>
      <c r="H41" s="1480"/>
      <c r="I41" s="1481"/>
      <c r="J41" s="618"/>
      <c r="K41" s="618"/>
      <c r="L41" s="619"/>
    </row>
    <row r="42" spans="1:12" ht="15.75" customHeight="1" thickBot="1">
      <c r="A42" s="620"/>
      <c r="B42" s="602"/>
      <c r="C42" s="621"/>
      <c r="D42" s="602"/>
      <c r="E42" s="622"/>
      <c r="F42" s="623"/>
      <c r="G42" s="623"/>
      <c r="H42" s="1484"/>
      <c r="I42" s="1485"/>
      <c r="J42" s="623"/>
      <c r="K42" s="623"/>
      <c r="L42" s="624"/>
    </row>
    <row r="43" spans="1:12" ht="16" thickTop="1">
      <c r="A43" s="9"/>
      <c r="B43" s="9"/>
      <c r="C43" s="9"/>
      <c r="D43" s="9"/>
      <c r="E43" s="9"/>
      <c r="F43" s="9"/>
      <c r="G43" s="9"/>
      <c r="H43" s="9"/>
      <c r="I43" s="151"/>
      <c r="J43" s="151"/>
      <c r="K43" s="151"/>
      <c r="L43" s="151"/>
    </row>
    <row r="44" spans="1:12">
      <c r="A44" s="9" t="s">
        <v>3673</v>
      </c>
      <c r="B44" s="9"/>
      <c r="C44" s="9"/>
      <c r="D44" s="9"/>
      <c r="E44" s="9"/>
      <c r="F44" s="9"/>
      <c r="G44" s="9"/>
      <c r="H44" s="9"/>
      <c r="I44" s="9"/>
      <c r="J44" s="9"/>
      <c r="K44" s="9"/>
      <c r="L44" s="9"/>
    </row>
    <row r="45" spans="1:12">
      <c r="A45" s="12" t="s">
        <v>5152</v>
      </c>
      <c r="B45" s="12"/>
      <c r="C45" s="12"/>
      <c r="D45" s="12"/>
      <c r="E45" s="12"/>
      <c r="F45" s="12"/>
      <c r="G45" s="12"/>
      <c r="H45" s="12"/>
      <c r="I45" s="12"/>
      <c r="J45" s="12"/>
      <c r="K45" s="12"/>
      <c r="L45" s="12"/>
    </row>
    <row r="71" ht="31.5" customHeight="1"/>
    <row r="125" spans="1:5" ht="16" thickBot="1"/>
    <row r="126" spans="1:5">
      <c r="A126" s="1432"/>
      <c r="B126" s="1396"/>
      <c r="C126" s="1396"/>
      <c r="D126" s="1396"/>
      <c r="E126" s="1434"/>
    </row>
    <row r="127" spans="1:5">
      <c r="A127" s="1590"/>
      <c r="E127" s="1591"/>
    </row>
    <row r="128" spans="1:5">
      <c r="A128" s="1590"/>
      <c r="E128" s="1591"/>
    </row>
    <row r="129" spans="1:6">
      <c r="A129" s="1590"/>
      <c r="E129" s="1591"/>
    </row>
    <row r="130" spans="1:6">
      <c r="A130" s="1590"/>
      <c r="E130" s="1591"/>
    </row>
    <row r="131" spans="1:6">
      <c r="A131" s="1590"/>
      <c r="E131" s="1591"/>
    </row>
    <row r="132" spans="1:6">
      <c r="A132" s="1590"/>
      <c r="C132" s="675"/>
      <c r="D132" s="675"/>
      <c r="E132" s="1591"/>
    </row>
    <row r="133" spans="1:6">
      <c r="A133" s="1590"/>
      <c r="C133" s="1721"/>
      <c r="D133" s="1721"/>
      <c r="E133" s="1591"/>
    </row>
    <row r="134" spans="1:6">
      <c r="A134" s="1590"/>
      <c r="C134" s="1721"/>
      <c r="D134" s="1721"/>
      <c r="E134" s="1591"/>
    </row>
    <row r="135" spans="1:6">
      <c r="A135" s="1590"/>
      <c r="C135" s="1721"/>
      <c r="D135" s="1721"/>
      <c r="E135" s="1591"/>
    </row>
    <row r="136" spans="1:6">
      <c r="A136" s="1590"/>
      <c r="C136" s="1721"/>
      <c r="D136" s="1721"/>
      <c r="E136" s="1591"/>
      <c r="F136" s="1591"/>
    </row>
    <row r="137" spans="1:6">
      <c r="A137" s="1590"/>
      <c r="C137" s="1721"/>
      <c r="D137" s="1721"/>
      <c r="E137" s="1591"/>
      <c r="F137" s="1591"/>
    </row>
    <row r="138" spans="1:6">
      <c r="A138" s="1590"/>
      <c r="C138" s="1721"/>
      <c r="D138" s="1721"/>
      <c r="E138" s="1591"/>
      <c r="F138" s="1591"/>
    </row>
    <row r="139" spans="1:6">
      <c r="A139" s="1590"/>
      <c r="C139" s="1721"/>
      <c r="D139" s="1721"/>
      <c r="E139" s="1591"/>
      <c r="F139" s="1591"/>
    </row>
    <row r="140" spans="1:6">
      <c r="A140" s="1590"/>
      <c r="C140" s="1721"/>
      <c r="D140" s="1721"/>
      <c r="E140" s="1591"/>
      <c r="F140" s="1591"/>
    </row>
    <row r="141" spans="1:6">
      <c r="A141" s="1590"/>
      <c r="C141" s="1721"/>
      <c r="D141" s="1721"/>
      <c r="E141" s="1591"/>
      <c r="F141" s="1591"/>
    </row>
    <row r="142" spans="1:6">
      <c r="A142" s="1590"/>
      <c r="C142" s="1721"/>
      <c r="D142" s="1721"/>
      <c r="E142" s="1591"/>
      <c r="F142" s="1591"/>
    </row>
    <row r="143" spans="1:6">
      <c r="A143" s="1590"/>
      <c r="C143" s="1721"/>
      <c r="D143" s="1721"/>
      <c r="E143" s="1591"/>
      <c r="F143" s="1591"/>
    </row>
    <row r="144" spans="1:6">
      <c r="A144" s="1590"/>
      <c r="C144" s="1721"/>
      <c r="D144" s="1721"/>
      <c r="E144" s="1591"/>
      <c r="F144" s="1591"/>
    </row>
    <row r="145" spans="1:6">
      <c r="A145" s="1590"/>
      <c r="C145" s="1721"/>
      <c r="D145" s="1721"/>
      <c r="E145" s="1591"/>
      <c r="F145" s="1591"/>
    </row>
    <row r="146" spans="1:6">
      <c r="A146" s="1590"/>
      <c r="C146" s="1721"/>
      <c r="D146" s="1721"/>
      <c r="E146" s="1591"/>
      <c r="F146" s="1591"/>
    </row>
    <row r="147" spans="1:6">
      <c r="A147" s="1590"/>
      <c r="C147" s="1721"/>
      <c r="D147" s="1721"/>
      <c r="E147" s="1591"/>
      <c r="F147" s="1591"/>
    </row>
    <row r="148" spans="1:6">
      <c r="A148" s="1590"/>
      <c r="C148" s="1721"/>
      <c r="D148" s="1721"/>
      <c r="E148" s="1591"/>
      <c r="F148" s="1591"/>
    </row>
    <row r="149" spans="1:6">
      <c r="A149" s="1590"/>
      <c r="C149" s="1721"/>
      <c r="D149" s="1721"/>
      <c r="E149" s="1591"/>
      <c r="F149" s="1591"/>
    </row>
    <row r="150" spans="1:6">
      <c r="A150" s="1590"/>
      <c r="C150" s="1721"/>
      <c r="D150" s="1721"/>
      <c r="E150" s="1591"/>
      <c r="F150" s="1591"/>
    </row>
    <row r="151" spans="1:6">
      <c r="A151" s="1590"/>
      <c r="C151" s="1721"/>
      <c r="D151" s="1721"/>
      <c r="E151" s="1591"/>
      <c r="F151" s="1591"/>
    </row>
    <row r="152" spans="1:6">
      <c r="A152" s="1590"/>
      <c r="C152" s="1721"/>
      <c r="D152" s="1721"/>
      <c r="E152" s="1591"/>
      <c r="F152" s="1591"/>
    </row>
    <row r="153" spans="1:6">
      <c r="A153" s="1590"/>
      <c r="C153" s="1721"/>
      <c r="D153" s="1721"/>
      <c r="E153" s="1591"/>
      <c r="F153" s="1591"/>
    </row>
    <row r="154" spans="1:6">
      <c r="A154" s="1590"/>
      <c r="C154" s="1721"/>
      <c r="D154" s="1721"/>
      <c r="E154" s="1591"/>
      <c r="F154" s="1591"/>
    </row>
    <row r="155" spans="1:6">
      <c r="A155" s="1590"/>
      <c r="C155" s="1721"/>
      <c r="D155" s="1721"/>
      <c r="E155" s="1591"/>
      <c r="F155" s="1591"/>
    </row>
    <row r="156" spans="1:6">
      <c r="A156" s="1590"/>
      <c r="C156" s="1721"/>
      <c r="D156" s="1721"/>
      <c r="E156" s="1591"/>
      <c r="F156" s="1591"/>
    </row>
    <row r="157" spans="1:6">
      <c r="A157" s="1590"/>
      <c r="C157" s="1721"/>
      <c r="D157" s="1721"/>
      <c r="E157" s="1591"/>
      <c r="F157" s="1591"/>
    </row>
    <row r="158" spans="1:6">
      <c r="A158" s="1590"/>
      <c r="C158" s="1721"/>
      <c r="D158" s="1721"/>
      <c r="E158" s="1591"/>
      <c r="F158" s="1591"/>
    </row>
    <row r="159" spans="1:6">
      <c r="A159" s="1590"/>
      <c r="C159" s="1721"/>
      <c r="D159" s="1721"/>
      <c r="E159" s="1591"/>
      <c r="F159" s="1591"/>
    </row>
    <row r="160" spans="1:6">
      <c r="A160" s="1590"/>
      <c r="C160" s="1721"/>
      <c r="D160" s="1721"/>
      <c r="E160" s="1591"/>
      <c r="F160" s="1591"/>
    </row>
    <row r="161" spans="1:6">
      <c r="A161" s="1590"/>
      <c r="C161" s="1721"/>
      <c r="D161" s="1721"/>
      <c r="E161" s="1591"/>
      <c r="F161" s="1591"/>
    </row>
    <row r="162" spans="1:6">
      <c r="A162" s="1590"/>
      <c r="C162" s="1721"/>
      <c r="D162" s="1721"/>
      <c r="E162" s="1591"/>
      <c r="F162" s="1591"/>
    </row>
    <row r="163" spans="1:6">
      <c r="A163" s="1590"/>
      <c r="C163" s="1721"/>
      <c r="D163" s="1721"/>
      <c r="E163" s="1591"/>
      <c r="F163" s="1591"/>
    </row>
    <row r="164" spans="1:6">
      <c r="A164" s="1590"/>
      <c r="C164" s="1721"/>
      <c r="D164" s="1721"/>
      <c r="E164" s="1591"/>
      <c r="F164" s="1591"/>
    </row>
    <row r="165" spans="1:6">
      <c r="A165" s="1590"/>
      <c r="C165" s="1721"/>
      <c r="D165" s="1721"/>
      <c r="E165" s="1591"/>
      <c r="F165" s="1591"/>
    </row>
    <row r="166" spans="1:6">
      <c r="A166" s="1590"/>
      <c r="C166" s="1721"/>
      <c r="D166" s="1721"/>
      <c r="E166" s="1591"/>
      <c r="F166" s="1591"/>
    </row>
    <row r="167" spans="1:6">
      <c r="A167" s="1590"/>
      <c r="C167" s="1721"/>
      <c r="D167" s="1721"/>
      <c r="E167" s="1591"/>
      <c r="F167" s="1591"/>
    </row>
    <row r="168" spans="1:6">
      <c r="A168" s="1590"/>
      <c r="C168" s="1721"/>
      <c r="D168" s="1721"/>
      <c r="E168" s="1591"/>
      <c r="F168" s="1591"/>
    </row>
    <row r="169" spans="1:6">
      <c r="A169" s="1590"/>
      <c r="C169" s="1721"/>
      <c r="D169" s="1721"/>
      <c r="E169" s="1591"/>
      <c r="F169" s="1591"/>
    </row>
    <row r="170" spans="1:6">
      <c r="A170" s="1590"/>
      <c r="C170" s="1721"/>
      <c r="D170" s="1721"/>
      <c r="E170" s="1591"/>
      <c r="F170" s="1591"/>
    </row>
    <row r="171" spans="1:6">
      <c r="A171" s="1590"/>
      <c r="C171" s="1721"/>
      <c r="D171" s="1721"/>
      <c r="E171" s="1591"/>
      <c r="F171" s="1591"/>
    </row>
    <row r="172" spans="1:6">
      <c r="A172" s="1590"/>
      <c r="C172" s="1721"/>
      <c r="D172" s="1721"/>
      <c r="E172" s="1591"/>
      <c r="F172" s="1591"/>
    </row>
    <row r="173" spans="1:6">
      <c r="A173" s="1590"/>
      <c r="C173" s="1721"/>
      <c r="D173" s="1721"/>
      <c r="E173" s="1591"/>
      <c r="F173" s="1591"/>
    </row>
    <row r="174" spans="1:6">
      <c r="A174" s="1590"/>
      <c r="C174" s="1721"/>
      <c r="D174" s="1721"/>
      <c r="E174" s="1591"/>
      <c r="F174" s="1591"/>
    </row>
    <row r="175" spans="1:6">
      <c r="A175" s="1590"/>
      <c r="C175" s="1721"/>
      <c r="D175" s="1721"/>
      <c r="E175" s="1591"/>
      <c r="F175" s="1591"/>
    </row>
    <row r="176" spans="1:6">
      <c r="A176" s="1590"/>
      <c r="C176" s="1721"/>
      <c r="D176" s="1721"/>
      <c r="E176" s="1591"/>
      <c r="F176" s="1591"/>
    </row>
    <row r="177" spans="1:6">
      <c r="A177" s="1590"/>
      <c r="C177" s="1721"/>
      <c r="D177" s="1721"/>
      <c r="E177" s="1591"/>
      <c r="F177" s="1591"/>
    </row>
    <row r="178" spans="1:6">
      <c r="A178" s="1590"/>
      <c r="C178" s="1721"/>
      <c r="D178" s="1721"/>
      <c r="E178" s="1591"/>
      <c r="F178" s="1591"/>
    </row>
    <row r="179" spans="1:6">
      <c r="A179" s="1590"/>
      <c r="C179" s="1150"/>
      <c r="D179" s="1150"/>
      <c r="E179" s="1591"/>
      <c r="F179" s="1591"/>
    </row>
    <row r="180" spans="1:6">
      <c r="A180" s="1590"/>
      <c r="E180" s="1591"/>
      <c r="F180" s="1591"/>
    </row>
    <row r="181" spans="1:6" ht="16" thickBot="1">
      <c r="A181" s="1592"/>
      <c r="B181" s="1608"/>
      <c r="C181" s="1608"/>
      <c r="D181" s="1608"/>
      <c r="E181" s="1594"/>
      <c r="F181" s="1591"/>
    </row>
    <row r="182" spans="1:6">
      <c r="A182" s="1590"/>
      <c r="F182" s="1591"/>
    </row>
    <row r="183" spans="1:6">
      <c r="A183" s="1590"/>
      <c r="F183" s="1591"/>
    </row>
    <row r="184" spans="1:6">
      <c r="A184" s="1590"/>
      <c r="F184" s="1591"/>
    </row>
    <row r="185" spans="1:6">
      <c r="A185" s="1590"/>
      <c r="F185" s="1591"/>
    </row>
    <row r="186" spans="1:6">
      <c r="A186" s="1590"/>
      <c r="F186" s="1591"/>
    </row>
    <row r="187" spans="1:6">
      <c r="A187" s="1590"/>
      <c r="F187" s="1591"/>
    </row>
    <row r="188" spans="1:6">
      <c r="A188" s="1590"/>
      <c r="F188" s="1591"/>
    </row>
    <row r="189" spans="1:6">
      <c r="A189" s="1590"/>
      <c r="F189" s="1591"/>
    </row>
    <row r="190" spans="1:6">
      <c r="A190" s="1590"/>
      <c r="F190" s="1591"/>
    </row>
    <row r="191" spans="1:6">
      <c r="A191" s="1590"/>
      <c r="F191" s="1591"/>
    </row>
    <row r="192" spans="1:6">
      <c r="A192" s="1590"/>
      <c r="F192" s="1591"/>
    </row>
    <row r="193" spans="1:6">
      <c r="A193" s="1590"/>
      <c r="F193" s="1591"/>
    </row>
    <row r="194" spans="1:6">
      <c r="A194" s="1590"/>
      <c r="F194" s="1591"/>
    </row>
    <row r="195" spans="1:6">
      <c r="A195" s="1590"/>
      <c r="F195" s="1591"/>
    </row>
    <row r="196" spans="1:6">
      <c r="A196" s="1590"/>
      <c r="F196" s="1591"/>
    </row>
    <row r="197" spans="1:6">
      <c r="A197" s="1590"/>
      <c r="F197" s="1591"/>
    </row>
    <row r="198" spans="1:6">
      <c r="A198" s="1590"/>
      <c r="F198" s="1591"/>
    </row>
    <row r="199" spans="1:6">
      <c r="A199" s="1590"/>
      <c r="F199" s="1591"/>
    </row>
    <row r="200" spans="1:6" ht="16" thickBot="1">
      <c r="A200" s="1592"/>
      <c r="B200" s="1608"/>
      <c r="C200" s="1608"/>
      <c r="D200" s="1608"/>
      <c r="E200" s="1608"/>
      <c r="F200" s="1594"/>
    </row>
  </sheetData>
  <mergeCells count="11">
    <mergeCell ref="H21:I21"/>
    <mergeCell ref="I2:J2"/>
    <mergeCell ref="K2:L2"/>
    <mergeCell ref="I3:J3"/>
    <mergeCell ref="K3:L3"/>
    <mergeCell ref="H18:I18"/>
    <mergeCell ref="H19:I19"/>
    <mergeCell ref="H20:I20"/>
    <mergeCell ref="I4:J4"/>
    <mergeCell ref="K4:L4"/>
    <mergeCell ref="A5:L5"/>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S153"/>
  <sheetViews>
    <sheetView view="pageBreakPreview" zoomScale="60" zoomScaleNormal="85" workbookViewId="0">
      <selection activeCell="C16" sqref="C16"/>
    </sheetView>
  </sheetViews>
  <sheetFormatPr defaultRowHeight="15.5" outlineLevelRow="1"/>
  <cols>
    <col min="1" max="1" width="8" customWidth="1"/>
    <col min="2" max="2" width="14" customWidth="1"/>
    <col min="3" max="3" width="16.69140625" customWidth="1"/>
    <col min="4" max="4" width="3.69140625" customWidth="1"/>
    <col min="5" max="5" width="2.69140625" customWidth="1"/>
    <col min="6" max="6" width="21.53515625" customWidth="1"/>
    <col min="7" max="7" width="3.69140625" customWidth="1"/>
    <col min="8" max="8" width="2.69140625" customWidth="1"/>
    <col min="9" max="9" width="16.53515625" style="9" hidden="1" customWidth="1"/>
    <col min="10" max="10" width="3.69140625" hidden="1" customWidth="1"/>
    <col min="11" max="11" width="2.69140625" customWidth="1"/>
    <col min="12" max="12" width="16" bestFit="1" customWidth="1"/>
    <col min="13" max="13" width="3.69140625" customWidth="1"/>
    <col min="14" max="14" width="2.69140625" customWidth="1"/>
    <col min="15" max="15" width="11" bestFit="1" customWidth="1"/>
    <col min="16" max="16" width="3.69140625" customWidth="1"/>
    <col min="17" max="17" width="2.69140625" customWidth="1"/>
    <col min="18" max="18" width="16.23046875" bestFit="1" customWidth="1"/>
    <col min="19" max="19" width="3.69140625" customWidth="1"/>
    <col min="20" max="20" width="2.69140625" customWidth="1"/>
  </cols>
  <sheetData>
    <row r="1" spans="1:19">
      <c r="A1" s="1143" t="s">
        <v>334</v>
      </c>
      <c r="C1" s="1147" t="s">
        <v>335</v>
      </c>
      <c r="F1" s="1147" t="s">
        <v>336</v>
      </c>
      <c r="I1" s="1147" t="s">
        <v>337</v>
      </c>
      <c r="L1" s="1147" t="s">
        <v>338</v>
      </c>
      <c r="O1" s="1147" t="s">
        <v>339</v>
      </c>
      <c r="P1" s="143"/>
      <c r="R1" s="1143" t="s">
        <v>340</v>
      </c>
    </row>
    <row r="2" spans="1:19">
      <c r="A2" s="655">
        <v>101</v>
      </c>
      <c r="B2" s="9" t="s">
        <v>2</v>
      </c>
    </row>
    <row r="3" spans="1:19">
      <c r="A3" s="655"/>
    </row>
    <row r="4" spans="1:19">
      <c r="A4" s="655">
        <v>102</v>
      </c>
      <c r="B4" s="9" t="s">
        <v>179</v>
      </c>
    </row>
    <row r="5" spans="1:19">
      <c r="A5" s="655"/>
    </row>
    <row r="6" spans="1:19">
      <c r="A6" s="655">
        <v>103</v>
      </c>
      <c r="B6" s="9" t="s">
        <v>181</v>
      </c>
    </row>
    <row r="7" spans="1:19">
      <c r="A7" s="655"/>
    </row>
    <row r="8" spans="1:19">
      <c r="A8" s="655" t="s">
        <v>183</v>
      </c>
      <c r="B8" s="9" t="s">
        <v>182</v>
      </c>
      <c r="I8" s="1101" t="e">
        <f>SUM('104105'!#REF!)</f>
        <v>#REF!</v>
      </c>
      <c r="J8" s="1142" t="e">
        <f>IF(I8&lt;&gt;0,"ERROR","OK")</f>
        <v>#REF!</v>
      </c>
    </row>
    <row r="9" spans="1:19">
      <c r="A9" s="655"/>
    </row>
    <row r="10" spans="1:19">
      <c r="A10" s="655" t="s">
        <v>186</v>
      </c>
      <c r="B10" s="9" t="s">
        <v>185</v>
      </c>
      <c r="C10" s="1141" t="e">
        <f>'106107'!#REF!</f>
        <v>#REF!</v>
      </c>
      <c r="D10" s="1142" t="e">
        <f>IF(C10&lt;&gt;0,"ERROR","OK")</f>
        <v>#REF!</v>
      </c>
      <c r="F10" s="1141" t="e">
        <f>SUM('106107'!#REF!,'106107'!#REF!)</f>
        <v>#REF!</v>
      </c>
      <c r="G10" s="1142" t="e">
        <f>IF(F10&lt;&gt;0,"ERROR","OK")</f>
        <v>#REF!</v>
      </c>
      <c r="R10" s="1141" t="e">
        <f>'106107'!#REF!</f>
        <v>#REF!</v>
      </c>
      <c r="S10" s="1142" t="e">
        <f>IF(R10&lt;&gt;0,"ERROR","OK")</f>
        <v>#REF!</v>
      </c>
    </row>
    <row r="11" spans="1:19">
      <c r="A11" s="655"/>
    </row>
    <row r="12" spans="1:19">
      <c r="A12" s="655" t="s">
        <v>188</v>
      </c>
      <c r="B12" s="9" t="s">
        <v>187</v>
      </c>
    </row>
    <row r="13" spans="1:19">
      <c r="A13" s="655"/>
    </row>
    <row r="14" spans="1:19">
      <c r="A14" s="655" t="s">
        <v>191</v>
      </c>
      <c r="B14" s="9" t="s">
        <v>341</v>
      </c>
      <c r="C14" s="1101" t="e">
        <f>'110113'!#REF!</f>
        <v>#REF!</v>
      </c>
      <c r="D14" s="1142" t="e">
        <f>IF(C14&lt;&gt;0,"ERROR","OK")</f>
        <v>#REF!</v>
      </c>
      <c r="E14" s="1142"/>
      <c r="I14" s="1101" t="e">
        <f>'110113'!#REF!</f>
        <v>#REF!</v>
      </c>
      <c r="J14" s="1142" t="e">
        <f>IF(I14&lt;&gt;0,"ERROR","OK")</f>
        <v>#REF!</v>
      </c>
      <c r="R14" s="1141" t="e">
        <f>'110113'!#REF!</f>
        <v>#REF!</v>
      </c>
      <c r="S14" s="1142" t="e">
        <f>IF(R14&lt;&gt;0,"ERROR","OK")</f>
        <v>#REF!</v>
      </c>
    </row>
    <row r="15" spans="1:19">
      <c r="A15" s="655"/>
    </row>
    <row r="16" spans="1:19">
      <c r="A16" s="655" t="s">
        <v>194</v>
      </c>
      <c r="B16" s="9" t="s">
        <v>193</v>
      </c>
      <c r="C16" s="1141" t="e">
        <f>SUM('114117'!#REF!,'114117'!#REF!,'114117'!#REF!,'114117'!#REF!)</f>
        <v>#REF!</v>
      </c>
      <c r="D16" s="1142" t="e">
        <f>IF(C16&lt;&gt;0,"ERROR","OK")</f>
        <v>#REF!</v>
      </c>
      <c r="E16" s="1142"/>
      <c r="I16" s="1101" t="e">
        <f>SUM('114117'!#REF!,'114117'!#REF!)</f>
        <v>#REF!</v>
      </c>
      <c r="J16" s="1142" t="e">
        <f>IF(I16&lt;&gt;0,"ERROR","OK")</f>
        <v>#REF!</v>
      </c>
      <c r="O16" s="1141" t="e">
        <f>'114117'!#REF!</f>
        <v>#REF!</v>
      </c>
      <c r="P16" s="1142" t="e">
        <f>IF(O16&lt;&gt;0,"ERROR","OK")</f>
        <v>#REF!</v>
      </c>
      <c r="R16" s="1141" t="e">
        <f>'114117'!#REF!</f>
        <v>#REF!</v>
      </c>
      <c r="S16" s="1142" t="e">
        <f>IF(R16&lt;&gt;0,"ERROR","OK")</f>
        <v>#REF!</v>
      </c>
    </row>
    <row r="17" spans="1:19">
      <c r="A17" s="655"/>
    </row>
    <row r="18" spans="1:19">
      <c r="A18" s="655" t="s">
        <v>196</v>
      </c>
      <c r="B18" s="9" t="s">
        <v>195</v>
      </c>
      <c r="F18" s="1141" t="e">
        <f>'118119'!#REF!</f>
        <v>#REF!</v>
      </c>
      <c r="G18" s="1142" t="e">
        <f>IF(F18&lt;&gt;0,"ERROR","OK")</f>
        <v>#REF!</v>
      </c>
      <c r="H18" s="1142"/>
      <c r="I18" s="1101" t="e">
        <f>'118119'!#REF!</f>
        <v>#REF!</v>
      </c>
      <c r="J18" s="1142" t="e">
        <f>IF(I18&lt;&gt;0,"ERROR","OK")</f>
        <v>#REF!</v>
      </c>
      <c r="K18" s="1142"/>
      <c r="R18" s="1141" t="e">
        <f>'118119'!#REF!</f>
        <v>#REF!</v>
      </c>
      <c r="S18" s="1142" t="e">
        <f>IF(R18&lt;&gt;0,"ERROR","OK")</f>
        <v>#REF!</v>
      </c>
    </row>
    <row r="19" spans="1:19">
      <c r="A19" s="655"/>
      <c r="B19" s="9"/>
      <c r="F19" s="1141"/>
      <c r="G19" s="1142"/>
      <c r="H19" s="1142"/>
      <c r="K19" s="1142"/>
    </row>
    <row r="20" spans="1:19">
      <c r="A20" s="655" t="s">
        <v>198</v>
      </c>
      <c r="B20" s="9" t="s">
        <v>197</v>
      </c>
      <c r="I20" s="1101" t="e">
        <f>'120121'!#REF!</f>
        <v>#REF!</v>
      </c>
      <c r="J20" s="1142" t="e">
        <f>IF(I20&lt;&gt;0,"ERROR","OK")</f>
        <v>#REF!</v>
      </c>
      <c r="R20" s="1141"/>
      <c r="S20" s="1142"/>
    </row>
    <row r="21" spans="1:19">
      <c r="A21" s="655"/>
    </row>
    <row r="22" spans="1:19">
      <c r="A22" s="655" t="s">
        <v>200</v>
      </c>
      <c r="B22" s="9" t="s">
        <v>199</v>
      </c>
      <c r="F22" s="1098" t="e">
        <f>'122123'!#REF!</f>
        <v>#REF!</v>
      </c>
      <c r="G22" s="1142" t="e">
        <f>IF(F22&lt;&gt;0,"ERROR","OK")</f>
        <v>#REF!</v>
      </c>
    </row>
    <row r="23" spans="1:19">
      <c r="A23" s="655"/>
    </row>
    <row r="24" spans="1:19">
      <c r="A24" s="655" t="s">
        <v>203</v>
      </c>
      <c r="B24" s="9" t="s">
        <v>342</v>
      </c>
      <c r="C24" s="1141" t="e">
        <f>'122a122b'!#REF!</f>
        <v>#REF!</v>
      </c>
      <c r="D24" s="1142" t="e">
        <f>IF(C24&lt;&gt;0,"ERROR","OK")</f>
        <v>#REF!</v>
      </c>
      <c r="I24" s="1013" t="e">
        <f>'122a122b'!#REF!</f>
        <v>#REF!</v>
      </c>
      <c r="J24" s="1142" t="e">
        <f>IF(I24&lt;&gt;0,"ERROR","OK")</f>
        <v>#REF!</v>
      </c>
      <c r="R24" s="1141" t="e">
        <f>SUM('122a122b'!#REF!,'122a122b'!#REF!,'122a122b'!#REF!,'122a122b'!#REF!)</f>
        <v>#REF!</v>
      </c>
      <c r="S24" s="1142" t="e">
        <f>IF(R24&lt;&gt;0,"ERROR","OK")</f>
        <v>#REF!</v>
      </c>
    </row>
    <row r="25" spans="1:19">
      <c r="A25" s="654"/>
      <c r="B25" s="9"/>
    </row>
    <row r="26" spans="1:19">
      <c r="A26" s="143" t="s">
        <v>209</v>
      </c>
      <c r="B26" s="9" t="s">
        <v>343</v>
      </c>
      <c r="C26" s="1141" t="e">
        <f>SUM('200201'!#REF!,'200201'!#REF!,'200201'!#REF!,'200201'!#REF!,'200201'!#REF!)</f>
        <v>#REF!</v>
      </c>
      <c r="D26" s="1142" t="e">
        <f>IF(C26&lt;&gt;0,"ERROR","OK")</f>
        <v>#REF!</v>
      </c>
      <c r="E26" s="1142"/>
      <c r="F26" s="1141" t="e">
        <f>'200201'!#REF!</f>
        <v>#REF!</v>
      </c>
      <c r="G26" s="1142" t="e">
        <f>IF(F26&lt;&gt;0,"ERROR","OK")</f>
        <v>#REF!</v>
      </c>
      <c r="H26" s="1142"/>
      <c r="I26" s="1101" t="e">
        <f>'200201'!#REF!</f>
        <v>#REF!</v>
      </c>
      <c r="J26" s="1142" t="e">
        <f>IF(I26&lt;&gt;0,"ERROR","OK")</f>
        <v>#REF!</v>
      </c>
      <c r="K26" s="1142"/>
      <c r="L26" s="1141" t="e">
        <f>SUM('200201'!#REF!,'200201'!#REF!,'200201'!#REF!,'200201'!#REF!)</f>
        <v>#REF!</v>
      </c>
      <c r="M26" s="1142" t="e">
        <f>IF(L26&lt;&gt;0,"ERROR","OK")</f>
        <v>#REF!</v>
      </c>
      <c r="N26" s="1142"/>
      <c r="R26" s="1141" t="e">
        <f>SUM('200201'!#REF!,'200201'!#REF!,'200201'!#REF!,'200201'!#REF!)</f>
        <v>#REF!</v>
      </c>
      <c r="S26" s="1142" t="e">
        <f>IF(R26&lt;&gt;0,"ERROR","OK")</f>
        <v>#REF!</v>
      </c>
    </row>
    <row r="27" spans="1:19" ht="16.5" hidden="1" customHeight="1" outlineLevel="1">
      <c r="A27" s="143"/>
    </row>
    <row r="28" spans="1:19" hidden="1" outlineLevel="1">
      <c r="A28" s="1144" t="s">
        <v>212</v>
      </c>
      <c r="B28" s="1146" t="s">
        <v>211</v>
      </c>
    </row>
    <row r="29" spans="1:19" collapsed="1">
      <c r="A29" s="143"/>
    </row>
    <row r="30" spans="1:19">
      <c r="A30" s="143" t="s">
        <v>215</v>
      </c>
      <c r="B30" s="9" t="s">
        <v>214</v>
      </c>
      <c r="C30" s="1141" t="e">
        <f>'204207'!#REF!</f>
        <v>#REF!</v>
      </c>
      <c r="D30" s="1142" t="e">
        <f>IF(C30&lt;&gt;0,"ERROR","OK")</f>
        <v>#REF!</v>
      </c>
      <c r="F30" s="1141" t="e">
        <f>'204207'!#REF!</f>
        <v>#REF!</v>
      </c>
      <c r="G30" s="1142" t="e">
        <f>IF(F30&lt;&gt;0,"ERROR","OK")</f>
        <v>#REF!</v>
      </c>
      <c r="H30" s="1142"/>
      <c r="I30" s="1101" t="e">
        <f>'204207'!#REF!</f>
        <v>#REF!</v>
      </c>
      <c r="J30" s="1142" t="e">
        <f>IF(I30&lt;&gt;0,"ERROR","OK")</f>
        <v>#REF!</v>
      </c>
      <c r="K30" s="1142"/>
      <c r="R30" s="1141" t="e">
        <f>'204207'!#REF!</f>
        <v>#REF!</v>
      </c>
      <c r="S30" s="1142" t="e">
        <f>IF(R30&lt;&gt;0,"ERROR","OK")</f>
        <v>#REF!</v>
      </c>
    </row>
    <row r="31" spans="1:19">
      <c r="A31" s="143"/>
    </row>
    <row r="32" spans="1:19">
      <c r="A32" s="143">
        <v>213</v>
      </c>
      <c r="B32" s="9" t="s">
        <v>216</v>
      </c>
      <c r="C32" s="1141" t="e">
        <f>'213'!#REF!</f>
        <v>#REF!</v>
      </c>
      <c r="D32" s="1142" t="e">
        <f>IF(C32&lt;&gt;0,"ERROR","OK")</f>
        <v>#REF!</v>
      </c>
      <c r="E32" s="1142"/>
      <c r="I32" s="1101" t="e">
        <f>'213'!#REF!</f>
        <v>#REF!</v>
      </c>
      <c r="J32" s="1142" t="e">
        <f>IF(I32&lt;&gt;0,"ERROR","OK")</f>
        <v>#REF!</v>
      </c>
      <c r="L32" s="1141" t="e">
        <f>'213'!#REF!</f>
        <v>#REF!</v>
      </c>
      <c r="M32" s="1142" t="e">
        <f>IF(L32&lt;&gt;0,"ERROR","OK")</f>
        <v>#REF!</v>
      </c>
      <c r="N32" s="1142"/>
      <c r="R32" s="1141" t="e">
        <f>'213'!#REF!</f>
        <v>#REF!</v>
      </c>
      <c r="S32" s="1142" t="e">
        <f>IF(R32&lt;&gt;0,"ERROR","OK")</f>
        <v>#REF!</v>
      </c>
    </row>
    <row r="33" spans="1:19" hidden="1" outlineLevel="1">
      <c r="A33" s="143"/>
    </row>
    <row r="34" spans="1:19" hidden="1" outlineLevel="1">
      <c r="A34" s="1144">
        <v>214</v>
      </c>
      <c r="B34" s="1146" t="s">
        <v>218</v>
      </c>
    </row>
    <row r="35" spans="1:19" collapsed="1">
      <c r="A35" s="143"/>
    </row>
    <row r="36" spans="1:19">
      <c r="A36" s="143">
        <v>216</v>
      </c>
      <c r="B36" s="9" t="s">
        <v>219</v>
      </c>
      <c r="C36" s="1141"/>
      <c r="D36" s="1142"/>
      <c r="E36" s="1142"/>
      <c r="F36" s="1141" t="e">
        <f>SUM('216'!#REF!,'216'!#REF!)</f>
        <v>#REF!</v>
      </c>
      <c r="G36" s="1142" t="e">
        <f>IF(F36&lt;&gt;0,"ERROR","OK")</f>
        <v>#REF!</v>
      </c>
      <c r="H36" s="1142"/>
      <c r="I36" s="1101" t="e">
        <f>'216'!#REF!</f>
        <v>#REF!</v>
      </c>
      <c r="J36" s="1142" t="e">
        <f>IF(I36&lt;&gt;0,"ERROR","OK")</f>
        <v>#REF!</v>
      </c>
      <c r="K36" s="1142"/>
      <c r="R36" s="1141" t="e">
        <f>'216'!#REF!</f>
        <v>#REF!</v>
      </c>
      <c r="S36" s="1142" t="e">
        <f>IF(R36&lt;&gt;0,"ERROR","OK")</f>
        <v>#REF!</v>
      </c>
    </row>
    <row r="37" spans="1:19">
      <c r="A37" s="143"/>
    </row>
    <row r="38" spans="1:19">
      <c r="A38" s="143">
        <v>217</v>
      </c>
      <c r="B38" s="9" t="s">
        <v>220</v>
      </c>
      <c r="C38" s="1141">
        <f>'217'!O4</f>
        <v>0</v>
      </c>
      <c r="D38" s="1142" t="str">
        <f>IF(C38&lt;&gt;0,"ERROR","OK")</f>
        <v>OK</v>
      </c>
      <c r="F38" s="1141">
        <f>'217'!L4</f>
        <v>0</v>
      </c>
      <c r="G38" s="1142" t="str">
        <f>IF(F38&lt;&gt;0,"ERROR","OK")</f>
        <v>OK</v>
      </c>
      <c r="R38" s="1141">
        <f>'217'!I4</f>
        <v>0</v>
      </c>
      <c r="S38" s="1142" t="str">
        <f>IF(R38&lt;&gt;0,"ERROR","OK")</f>
        <v>OK</v>
      </c>
    </row>
    <row r="39" spans="1:19">
      <c r="A39" s="143"/>
    </row>
    <row r="40" spans="1:19">
      <c r="A40" s="143">
        <v>218</v>
      </c>
      <c r="B40" s="9" t="s">
        <v>221</v>
      </c>
      <c r="F40" s="1098" t="e">
        <f>'218'!#REF!</f>
        <v>#REF!</v>
      </c>
      <c r="G40" s="1142" t="e">
        <f>IF(F40&lt;&gt;0,"ERROR","OK")</f>
        <v>#REF!</v>
      </c>
    </row>
    <row r="41" spans="1:19">
      <c r="A41" s="143"/>
    </row>
    <row r="42" spans="1:19">
      <c r="A42" s="143">
        <v>219</v>
      </c>
      <c r="B42" s="9" t="s">
        <v>223</v>
      </c>
      <c r="C42" s="1141" t="e">
        <f>SUM('219'!#REF!,'219'!#REF!,'219'!#REF!,'219'!#REF!)</f>
        <v>#REF!</v>
      </c>
      <c r="D42" s="1142" t="e">
        <f>IF(C42&lt;&gt;0,"ERROR","OK")</f>
        <v>#REF!</v>
      </c>
      <c r="E42" s="1142"/>
      <c r="I42" s="1101" t="e">
        <f>'219'!#REF!</f>
        <v>#REF!</v>
      </c>
      <c r="J42" s="1142" t="e">
        <f>IF(I42&lt;&gt;0,"ERROR","OK")</f>
        <v>#REF!</v>
      </c>
      <c r="L42" s="1141" t="e">
        <f>'219'!#REF!</f>
        <v>#REF!</v>
      </c>
      <c r="M42" s="1142" t="e">
        <f>IF(L42&lt;&gt;0,"ERROR","OK")</f>
        <v>#REF!</v>
      </c>
      <c r="N42" s="1142"/>
      <c r="R42" s="1098" t="e">
        <f>SUM('219'!#REF!,'219'!#REF!,'219'!#REF!,'219'!#REF!)</f>
        <v>#REF!</v>
      </c>
      <c r="S42" s="1142" t="e">
        <f>IF(R42&lt;&gt;0,"ERROR","OK")</f>
        <v>#REF!</v>
      </c>
    </row>
    <row r="43" spans="1:19">
      <c r="A43" s="143"/>
    </row>
    <row r="44" spans="1:19">
      <c r="A44" s="143">
        <v>221</v>
      </c>
      <c r="B44" s="9" t="s">
        <v>224</v>
      </c>
      <c r="C44" s="1098" t="e">
        <f>'221'!#REF!</f>
        <v>#REF!</v>
      </c>
      <c r="D44" s="1142" t="e">
        <f>IF(C44&lt;&gt;0,"ERROR","OK")</f>
        <v>#REF!</v>
      </c>
      <c r="F44" s="1141" t="e">
        <f>SUM('221'!#REF!,'221'!#REF!)</f>
        <v>#REF!</v>
      </c>
      <c r="G44" s="1142" t="e">
        <f>IF(F44&lt;&gt;0,"ERROR","OK")</f>
        <v>#REF!</v>
      </c>
      <c r="H44" s="1142"/>
      <c r="K44" s="1142"/>
      <c r="R44" s="1098" t="e">
        <f>'221'!#REF!</f>
        <v>#REF!</v>
      </c>
      <c r="S44" s="1142" t="e">
        <f>IF(R44&lt;&gt;0,"ERROR","OK")</f>
        <v>#REF!</v>
      </c>
    </row>
    <row r="45" spans="1:19">
      <c r="A45" s="143"/>
    </row>
    <row r="46" spans="1:19">
      <c r="A46" s="143" t="s">
        <v>226</v>
      </c>
      <c r="B46" s="9" t="s">
        <v>225</v>
      </c>
      <c r="F46" s="1141" t="e">
        <f>SUM('224225'!#REF!,'224225'!#REF!,'224225'!#REF!)</f>
        <v>#REF!</v>
      </c>
      <c r="G46" s="1142" t="e">
        <f>IF(F46&lt;&gt;0,"ERROR","OK")</f>
        <v>#REF!</v>
      </c>
      <c r="H46" s="1142"/>
      <c r="I46" s="1101" t="e">
        <f>'224225'!#REF!</f>
        <v>#REF!</v>
      </c>
      <c r="J46" s="1142" t="e">
        <f>IF(I46&lt;&gt;0,"ERROR","OK")</f>
        <v>#REF!</v>
      </c>
      <c r="K46" s="1142"/>
      <c r="L46" s="1141" t="e">
        <f>SUM('224225'!#REF!,'224225'!#REF!,'224225'!#REF!)</f>
        <v>#REF!</v>
      </c>
      <c r="M46" s="1142" t="e">
        <f>IF(L46&lt;&gt;0,"ERROR","OK")</f>
        <v>#REF!</v>
      </c>
      <c r="N46" s="1142"/>
      <c r="R46" s="1098" t="e">
        <f>'224225'!#REF!</f>
        <v>#REF!</v>
      </c>
      <c r="S46" s="1142" t="e">
        <f>IF(R46&lt;&gt;0,"ERROR","OK")</f>
        <v>#REF!</v>
      </c>
    </row>
    <row r="47" spans="1:19">
      <c r="A47" s="143"/>
    </row>
    <row r="48" spans="1:19">
      <c r="A48" s="143">
        <v>227</v>
      </c>
      <c r="B48" s="9" t="s">
        <v>227</v>
      </c>
      <c r="C48" s="1098" t="e">
        <f>'227'!#REF!</f>
        <v>#REF!</v>
      </c>
      <c r="D48" s="1142" t="e">
        <f>IF(C48&lt;&gt;0,"ERROR","OK")</f>
        <v>#REF!</v>
      </c>
      <c r="F48" s="1141" t="e">
        <f>SUM('227'!#REF!,'227'!#REF!)</f>
        <v>#REF!</v>
      </c>
      <c r="G48" s="1142" t="e">
        <f>IF(F48&lt;&gt;0,"ERROR","OK")</f>
        <v>#REF!</v>
      </c>
      <c r="H48" s="1142"/>
      <c r="I48" s="1101" t="e">
        <f>'227'!#REF!</f>
        <v>#REF!</v>
      </c>
      <c r="J48" s="1142" t="e">
        <f>IF(I48&lt;&gt;0,"ERROR","OK")</f>
        <v>#REF!</v>
      </c>
      <c r="K48" s="1142"/>
      <c r="R48" s="1141" t="e">
        <f>SUM('227'!#REF!,'227'!#REF!)</f>
        <v>#REF!</v>
      </c>
      <c r="S48" s="1142" t="e">
        <f>IF(R48&lt;&gt;0,"ERROR","OK")</f>
        <v>#REF!</v>
      </c>
    </row>
    <row r="49" spans="1:19" hidden="1" outlineLevel="1">
      <c r="A49" s="143"/>
    </row>
    <row r="50" spans="1:19" hidden="1" outlineLevel="1">
      <c r="A50" s="1144" t="s">
        <v>229</v>
      </c>
      <c r="B50" s="1146" t="s">
        <v>228</v>
      </c>
    </row>
    <row r="51" spans="1:19" collapsed="1">
      <c r="A51" s="143"/>
    </row>
    <row r="52" spans="1:19">
      <c r="A52" s="143">
        <v>230</v>
      </c>
      <c r="B52" s="9" t="s">
        <v>344</v>
      </c>
      <c r="C52" s="1141"/>
      <c r="D52" s="1142"/>
      <c r="F52" s="1141" t="e">
        <f>SUM('230'!#REF!,'230'!#REF!)</f>
        <v>#REF!</v>
      </c>
      <c r="G52" s="1142" t="e">
        <f>IF(F52&lt;&gt;0,"ERROR","OK")</f>
        <v>#REF!</v>
      </c>
      <c r="I52" s="1101" t="e">
        <f>SUM('230'!#REF!,'230'!#REF!,'230'!#REF!,'230'!#REF!,'230'!#REF!)</f>
        <v>#REF!</v>
      </c>
      <c r="J52" s="1142" t="e">
        <f>IF(I52&lt;&gt;0,"ERROR","OK")</f>
        <v>#REF!</v>
      </c>
      <c r="R52" s="1141" t="e">
        <f>'230'!#REF!</f>
        <v>#REF!</v>
      </c>
      <c r="S52" s="1142" t="e">
        <f>IF(R52&lt;&gt;0,"ERROR","OK")</f>
        <v>#REF!</v>
      </c>
    </row>
    <row r="53" spans="1:19">
      <c r="A53" s="143"/>
    </row>
    <row r="54" spans="1:19">
      <c r="A54" s="143">
        <v>231</v>
      </c>
      <c r="B54" t="s">
        <v>345</v>
      </c>
      <c r="I54" s="1101" t="e">
        <f>SUM('231'!#REF!,'231'!#REF!)</f>
        <v>#REF!</v>
      </c>
      <c r="J54" s="1142" t="e">
        <f>IF(I54&lt;&gt;0,"ERROR","OK")</f>
        <v>#REF!</v>
      </c>
    </row>
    <row r="55" spans="1:19">
      <c r="A55" s="143"/>
    </row>
    <row r="56" spans="1:19">
      <c r="A56" s="143">
        <v>232</v>
      </c>
      <c r="B56" s="9" t="s">
        <v>235</v>
      </c>
      <c r="C56" s="1098" t="e">
        <f>'232'!#REF!</f>
        <v>#REF!</v>
      </c>
      <c r="D56" s="1142" t="e">
        <f>IF(C56&lt;&gt;0,"ERROR","OK")</f>
        <v>#REF!</v>
      </c>
      <c r="F56" s="1098" t="e">
        <f>SUM('232'!#REF!,'232'!#REF!)</f>
        <v>#REF!</v>
      </c>
      <c r="G56" s="1142" t="e">
        <f>IF(F56&lt;&gt;0,"ERROR","OK")</f>
        <v>#REF!</v>
      </c>
      <c r="H56" s="1142"/>
      <c r="I56" s="1013" t="e">
        <f>'232'!#REF!</f>
        <v>#REF!</v>
      </c>
      <c r="J56" s="1142" t="e">
        <f>IF(I56&lt;&gt;0,"ERROR","OK")</f>
        <v>#REF!</v>
      </c>
      <c r="K56" s="1142"/>
      <c r="R56" s="1098" t="e">
        <f>'232'!#REF!</f>
        <v>#REF!</v>
      </c>
      <c r="S56" s="1142" t="e">
        <f>IF(R56&lt;&gt;0,"ERROR","OK")</f>
        <v>#REF!</v>
      </c>
    </row>
    <row r="57" spans="1:19">
      <c r="A57" s="143"/>
    </row>
    <row r="58" spans="1:19">
      <c r="A58" s="143">
        <v>233</v>
      </c>
      <c r="B58" s="9" t="s">
        <v>236</v>
      </c>
      <c r="C58" s="1141" t="e">
        <f>'233'!#REF!</f>
        <v>#REF!</v>
      </c>
      <c r="D58" s="1142" t="e">
        <f>IF(C58&lt;&gt;0,"ERROR","OK")</f>
        <v>#REF!</v>
      </c>
      <c r="F58" s="1098" t="e">
        <f>SUM('233'!#REF!,'233'!#REF!)</f>
        <v>#REF!</v>
      </c>
      <c r="G58" s="1142" t="e">
        <f>IF(F58&lt;&gt;0,"ERROR","OK")</f>
        <v>#REF!</v>
      </c>
      <c r="H58" s="1142"/>
      <c r="I58" s="1101" t="e">
        <f>'233'!#REF!</f>
        <v>#REF!</v>
      </c>
      <c r="J58" s="1142" t="e">
        <f>IF(I58&lt;&gt;0,"ERROR","OK")</f>
        <v>#REF!</v>
      </c>
      <c r="K58" s="1142"/>
      <c r="R58" s="1141" t="e">
        <f>'233'!#REF!</f>
        <v>#REF!</v>
      </c>
      <c r="S58" s="1142" t="e">
        <f>IF(R58&lt;&gt;0,"ERROR","OK")</f>
        <v>#REF!</v>
      </c>
    </row>
    <row r="59" spans="1:19">
      <c r="A59" s="143"/>
    </row>
    <row r="60" spans="1:19">
      <c r="A60" s="143">
        <v>234</v>
      </c>
      <c r="B60" s="13" t="s">
        <v>346</v>
      </c>
      <c r="C60" s="1141" t="e">
        <f>'234'!#REF!</f>
        <v>#REF!</v>
      </c>
      <c r="D60" s="1142" t="e">
        <f>IF(C60&lt;&gt;0,"ERROR","OK")</f>
        <v>#REF!</v>
      </c>
      <c r="F60" s="1141" t="e">
        <f>SUM('234'!#REF!,'234'!#REF!)</f>
        <v>#REF!</v>
      </c>
      <c r="G60" s="1142" t="e">
        <f>IF(F60&lt;&gt;0,"ERROR","OK")</f>
        <v>#REF!</v>
      </c>
      <c r="H60" s="1142"/>
      <c r="I60" s="1101" t="e">
        <f>'234'!#REF!</f>
        <v>#REF!</v>
      </c>
      <c r="J60" s="1142" t="e">
        <f>IF(I60&lt;&gt;0,"ERROR","OK")</f>
        <v>#REF!</v>
      </c>
      <c r="K60" s="1142"/>
      <c r="R60" s="1141" t="e">
        <f>'234'!#REF!</f>
        <v>#REF!</v>
      </c>
      <c r="S60" s="1142" t="e">
        <f>IF(R60&lt;&gt;0,"ERROR","OK")</f>
        <v>#REF!</v>
      </c>
    </row>
    <row r="61" spans="1:19">
      <c r="A61" s="9" t="s">
        <v>205</v>
      </c>
    </row>
    <row r="62" spans="1:19">
      <c r="A62" s="143" t="s">
        <v>241</v>
      </c>
      <c r="B62" s="9" t="s">
        <v>240</v>
      </c>
      <c r="C62" s="1098" t="e">
        <f>'250251'!#REF!</f>
        <v>#REF!</v>
      </c>
      <c r="D62" s="1142" t="e">
        <f>IF(C62&lt;&gt;0,"ERROR","OK")</f>
        <v>#REF!</v>
      </c>
      <c r="F62" s="1141" t="e">
        <f>'250251'!#REF!</f>
        <v>#REF!</v>
      </c>
      <c r="G62" s="1142" t="e">
        <f>IF(F62&lt;&gt;0,"ERROR","OK")</f>
        <v>#REF!</v>
      </c>
      <c r="H62" s="1142"/>
      <c r="I62" s="1101" t="e">
        <f>'250251'!#REF!</f>
        <v>#REF!</v>
      </c>
      <c r="J62" s="1142" t="e">
        <f>IF(I62&lt;&gt;0,"ERROR","OK")</f>
        <v>#REF!</v>
      </c>
      <c r="K62" s="1142"/>
      <c r="L62" s="1141" t="e">
        <f>'250251'!#REF!</f>
        <v>#REF!</v>
      </c>
      <c r="M62" s="1142" t="e">
        <f>IF(L62&lt;&gt;0,"ERROR","OK")</f>
        <v>#REF!</v>
      </c>
      <c r="N62" s="1142"/>
      <c r="R62" s="1098" t="e">
        <f>'250251'!#REF!</f>
        <v>#REF!</v>
      </c>
      <c r="S62" s="1142" t="e">
        <f>IF(R62&lt;&gt;0,"ERROR","OK")</f>
        <v>#REF!</v>
      </c>
    </row>
    <row r="63" spans="1:19">
      <c r="A63" s="9" t="s">
        <v>205</v>
      </c>
    </row>
    <row r="64" spans="1:19">
      <c r="A64" s="143">
        <v>253</v>
      </c>
      <c r="B64" s="9" t="s">
        <v>243</v>
      </c>
      <c r="C64" s="1141" t="e">
        <f>'253'!#REF!</f>
        <v>#REF!</v>
      </c>
      <c r="D64" s="1142" t="e">
        <f>IF(C64&lt;&gt;0,"ERROR","OK")</f>
        <v>#REF!</v>
      </c>
      <c r="F64" s="1141" t="e">
        <f>'253'!#REF!</f>
        <v>#REF!</v>
      </c>
      <c r="G64" s="1142" t="e">
        <f>IF(F64&lt;&gt;0,"ERROR","OK")</f>
        <v>#REF!</v>
      </c>
      <c r="I64" s="1101" t="e">
        <f>'253'!#REF!</f>
        <v>#REF!</v>
      </c>
      <c r="J64" s="1142" t="e">
        <f>IF(I64&lt;&gt;0,"ERROR","OK")</f>
        <v>#REF!</v>
      </c>
      <c r="M64" s="1142"/>
      <c r="R64" s="1141" t="e">
        <f>'253'!#REF!</f>
        <v>#REF!</v>
      </c>
      <c r="S64" s="1142" t="e">
        <f>IF(R64&lt;&gt;0,"ERROR","OK")</f>
        <v>#REF!</v>
      </c>
    </row>
    <row r="65" spans="1:19" hidden="1" outlineLevel="1"/>
    <row r="66" spans="1:19" hidden="1" outlineLevel="1">
      <c r="A66" s="1144">
        <v>254</v>
      </c>
      <c r="B66" s="1146" t="s">
        <v>244</v>
      </c>
    </row>
    <row r="67" spans="1:19" collapsed="1"/>
    <row r="68" spans="1:19">
      <c r="A68" s="143" t="s">
        <v>246</v>
      </c>
      <c r="B68" s="9" t="s">
        <v>245</v>
      </c>
      <c r="C68" s="1141" t="e">
        <f>'256257'!#REF!</f>
        <v>#REF!</v>
      </c>
      <c r="D68" s="1142" t="e">
        <f>IF(C68&lt;&gt;0,"ERROR","OK")</f>
        <v>#REF!</v>
      </c>
      <c r="F68" s="1141" t="e">
        <f>SUM('256257'!#REF!,'256257'!#REF!)</f>
        <v>#REF!</v>
      </c>
      <c r="G68" s="1142" t="e">
        <f>IF(F68&lt;&gt;0,"ERROR","OK")</f>
        <v>#REF!</v>
      </c>
      <c r="H68" s="1142"/>
      <c r="I68" s="1101" t="e">
        <f>SUM('256257'!#REF!,'256257'!#REF!,'256257'!#REF!,'256257'!#REF!)</f>
        <v>#REF!</v>
      </c>
      <c r="J68" s="1142" t="e">
        <f>IF(I68&lt;&gt;0,"ERROR","OK")</f>
        <v>#REF!</v>
      </c>
      <c r="K68" s="1142"/>
      <c r="R68" s="1141" t="e">
        <f>'256257'!#REF!</f>
        <v>#REF!</v>
      </c>
      <c r="S68" s="1142" t="e">
        <f>IF(R68&lt;&gt;0,"ERROR","OK")</f>
        <v>#REF!</v>
      </c>
    </row>
    <row r="69" spans="1:19">
      <c r="A69" s="9"/>
    </row>
    <row r="70" spans="1:19">
      <c r="A70" s="655">
        <v>261</v>
      </c>
      <c r="B70" s="9" t="s">
        <v>347</v>
      </c>
      <c r="C70" s="1141" t="e">
        <f>'261'!#REF!</f>
        <v>#REF!</v>
      </c>
      <c r="D70" s="1142" t="e">
        <f>IF(C70&lt;&gt;0,"ERROR","OK")</f>
        <v>#REF!</v>
      </c>
      <c r="F70" s="1141" t="e">
        <f>'261'!#REF!</f>
        <v>#REF!</v>
      </c>
      <c r="G70" s="1142" t="e">
        <f>IF(F70&lt;&gt;0,"ERROR","OK")</f>
        <v>#REF!</v>
      </c>
      <c r="H70" s="1142"/>
      <c r="I70" s="1101" t="e">
        <f>'261'!#REF!</f>
        <v>#REF!</v>
      </c>
      <c r="J70" s="1142" t="e">
        <f>IF(I70&lt;&gt;0,"ERROR","OK")</f>
        <v>#REF!</v>
      </c>
      <c r="K70" s="1142"/>
      <c r="R70" s="1141" t="e">
        <f>'261'!#REF!</f>
        <v>#REF!</v>
      </c>
      <c r="S70" s="1142" t="e">
        <f>IF(R70&lt;&gt;0,"ERROR","OK")</f>
        <v>#REF!</v>
      </c>
    </row>
    <row r="71" spans="1:19">
      <c r="A71" s="654"/>
      <c r="B71" s="9"/>
    </row>
    <row r="72" spans="1:19">
      <c r="A72" s="655" t="s">
        <v>254</v>
      </c>
      <c r="B72" s="9" t="s">
        <v>253</v>
      </c>
      <c r="C72" s="1141" t="e">
        <f>'262263'!#REF!</f>
        <v>#REF!</v>
      </c>
      <c r="D72" s="1142" t="e">
        <f>IF(C72&lt;&gt;0,"ERROR","OK")</f>
        <v>#REF!</v>
      </c>
      <c r="F72" s="1141" t="e">
        <f>SUM('262263'!#REF!,'262263'!#REF!,'262263'!#REF!,'262263'!#REF!,'262263'!#REF!)</f>
        <v>#REF!</v>
      </c>
      <c r="G72" s="1142" t="e">
        <f>IF(F72&lt;&gt;0,"ERROR","OK")</f>
        <v>#REF!</v>
      </c>
      <c r="H72" s="1142"/>
      <c r="I72" s="1101" t="e">
        <f>SUM('262263'!#REF!,'262263'!#REF!,'262263'!#REF!,'262263'!#REF!)</f>
        <v>#REF!</v>
      </c>
      <c r="J72" s="1142" t="e">
        <f>IF(I72&lt;&gt;0,"ERROR","OK")</f>
        <v>#REF!</v>
      </c>
      <c r="K72" s="1142"/>
      <c r="R72" s="1141" t="e">
        <f>SUM('262263'!#REF!,'262263'!#REF!,'262263'!#REF!,'262263'!#REF!)</f>
        <v>#REF!</v>
      </c>
      <c r="S72" s="1142" t="e">
        <f>IF(R72&lt;&gt;0,"ERROR","OK")</f>
        <v>#REF!</v>
      </c>
    </row>
    <row r="73" spans="1:19">
      <c r="A73" s="654"/>
    </row>
    <row r="74" spans="1:19">
      <c r="A74" s="655" t="s">
        <v>256</v>
      </c>
      <c r="B74" s="9" t="s">
        <v>255</v>
      </c>
      <c r="C74" s="1098" t="e">
        <f>'266267'!#REF!</f>
        <v>#REF!</v>
      </c>
      <c r="D74" s="1142" t="e">
        <f>IF(C74&lt;&gt;0,"ERROR","OK")</f>
        <v>#REF!</v>
      </c>
      <c r="F74" s="1141" t="e">
        <f>SUM('266267'!#REF!,'266267'!#REF!)</f>
        <v>#REF!</v>
      </c>
      <c r="G74" s="1142" t="e">
        <f>IF(F74&lt;&gt;0,"ERROR","OK")</f>
        <v>#REF!</v>
      </c>
      <c r="H74" s="1142"/>
      <c r="I74" s="1101" t="e">
        <f>'266267'!#REF!</f>
        <v>#REF!</v>
      </c>
      <c r="J74" s="1142" t="e">
        <f>IF(I74&lt;&gt;0,"ERROR","OK")</f>
        <v>#REF!</v>
      </c>
      <c r="K74" s="1142"/>
      <c r="R74" s="1098" t="e">
        <f>'266267'!#REF!</f>
        <v>#REF!</v>
      </c>
      <c r="S74" s="1142" t="e">
        <f>IF(R74&lt;&gt;0,"ERROR","OK")</f>
        <v>#REF!</v>
      </c>
    </row>
    <row r="76" spans="1:19">
      <c r="A76" s="655">
        <v>269</v>
      </c>
      <c r="B76" s="9" t="s">
        <v>257</v>
      </c>
      <c r="C76" s="1141" t="e">
        <f>'269'!#REF!</f>
        <v>#REF!</v>
      </c>
      <c r="D76" s="1142" t="e">
        <f>IF(C76&lt;&gt;0,"ERROR","OK")</f>
        <v>#REF!</v>
      </c>
      <c r="F76" s="1141" t="e">
        <f>SUM('269'!#REF!,'269'!#REF!)</f>
        <v>#REF!</v>
      </c>
      <c r="G76" s="1142" t="e">
        <f>IF(F76&lt;&gt;0,"ERROR","OK")</f>
        <v>#REF!</v>
      </c>
      <c r="H76" s="1142"/>
      <c r="I76" s="1101" t="e">
        <f>'269'!#REF!</f>
        <v>#REF!</v>
      </c>
      <c r="J76" s="1142" t="e">
        <f>IF(I76&lt;&gt;0,"ERROR","OK")</f>
        <v>#REF!</v>
      </c>
      <c r="K76" s="1142"/>
      <c r="R76" s="1141" t="e">
        <f>'269'!#REF!</f>
        <v>#REF!</v>
      </c>
      <c r="S76" s="1142" t="e">
        <f>IF(R76&lt;&gt;0,"ERROR","OK")</f>
        <v>#REF!</v>
      </c>
    </row>
    <row r="77" spans="1:19" hidden="1" outlineLevel="1">
      <c r="G77" s="1142"/>
      <c r="H77" s="1142"/>
      <c r="K77" s="1142"/>
    </row>
    <row r="78" spans="1:19" hidden="1" outlineLevel="1">
      <c r="A78" s="1145" t="s">
        <v>260</v>
      </c>
      <c r="B78" s="1146" t="s">
        <v>348</v>
      </c>
      <c r="G78" s="1142"/>
      <c r="H78" s="1142"/>
      <c r="K78" s="1142"/>
    </row>
    <row r="79" spans="1:19" collapsed="1">
      <c r="B79" s="9"/>
    </row>
    <row r="80" spans="1:19">
      <c r="A80" s="655" t="s">
        <v>262</v>
      </c>
      <c r="B80" s="9" t="s">
        <v>261</v>
      </c>
      <c r="F80" s="1141" t="e">
        <f>SUM('274275'!#REF!,'274275'!#REF!)</f>
        <v>#REF!</v>
      </c>
      <c r="G80" s="1142" t="e">
        <f>IF(F80&lt;&gt;0,"ERROR","OK")</f>
        <v>#REF!</v>
      </c>
      <c r="H80" s="1142"/>
      <c r="I80" s="1101" t="e">
        <f>'274275'!#REF!</f>
        <v>#REF!</v>
      </c>
      <c r="J80" s="1142" t="e">
        <f>IF(I80&lt;&gt;0,"ERROR","OK")</f>
        <v>#REF!</v>
      </c>
      <c r="K80" s="1142"/>
      <c r="R80" s="1098" t="e">
        <f>SUM('274275'!#REF!,'274275'!#REF!,'274275'!#REF!,'274275'!#REF!,'274275'!#REF!,'274275'!#REF!,'274275'!#REF!)</f>
        <v>#REF!</v>
      </c>
      <c r="S80" s="1142" t="e">
        <f>IF(R80&lt;&gt;0,"ERROR","OK")</f>
        <v>#REF!</v>
      </c>
    </row>
    <row r="82" spans="1:19">
      <c r="A82" s="655" t="s">
        <v>264</v>
      </c>
      <c r="B82" s="9" t="s">
        <v>263</v>
      </c>
      <c r="C82" s="1098" t="e">
        <f>'276277'!#REF!</f>
        <v>#REF!</v>
      </c>
      <c r="D82" s="1142" t="e">
        <f>IF(C82&lt;&gt;0,"ERROR","OK")</f>
        <v>#REF!</v>
      </c>
      <c r="F82" s="1141" t="e">
        <f>SUM('276277'!#REF!,'276277'!#REF!)</f>
        <v>#REF!</v>
      </c>
      <c r="G82" s="1142" t="e">
        <f>IF(F82&lt;&gt;0,"ERROR","OK")</f>
        <v>#REF!</v>
      </c>
      <c r="H82" s="1142"/>
      <c r="I82" s="1101" t="e">
        <f>'276277'!#REF!</f>
        <v>#REF!</v>
      </c>
      <c r="J82" s="1142" t="e">
        <f>IF(I82&lt;&gt;0,"ERROR","OK")</f>
        <v>#REF!</v>
      </c>
      <c r="K82" s="1142"/>
      <c r="R82" s="1098" t="e">
        <f>SUM('276277'!#REF!,'276277'!#REF!,'276277'!#REF!,'276277'!#REF!)</f>
        <v>#REF!</v>
      </c>
      <c r="S82" s="1142" t="e">
        <f>IF(R82&lt;&gt;0,"ERROR","OK")</f>
        <v>#REF!</v>
      </c>
    </row>
    <row r="84" spans="1:19">
      <c r="A84" s="655">
        <v>278</v>
      </c>
      <c r="B84" s="9" t="s">
        <v>265</v>
      </c>
      <c r="C84" s="1141" t="e">
        <f>'278'!#REF!</f>
        <v>#REF!</v>
      </c>
      <c r="D84" s="1142" t="e">
        <f>IF(C84&lt;&gt;0,"ERROR","OK")</f>
        <v>#REF!</v>
      </c>
      <c r="F84" s="1141" t="e">
        <f>SUM('278'!#REF!,'278'!#REF!)</f>
        <v>#REF!</v>
      </c>
      <c r="G84" s="1142" t="e">
        <f>IF(F84&lt;&gt;0,"ERROR","OK")</f>
        <v>#REF!</v>
      </c>
      <c r="H84" s="1142"/>
      <c r="I84" s="1101" t="e">
        <f>'278'!#REF!</f>
        <v>#REF!</v>
      </c>
      <c r="J84" s="1142" t="e">
        <f>IF(I84&lt;&gt;0,"ERROR","OK")</f>
        <v>#REF!</v>
      </c>
      <c r="K84" s="1142"/>
      <c r="R84" s="1141" t="e">
        <f>SUM('278'!#REF!,'278'!#REF!,'278'!#REF!,'278'!#REF!,'278'!#REF!)</f>
        <v>#REF!</v>
      </c>
      <c r="S84" s="1142" t="e">
        <f>IF(R84&lt;&gt;0,"ERROR","OK")</f>
        <v>#REF!</v>
      </c>
    </row>
    <row r="85" spans="1:19">
      <c r="A85" s="9"/>
    </row>
    <row r="86" spans="1:19">
      <c r="A86" s="143" t="s">
        <v>268</v>
      </c>
      <c r="B86" s="9" t="s">
        <v>267</v>
      </c>
      <c r="C86" s="1141" t="e">
        <f>SUM('300301'!#REF!,'300301'!#REF!,'300301'!#REF!)</f>
        <v>#REF!</v>
      </c>
      <c r="D86" s="1142" t="e">
        <f>IF(C86&lt;&gt;0,"ERROR","OK")</f>
        <v>#REF!</v>
      </c>
      <c r="E86" s="1142"/>
      <c r="F86" s="1141" t="e">
        <f>'300301'!#REF!</f>
        <v>#REF!</v>
      </c>
      <c r="G86" s="1142" t="e">
        <f>IF(F86&lt;&gt;0,"ERROR","OK")</f>
        <v>#REF!</v>
      </c>
      <c r="H86" s="1142"/>
      <c r="I86" s="1101" t="e">
        <f>'300301'!#REF!</f>
        <v>#REF!</v>
      </c>
      <c r="J86" s="1142" t="e">
        <f>IF(I86&lt;&gt;0,"ERROR","OK")</f>
        <v>#REF!</v>
      </c>
      <c r="K86" s="1142"/>
      <c r="L86" s="1141" t="e">
        <f>SUM('300301'!#REF!,'300301'!#REF!,'300301'!#REF!)</f>
        <v>#REF!</v>
      </c>
      <c r="M86" s="1142" t="e">
        <f>IF(L86&lt;&gt;0,"ERROR","OK")</f>
        <v>#REF!</v>
      </c>
      <c r="N86" s="1142"/>
      <c r="O86" s="1141" t="e">
        <f>'300301'!#REF!</f>
        <v>#REF!</v>
      </c>
      <c r="P86" s="1142" t="e">
        <f>IF(O86&lt;&gt;0,"ERROR","OK")</f>
        <v>#REF!</v>
      </c>
      <c r="Q86" s="1142"/>
      <c r="R86" s="1141" t="e">
        <f>'300301'!#REF!</f>
        <v>#REF!</v>
      </c>
      <c r="S86" s="1142" t="e">
        <f>IF(R86&lt;&gt;0,"ERROR","OK")</f>
        <v>#REF!</v>
      </c>
    </row>
    <row r="87" spans="1:19" hidden="1" outlineLevel="1"/>
    <row r="88" spans="1:19" hidden="1" outlineLevel="1">
      <c r="A88" s="1144">
        <v>302</v>
      </c>
      <c r="B88" s="1146" t="s">
        <v>269</v>
      </c>
    </row>
    <row r="89" spans="1:19" collapsed="1"/>
    <row r="90" spans="1:19">
      <c r="A90" s="143">
        <v>304</v>
      </c>
      <c r="B90" s="9" t="s">
        <v>271</v>
      </c>
      <c r="C90" s="1141" t="e">
        <f>'304'!#REF!</f>
        <v>#REF!</v>
      </c>
      <c r="D90" s="1142" t="e">
        <f>IF(C90&lt;&gt;0,"ERROR","OK")</f>
        <v>#REF!</v>
      </c>
      <c r="F90" s="1141" t="e">
        <f>'304'!#REF!</f>
        <v>#REF!</v>
      </c>
      <c r="G90" s="1142" t="e">
        <f>IF(F90&lt;&gt;0,"ERROR","OK")</f>
        <v>#REF!</v>
      </c>
      <c r="H90" s="1142"/>
      <c r="I90" s="1101" t="e">
        <f>'304'!#REF!</f>
        <v>#REF!</v>
      </c>
      <c r="J90" s="1142" t="e">
        <f>IF(I90&lt;&gt;0,"ERROR","OK")</f>
        <v>#REF!</v>
      </c>
      <c r="K90" s="1142"/>
      <c r="L90" s="1141" t="e">
        <f>'304'!#REF!</f>
        <v>#REF!</v>
      </c>
      <c r="M90" s="1142" t="e">
        <f>IF(L90&lt;&gt;0,"ERROR","OK")</f>
        <v>#REF!</v>
      </c>
      <c r="N90" s="1142"/>
      <c r="R90" s="1098" t="e">
        <f>SUM('304'!#REF!,'304'!#REF!,'304'!#REF!)</f>
        <v>#REF!</v>
      </c>
      <c r="S90" s="1142" t="e">
        <f>IF(R90&lt;&gt;0,"ERROR","OK")</f>
        <v>#REF!</v>
      </c>
    </row>
    <row r="92" spans="1:19">
      <c r="A92" s="143" t="s">
        <v>273</v>
      </c>
      <c r="B92" s="9" t="s">
        <v>272</v>
      </c>
      <c r="C92" s="1141" t="e">
        <f>'310311'!#REF!</f>
        <v>#REF!</v>
      </c>
      <c r="D92" s="1142" t="e">
        <f>IF(C92&lt;&gt;0,"ERROR","OK")</f>
        <v>#REF!</v>
      </c>
      <c r="F92" s="1141" t="e">
        <f>'310311'!#REF!</f>
        <v>#REF!</v>
      </c>
      <c r="G92" s="1142" t="e">
        <f>IF(F92&lt;&gt;0,"ERROR","OK")</f>
        <v>#REF!</v>
      </c>
      <c r="H92" s="1142"/>
      <c r="I92" s="1101" t="e">
        <f>'310311'!#REF!</f>
        <v>#REF!</v>
      </c>
      <c r="J92" s="1142" t="e">
        <f>IF(I92&lt;&gt;0,"ERROR","OK")</f>
        <v>#REF!</v>
      </c>
      <c r="K92" s="1142"/>
      <c r="O92" s="1141" t="e">
        <f>'310311'!#REF!</f>
        <v>#REF!</v>
      </c>
      <c r="P92" s="1142" t="e">
        <f>IF(O92&lt;&gt;0,"ERROR","OK")</f>
        <v>#REF!</v>
      </c>
      <c r="R92" s="1141" t="e">
        <f>'310311'!#REF!</f>
        <v>#REF!</v>
      </c>
      <c r="S92" s="1142" t="e">
        <f>IF(R92&lt;&gt;0,"ERROR","OK")</f>
        <v>#REF!</v>
      </c>
    </row>
    <row r="94" spans="1:19">
      <c r="A94" s="143" t="s">
        <v>275</v>
      </c>
      <c r="B94" s="9" t="s">
        <v>349</v>
      </c>
      <c r="C94" s="1141" t="e">
        <f>SUM('320323'!#REF!,'320323'!#REF!)</f>
        <v>#REF!</v>
      </c>
      <c r="D94" s="1142" t="e">
        <f>IF(C94&lt;&gt;0,"ERROR","OK")</f>
        <v>#REF!</v>
      </c>
      <c r="E94" s="1142"/>
      <c r="F94" s="1141" t="e">
        <f>'320323'!#REF!</f>
        <v>#REF!</v>
      </c>
      <c r="G94" s="1142" t="e">
        <f>IF(F94&lt;&gt;0,"ERROR","OK")</f>
        <v>#REF!</v>
      </c>
      <c r="H94" s="1142"/>
      <c r="I94" s="1101" t="e">
        <f>'320323'!#REF!</f>
        <v>#REF!</v>
      </c>
      <c r="J94" s="1142" t="e">
        <f>IF(I94&lt;&gt;0,"ERROR","OK")</f>
        <v>#REF!</v>
      </c>
      <c r="K94" s="1142"/>
      <c r="O94" s="1141" t="e">
        <f>'320323'!#REF!</f>
        <v>#REF!</v>
      </c>
      <c r="P94" s="1142" t="e">
        <f>IF(O94&lt;&gt;0,"ERROR","OK")</f>
        <v>#REF!</v>
      </c>
      <c r="Q94" s="1142"/>
      <c r="R94" s="1141" t="e">
        <f>SUM('320323'!#REF!,'320323'!#REF!,'320323'!#REF!,'320323'!#REF!)</f>
        <v>#REF!</v>
      </c>
      <c r="S94" s="1142" t="e">
        <f>IF(R94&lt;&gt;0,"ERROR","OK")</f>
        <v>#REF!</v>
      </c>
    </row>
    <row r="96" spans="1:19">
      <c r="A96" s="143" t="s">
        <v>278</v>
      </c>
      <c r="B96" s="9" t="s">
        <v>277</v>
      </c>
      <c r="C96" s="1098" t="e">
        <f>'326327'!#REF!</f>
        <v>#REF!</v>
      </c>
      <c r="D96" s="1142" t="e">
        <f>IF(C96&lt;&gt;0,"ERROR","OK")</f>
        <v>#REF!</v>
      </c>
      <c r="F96" s="1098" t="e">
        <f>'326327'!#REF!</f>
        <v>#REF!</v>
      </c>
      <c r="G96" s="1142" t="e">
        <f>IF(F96&lt;&gt;0,"ERROR","OK")</f>
        <v>#REF!</v>
      </c>
      <c r="H96" s="1142"/>
      <c r="I96" s="1013" t="e">
        <f>'326327'!#REF!</f>
        <v>#REF!</v>
      </c>
      <c r="J96" s="1142" t="e">
        <f>IF(I96&lt;&gt;0,"ERROR","OK")</f>
        <v>#REF!</v>
      </c>
      <c r="K96" s="1142"/>
      <c r="O96" s="1098" t="e">
        <f>'326327'!#REF!</f>
        <v>#REF!</v>
      </c>
      <c r="P96" s="1142" t="e">
        <f>IF(O96&lt;&gt;0,"ERROR","OK")</f>
        <v>#REF!</v>
      </c>
      <c r="Q96" s="1142"/>
      <c r="R96" s="1098" t="e">
        <f>'326327'!#REF!</f>
        <v>#REF!</v>
      </c>
      <c r="S96" s="1142" t="e">
        <f>IF(R96&lt;&gt;0,"ERROR","OK")</f>
        <v>#REF!</v>
      </c>
    </row>
    <row r="98" spans="1:19">
      <c r="A98" s="143" t="s">
        <v>280</v>
      </c>
      <c r="B98" s="9" t="s">
        <v>279</v>
      </c>
      <c r="C98" s="1141" t="e">
        <f>'328330'!#REF!</f>
        <v>#REF!</v>
      </c>
      <c r="D98" s="1142" t="e">
        <f>IF(C98&lt;&gt;0,"ERROR","OK")</f>
        <v>#REF!</v>
      </c>
      <c r="F98" s="1141" t="e">
        <f>'328330'!#REF!</f>
        <v>#REF!</v>
      </c>
      <c r="G98" s="1142" t="e">
        <f>IF(F98&lt;&gt;0,"ERROR","OK")</f>
        <v>#REF!</v>
      </c>
      <c r="I98" s="1101" t="e">
        <f>'328330'!#REF!</f>
        <v>#REF!</v>
      </c>
      <c r="J98" s="1142" t="e">
        <f>IF(I98&lt;&gt;0,"ERROR","OK")</f>
        <v>#REF!</v>
      </c>
      <c r="O98" s="1141" t="e">
        <f>'328330'!#REF!</f>
        <v>#REF!</v>
      </c>
      <c r="P98" s="1142" t="e">
        <f>IF(O98&lt;&gt;0,"ERROR","OK")</f>
        <v>#REF!</v>
      </c>
      <c r="R98" s="1141" t="e">
        <f>'328330'!#REF!</f>
        <v>#REF!</v>
      </c>
      <c r="S98" s="1142" t="e">
        <f>IF(R98&lt;&gt;0,"ERROR","OK")</f>
        <v>#REF!</v>
      </c>
    </row>
    <row r="100" spans="1:19">
      <c r="A100" s="143">
        <v>331</v>
      </c>
      <c r="B100" s="9" t="s">
        <v>281</v>
      </c>
      <c r="C100" s="1141" t="e">
        <f>'331'!#REF!</f>
        <v>#REF!</v>
      </c>
      <c r="D100" s="1142" t="e">
        <f>IF(C100&lt;&gt;0,"ERROR","OK")</f>
        <v>#REF!</v>
      </c>
      <c r="F100" s="1141" t="e">
        <f>'331'!#REF!</f>
        <v>#REF!</v>
      </c>
      <c r="G100" s="1142" t="e">
        <f>IF(F100&lt;&gt;0,"ERROR","OK")</f>
        <v>#REF!</v>
      </c>
      <c r="H100" s="1142"/>
      <c r="I100" s="1101" t="e">
        <f>'331'!#REF!</f>
        <v>#REF!</v>
      </c>
      <c r="J100" s="1142" t="e">
        <f>IF(I100&lt;&gt;0,"ERROR","OK")</f>
        <v>#REF!</v>
      </c>
      <c r="K100" s="1142"/>
      <c r="O100" s="1141" t="e">
        <f>'331'!#REF!</f>
        <v>#REF!</v>
      </c>
      <c r="P100" s="1142" t="e">
        <f>IF(O100&lt;&gt;0,"ERROR","OK")</f>
        <v>#REF!</v>
      </c>
      <c r="R100" s="1141" t="e">
        <f>'331'!#REF!</f>
        <v>#REF!</v>
      </c>
      <c r="S100" s="1142" t="e">
        <f>IF(R100&lt;&gt;0,"ERROR","OK")</f>
        <v>#REF!</v>
      </c>
    </row>
    <row r="101" spans="1:19" hidden="1" outlineLevel="1"/>
    <row r="102" spans="1:19" hidden="1" outlineLevel="1">
      <c r="A102" s="1144">
        <v>332</v>
      </c>
      <c r="B102" s="1146" t="s">
        <v>282</v>
      </c>
    </row>
    <row r="103" spans="1:19" collapsed="1"/>
    <row r="104" spans="1:19">
      <c r="A104" s="143">
        <v>335</v>
      </c>
      <c r="B104" s="9" t="s">
        <v>283</v>
      </c>
      <c r="C104" s="1141" t="e">
        <f>'335'!#REF!</f>
        <v>#REF!</v>
      </c>
      <c r="D104" s="1142" t="e">
        <f>IF(C104&lt;&gt;0,"ERROR","OK")</f>
        <v>#REF!</v>
      </c>
      <c r="E104" s="1142"/>
      <c r="F104" s="1141" t="e">
        <f>'335'!#REF!</f>
        <v>#REF!</v>
      </c>
      <c r="G104" s="1142" t="e">
        <f>IF(F104&lt;&gt;0,"ERROR","OK")</f>
        <v>#REF!</v>
      </c>
      <c r="H104" s="1142"/>
      <c r="I104" s="1101" t="e">
        <f>'335'!#REF!</f>
        <v>#REF!</v>
      </c>
      <c r="J104" s="1142" t="e">
        <f>IF(I104&lt;&gt;0,"ERROR","OK")</f>
        <v>#REF!</v>
      </c>
      <c r="K104" s="1142"/>
      <c r="L104" s="1141" t="e">
        <f>'335'!#REF!</f>
        <v>#REF!</v>
      </c>
      <c r="M104" s="1142" t="e">
        <f>IF(L104&lt;&gt;0,"ERROR","OK")</f>
        <v>#REF!</v>
      </c>
      <c r="R104" s="1141" t="e">
        <f>'335'!#REF!</f>
        <v>#REF!</v>
      </c>
      <c r="S104" s="1142" t="e">
        <f>IF(R104&lt;&gt;0,"ERROR","OK")</f>
        <v>#REF!</v>
      </c>
    </row>
    <row r="106" spans="1:19">
      <c r="A106" s="143">
        <v>336</v>
      </c>
      <c r="B106" s="9" t="s">
        <v>285</v>
      </c>
      <c r="C106" s="1141" t="e">
        <f>'336'!#REF!</f>
        <v>#REF!</v>
      </c>
      <c r="D106" s="1142" t="e">
        <f>IF(C106&lt;&gt;0,"ERROR","OK")</f>
        <v>#REF!</v>
      </c>
      <c r="F106" s="1141" t="e">
        <f>SUM('336'!#REF!,'336'!#REF!,'336'!#REF!,'336'!#REF!,'336'!#REF!)</f>
        <v>#REF!</v>
      </c>
      <c r="G106" s="1142" t="e">
        <f>IF(F106&lt;&gt;0,"ERROR","OK")</f>
        <v>#REF!</v>
      </c>
      <c r="H106" s="1142"/>
      <c r="I106" s="1101" t="e">
        <f>'336'!#REF!</f>
        <v>#REF!</v>
      </c>
      <c r="J106" s="1142" t="e">
        <f>IF(I106&lt;&gt;0,"ERROR","OK")</f>
        <v>#REF!</v>
      </c>
      <c r="K106" s="1142"/>
      <c r="O106" s="1141" t="e">
        <f>'336'!#REF!</f>
        <v>#REF!</v>
      </c>
      <c r="P106" s="1142" t="e">
        <f>IF(O106&lt;&gt;0,"ERROR","OK")</f>
        <v>#REF!</v>
      </c>
      <c r="R106" s="1141" t="e">
        <f>'336'!#REF!</f>
        <v>#REF!</v>
      </c>
      <c r="S106" s="1142" t="e">
        <f>IF(R106&lt;&gt;0,"ERROR","OK")</f>
        <v>#REF!</v>
      </c>
    </row>
    <row r="107" spans="1:19">
      <c r="A107" s="143"/>
      <c r="B107" s="9"/>
      <c r="C107" s="1141"/>
      <c r="D107" s="1142"/>
      <c r="F107" s="1141"/>
      <c r="G107" s="1142"/>
      <c r="H107" s="1142"/>
      <c r="I107" s="1101"/>
      <c r="J107" s="1142"/>
      <c r="K107" s="1142"/>
      <c r="O107" s="1141"/>
      <c r="P107" s="1142"/>
      <c r="R107" s="1141"/>
      <c r="S107" s="1142"/>
    </row>
    <row r="108" spans="1:19">
      <c r="A108" s="143">
        <v>337</v>
      </c>
      <c r="B108" s="9" t="s">
        <v>350</v>
      </c>
      <c r="C108" s="1141" t="e">
        <f>'337'!#REF!</f>
        <v>#REF!</v>
      </c>
      <c r="D108" s="1142" t="e">
        <f>IF(C108&lt;&gt;0,"ERROR","OK")</f>
        <v>#REF!</v>
      </c>
      <c r="F108" s="1141" t="e">
        <f>'337'!#REF!</f>
        <v>#REF!</v>
      </c>
      <c r="G108" s="1142" t="e">
        <f>IF(F108&lt;&gt;0,"ERROR","OK")</f>
        <v>#REF!</v>
      </c>
      <c r="H108" s="1142"/>
      <c r="I108" s="1101" t="e">
        <f>'337'!#REF!</f>
        <v>#REF!</v>
      </c>
      <c r="J108" s="1142" t="e">
        <f>IF(I108&lt;&gt;0,"ERROR","OK")</f>
        <v>#REF!</v>
      </c>
      <c r="K108" s="1142"/>
      <c r="O108" s="1141" t="e">
        <f>'337'!#REF!</f>
        <v>#REF!</v>
      </c>
      <c r="P108" s="1142" t="e">
        <f>IF(O108&lt;&gt;0,"ERROR","OK")</f>
        <v>#REF!</v>
      </c>
      <c r="R108" s="1141" t="e">
        <f>'337'!#REF!</f>
        <v>#REF!</v>
      </c>
      <c r="S108" s="1142" t="e">
        <f>IF(R108&lt;&gt;0,"ERROR","OK")</f>
        <v>#REF!</v>
      </c>
    </row>
    <row r="109" spans="1:19">
      <c r="A109" s="143"/>
      <c r="B109" s="9"/>
    </row>
    <row r="110" spans="1:19">
      <c r="A110" s="143">
        <v>340</v>
      </c>
      <c r="B110" s="9" t="s">
        <v>351</v>
      </c>
      <c r="C110" s="1141" t="e">
        <f>'340'!#REF!</f>
        <v>#REF!</v>
      </c>
      <c r="D110" s="1142" t="e">
        <f>IF(C110&lt;&gt;0,"ERROR","OK")</f>
        <v>#REF!</v>
      </c>
      <c r="F110" s="1141" t="e">
        <f>'340'!#REF!</f>
        <v>#REF!</v>
      </c>
      <c r="G110" s="1142" t="e">
        <f>IF(F110&lt;&gt;0,"ERROR","OK")</f>
        <v>#REF!</v>
      </c>
      <c r="H110" s="1142"/>
      <c r="K110" s="1142"/>
      <c r="O110" s="1141" t="e">
        <f>'340'!#REF!</f>
        <v>#REF!</v>
      </c>
      <c r="P110" s="1142" t="e">
        <f>IF(O110&lt;&gt;0,"ERROR","OK")</f>
        <v>#REF!</v>
      </c>
      <c r="R110" s="1141" t="e">
        <f>'340'!#REF!</f>
        <v>#REF!</v>
      </c>
      <c r="S110" s="1142" t="e">
        <f>IF(R110&lt;&gt;0,"ERROR","OK")</f>
        <v>#REF!</v>
      </c>
    </row>
    <row r="111" spans="1:19">
      <c r="A111" s="9"/>
      <c r="B111" s="9"/>
    </row>
    <row r="112" spans="1:19">
      <c r="A112" s="143" t="s">
        <v>291</v>
      </c>
      <c r="B112" s="9" t="s">
        <v>290</v>
      </c>
      <c r="C112" s="1141" t="e">
        <f>'350351'!#REF!</f>
        <v>#REF!</v>
      </c>
      <c r="D112" s="1142" t="e">
        <f>IF(C112&lt;&gt;0,"ERROR","OK")</f>
        <v>#REF!</v>
      </c>
      <c r="E112" s="1142"/>
      <c r="F112" s="1141" t="e">
        <f>'350351'!#REF!</f>
        <v>#REF!</v>
      </c>
      <c r="G112" s="1142" t="e">
        <f>IF(F112&lt;&gt;0,"ERROR","OK")</f>
        <v>#REF!</v>
      </c>
      <c r="I112" s="1101" t="e">
        <f>SUM('350351'!#REF!,'350351'!#REF!,'350351'!#REF!,'350351'!#REF!,'350351'!#REF!,'350351'!#REF!,'350351'!#REF!,'350351'!#REF!)</f>
        <v>#REF!</v>
      </c>
      <c r="J112" s="1142" t="e">
        <f>IF(I112&lt;&gt;0,"ERROR","OK")</f>
        <v>#REF!</v>
      </c>
      <c r="L112" s="1141" t="e">
        <f>'350351'!#REF!</f>
        <v>#REF!</v>
      </c>
      <c r="M112" s="1142" t="e">
        <f>IF(L112&lt;&gt;0,"ERROR","OK")</f>
        <v>#REF!</v>
      </c>
      <c r="R112" s="1141" t="e">
        <f>'350351'!#REF!</f>
        <v>#REF!</v>
      </c>
      <c r="S112" s="1142" t="e">
        <f>IF(R112&lt;&gt;0,"ERROR","OK")</f>
        <v>#REF!</v>
      </c>
    </row>
    <row r="113" spans="1:19">
      <c r="A113" s="9"/>
      <c r="G113" s="1142"/>
      <c r="H113" s="1142"/>
      <c r="K113" s="1142"/>
    </row>
    <row r="114" spans="1:19">
      <c r="A114" s="143" t="s">
        <v>293</v>
      </c>
      <c r="B114" s="9" t="s">
        <v>292</v>
      </c>
      <c r="C114" s="1141" t="e">
        <f>'352353'!#REF!</f>
        <v>#REF!</v>
      </c>
      <c r="D114" s="1142" t="e">
        <f>IF(C114&lt;&gt;0,"ERROR","OK")</f>
        <v>#REF!</v>
      </c>
      <c r="F114" s="1141" t="e">
        <f>'352353'!#REF!</f>
        <v>#REF!</v>
      </c>
      <c r="G114" s="1142" t="e">
        <f>IF(F114&lt;&gt;0,"ERROR","OK")</f>
        <v>#REF!</v>
      </c>
      <c r="H114" s="1142"/>
      <c r="K114" s="1142"/>
      <c r="O114" s="1141" t="e">
        <f>'352353'!#REF!</f>
        <v>#REF!</v>
      </c>
      <c r="P114" s="1142" t="e">
        <f>IF(O114&lt;&gt;0,"ERROR","OK")</f>
        <v>#REF!</v>
      </c>
      <c r="R114" s="1141" t="e">
        <f>'352353'!#REF!</f>
        <v>#REF!</v>
      </c>
      <c r="S114" s="1142" t="e">
        <f>IF(R114&lt;&gt;0,"ERROR","OK")</f>
        <v>#REF!</v>
      </c>
    </row>
    <row r="116" spans="1:19">
      <c r="A116" s="143" t="s">
        <v>295</v>
      </c>
      <c r="B116" s="9" t="s">
        <v>294</v>
      </c>
      <c r="C116" s="1141" t="e">
        <f>'354355'!#REF!</f>
        <v>#REF!</v>
      </c>
      <c r="D116" s="1142" t="e">
        <f>IF(C116&lt;&gt;0,"ERROR","OK")</f>
        <v>#REF!</v>
      </c>
      <c r="F116" s="1141" t="e">
        <f>'354355'!#REF!</f>
        <v>#REF!</v>
      </c>
      <c r="G116" s="1142" t="e">
        <f>IF(F116&lt;&gt;0,"ERROR","OK")</f>
        <v>#REF!</v>
      </c>
      <c r="I116" s="1101" t="e">
        <f>'354355'!#REF!</f>
        <v>#REF!</v>
      </c>
      <c r="J116" s="1142" t="e">
        <f>IF(I116&lt;&gt;0,"ERROR","OK")</f>
        <v>#REF!</v>
      </c>
      <c r="O116" s="1141" t="e">
        <f>'354355'!#REF!</f>
        <v>#REF!</v>
      </c>
      <c r="P116" s="1142" t="e">
        <f>IF(O116&lt;&gt;0,"ERROR","OK")</f>
        <v>#REF!</v>
      </c>
      <c r="R116" s="1141" t="e">
        <f>'354355'!#REF!</f>
        <v>#REF!</v>
      </c>
      <c r="S116" s="1142" t="e">
        <f>IF(R116&lt;&gt;0,"ERROR","OK")</f>
        <v>#REF!</v>
      </c>
    </row>
    <row r="118" spans="1:19">
      <c r="A118" s="143">
        <v>356</v>
      </c>
      <c r="B118" s="13" t="s">
        <v>296</v>
      </c>
      <c r="C118" s="1141" t="e">
        <f>'356'!#REF!</f>
        <v>#REF!</v>
      </c>
      <c r="D118" s="1142" t="e">
        <f>IF(C118&lt;&gt;0,"ERROR","OK")</f>
        <v>#REF!</v>
      </c>
      <c r="F118" s="1141" t="e">
        <f>'356'!#REF!</f>
        <v>#REF!</v>
      </c>
      <c r="G118" s="1142" t="e">
        <f>IF(F118&lt;&gt;0,"ERROR","OK")</f>
        <v>#REF!</v>
      </c>
      <c r="H118" s="1142"/>
      <c r="K118" s="1142"/>
      <c r="O118" s="1141" t="e">
        <f>'356'!#REF!</f>
        <v>#REF!</v>
      </c>
      <c r="P118" s="1142" t="e">
        <f>IF(O118&lt;&gt;0,"ERROR","OK")</f>
        <v>#REF!</v>
      </c>
      <c r="R118" s="1141" t="e">
        <f>SUM('356'!#REF!,'356'!#REF!,'356'!#REF!,'356'!#REF!,'356'!#REF!,'356'!#REF!)</f>
        <v>#REF!</v>
      </c>
      <c r="S118" s="1142" t="e">
        <f>IF(R118&lt;&gt;0,"ERROR","OK")</f>
        <v>#REF!</v>
      </c>
    </row>
    <row r="119" spans="1:19">
      <c r="A119" s="9" t="s">
        <v>205</v>
      </c>
    </row>
    <row r="120" spans="1:19">
      <c r="A120" s="143">
        <v>397</v>
      </c>
      <c r="B120" s="9" t="s">
        <v>298</v>
      </c>
      <c r="C120" s="1141" t="e">
        <f>'397'!#REF!</f>
        <v>#REF!</v>
      </c>
      <c r="D120" s="1142" t="e">
        <f>IF(C120&lt;&gt;0,"ERROR","OK")</f>
        <v>#REF!</v>
      </c>
      <c r="F120" s="1141" t="e">
        <f>'397'!#REF!</f>
        <v>#REF!</v>
      </c>
      <c r="G120" s="1142" t="e">
        <f>IF(F120&lt;&gt;0,"ERROR","OK")</f>
        <v>#REF!</v>
      </c>
      <c r="I120" s="1101" t="e">
        <f>SUM('397'!#REF!,'397'!#REF!,'397'!#REF!)</f>
        <v>#REF!</v>
      </c>
      <c r="J120" s="1142" t="e">
        <f>IF(I120&lt;&gt;0,"ERROR","OK")</f>
        <v>#REF!</v>
      </c>
      <c r="O120" s="1141" t="e">
        <f>'397'!#REF!</f>
        <v>#REF!</v>
      </c>
      <c r="P120" s="1142" t="e">
        <f>IF(O120&lt;&gt;0,"ERROR","OK")</f>
        <v>#REF!</v>
      </c>
      <c r="R120" s="1141" t="e">
        <f>'397'!#REF!</f>
        <v>#REF!</v>
      </c>
      <c r="S120" s="1142" t="e">
        <f>IF(R120&lt;&gt;0,"ERROR","OK")</f>
        <v>#REF!</v>
      </c>
    </row>
    <row r="122" spans="1:19">
      <c r="A122" s="143">
        <v>398</v>
      </c>
      <c r="B122" s="9" t="s">
        <v>299</v>
      </c>
      <c r="C122" s="1141" t="e">
        <f>'398'!#REF!</f>
        <v>#REF!</v>
      </c>
      <c r="D122" s="1142" t="e">
        <f>IF(C122&lt;&gt;0,"ERROR","OK")</f>
        <v>#REF!</v>
      </c>
      <c r="F122" s="1141" t="e">
        <f>'398'!#REF!</f>
        <v>#REF!</v>
      </c>
      <c r="G122" s="1142" t="e">
        <f>IF(F122&lt;&gt;0,"ERROR","OK")</f>
        <v>#REF!</v>
      </c>
      <c r="I122" s="1101" t="e">
        <f>'398'!#REF!</f>
        <v>#REF!</v>
      </c>
      <c r="J122" s="1142" t="e">
        <f>IF(I122&lt;&gt;0,"ERROR","OK")</f>
        <v>#REF!</v>
      </c>
      <c r="O122" s="1141" t="e">
        <f>'398'!#REF!</f>
        <v>#REF!</v>
      </c>
      <c r="P122" s="1142" t="e">
        <f>IF(O122&lt;&gt;0,"ERROR","OK")</f>
        <v>#REF!</v>
      </c>
      <c r="R122" s="1141" t="e">
        <f>'398'!#REF!</f>
        <v>#REF!</v>
      </c>
      <c r="S122" s="1142" t="e">
        <f>IF(R122&lt;&gt;0,"ERROR","OK")</f>
        <v>#REF!</v>
      </c>
    </row>
    <row r="124" spans="1:19">
      <c r="A124" s="143">
        <v>400</v>
      </c>
      <c r="B124" s="9" t="s">
        <v>300</v>
      </c>
      <c r="C124" s="1141" t="e">
        <f>'400'!#REF!</f>
        <v>#REF!</v>
      </c>
      <c r="D124" s="1142" t="e">
        <f>IF(C124&lt;&gt;0,"ERROR","OK")</f>
        <v>#REF!</v>
      </c>
      <c r="F124" s="1141" t="e">
        <f>'400'!#REF!</f>
        <v>#REF!</v>
      </c>
      <c r="G124" s="1142" t="e">
        <f>IF(F124&lt;&gt;0,"ERROR","OK")</f>
        <v>#REF!</v>
      </c>
      <c r="I124" s="1101" t="e">
        <f>SUM('400'!#REF!,'400'!#REF!,'400'!#REF!,'400'!#REF!)</f>
        <v>#REF!</v>
      </c>
      <c r="J124" s="1142" t="e">
        <f>IF(I124&lt;&gt;0,"ERROR","OK")</f>
        <v>#REF!</v>
      </c>
      <c r="O124" s="1141" t="e">
        <f>'400'!#REF!</f>
        <v>#REF!</v>
      </c>
      <c r="P124" s="1142" t="e">
        <f>IF(O124&lt;&gt;0,"ERROR","OK")</f>
        <v>#REF!</v>
      </c>
      <c r="R124" s="1141" t="e">
        <f>'400'!#REF!</f>
        <v>#REF!</v>
      </c>
      <c r="S124" s="1142" t="e">
        <f>IF(R124&lt;&gt;0,"ERROR","OK")</f>
        <v>#REF!</v>
      </c>
    </row>
    <row r="126" spans="1:19">
      <c r="A126" s="143" t="s">
        <v>302</v>
      </c>
      <c r="B126" s="9" t="s">
        <v>301</v>
      </c>
    </row>
    <row r="128" spans="1:19">
      <c r="A128" s="143">
        <v>401</v>
      </c>
      <c r="B128" s="9" t="s">
        <v>352</v>
      </c>
      <c r="C128" s="1141" t="e">
        <f>SUM('401'!#REF!,'401'!#REF!)</f>
        <v>#REF!</v>
      </c>
      <c r="D128" s="1142" t="e">
        <f>IF(C128&lt;&gt;0,"ERROR","OK")</f>
        <v>#REF!</v>
      </c>
      <c r="F128" s="1141"/>
      <c r="G128" s="1142"/>
      <c r="H128" s="1142"/>
      <c r="I128" s="1101" t="e">
        <f>'401'!#REF!</f>
        <v>#REF!</v>
      </c>
      <c r="J128" s="1142" t="e">
        <f>IF(I128&lt;&gt;0,"ERROR","OK")</f>
        <v>#REF!</v>
      </c>
      <c r="K128" s="1142"/>
      <c r="O128" s="1141" t="e">
        <f>'401'!#REF!</f>
        <v>#REF!</v>
      </c>
      <c r="P128" s="1142" t="e">
        <f>IF(O128&lt;&gt;0,"ERROR","OK")</f>
        <v>#REF!</v>
      </c>
      <c r="R128" s="1141" t="e">
        <f>'401'!#REF!</f>
        <v>#REF!</v>
      </c>
      <c r="S128" s="1142" t="e">
        <f>IF(R128&lt;&gt;0,"ERROR","OK")</f>
        <v>#REF!</v>
      </c>
    </row>
    <row r="129" spans="1:19" hidden="1" outlineLevel="1"/>
    <row r="130" spans="1:19" hidden="1" outlineLevel="1">
      <c r="A130" s="1144" t="s">
        <v>307</v>
      </c>
      <c r="B130" s="1146" t="s">
        <v>306</v>
      </c>
    </row>
    <row r="131" spans="1:19" hidden="1" outlineLevel="1"/>
    <row r="132" spans="1:19" hidden="1" outlineLevel="1">
      <c r="A132" s="1144" t="s">
        <v>309</v>
      </c>
      <c r="B132" s="1146" t="s">
        <v>308</v>
      </c>
    </row>
    <row r="133" spans="1:19" hidden="1" outlineLevel="1"/>
    <row r="134" spans="1:19" hidden="1" outlineLevel="1">
      <c r="A134" s="1144" t="s">
        <v>311</v>
      </c>
      <c r="B134" s="1146" t="s">
        <v>310</v>
      </c>
    </row>
    <row r="135" spans="1:19" hidden="1" outlineLevel="1"/>
    <row r="136" spans="1:19" hidden="1" outlineLevel="1">
      <c r="A136" s="1144" t="s">
        <v>313</v>
      </c>
      <c r="B136" s="1146" t="s">
        <v>312</v>
      </c>
    </row>
    <row r="137" spans="1:19" hidden="1" outlineLevel="1"/>
    <row r="138" spans="1:19" hidden="1" outlineLevel="1">
      <c r="A138" s="1144" t="s">
        <v>315</v>
      </c>
      <c r="B138" s="1146" t="s">
        <v>314</v>
      </c>
    </row>
    <row r="139" spans="1:19" hidden="1" outlineLevel="1"/>
    <row r="140" spans="1:19" hidden="1" outlineLevel="1">
      <c r="A140" s="1144" t="s">
        <v>317</v>
      </c>
      <c r="B140" s="1146" t="s">
        <v>316</v>
      </c>
    </row>
    <row r="141" spans="1:19" collapsed="1">
      <c r="A141" s="654"/>
    </row>
    <row r="142" spans="1:19">
      <c r="A142" s="655" t="s">
        <v>321</v>
      </c>
      <c r="B142" s="9" t="s">
        <v>320</v>
      </c>
      <c r="C142" s="1141" t="e">
        <f>'422423'!#REF!</f>
        <v>#REF!</v>
      </c>
      <c r="D142" s="1142" t="e">
        <f>IF(C142&lt;&gt;0,"ERROR","OK")</f>
        <v>#REF!</v>
      </c>
      <c r="F142" s="1141" t="e">
        <f>'422423'!#REF!</f>
        <v>#REF!</v>
      </c>
      <c r="G142" s="1142" t="e">
        <f>IF(F142&lt;&gt;0,"ERROR","OK")</f>
        <v>#REF!</v>
      </c>
      <c r="I142" s="1101" t="e">
        <f>SUM('422423'!#REF!,'422423'!#REF!,'422423'!#REF!,'422423'!#REF!)</f>
        <v>#REF!</v>
      </c>
      <c r="J142" s="1142" t="e">
        <f>IF(I142&lt;&gt;0,"ERROR","OK")</f>
        <v>#REF!</v>
      </c>
      <c r="O142" s="1141" t="e">
        <f>'422423'!#REF!</f>
        <v>#REF!</v>
      </c>
      <c r="P142" s="1142" t="e">
        <f>IF(O142&lt;&gt;0,"ERROR","OK")</f>
        <v>#REF!</v>
      </c>
      <c r="R142" s="1141" t="e">
        <f>'422423'!#REF!</f>
        <v>#REF!</v>
      </c>
      <c r="S142" s="1142" t="e">
        <f>IF(R142&lt;&gt;0,"ERROR","OK")</f>
        <v>#REF!</v>
      </c>
    </row>
    <row r="143" spans="1:19" hidden="1" outlineLevel="1"/>
    <row r="144" spans="1:19" hidden="1" outlineLevel="1">
      <c r="A144" s="655" t="s">
        <v>323</v>
      </c>
      <c r="B144" s="9" t="s">
        <v>322</v>
      </c>
    </row>
    <row r="145" spans="1:19" collapsed="1"/>
    <row r="146" spans="1:19">
      <c r="A146" s="655" t="s">
        <v>325</v>
      </c>
      <c r="B146" s="9" t="s">
        <v>324</v>
      </c>
    </row>
    <row r="148" spans="1:19">
      <c r="A148" s="655">
        <v>429</v>
      </c>
      <c r="B148" s="9" t="s">
        <v>326</v>
      </c>
      <c r="C148" s="1141" t="e">
        <f>'429'!#REF!</f>
        <v>#REF!</v>
      </c>
      <c r="D148" s="1142" t="e">
        <f>IF(C148&lt;&gt;0,"ERROR","OK")</f>
        <v>#REF!</v>
      </c>
      <c r="F148" s="1141" t="e">
        <f>'429'!#REF!</f>
        <v>#REF!</v>
      </c>
      <c r="G148" s="1142" t="e">
        <f>IF(F148&lt;&gt;0,"ERROR","OK")</f>
        <v>#REF!</v>
      </c>
      <c r="O148" s="1141" t="e">
        <f>'429'!#REF!</f>
        <v>#REF!</v>
      </c>
      <c r="P148" s="1142" t="e">
        <f>IF(O148&lt;&gt;0,"ERROR","OK")</f>
        <v>#REF!</v>
      </c>
      <c r="R148" s="1141" t="e">
        <f>SUM('429'!#REF!,'429'!#REF!,'429'!#REF!)</f>
        <v>#REF!</v>
      </c>
      <c r="S148" s="1142" t="e">
        <f>IF(R148&lt;&gt;0,"ERROR","OK")</f>
        <v>#REF!</v>
      </c>
    </row>
    <row r="150" spans="1:19">
      <c r="A150" s="655">
        <v>430</v>
      </c>
      <c r="B150" s="9" t="s">
        <v>327</v>
      </c>
      <c r="C150" s="1141" t="e">
        <f>'430'!#REF!</f>
        <v>#REF!</v>
      </c>
      <c r="D150" s="1142" t="e">
        <f>IF(C150&lt;&gt;0,"ERROR","OK")</f>
        <v>#REF!</v>
      </c>
      <c r="F150" s="1141" t="e">
        <f>'430'!#REF!</f>
        <v>#REF!</v>
      </c>
      <c r="G150" s="1142" t="e">
        <f>IF(F150&lt;&gt;0,"ERROR","OK")</f>
        <v>#REF!</v>
      </c>
      <c r="I150" s="1101" t="e">
        <f>'430'!#REF!</f>
        <v>#REF!</v>
      </c>
      <c r="J150" s="1142" t="e">
        <f>IF(I150&lt;&gt;0,"ERROR","OK")</f>
        <v>#REF!</v>
      </c>
      <c r="O150" s="1141" t="e">
        <f>'430'!#REF!</f>
        <v>#REF!</v>
      </c>
      <c r="P150" s="1142" t="e">
        <f>IF(O150&lt;&gt;0,"ERROR","OK")</f>
        <v>#REF!</v>
      </c>
      <c r="R150" s="1141" t="e">
        <f>'430'!#REF!</f>
        <v>#REF!</v>
      </c>
      <c r="S150" s="1142" t="e">
        <f>IF(R150&lt;&gt;0,"ERROR","OK")</f>
        <v>#REF!</v>
      </c>
    </row>
    <row r="151" spans="1:19" hidden="1" outlineLevel="1"/>
    <row r="152" spans="1:19" hidden="1" outlineLevel="1">
      <c r="A152" s="655">
        <v>450</v>
      </c>
      <c r="B152" s="9" t="s">
        <v>328</v>
      </c>
    </row>
    <row r="153" spans="1:19" collapsed="1"/>
  </sheetData>
  <conditionalFormatting sqref="B16 B18:B20 B22 B24:B25">
    <cfRule type="duplicateValues" dxfId="0" priority="5"/>
  </conditionalFormatting>
  <pageMargins left="0.7" right="0.7" top="0.75" bottom="0.75" header="0.3" footer="0.3"/>
  <pageSetup orientation="portrait" r:id="rId1"/>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34998626667073579"/>
  </sheetPr>
  <dimension ref="A1:W46"/>
  <sheetViews>
    <sheetView zoomScale="50" zoomScaleNormal="50" workbookViewId="0"/>
  </sheetViews>
  <sheetFormatPr defaultRowHeight="15.5"/>
  <cols>
    <col min="1" max="1" width="4" customWidth="1"/>
    <col min="2" max="2" width="16" customWidth="1"/>
    <col min="3" max="3" width="12" customWidth="1"/>
    <col min="4" max="5" width="7" customWidth="1"/>
    <col min="6" max="7" width="12" customWidth="1"/>
    <col min="8" max="9" width="8" customWidth="1"/>
    <col min="10" max="10" width="12" customWidth="1"/>
    <col min="11" max="11" width="14.53515625" customWidth="1"/>
    <col min="12" max="12" width="8" customWidth="1"/>
    <col min="14" max="14" width="13" customWidth="1"/>
    <col min="17" max="17" width="11" customWidth="1"/>
    <col min="19" max="19" width="12" customWidth="1"/>
    <col min="20" max="20" width="13.69140625" customWidth="1"/>
    <col min="22" max="22" width="14.69140625" customWidth="1"/>
    <col min="23" max="23" width="15.53515625" customWidth="1"/>
  </cols>
  <sheetData>
    <row r="1" spans="1:23" ht="16" thickBot="1">
      <c r="N1" s="1119" t="s">
        <v>3179</v>
      </c>
      <c r="O1" s="143"/>
      <c r="P1" s="3976" t="s">
        <v>3554</v>
      </c>
      <c r="Q1" s="3977"/>
      <c r="S1" s="3976" t="s">
        <v>335</v>
      </c>
      <c r="T1" s="3977"/>
      <c r="U1" s="363"/>
      <c r="V1" s="3976" t="s">
        <v>339</v>
      </c>
      <c r="W1" s="3977"/>
    </row>
    <row r="2" spans="1:23" ht="16.5" thickTop="1" thickBot="1">
      <c r="A2" s="504" t="s">
        <v>1245</v>
      </c>
      <c r="B2" s="506"/>
      <c r="C2" s="506"/>
      <c r="D2" s="506"/>
      <c r="E2" s="505"/>
      <c r="F2" s="506" t="s">
        <v>1246</v>
      </c>
      <c r="G2" s="506"/>
      <c r="H2" s="506"/>
      <c r="I2" s="3961" t="s">
        <v>158</v>
      </c>
      <c r="J2" s="3962"/>
      <c r="K2" s="3961" t="s">
        <v>5072</v>
      </c>
      <c r="L2" s="3963"/>
      <c r="N2" s="866"/>
      <c r="O2" s="866"/>
      <c r="P2" s="1125" t="s">
        <v>167</v>
      </c>
      <c r="Q2" s="1139" t="s">
        <v>468</v>
      </c>
      <c r="S2" s="1139" t="s">
        <v>167</v>
      </c>
      <c r="T2" s="1124" t="s">
        <v>468</v>
      </c>
      <c r="V2" s="1139" t="s">
        <v>167</v>
      </c>
      <c r="W2" s="1124" t="s">
        <v>468</v>
      </c>
    </row>
    <row r="3" spans="1:23">
      <c r="A3" s="510" t="str">
        <f>'Data Sheet'!$C$25</f>
        <v xml:space="preserve">Niagara Mohawk Power Corporation </v>
      </c>
      <c r="B3" s="9"/>
      <c r="C3" s="9"/>
      <c r="D3" s="9"/>
      <c r="E3" s="40"/>
      <c r="F3" s="9" t="s">
        <v>2484</v>
      </c>
      <c r="G3" s="9"/>
      <c r="H3" s="9"/>
      <c r="I3" s="3809" t="s">
        <v>1248</v>
      </c>
      <c r="J3" s="3783"/>
      <c r="K3" s="3809"/>
      <c r="L3" s="3964"/>
    </row>
    <row r="4" spans="1:23">
      <c r="A4" s="512" t="s">
        <v>1249</v>
      </c>
      <c r="B4" s="9"/>
      <c r="C4" s="9"/>
      <c r="D4" s="9"/>
      <c r="E4" s="40"/>
      <c r="F4" s="9" t="s">
        <v>1250</v>
      </c>
      <c r="G4" s="9"/>
      <c r="H4" s="9"/>
      <c r="I4" s="3938" t="str">
        <f>'Data Sheet'!$C$40</f>
        <v>April 20, 2026</v>
      </c>
      <c r="J4" s="3967"/>
      <c r="K4" s="3938" t="str">
        <f>'Data Sheet'!$C$38</f>
        <v>December 31, 2025</v>
      </c>
      <c r="L4" s="3968" t="str">
        <f>'Data Sheet'!$C$40</f>
        <v>April 20, 2026</v>
      </c>
      <c r="N4" s="1151">
        <f>SUM(N5:N5000)</f>
        <v>0</v>
      </c>
      <c r="Q4" s="1151">
        <f>SUM(Q5:Q5000)</f>
        <v>0</v>
      </c>
      <c r="T4" s="1151">
        <f>SUM(T5:T5000)</f>
        <v>0</v>
      </c>
      <c r="W4" s="1151">
        <f>SUM(W5:W5000)</f>
        <v>0</v>
      </c>
    </row>
    <row r="5" spans="1:23">
      <c r="A5" s="514" t="s">
        <v>301</v>
      </c>
      <c r="B5" s="2806"/>
      <c r="C5" s="2806"/>
      <c r="D5" s="2806"/>
      <c r="E5" s="2179"/>
      <c r="F5" s="2179"/>
      <c r="G5" s="2179"/>
      <c r="H5" s="2179"/>
      <c r="I5" s="2179"/>
      <c r="J5" s="2179"/>
      <c r="K5" s="2179"/>
      <c r="L5" s="515"/>
    </row>
    <row r="6" spans="1:23">
      <c r="A6" s="517" t="s">
        <v>5153</v>
      </c>
      <c r="B6" s="114"/>
      <c r="C6" s="114"/>
      <c r="D6" s="114"/>
      <c r="E6" s="114"/>
      <c r="F6" s="9"/>
      <c r="G6" s="9"/>
      <c r="H6" s="9"/>
      <c r="I6" s="9"/>
      <c r="J6" s="9"/>
      <c r="K6" s="2182"/>
      <c r="L6" s="511"/>
    </row>
    <row r="7" spans="1:23">
      <c r="A7" s="517" t="s">
        <v>5103</v>
      </c>
      <c r="B7" s="114"/>
      <c r="C7" s="114"/>
      <c r="D7" s="114"/>
      <c r="E7" s="114"/>
      <c r="F7" s="9"/>
      <c r="G7" s="9"/>
      <c r="H7" s="9"/>
      <c r="I7" s="9"/>
      <c r="J7" s="9"/>
      <c r="K7" s="9"/>
      <c r="L7" s="511"/>
    </row>
    <row r="8" spans="1:23">
      <c r="A8" s="517" t="s">
        <v>5104</v>
      </c>
      <c r="B8" s="114"/>
      <c r="C8" s="114"/>
      <c r="D8" s="114"/>
      <c r="E8" s="114"/>
      <c r="F8" s="114"/>
      <c r="G8" s="114"/>
      <c r="H8" s="114"/>
      <c r="I8" s="114"/>
      <c r="J8" s="114"/>
      <c r="K8" s="114"/>
      <c r="L8" s="518"/>
    </row>
    <row r="9" spans="1:23">
      <c r="A9" s="517" t="s">
        <v>5154</v>
      </c>
      <c r="B9" s="114"/>
      <c r="C9" s="114"/>
      <c r="D9" s="114"/>
      <c r="E9" s="114"/>
      <c r="F9" s="114"/>
      <c r="G9" s="114"/>
      <c r="H9" s="114"/>
      <c r="I9" s="114"/>
      <c r="J9" s="114"/>
      <c r="K9" s="114"/>
      <c r="L9" s="518"/>
    </row>
    <row r="10" spans="1:23">
      <c r="A10" s="517" t="s">
        <v>5155</v>
      </c>
      <c r="B10" s="114"/>
      <c r="C10" s="114"/>
      <c r="D10" s="114"/>
      <c r="E10" s="114"/>
      <c r="F10" s="114"/>
      <c r="G10" s="114"/>
      <c r="H10" s="114"/>
      <c r="I10" s="114"/>
      <c r="J10" s="114"/>
      <c r="K10" s="114"/>
      <c r="L10" s="518"/>
    </row>
    <row r="11" spans="1:23">
      <c r="A11" s="517" t="s">
        <v>5156</v>
      </c>
      <c r="B11" s="114"/>
      <c r="C11" s="114"/>
      <c r="D11" s="114"/>
      <c r="E11" s="114"/>
      <c r="F11" s="114"/>
      <c r="G11" s="114"/>
      <c r="H11" s="114"/>
      <c r="I11" s="114"/>
      <c r="J11" s="114"/>
      <c r="K11" s="114"/>
      <c r="L11" s="518"/>
    </row>
    <row r="12" spans="1:23">
      <c r="A12" s="517" t="s">
        <v>5157</v>
      </c>
      <c r="B12" s="114"/>
      <c r="C12" s="114"/>
      <c r="D12" s="114"/>
      <c r="E12" s="114"/>
      <c r="F12" s="114"/>
      <c r="G12" s="114"/>
      <c r="H12" s="114"/>
      <c r="I12" s="114"/>
      <c r="J12" s="114"/>
      <c r="K12" s="114"/>
      <c r="L12" s="518"/>
    </row>
    <row r="13" spans="1:23">
      <c r="A13" s="517"/>
      <c r="B13" s="114"/>
      <c r="C13" s="114"/>
      <c r="D13" s="114"/>
      <c r="E13" s="114"/>
      <c r="F13" s="114"/>
      <c r="G13" s="114"/>
      <c r="H13" s="114"/>
      <c r="I13" s="114"/>
      <c r="J13" s="114"/>
      <c r="K13" s="114"/>
      <c r="L13" s="518"/>
    </row>
    <row r="14" spans="1:23">
      <c r="A14" s="517"/>
      <c r="B14" s="114"/>
      <c r="C14" s="114"/>
      <c r="D14" s="114"/>
      <c r="E14" s="114"/>
      <c r="F14" s="114"/>
      <c r="G14" s="114"/>
      <c r="H14" s="114"/>
      <c r="I14" s="114"/>
      <c r="J14" s="114"/>
      <c r="K14" s="114"/>
      <c r="L14" s="518"/>
    </row>
    <row r="15" spans="1:23">
      <c r="A15" s="517"/>
      <c r="B15" s="114"/>
      <c r="C15" s="114"/>
      <c r="D15" s="114"/>
      <c r="E15" s="114"/>
      <c r="F15" s="114"/>
      <c r="G15" s="114"/>
      <c r="H15" s="114"/>
      <c r="I15" s="114"/>
      <c r="J15" s="114"/>
      <c r="K15" s="114"/>
      <c r="L15" s="518"/>
    </row>
    <row r="16" spans="1:23">
      <c r="A16" s="517"/>
      <c r="B16" s="114"/>
      <c r="C16" s="114"/>
      <c r="D16" s="114"/>
      <c r="E16" s="114"/>
      <c r="F16" s="114"/>
      <c r="G16" s="114"/>
      <c r="H16" s="114"/>
      <c r="I16" s="114"/>
      <c r="J16" s="114"/>
      <c r="K16" s="114"/>
      <c r="L16" s="518"/>
    </row>
    <row r="17" spans="1:12">
      <c r="A17" s="517"/>
      <c r="B17" s="114"/>
      <c r="C17" s="114"/>
      <c r="D17" s="114"/>
      <c r="E17" s="114"/>
      <c r="F17" s="114"/>
      <c r="G17" s="114"/>
      <c r="H17" s="114"/>
      <c r="I17" s="114"/>
      <c r="J17" s="114"/>
      <c r="K17" s="114"/>
      <c r="L17" s="518"/>
    </row>
    <row r="18" spans="1:12">
      <c r="A18" s="603" t="s">
        <v>5108</v>
      </c>
      <c r="B18" s="604"/>
      <c r="C18" s="604"/>
      <c r="D18" s="604"/>
      <c r="E18" s="604"/>
      <c r="F18" s="604"/>
      <c r="G18" s="604"/>
      <c r="H18" s="604"/>
      <c r="I18" s="604"/>
      <c r="J18" s="604"/>
      <c r="K18" s="604"/>
      <c r="L18" s="605"/>
    </row>
    <row r="19" spans="1:12" ht="21" customHeight="1">
      <c r="A19" s="519" t="s">
        <v>399</v>
      </c>
      <c r="B19" s="2582"/>
      <c r="C19" s="290" t="s">
        <v>5109</v>
      </c>
      <c r="D19" s="2222" t="s">
        <v>5110</v>
      </c>
      <c r="E19" s="600" t="s">
        <v>5111</v>
      </c>
      <c r="F19" s="553" t="s">
        <v>5158</v>
      </c>
      <c r="G19" s="553" t="s">
        <v>5159</v>
      </c>
      <c r="H19" s="3943" t="s">
        <v>5160</v>
      </c>
      <c r="I19" s="3965"/>
      <c r="J19" s="553" t="s">
        <v>5161</v>
      </c>
      <c r="K19" s="553" t="s">
        <v>5119</v>
      </c>
      <c r="L19" s="597" t="s">
        <v>496</v>
      </c>
    </row>
    <row r="20" spans="1:12">
      <c r="A20" s="523" t="s">
        <v>402</v>
      </c>
      <c r="B20" s="593" t="s">
        <v>5116</v>
      </c>
      <c r="C20" s="291" t="s">
        <v>5117</v>
      </c>
      <c r="D20" s="144" t="s">
        <v>3801</v>
      </c>
      <c r="E20" s="593" t="s">
        <v>3801</v>
      </c>
      <c r="F20" s="534" t="s">
        <v>5162</v>
      </c>
      <c r="G20" s="534" t="s">
        <v>5162</v>
      </c>
      <c r="H20" s="3945" t="s">
        <v>5163</v>
      </c>
      <c r="I20" s="3966"/>
      <c r="J20" s="534" t="s">
        <v>5125</v>
      </c>
      <c r="K20" s="534" t="s">
        <v>5164</v>
      </c>
      <c r="L20" s="524" t="s">
        <v>5165</v>
      </c>
    </row>
    <row r="21" spans="1:12">
      <c r="A21" s="523"/>
      <c r="B21" s="593"/>
      <c r="C21" s="291"/>
      <c r="D21" s="144" t="s">
        <v>5122</v>
      </c>
      <c r="E21" s="593" t="s">
        <v>5122</v>
      </c>
      <c r="F21" s="534"/>
      <c r="G21" s="534"/>
      <c r="H21" s="3945"/>
      <c r="I21" s="3966"/>
      <c r="J21" s="534" t="s">
        <v>5165</v>
      </c>
      <c r="K21" s="534"/>
      <c r="L21" s="524"/>
    </row>
    <row r="22" spans="1:12">
      <c r="A22" s="525"/>
      <c r="B22" s="601" t="s">
        <v>172</v>
      </c>
      <c r="C22" s="534" t="s">
        <v>173</v>
      </c>
      <c r="D22" s="534" t="s">
        <v>174</v>
      </c>
      <c r="E22" s="534" t="s">
        <v>175</v>
      </c>
      <c r="F22" s="534" t="s">
        <v>513</v>
      </c>
      <c r="G22" s="534" t="s">
        <v>514</v>
      </c>
      <c r="H22" s="3959" t="s">
        <v>515</v>
      </c>
      <c r="I22" s="3960"/>
      <c r="J22" s="534" t="s">
        <v>516</v>
      </c>
      <c r="K22" s="534" t="s">
        <v>517</v>
      </c>
      <c r="L22" s="524" t="s">
        <v>518</v>
      </c>
    </row>
    <row r="23" spans="1:12">
      <c r="A23" s="526">
        <v>1</v>
      </c>
      <c r="B23" s="2084" t="s">
        <v>5126</v>
      </c>
      <c r="C23" s="2810"/>
      <c r="D23" s="2816"/>
      <c r="E23" s="527"/>
      <c r="F23" s="2810"/>
      <c r="G23" s="2810"/>
      <c r="H23" s="3895"/>
      <c r="I23" s="3974"/>
      <c r="J23" s="2810"/>
      <c r="K23" s="2810"/>
      <c r="L23" s="529"/>
    </row>
    <row r="24" spans="1:12">
      <c r="A24" s="526">
        <v>2</v>
      </c>
      <c r="B24" s="2084" t="s">
        <v>5128</v>
      </c>
      <c r="C24" s="2810"/>
      <c r="D24" s="2816"/>
      <c r="E24" s="527"/>
      <c r="F24" s="2810"/>
      <c r="G24" s="2810"/>
      <c r="H24" s="3895"/>
      <c r="I24" s="3974"/>
      <c r="J24" s="2810"/>
      <c r="K24" s="2810"/>
      <c r="L24" s="531"/>
    </row>
    <row r="25" spans="1:12">
      <c r="A25" s="526">
        <v>3</v>
      </c>
      <c r="B25" s="2084" t="s">
        <v>5130</v>
      </c>
      <c r="C25" s="2810"/>
      <c r="D25" s="2816"/>
      <c r="E25" s="527"/>
      <c r="F25" s="2810"/>
      <c r="G25" s="2810"/>
      <c r="H25" s="3895"/>
      <c r="I25" s="3974"/>
      <c r="J25" s="2810"/>
      <c r="K25" s="2810"/>
      <c r="L25" s="533"/>
    </row>
    <row r="26" spans="1:12">
      <c r="A26" s="526">
        <v>4</v>
      </c>
      <c r="B26" s="2084" t="s">
        <v>5131</v>
      </c>
      <c r="C26" s="2810">
        <f>SUM(C23:C25)</f>
        <v>0</v>
      </c>
      <c r="D26" s="2817"/>
      <c r="E26" s="606"/>
      <c r="F26" s="2810">
        <f>SUM(F23:F25)</f>
        <v>0</v>
      </c>
      <c r="G26" s="2810">
        <f>SUM(G23:G25)</f>
        <v>0</v>
      </c>
      <c r="H26" s="3895">
        <f>SUM(H23:I25)</f>
        <v>0</v>
      </c>
      <c r="I26" s="3974"/>
      <c r="J26" s="2810">
        <f>SUM(J23:J25)</f>
        <v>0</v>
      </c>
      <c r="K26" s="2810">
        <f>SUM(K23:K25)</f>
        <v>0</v>
      </c>
      <c r="L26" s="533"/>
    </row>
    <row r="27" spans="1:12">
      <c r="A27" s="526">
        <v>5</v>
      </c>
      <c r="B27" s="2084" t="s">
        <v>5132</v>
      </c>
      <c r="C27" s="2810"/>
      <c r="D27" s="2816"/>
      <c r="E27" s="527"/>
      <c r="F27" s="2810"/>
      <c r="G27" s="2810"/>
      <c r="H27" s="3895"/>
      <c r="I27" s="3974"/>
      <c r="J27" s="2810"/>
      <c r="K27" s="2810"/>
      <c r="L27" s="533"/>
    </row>
    <row r="28" spans="1:12">
      <c r="A28" s="526">
        <v>6</v>
      </c>
      <c r="B28" s="2084" t="s">
        <v>5134</v>
      </c>
      <c r="C28" s="2810"/>
      <c r="D28" s="2816"/>
      <c r="E28" s="527"/>
      <c r="F28" s="2810"/>
      <c r="G28" s="2810"/>
      <c r="H28" s="3895"/>
      <c r="I28" s="3974"/>
      <c r="J28" s="2810"/>
      <c r="K28" s="2810"/>
      <c r="L28" s="536"/>
    </row>
    <row r="29" spans="1:12">
      <c r="A29" s="526">
        <v>7</v>
      </c>
      <c r="B29" s="2084" t="s">
        <v>5135</v>
      </c>
      <c r="C29" s="2810"/>
      <c r="D29" s="2816"/>
      <c r="E29" s="527"/>
      <c r="F29" s="2810"/>
      <c r="G29" s="2810"/>
      <c r="H29" s="3811"/>
      <c r="I29" s="3975"/>
      <c r="J29" s="2810"/>
      <c r="K29" s="2810"/>
      <c r="L29" s="538"/>
    </row>
    <row r="30" spans="1:12">
      <c r="A30" s="526">
        <v>8</v>
      </c>
      <c r="B30" s="2084" t="s">
        <v>5137</v>
      </c>
      <c r="C30" s="2810">
        <f>SUM(C27:C29)</f>
        <v>0</v>
      </c>
      <c r="D30" s="2817"/>
      <c r="E30" s="606"/>
      <c r="F30" s="2810">
        <f>SUM(F27:F29)</f>
        <v>0</v>
      </c>
      <c r="G30" s="2810">
        <f>SUM(G27:G29)</f>
        <v>0</v>
      </c>
      <c r="H30" s="3895">
        <f>SUM(H27:I29)</f>
        <v>0</v>
      </c>
      <c r="I30" s="3974"/>
      <c r="J30" s="2810">
        <f>SUM(J27:J29)</f>
        <v>0</v>
      </c>
      <c r="K30" s="2810">
        <f>SUM(K27:K29)</f>
        <v>0</v>
      </c>
      <c r="L30" s="531"/>
    </row>
    <row r="31" spans="1:12">
      <c r="A31" s="526">
        <v>9</v>
      </c>
      <c r="B31" s="2084" t="s">
        <v>5138</v>
      </c>
      <c r="C31" s="2810"/>
      <c r="D31" s="2816"/>
      <c r="E31" s="527"/>
      <c r="F31" s="2810"/>
      <c r="G31" s="2810"/>
      <c r="H31" s="3895"/>
      <c r="I31" s="3974"/>
      <c r="J31" s="2810"/>
      <c r="K31" s="2810"/>
      <c r="L31" s="533"/>
    </row>
    <row r="32" spans="1:12">
      <c r="A32" s="526">
        <v>10</v>
      </c>
      <c r="B32" s="2084" t="s">
        <v>5140</v>
      </c>
      <c r="C32" s="2810"/>
      <c r="D32" s="2816"/>
      <c r="E32" s="527"/>
      <c r="F32" s="2810"/>
      <c r="G32" s="2810"/>
      <c r="H32" s="3895"/>
      <c r="I32" s="3974"/>
      <c r="J32" s="2810"/>
      <c r="K32" s="2810"/>
      <c r="L32" s="533"/>
    </row>
    <row r="33" spans="1:12">
      <c r="A33" s="526">
        <v>11</v>
      </c>
      <c r="B33" s="2084" t="s">
        <v>5141</v>
      </c>
      <c r="C33" s="2810"/>
      <c r="D33" s="2816"/>
      <c r="E33" s="527"/>
      <c r="F33" s="2810"/>
      <c r="G33" s="2810"/>
      <c r="H33" s="3895"/>
      <c r="I33" s="3974"/>
      <c r="J33" s="2810"/>
      <c r="K33" s="2810"/>
      <c r="L33" s="533"/>
    </row>
    <row r="34" spans="1:12">
      <c r="A34" s="526">
        <v>12</v>
      </c>
      <c r="B34" s="2084" t="s">
        <v>5143</v>
      </c>
      <c r="C34" s="2810">
        <f>SUM(C31:C33)</f>
        <v>0</v>
      </c>
      <c r="D34" s="2817"/>
      <c r="E34" s="606"/>
      <c r="F34" s="2810">
        <f>SUM(F31:F33)</f>
        <v>0</v>
      </c>
      <c r="G34" s="2810">
        <f>SUM(G31:G33)</f>
        <v>0</v>
      </c>
      <c r="H34" s="3895">
        <f>SUM(H31:I33)</f>
        <v>0</v>
      </c>
      <c r="I34" s="3974"/>
      <c r="J34" s="2810">
        <f>SUM(J31:J33)</f>
        <v>0</v>
      </c>
      <c r="K34" s="2810">
        <f>SUM(K31:K33)</f>
        <v>0</v>
      </c>
      <c r="L34" s="533"/>
    </row>
    <row r="35" spans="1:12">
      <c r="A35" s="526">
        <v>13</v>
      </c>
      <c r="B35" s="2084" t="s">
        <v>5144</v>
      </c>
      <c r="C35" s="2810"/>
      <c r="D35" s="2816"/>
      <c r="E35" s="527"/>
      <c r="F35" s="2810"/>
      <c r="G35" s="2810"/>
      <c r="H35" s="3895"/>
      <c r="I35" s="3974"/>
      <c r="J35" s="2810"/>
      <c r="K35" s="2810"/>
      <c r="L35" s="533"/>
    </row>
    <row r="36" spans="1:12">
      <c r="A36" s="526">
        <v>14</v>
      </c>
      <c r="B36" s="2084" t="s">
        <v>5146</v>
      </c>
      <c r="C36" s="2810"/>
      <c r="D36" s="2816"/>
      <c r="E36" s="527"/>
      <c r="F36" s="2810"/>
      <c r="G36" s="2810"/>
      <c r="H36" s="3895"/>
      <c r="I36" s="3974"/>
      <c r="J36" s="2810"/>
      <c r="K36" s="2810"/>
      <c r="L36" s="533"/>
    </row>
    <row r="37" spans="1:12">
      <c r="A37" s="526">
        <v>15</v>
      </c>
      <c r="B37" s="2084" t="s">
        <v>5148</v>
      </c>
      <c r="C37" s="2810"/>
      <c r="D37" s="2816"/>
      <c r="E37" s="527"/>
      <c r="F37" s="2810"/>
      <c r="G37" s="2810"/>
      <c r="H37" s="3895"/>
      <c r="I37" s="3974"/>
      <c r="J37" s="2810"/>
      <c r="K37" s="2810"/>
      <c r="L37" s="533"/>
    </row>
    <row r="38" spans="1:12">
      <c r="A38" s="526">
        <v>16</v>
      </c>
      <c r="B38" s="2084" t="s">
        <v>5149</v>
      </c>
      <c r="C38" s="2810">
        <f>SUM(C35:C37)</f>
        <v>0</v>
      </c>
      <c r="D38" s="2817"/>
      <c r="E38" s="606"/>
      <c r="F38" s="2810">
        <f>SUM(F35:F37)</f>
        <v>0</v>
      </c>
      <c r="G38" s="2810">
        <f>SUM(G35:G37)</f>
        <v>0</v>
      </c>
      <c r="H38" s="3895">
        <f>SUM(H35:I37)</f>
        <v>0</v>
      </c>
      <c r="I38" s="3974"/>
      <c r="J38" s="2810">
        <f>SUM(J35:J37)</f>
        <v>0</v>
      </c>
      <c r="K38" s="2810">
        <f>SUM(K35:K37)</f>
        <v>0</v>
      </c>
      <c r="L38" s="533"/>
    </row>
    <row r="39" spans="1:12" ht="15.75" customHeight="1">
      <c r="A39" s="539">
        <v>17</v>
      </c>
      <c r="B39" s="2182" t="s">
        <v>5150</v>
      </c>
      <c r="C39" s="607"/>
      <c r="D39" s="2814"/>
      <c r="E39" s="540"/>
      <c r="F39" s="607"/>
      <c r="G39" s="607"/>
      <c r="H39" s="3978"/>
      <c r="I39" s="3970"/>
      <c r="J39" s="607"/>
      <c r="K39" s="607"/>
      <c r="L39" s="608"/>
    </row>
    <row r="40" spans="1:12" ht="15.75" customHeight="1">
      <c r="A40" s="609"/>
      <c r="B40" s="37" t="s">
        <v>5151</v>
      </c>
      <c r="C40" s="610">
        <f>C26+C30+C34+C38</f>
        <v>0</v>
      </c>
      <c r="D40" s="611"/>
      <c r="E40" s="612"/>
      <c r="F40" s="610">
        <f>F26+F30+F34+F38</f>
        <v>0</v>
      </c>
      <c r="G40" s="610">
        <f>G26+G30+G34+G38</f>
        <v>0</v>
      </c>
      <c r="H40" s="3811">
        <v>0</v>
      </c>
      <c r="I40" s="3960"/>
      <c r="J40" s="610">
        <f>J26+J30+J34+J38</f>
        <v>0</v>
      </c>
      <c r="K40" s="610">
        <f>K26+K30+K34+K38</f>
        <v>0</v>
      </c>
      <c r="L40" s="538"/>
    </row>
    <row r="41" spans="1:12" ht="15.75" customHeight="1">
      <c r="A41" s="539"/>
      <c r="B41" s="2182"/>
      <c r="C41" s="607"/>
      <c r="D41" s="2818"/>
      <c r="E41" s="613"/>
      <c r="F41" s="541"/>
      <c r="G41" s="541"/>
      <c r="H41" s="3969"/>
      <c r="I41" s="3970"/>
      <c r="J41" s="542"/>
      <c r="K41" s="542"/>
      <c r="L41" s="608"/>
    </row>
    <row r="42" spans="1:12" ht="15.75" customHeight="1">
      <c r="A42" s="614"/>
      <c r="B42" s="9"/>
      <c r="C42" s="615"/>
      <c r="D42" s="135"/>
      <c r="E42" s="616"/>
      <c r="F42" s="617"/>
      <c r="G42" s="617"/>
      <c r="H42" s="3971"/>
      <c r="I42" s="3966"/>
      <c r="J42" s="618"/>
      <c r="K42" s="618"/>
      <c r="L42" s="619"/>
    </row>
    <row r="43" spans="1:12" ht="15.75" customHeight="1" thickBot="1">
      <c r="A43" s="620"/>
      <c r="B43" s="602"/>
      <c r="C43" s="621"/>
      <c r="D43" s="602"/>
      <c r="E43" s="622"/>
      <c r="F43" s="623"/>
      <c r="G43" s="623"/>
      <c r="H43" s="3972"/>
      <c r="I43" s="3973"/>
      <c r="J43" s="623"/>
      <c r="K43" s="623"/>
      <c r="L43" s="624"/>
    </row>
    <row r="44" spans="1:12" ht="16" thickTop="1">
      <c r="A44" s="9"/>
      <c r="B44" s="9"/>
      <c r="C44" s="9"/>
      <c r="D44" s="9"/>
      <c r="E44" s="9"/>
      <c r="F44" s="9"/>
      <c r="G44" s="9"/>
      <c r="H44" s="9"/>
      <c r="I44" s="151"/>
      <c r="J44" s="151"/>
      <c r="K44" s="151"/>
      <c r="L44" s="151"/>
    </row>
    <row r="45" spans="1:12">
      <c r="A45" s="9" t="s">
        <v>3673</v>
      </c>
      <c r="B45" s="9"/>
      <c r="C45" s="9"/>
      <c r="D45" s="9"/>
      <c r="E45" s="9"/>
      <c r="F45" s="9"/>
      <c r="G45" s="9"/>
      <c r="H45" s="9"/>
      <c r="I45" s="9"/>
      <c r="J45" s="9"/>
      <c r="K45" s="9"/>
      <c r="L45" s="9"/>
    </row>
    <row r="46" spans="1:12">
      <c r="A46" s="12" t="s">
        <v>5166</v>
      </c>
      <c r="B46" s="12"/>
      <c r="C46" s="12"/>
      <c r="D46" s="12"/>
      <c r="E46" s="12"/>
      <c r="F46" s="12"/>
      <c r="G46" s="12"/>
      <c r="H46" s="12"/>
      <c r="I46" s="12"/>
      <c r="J46" s="12"/>
      <c r="K46" s="12"/>
      <c r="L46" s="12"/>
    </row>
  </sheetData>
  <mergeCells count="34">
    <mergeCell ref="P1:Q1"/>
    <mergeCell ref="S1:T1"/>
    <mergeCell ref="V1:W1"/>
    <mergeCell ref="H39:I39"/>
    <mergeCell ref="H40:I40"/>
    <mergeCell ref="H26:I26"/>
    <mergeCell ref="H20:I20"/>
    <mergeCell ref="H21:I21"/>
    <mergeCell ref="H22:I22"/>
    <mergeCell ref="H23:I23"/>
    <mergeCell ref="H24:I24"/>
    <mergeCell ref="H25:I25"/>
    <mergeCell ref="I2:J2"/>
    <mergeCell ref="K2:L2"/>
    <mergeCell ref="I3:J3"/>
    <mergeCell ref="K3:L3"/>
    <mergeCell ref="H43:I43"/>
    <mergeCell ref="H38:I38"/>
    <mergeCell ref="H27:I27"/>
    <mergeCell ref="H28:I28"/>
    <mergeCell ref="H29:I29"/>
    <mergeCell ref="H30:I30"/>
    <mergeCell ref="H31:I31"/>
    <mergeCell ref="H32:I32"/>
    <mergeCell ref="H33:I33"/>
    <mergeCell ref="H34:I34"/>
    <mergeCell ref="H35:I35"/>
    <mergeCell ref="H36:I36"/>
    <mergeCell ref="H37:I37"/>
    <mergeCell ref="H19:I19"/>
    <mergeCell ref="I4:J4"/>
    <mergeCell ref="K4:L4"/>
    <mergeCell ref="H41:I41"/>
    <mergeCell ref="H42:I42"/>
  </mergeCells>
  <pageMargins left="0.7" right="0.7" top="0.75" bottom="0.75" header="0.3" footer="0.3"/>
  <pageSetup scale="59" orientation="portrait" r:id="rId1"/>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ransitionEvaluation="1">
    <tabColor rgb="FF92D050"/>
  </sheetPr>
  <dimension ref="A1:H200"/>
  <sheetViews>
    <sheetView view="pageBreakPreview" zoomScale="80" zoomScaleNormal="70" zoomScaleSheetLayoutView="80" workbookViewId="0">
      <selection activeCell="G23" sqref="G23"/>
    </sheetView>
  </sheetViews>
  <sheetFormatPr defaultColWidth="9.69140625" defaultRowHeight="15.5"/>
  <cols>
    <col min="1" max="1" width="4.69140625" customWidth="1"/>
    <col min="2" max="2" width="32.53515625" customWidth="1"/>
    <col min="3" max="3" width="4" customWidth="1"/>
    <col min="4" max="4" width="22.53515625" customWidth="1"/>
    <col min="5" max="5" width="4.69140625" customWidth="1"/>
    <col min="6" max="6" width="18.3046875" customWidth="1"/>
    <col min="7" max="7" width="14" customWidth="1"/>
    <col min="8" max="8" width="19" customWidth="1"/>
  </cols>
  <sheetData>
    <row r="1" spans="1:8">
      <c r="A1" s="2426" t="s">
        <v>156</v>
      </c>
      <c r="B1" s="1326"/>
      <c r="C1" s="1326"/>
      <c r="D1" s="2819" t="s">
        <v>353</v>
      </c>
      <c r="E1" s="2820"/>
      <c r="F1" s="2821"/>
      <c r="G1" s="2710" t="s">
        <v>158</v>
      </c>
      <c r="H1" s="2471" t="s">
        <v>159</v>
      </c>
    </row>
    <row r="2" spans="1:8">
      <c r="A2" s="2429" t="str">
        <f>'Data Sheet'!$C$25</f>
        <v xml:space="preserve">Niagara Mohawk Power Corporation </v>
      </c>
      <c r="B2" s="234"/>
      <c r="C2" s="234"/>
      <c r="D2" s="822" t="s">
        <v>1107</v>
      </c>
      <c r="E2" s="9"/>
      <c r="F2" s="143"/>
      <c r="G2" s="142" t="s">
        <v>161</v>
      </c>
      <c r="H2" s="235"/>
    </row>
    <row r="3" spans="1:8" ht="15" customHeight="1">
      <c r="A3" s="2822"/>
      <c r="B3" s="234"/>
      <c r="C3" s="234"/>
      <c r="D3" s="822" t="s">
        <v>1615</v>
      </c>
      <c r="E3" s="9"/>
      <c r="F3" s="9"/>
      <c r="G3" s="427" t="str">
        <f>'Data Sheet'!$C$40</f>
        <v>April 20, 2026</v>
      </c>
      <c r="H3" s="399" t="str">
        <f>'Data Sheet'!$C$38</f>
        <v>December 31, 2025</v>
      </c>
    </row>
    <row r="4" spans="1:8" ht="15" customHeight="1">
      <c r="A4" s="238" t="s">
        <v>5167</v>
      </c>
      <c r="B4" s="2748"/>
      <c r="C4" s="2748"/>
      <c r="D4" s="2179"/>
      <c r="E4" s="2179"/>
      <c r="F4" s="2179"/>
      <c r="G4" s="2179"/>
      <c r="H4" s="113"/>
    </row>
    <row r="5" spans="1:8">
      <c r="A5" s="2823"/>
      <c r="B5" s="16"/>
      <c r="C5" s="16"/>
      <c r="D5" s="15"/>
      <c r="E5" s="15"/>
      <c r="F5" s="15"/>
      <c r="G5" s="15"/>
      <c r="H5" s="2467"/>
    </row>
    <row r="6" spans="1:8">
      <c r="A6" s="2464" t="s">
        <v>5168</v>
      </c>
      <c r="B6" s="16"/>
      <c r="C6" s="16"/>
      <c r="D6" s="16"/>
      <c r="E6" s="16"/>
      <c r="F6" s="15"/>
      <c r="G6" s="15"/>
      <c r="H6" s="2467"/>
    </row>
    <row r="7" spans="1:8">
      <c r="A7" s="2464" t="s">
        <v>5169</v>
      </c>
      <c r="B7" s="16"/>
      <c r="C7" s="16"/>
      <c r="D7" s="16"/>
      <c r="E7" s="16"/>
      <c r="F7" s="16"/>
      <c r="G7" s="16"/>
      <c r="H7" s="2465"/>
    </row>
    <row r="8" spans="1:8">
      <c r="A8" s="2464"/>
      <c r="B8" s="16"/>
      <c r="C8" s="16"/>
      <c r="D8" s="16"/>
      <c r="E8" s="16"/>
      <c r="F8" s="16"/>
      <c r="G8" s="16"/>
      <c r="H8" s="2465"/>
    </row>
    <row r="9" spans="1:8">
      <c r="A9" s="258" t="s">
        <v>399</v>
      </c>
      <c r="B9" s="2824" t="s">
        <v>104</v>
      </c>
      <c r="C9" s="2825"/>
      <c r="D9" s="2826" t="s">
        <v>3802</v>
      </c>
      <c r="E9" s="2826" t="s">
        <v>399</v>
      </c>
      <c r="F9" s="2826" t="s">
        <v>104</v>
      </c>
      <c r="G9" s="2827"/>
      <c r="H9" s="259" t="s">
        <v>3802</v>
      </c>
    </row>
    <row r="10" spans="1:8">
      <c r="A10" s="2828" t="s">
        <v>402</v>
      </c>
      <c r="B10" s="260" t="s">
        <v>172</v>
      </c>
      <c r="C10" s="261"/>
      <c r="D10" s="262" t="s">
        <v>173</v>
      </c>
      <c r="E10" s="262" t="s">
        <v>402</v>
      </c>
      <c r="F10" s="262" t="s">
        <v>172</v>
      </c>
      <c r="G10" s="263"/>
      <c r="H10" s="264" t="s">
        <v>173</v>
      </c>
    </row>
    <row r="11" spans="1:8">
      <c r="A11" s="2828">
        <v>1</v>
      </c>
      <c r="B11" s="260" t="s">
        <v>5170</v>
      </c>
      <c r="C11" s="261"/>
      <c r="D11" s="265"/>
      <c r="E11" s="262">
        <v>22</v>
      </c>
      <c r="F11" s="260" t="s">
        <v>5171</v>
      </c>
      <c r="G11" s="261"/>
      <c r="H11" s="266"/>
    </row>
    <row r="12" spans="1:8">
      <c r="A12" s="2828">
        <v>2</v>
      </c>
      <c r="B12" s="267" t="s">
        <v>5172</v>
      </c>
      <c r="C12" s="233"/>
      <c r="D12" s="268"/>
      <c r="E12" s="269">
        <v>23</v>
      </c>
      <c r="F12" s="270" t="s">
        <v>5173</v>
      </c>
      <c r="G12" s="16"/>
      <c r="H12" s="1031">
        <v>16474203</v>
      </c>
    </row>
    <row r="13" spans="1:8">
      <c r="A13" s="2828">
        <v>3</v>
      </c>
      <c r="B13" s="267" t="s">
        <v>5174</v>
      </c>
      <c r="C13" s="233"/>
      <c r="D13" s="271"/>
      <c r="E13" s="262"/>
      <c r="F13" s="267" t="s">
        <v>5175</v>
      </c>
      <c r="G13" s="233"/>
      <c r="H13" s="272"/>
    </row>
    <row r="14" spans="1:8">
      <c r="A14" s="2828">
        <v>4</v>
      </c>
      <c r="B14" s="267" t="s">
        <v>5176</v>
      </c>
      <c r="C14" s="233"/>
      <c r="D14" s="271"/>
      <c r="E14" s="269">
        <v>24</v>
      </c>
      <c r="F14" s="270" t="s">
        <v>5177</v>
      </c>
      <c r="G14" s="16"/>
      <c r="H14" s="1031">
        <v>4754</v>
      </c>
    </row>
    <row r="15" spans="1:8">
      <c r="A15" s="2828">
        <v>5</v>
      </c>
      <c r="B15" s="267" t="s">
        <v>5178</v>
      </c>
      <c r="C15" s="233"/>
      <c r="D15" s="271"/>
      <c r="E15" s="262"/>
      <c r="F15" s="267" t="s">
        <v>5179</v>
      </c>
      <c r="G15" s="233"/>
      <c r="H15" s="272"/>
    </row>
    <row r="16" spans="1:8">
      <c r="A16" s="2828">
        <v>6</v>
      </c>
      <c r="B16" s="267" t="s">
        <v>5180</v>
      </c>
      <c r="C16" s="233"/>
      <c r="D16" s="271"/>
      <c r="E16" s="269">
        <v>25</v>
      </c>
      <c r="F16" s="270" t="s">
        <v>5181</v>
      </c>
      <c r="G16" s="16"/>
      <c r="H16" s="1031">
        <v>0</v>
      </c>
    </row>
    <row r="17" spans="1:8">
      <c r="A17" s="2828">
        <v>7</v>
      </c>
      <c r="B17" s="267" t="s">
        <v>3322</v>
      </c>
      <c r="C17" s="233"/>
      <c r="D17" s="1030"/>
      <c r="E17" s="262"/>
      <c r="F17" s="267" t="s">
        <v>5179</v>
      </c>
      <c r="G17" s="233"/>
      <c r="H17" s="272"/>
    </row>
    <row r="18" spans="1:8">
      <c r="A18" s="2828">
        <v>8</v>
      </c>
      <c r="B18" s="267" t="s">
        <v>5182</v>
      </c>
      <c r="C18" s="233"/>
      <c r="D18" s="1030"/>
      <c r="E18" s="262">
        <v>26</v>
      </c>
      <c r="F18" s="267" t="s">
        <v>5183</v>
      </c>
      <c r="G18" s="233"/>
      <c r="H18" s="1032"/>
    </row>
    <row r="19" spans="1:8">
      <c r="A19" s="2713">
        <v>9</v>
      </c>
      <c r="B19" s="270" t="s">
        <v>5184</v>
      </c>
      <c r="C19" s="16"/>
      <c r="D19" s="273"/>
      <c r="E19" s="269">
        <v>27</v>
      </c>
      <c r="F19" s="783" t="s">
        <v>5185</v>
      </c>
      <c r="G19" s="274"/>
      <c r="H19" s="1033">
        <v>52305</v>
      </c>
    </row>
    <row r="20" spans="1:8">
      <c r="A20" s="2828"/>
      <c r="B20" s="267" t="s">
        <v>5186</v>
      </c>
      <c r="C20" s="233"/>
      <c r="D20" s="275">
        <f>SUM(D13:D17)-D18</f>
        <v>0</v>
      </c>
      <c r="E20" s="262"/>
      <c r="F20" s="267" t="s">
        <v>5187</v>
      </c>
      <c r="G20" s="233"/>
      <c r="H20" s="272"/>
    </row>
    <row r="21" spans="1:8">
      <c r="A21" s="2828">
        <v>10</v>
      </c>
      <c r="B21" s="267" t="s">
        <v>5188</v>
      </c>
      <c r="C21" s="233"/>
      <c r="D21" s="1030">
        <v>17908181.79573768</v>
      </c>
      <c r="E21" s="262">
        <v>28</v>
      </c>
      <c r="F21" s="267" t="s">
        <v>5189</v>
      </c>
      <c r="G21" s="233"/>
      <c r="H21" s="1032">
        <v>1376920.0537376786</v>
      </c>
    </row>
    <row r="22" spans="1:8">
      <c r="A22" s="2828">
        <v>11</v>
      </c>
      <c r="B22" s="267" t="s">
        <v>5190</v>
      </c>
      <c r="C22" s="233"/>
      <c r="D22" s="1030"/>
      <c r="E22" s="808">
        <v>29</v>
      </c>
      <c r="F22" s="809" t="s">
        <v>5191</v>
      </c>
      <c r="G22" s="810"/>
      <c r="H22" s="811"/>
    </row>
    <row r="23" spans="1:8">
      <c r="A23" s="2828">
        <v>12</v>
      </c>
      <c r="B23" s="267" t="s">
        <v>5192</v>
      </c>
      <c r="C23" s="233"/>
      <c r="D23" s="276"/>
      <c r="E23" s="269">
        <v>30</v>
      </c>
      <c r="F23" s="277" t="s">
        <v>5193</v>
      </c>
      <c r="G23" s="15"/>
      <c r="H23" s="278"/>
    </row>
    <row r="24" spans="1:8">
      <c r="A24" s="2828">
        <v>13</v>
      </c>
      <c r="B24" s="267" t="s">
        <v>5194</v>
      </c>
      <c r="C24" s="233"/>
      <c r="D24" s="1030"/>
      <c r="E24" s="262"/>
      <c r="F24" s="260" t="s">
        <v>5195</v>
      </c>
      <c r="G24" s="261"/>
      <c r="H24" s="272">
        <f>SUM(H12:H22)</f>
        <v>17908182.053737678</v>
      </c>
    </row>
    <row r="25" spans="1:8">
      <c r="A25" s="2828">
        <v>14</v>
      </c>
      <c r="B25" s="267" t="s">
        <v>5196</v>
      </c>
      <c r="C25" s="233"/>
      <c r="D25" s="1030"/>
      <c r="E25" s="265"/>
      <c r="F25" s="279"/>
      <c r="G25" s="279"/>
      <c r="H25" s="2829"/>
    </row>
    <row r="26" spans="1:8">
      <c r="A26" s="2828">
        <v>15</v>
      </c>
      <c r="B26" s="267" t="s">
        <v>5197</v>
      </c>
      <c r="C26" s="233"/>
      <c r="D26" s="275">
        <f>D24-D25</f>
        <v>0</v>
      </c>
      <c r="E26" s="265"/>
      <c r="F26" s="279"/>
      <c r="G26" s="279"/>
      <c r="H26" s="2829"/>
    </row>
    <row r="27" spans="1:8">
      <c r="A27" s="2828">
        <v>16</v>
      </c>
      <c r="B27" s="267" t="s">
        <v>5198</v>
      </c>
      <c r="C27" s="233"/>
      <c r="D27" s="276"/>
      <c r="E27" s="279"/>
      <c r="F27" s="279"/>
      <c r="G27" s="279"/>
      <c r="H27" s="2829"/>
    </row>
    <row r="28" spans="1:8">
      <c r="A28" s="2828">
        <v>17</v>
      </c>
      <c r="B28" s="267" t="s">
        <v>5194</v>
      </c>
      <c r="C28" s="233"/>
      <c r="D28" s="1030">
        <v>3409594.4755378785</v>
      </c>
      <c r="E28" s="265"/>
      <c r="F28" s="279"/>
      <c r="G28" s="279"/>
      <c r="H28" s="2829"/>
    </row>
    <row r="29" spans="1:8">
      <c r="A29" s="2828">
        <v>18</v>
      </c>
      <c r="B29" s="267" t="s">
        <v>5196</v>
      </c>
      <c r="C29" s="233"/>
      <c r="D29" s="1030">
        <v>3409594.4755378785</v>
      </c>
      <c r="E29" s="265"/>
      <c r="F29" s="279"/>
      <c r="G29" s="279"/>
      <c r="H29" s="2829"/>
    </row>
    <row r="30" spans="1:8">
      <c r="A30" s="2713">
        <v>19</v>
      </c>
      <c r="B30" s="270" t="s">
        <v>5199</v>
      </c>
      <c r="C30" s="16"/>
      <c r="D30" s="280"/>
      <c r="E30" s="265"/>
      <c r="F30" s="279"/>
      <c r="G30" s="279"/>
      <c r="H30" s="2829"/>
    </row>
    <row r="31" spans="1:8">
      <c r="A31" s="2828"/>
      <c r="B31" s="267" t="s">
        <v>5200</v>
      </c>
      <c r="C31" s="233"/>
      <c r="D31" s="275">
        <f>D28-D29</f>
        <v>0</v>
      </c>
      <c r="E31" s="265"/>
      <c r="F31" s="279"/>
      <c r="G31" s="279"/>
      <c r="H31" s="2829"/>
    </row>
    <row r="32" spans="1:8">
      <c r="A32" s="2828">
        <v>20</v>
      </c>
      <c r="B32" s="267" t="s">
        <v>5201</v>
      </c>
      <c r="C32" s="233"/>
      <c r="D32" s="271"/>
      <c r="E32" s="265"/>
      <c r="F32" s="279"/>
      <c r="G32" s="279"/>
      <c r="H32" s="2829"/>
    </row>
    <row r="33" spans="1:8">
      <c r="A33" s="2713">
        <v>21</v>
      </c>
      <c r="B33" s="277" t="s">
        <v>5202</v>
      </c>
      <c r="C33" s="15"/>
      <c r="D33" s="280"/>
      <c r="E33" s="265"/>
      <c r="F33" s="279"/>
      <c r="G33" s="279"/>
      <c r="H33" s="2829"/>
    </row>
    <row r="34" spans="1:8">
      <c r="A34" s="2713"/>
      <c r="B34" s="277" t="s">
        <v>5203</v>
      </c>
      <c r="C34" s="15"/>
      <c r="D34" s="280">
        <f>D20+D21+D26+D31+D32</f>
        <v>17908181.79573768</v>
      </c>
      <c r="E34" s="265"/>
      <c r="F34" s="279"/>
      <c r="G34" s="279"/>
      <c r="H34" s="2829"/>
    </row>
    <row r="35" spans="1:8">
      <c r="A35" s="281" t="s">
        <v>5204</v>
      </c>
      <c r="B35" s="2830"/>
      <c r="C35" s="2830"/>
      <c r="D35" s="2830"/>
      <c r="E35" s="2830"/>
      <c r="F35" s="2830"/>
      <c r="G35" s="2830"/>
      <c r="H35" s="282"/>
    </row>
    <row r="36" spans="1:8">
      <c r="A36" s="2464"/>
      <c r="B36" s="16"/>
      <c r="C36" s="16"/>
      <c r="D36" s="16"/>
      <c r="E36" s="16"/>
      <c r="F36" s="16"/>
      <c r="G36" s="16"/>
      <c r="H36" s="2465"/>
    </row>
    <row r="37" spans="1:8">
      <c r="A37" s="2464" t="s">
        <v>5205</v>
      </c>
      <c r="B37" s="16"/>
      <c r="C37" s="16"/>
      <c r="D37" s="16"/>
      <c r="E37" s="16" t="s">
        <v>5206</v>
      </c>
      <c r="F37" s="16"/>
      <c r="G37" s="16"/>
      <c r="H37" s="2465"/>
    </row>
    <row r="38" spans="1:8">
      <c r="A38" s="2464" t="s">
        <v>5207</v>
      </c>
      <c r="B38" s="16"/>
      <c r="C38" s="16"/>
      <c r="D38" s="16"/>
      <c r="E38" s="16" t="s">
        <v>5208</v>
      </c>
      <c r="F38" s="16"/>
      <c r="G38" s="16"/>
      <c r="H38" s="2465"/>
    </row>
    <row r="39" spans="1:8">
      <c r="A39" s="2464" t="s">
        <v>5209</v>
      </c>
      <c r="B39" s="16"/>
      <c r="C39" s="16"/>
      <c r="D39" s="16"/>
      <c r="E39" s="16" t="s">
        <v>5210</v>
      </c>
      <c r="F39" s="16"/>
      <c r="G39" s="16"/>
      <c r="H39" s="2465"/>
    </row>
    <row r="40" spans="1:8">
      <c r="A40" s="2464" t="s">
        <v>5211</v>
      </c>
      <c r="B40" s="16"/>
      <c r="C40" s="16"/>
      <c r="D40" s="16"/>
      <c r="E40" s="16" t="s">
        <v>5212</v>
      </c>
      <c r="F40" s="16"/>
      <c r="G40" s="16"/>
      <c r="H40" s="2465"/>
    </row>
    <row r="41" spans="1:8">
      <c r="A41" s="2464" t="s">
        <v>5213</v>
      </c>
      <c r="B41" s="16"/>
      <c r="C41" s="16"/>
      <c r="D41" s="16"/>
      <c r="E41" s="16" t="s">
        <v>5214</v>
      </c>
      <c r="F41" s="16"/>
      <c r="G41" s="16"/>
      <c r="H41" s="2465"/>
    </row>
    <row r="42" spans="1:8">
      <c r="A42" s="2464" t="s">
        <v>5215</v>
      </c>
      <c r="B42" s="16"/>
      <c r="C42" s="16"/>
      <c r="D42" s="16"/>
      <c r="E42" s="16" t="s">
        <v>5216</v>
      </c>
      <c r="F42" s="16"/>
      <c r="G42" s="16"/>
      <c r="H42" s="2465"/>
    </row>
    <row r="43" spans="1:8">
      <c r="A43" s="2464" t="s">
        <v>5217</v>
      </c>
      <c r="B43" s="16"/>
      <c r="C43" s="16"/>
      <c r="D43" s="16"/>
      <c r="E43" s="16" t="s">
        <v>5218</v>
      </c>
      <c r="F43" s="16"/>
      <c r="G43" s="16"/>
      <c r="H43" s="2465"/>
    </row>
    <row r="44" spans="1:8">
      <c r="A44" s="2464" t="s">
        <v>5219</v>
      </c>
      <c r="B44" s="16"/>
      <c r="C44" s="16"/>
      <c r="D44" s="16"/>
      <c r="E44" s="16" t="s">
        <v>5220</v>
      </c>
      <c r="F44" s="16"/>
      <c r="G44" s="16"/>
      <c r="H44" s="2465"/>
    </row>
    <row r="45" spans="1:8">
      <c r="A45" s="2464"/>
      <c r="B45" s="16"/>
      <c r="C45" s="16"/>
      <c r="D45" s="16"/>
      <c r="E45" s="16"/>
      <c r="F45" s="16"/>
      <c r="G45" s="16"/>
      <c r="H45" s="2465"/>
    </row>
    <row r="46" spans="1:8">
      <c r="A46" s="283" t="s">
        <v>5221</v>
      </c>
      <c r="B46" s="2831"/>
      <c r="C46" s="2831"/>
      <c r="D46" s="2831"/>
      <c r="E46" s="2831"/>
      <c r="F46" s="2831"/>
      <c r="G46" s="2831"/>
      <c r="H46" s="284"/>
    </row>
    <row r="47" spans="1:8">
      <c r="A47" s="2464"/>
      <c r="B47" s="270"/>
      <c r="C47" s="270"/>
      <c r="D47" s="277" t="s">
        <v>5222</v>
      </c>
      <c r="E47" s="15"/>
      <c r="F47" s="260" t="s">
        <v>5223</v>
      </c>
      <c r="G47" s="261"/>
      <c r="H47" s="285"/>
    </row>
    <row r="48" spans="1:8">
      <c r="A48" s="2713" t="s">
        <v>399</v>
      </c>
      <c r="B48" s="269" t="s">
        <v>5116</v>
      </c>
      <c r="C48" s="269" t="s">
        <v>5224</v>
      </c>
      <c r="D48" s="277" t="s">
        <v>272</v>
      </c>
      <c r="E48" s="15"/>
      <c r="F48" s="269" t="s">
        <v>5225</v>
      </c>
      <c r="G48" s="269" t="s">
        <v>5226</v>
      </c>
      <c r="H48" s="286" t="s">
        <v>5227</v>
      </c>
    </row>
    <row r="49" spans="1:8">
      <c r="A49" s="2713" t="s">
        <v>402</v>
      </c>
      <c r="B49" s="270"/>
      <c r="C49" s="270"/>
      <c r="D49" s="277" t="s">
        <v>5228</v>
      </c>
      <c r="E49" s="15"/>
      <c r="F49" s="269" t="s">
        <v>5229</v>
      </c>
      <c r="G49" s="269"/>
      <c r="H49" s="286"/>
    </row>
    <row r="50" spans="1:8">
      <c r="A50" s="2832"/>
      <c r="B50" s="262" t="s">
        <v>172</v>
      </c>
      <c r="C50" s="262" t="s">
        <v>173</v>
      </c>
      <c r="D50" s="260" t="s">
        <v>174</v>
      </c>
      <c r="E50" s="261"/>
      <c r="F50" s="262" t="s">
        <v>175</v>
      </c>
      <c r="G50" s="262" t="s">
        <v>513</v>
      </c>
      <c r="H50" s="264" t="s">
        <v>514</v>
      </c>
    </row>
    <row r="51" spans="1:8">
      <c r="A51" s="2464">
        <v>31</v>
      </c>
      <c r="B51" s="267" t="s">
        <v>5126</v>
      </c>
      <c r="C51" s="1030">
        <v>1629684</v>
      </c>
      <c r="D51" s="1030">
        <v>244.2259902780425</v>
      </c>
      <c r="E51" s="287"/>
      <c r="F51" s="1030">
        <v>5235.7349999999997</v>
      </c>
      <c r="G51" s="1028">
        <v>8</v>
      </c>
      <c r="H51" s="1029" t="s">
        <v>5147</v>
      </c>
    </row>
    <row r="52" spans="1:8">
      <c r="A52" s="2464">
        <v>32</v>
      </c>
      <c r="B52" s="267" t="s">
        <v>5128</v>
      </c>
      <c r="C52" s="1030">
        <v>1519185.894820231</v>
      </c>
      <c r="D52" s="1030">
        <v>709.0177926393211</v>
      </c>
      <c r="E52" s="287"/>
      <c r="F52" s="1030">
        <v>4921.2250000000004</v>
      </c>
      <c r="G52" s="1028">
        <v>17</v>
      </c>
      <c r="H52" s="1029" t="s">
        <v>5145</v>
      </c>
    </row>
    <row r="53" spans="1:8">
      <c r="A53" s="2464">
        <v>33</v>
      </c>
      <c r="B53" s="267" t="s">
        <v>5130</v>
      </c>
      <c r="C53" s="1030">
        <v>1435341.7620694765</v>
      </c>
      <c r="D53" s="1030">
        <v>43.692411846121004</v>
      </c>
      <c r="E53" s="287"/>
      <c r="F53" s="1030">
        <v>4657</v>
      </c>
      <c r="G53" s="1028">
        <v>2</v>
      </c>
      <c r="H53" s="1029" t="s">
        <v>5145</v>
      </c>
    </row>
    <row r="54" spans="1:8">
      <c r="A54" s="2464">
        <v>34</v>
      </c>
      <c r="B54" s="267" t="s">
        <v>5132</v>
      </c>
      <c r="C54" s="1030">
        <v>1378955</v>
      </c>
      <c r="D54" s="1030">
        <v>959.08922596205821</v>
      </c>
      <c r="E54" s="287"/>
      <c r="F54" s="1030">
        <v>4480</v>
      </c>
      <c r="G54" s="1028">
        <v>8</v>
      </c>
      <c r="H54" s="1029" t="s">
        <v>5139</v>
      </c>
    </row>
    <row r="55" spans="1:8">
      <c r="A55" s="2464">
        <v>35</v>
      </c>
      <c r="B55" s="267" t="s">
        <v>5134</v>
      </c>
      <c r="C55" s="1030">
        <v>1438603.5318005627</v>
      </c>
      <c r="D55" s="1030">
        <v>585.13253196636344</v>
      </c>
      <c r="E55" s="287"/>
      <c r="F55" s="1030">
        <v>4388.6000000000004</v>
      </c>
      <c r="G55" s="1028">
        <v>15</v>
      </c>
      <c r="H55" s="1029" t="s">
        <v>5139</v>
      </c>
    </row>
    <row r="56" spans="1:8">
      <c r="A56" s="2464">
        <v>36</v>
      </c>
      <c r="B56" s="267" t="s">
        <v>5135</v>
      </c>
      <c r="C56" s="1030">
        <v>1671673</v>
      </c>
      <c r="D56" s="1030">
        <v>203.89178329451479</v>
      </c>
      <c r="E56" s="287"/>
      <c r="F56" s="1030">
        <v>6056.1260000000002</v>
      </c>
      <c r="G56" s="1028">
        <v>24</v>
      </c>
      <c r="H56" s="1029" t="s">
        <v>5142</v>
      </c>
    </row>
    <row r="57" spans="1:8">
      <c r="A57" s="2464">
        <v>37</v>
      </c>
      <c r="B57" s="267" t="s">
        <v>5138</v>
      </c>
      <c r="C57" s="1030">
        <v>1957238.0967265037</v>
      </c>
      <c r="D57" s="1030">
        <v>427.38573335955397</v>
      </c>
      <c r="E57" s="287"/>
      <c r="F57" s="1030">
        <v>6162.4589999999998</v>
      </c>
      <c r="G57" s="1028">
        <v>24</v>
      </c>
      <c r="H57" s="1029" t="s">
        <v>5139</v>
      </c>
    </row>
    <row r="58" spans="1:8">
      <c r="A58" s="2464">
        <v>38</v>
      </c>
      <c r="B58" s="267" t="s">
        <v>5140</v>
      </c>
      <c r="C58" s="1030">
        <v>1675647.15445</v>
      </c>
      <c r="D58" s="1030">
        <v>444.04351276990781</v>
      </c>
      <c r="E58" s="287"/>
      <c r="F58" s="1030">
        <v>6130.5069999999996</v>
      </c>
      <c r="G58" s="1028">
        <v>12</v>
      </c>
      <c r="H58" s="1029" t="s">
        <v>5139</v>
      </c>
    </row>
    <row r="59" spans="1:8">
      <c r="A59" s="2464">
        <v>39</v>
      </c>
      <c r="B59" s="267" t="s">
        <v>5141</v>
      </c>
      <c r="C59" s="1030">
        <v>1196436.9284927759</v>
      </c>
      <c r="D59" s="1030">
        <v>534.97395082191372</v>
      </c>
      <c r="E59" s="287"/>
      <c r="F59" s="1030">
        <v>4605.4199999999992</v>
      </c>
      <c r="G59" s="1028">
        <v>3</v>
      </c>
      <c r="H59" s="1029" t="s">
        <v>5142</v>
      </c>
    </row>
    <row r="60" spans="1:8">
      <c r="A60" s="2464">
        <v>40</v>
      </c>
      <c r="B60" s="267" t="s">
        <v>5144</v>
      </c>
      <c r="C60" s="1030">
        <v>1133627</v>
      </c>
      <c r="D60" s="1030">
        <v>58</v>
      </c>
      <c r="E60" s="287"/>
      <c r="F60" s="1030">
        <v>4339.34</v>
      </c>
      <c r="G60" s="1028">
        <v>6</v>
      </c>
      <c r="H60" s="1029" t="s">
        <v>5145</v>
      </c>
    </row>
    <row r="61" spans="1:8">
      <c r="A61" s="2464">
        <v>41</v>
      </c>
      <c r="B61" s="267" t="s">
        <v>5146</v>
      </c>
      <c r="C61" s="1030">
        <v>1310959</v>
      </c>
      <c r="D61" s="1030">
        <v>733.70168167127281</v>
      </c>
      <c r="E61" s="287"/>
      <c r="F61" s="1030">
        <v>4421</v>
      </c>
      <c r="G61" s="1028">
        <v>26</v>
      </c>
      <c r="H61" s="1029" t="s">
        <v>5147</v>
      </c>
    </row>
    <row r="62" spans="1:8">
      <c r="A62" s="2464">
        <v>42</v>
      </c>
      <c r="B62" s="267" t="s">
        <v>5230</v>
      </c>
      <c r="C62" s="1030">
        <v>1560832.2603375395</v>
      </c>
      <c r="D62" s="1030">
        <v>207.02899661131161</v>
      </c>
      <c r="E62" s="287"/>
      <c r="F62" s="1030">
        <v>5077</v>
      </c>
      <c r="G62" s="1028">
        <v>23</v>
      </c>
      <c r="H62" s="1029" t="s">
        <v>5147</v>
      </c>
    </row>
    <row r="63" spans="1:8" ht="16" thickBot="1">
      <c r="A63" s="2930">
        <v>43</v>
      </c>
      <c r="B63" s="3074" t="s">
        <v>972</v>
      </c>
      <c r="C63" s="3075">
        <f>SUM(C51:C62)</f>
        <v>17908183.62869709</v>
      </c>
      <c r="D63" s="3075">
        <f>SUM(D51:D62)</f>
        <v>5150.183611220381</v>
      </c>
      <c r="E63" s="3076"/>
      <c r="F63" s="3077"/>
      <c r="G63" s="3078"/>
      <c r="H63" s="2833"/>
    </row>
    <row r="64" spans="1:8">
      <c r="A64" s="9" t="s">
        <v>5231</v>
      </c>
      <c r="E64" s="391"/>
      <c r="F64" s="391"/>
    </row>
    <row r="65" spans="1:8">
      <c r="A65" s="391" t="s">
        <v>5232</v>
      </c>
      <c r="B65" s="391"/>
      <c r="C65" s="391"/>
      <c r="D65" s="391"/>
      <c r="E65" s="391"/>
      <c r="F65" s="391"/>
      <c r="G65" s="391"/>
      <c r="H65" s="391"/>
    </row>
    <row r="71" spans="1:8" ht="31.5" customHeight="1"/>
    <row r="125" spans="1:5" ht="16" thickBot="1"/>
    <row r="126" spans="1:5">
      <c r="A126" s="1432"/>
      <c r="B126" s="1396"/>
      <c r="C126" s="1396"/>
      <c r="D126" s="1396"/>
      <c r="E126" s="1434"/>
    </row>
    <row r="127" spans="1:5">
      <c r="A127" s="1465"/>
      <c r="E127" s="1591"/>
    </row>
    <row r="128" spans="1:5">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tabColor rgb="FF92D050"/>
  </sheetPr>
  <dimension ref="A1:S133"/>
  <sheetViews>
    <sheetView zoomScale="70" zoomScaleNormal="70" workbookViewId="0"/>
  </sheetViews>
  <sheetFormatPr defaultColWidth="9.69140625" defaultRowHeight="15.5"/>
  <cols>
    <col min="1" max="1" width="4.69140625" customWidth="1"/>
    <col min="2" max="2" width="49.53515625" bestFit="1" customWidth="1"/>
    <col min="3" max="3" width="12.69140625" customWidth="1"/>
    <col min="4" max="8" width="10.69140625" customWidth="1"/>
    <col min="9" max="17" width="11.69140625" customWidth="1"/>
    <col min="18" max="18" width="4.69140625" customWidth="1"/>
  </cols>
  <sheetData>
    <row r="1" spans="1:18">
      <c r="A1" s="1471" t="s">
        <v>156</v>
      </c>
      <c r="B1" s="2683"/>
      <c r="C1" s="2834" t="s">
        <v>353</v>
      </c>
      <c r="D1" s="2835"/>
      <c r="E1" s="2836" t="s">
        <v>158</v>
      </c>
      <c r="F1" s="2837"/>
      <c r="G1" s="2836" t="s">
        <v>159</v>
      </c>
      <c r="H1" s="2753"/>
      <c r="I1" s="1471" t="s">
        <v>156</v>
      </c>
      <c r="J1" s="2683"/>
      <c r="K1" s="2683"/>
      <c r="L1" s="2834" t="s">
        <v>353</v>
      </c>
      <c r="M1" s="2683"/>
      <c r="N1" s="2836" t="s">
        <v>158</v>
      </c>
      <c r="O1" s="2837"/>
      <c r="P1" s="2836" t="s">
        <v>159</v>
      </c>
      <c r="Q1" s="2837"/>
      <c r="R1" s="2753"/>
    </row>
    <row r="2" spans="1:18">
      <c r="A2" s="2429" t="str">
        <f>'Data Sheet'!$C$25</f>
        <v xml:space="preserve">Niagara Mohawk Power Corporation </v>
      </c>
      <c r="C2" s="1949" t="s">
        <v>5233</v>
      </c>
      <c r="E2" s="2838" t="s">
        <v>161</v>
      </c>
      <c r="F2" s="391"/>
      <c r="G2" s="2030"/>
      <c r="H2" s="1554"/>
      <c r="I2" s="2429" t="str">
        <f>'Data Sheet'!$C$25</f>
        <v xml:space="preserve">Niagara Mohawk Power Corporation </v>
      </c>
      <c r="L2" s="1949" t="s">
        <v>5233</v>
      </c>
      <c r="N2" s="2838" t="s">
        <v>161</v>
      </c>
      <c r="O2" s="391"/>
      <c r="P2" s="2030"/>
      <c r="Q2" s="363"/>
      <c r="R2" s="1554"/>
    </row>
    <row r="3" spans="1:18" ht="15" customHeight="1" thickBot="1">
      <c r="A3" s="3037"/>
      <c r="B3" s="3038"/>
      <c r="C3" s="3037" t="s">
        <v>1615</v>
      </c>
      <c r="D3" s="3038"/>
      <c r="E3" s="3079" t="str">
        <f>'Data Sheet'!$C$40</f>
        <v>April 20, 2026</v>
      </c>
      <c r="F3" s="3060"/>
      <c r="G3" s="3080" t="str">
        <f>'Data Sheet'!$C$38</f>
        <v>December 31, 2025</v>
      </c>
      <c r="H3" s="2034"/>
      <c r="I3" s="3037"/>
      <c r="J3" s="3038"/>
      <c r="K3" s="3038"/>
      <c r="L3" s="3037" t="s">
        <v>1615</v>
      </c>
      <c r="M3" s="3038"/>
      <c r="N3" s="3079" t="str">
        <f>'Data Sheet'!$C$40</f>
        <v>April 20, 2026</v>
      </c>
      <c r="O3" s="3060"/>
      <c r="P3" s="3080" t="str">
        <f>'Data Sheet'!$C$38</f>
        <v>December 31, 2025</v>
      </c>
      <c r="Q3" s="391"/>
      <c r="R3" s="2034"/>
    </row>
    <row r="4" spans="1:18" ht="15" customHeight="1" thickBot="1">
      <c r="A4" s="3081" t="s">
        <v>5234</v>
      </c>
      <c r="B4" s="3067"/>
      <c r="C4" s="3067"/>
      <c r="D4" s="3060"/>
      <c r="E4" s="3060"/>
      <c r="F4" s="3060"/>
      <c r="G4" s="2839"/>
      <c r="H4" s="2034"/>
      <c r="I4" s="3081" t="s">
        <v>5235</v>
      </c>
      <c r="J4" s="3067"/>
      <c r="K4" s="3067"/>
      <c r="L4" s="3060"/>
      <c r="M4" s="3060"/>
      <c r="N4" s="3060"/>
      <c r="O4" s="3060"/>
      <c r="P4" s="3060"/>
      <c r="Q4" s="2839"/>
      <c r="R4" s="1789"/>
    </row>
    <row r="5" spans="1:18">
      <c r="A5" s="2750"/>
      <c r="B5" s="34"/>
      <c r="C5" s="34"/>
      <c r="D5" s="391"/>
      <c r="E5" s="391"/>
      <c r="F5" s="391"/>
      <c r="G5" s="2837"/>
      <c r="H5" s="1554"/>
      <c r="I5" s="2750"/>
      <c r="J5" s="34"/>
      <c r="K5" s="34"/>
      <c r="L5" s="391"/>
      <c r="M5" s="391"/>
      <c r="N5" s="391"/>
      <c r="O5" s="391"/>
      <c r="P5" s="391"/>
      <c r="Q5" s="2837"/>
      <c r="R5" s="1554"/>
    </row>
    <row r="6" spans="1:18">
      <c r="A6" s="1949" t="s">
        <v>5236</v>
      </c>
      <c r="D6" t="s">
        <v>5237</v>
      </c>
      <c r="H6" s="1554"/>
      <c r="I6" s="2464" t="s">
        <v>5238</v>
      </c>
      <c r="J6" s="16"/>
      <c r="K6" s="16"/>
      <c r="L6" s="16"/>
      <c r="M6" s="16"/>
      <c r="N6" s="16" t="s">
        <v>5239</v>
      </c>
      <c r="O6" s="16"/>
      <c r="P6" s="16"/>
      <c r="Q6" s="16"/>
      <c r="R6" s="2465"/>
    </row>
    <row r="7" spans="1:18">
      <c r="A7" s="1949" t="s">
        <v>5240</v>
      </c>
      <c r="D7" t="s">
        <v>5241</v>
      </c>
      <c r="H7" s="1554"/>
      <c r="I7" s="2464" t="s">
        <v>5242</v>
      </c>
      <c r="J7" s="16"/>
      <c r="K7" s="16"/>
      <c r="L7" s="16"/>
      <c r="M7" s="16"/>
      <c r="N7" s="16" t="s">
        <v>5243</v>
      </c>
      <c r="O7" s="16"/>
      <c r="P7" s="16"/>
      <c r="Q7" s="16"/>
      <c r="R7" s="2465"/>
    </row>
    <row r="8" spans="1:18">
      <c r="A8" s="1949" t="s">
        <v>5244</v>
      </c>
      <c r="D8" t="s">
        <v>5245</v>
      </c>
      <c r="H8" s="1554"/>
      <c r="I8" s="2464" t="s">
        <v>5246</v>
      </c>
      <c r="J8" s="16"/>
      <c r="K8" s="16"/>
      <c r="L8" s="16"/>
      <c r="M8" s="16"/>
      <c r="N8" s="16" t="s">
        <v>5247</v>
      </c>
      <c r="O8" s="16"/>
      <c r="P8" s="16"/>
      <c r="Q8" s="16"/>
      <c r="R8" s="2465"/>
    </row>
    <row r="9" spans="1:18">
      <c r="A9" s="1949" t="s">
        <v>5248</v>
      </c>
      <c r="D9" t="s">
        <v>5249</v>
      </c>
      <c r="H9" s="1554"/>
      <c r="I9" s="2464" t="s">
        <v>5250</v>
      </c>
      <c r="J9" s="16"/>
      <c r="K9" s="16"/>
      <c r="L9" s="16"/>
      <c r="M9" s="16"/>
      <c r="N9" s="16" t="s">
        <v>5251</v>
      </c>
      <c r="O9" s="16"/>
      <c r="P9" s="16"/>
      <c r="Q9" s="16"/>
      <c r="R9" s="2465"/>
    </row>
    <row r="10" spans="1:18">
      <c r="A10" s="1949" t="s">
        <v>5252</v>
      </c>
      <c r="D10" t="s">
        <v>5253</v>
      </c>
      <c r="H10" s="1554"/>
      <c r="I10" s="2464" t="s">
        <v>5254</v>
      </c>
      <c r="J10" s="16"/>
      <c r="K10" s="16"/>
      <c r="L10" s="16"/>
      <c r="M10" s="16"/>
      <c r="N10" s="16" t="s">
        <v>5255</v>
      </c>
      <c r="O10" s="16"/>
      <c r="P10" s="16"/>
      <c r="Q10" s="16"/>
      <c r="R10" s="2465"/>
    </row>
    <row r="11" spans="1:18">
      <c r="A11" s="1949" t="s">
        <v>5256</v>
      </c>
      <c r="D11" t="s">
        <v>5257</v>
      </c>
      <c r="H11" s="1554"/>
      <c r="I11" s="2464" t="s">
        <v>5258</v>
      </c>
      <c r="J11" s="16"/>
      <c r="K11" s="16"/>
      <c r="L11" s="16"/>
      <c r="M11" s="16"/>
      <c r="N11" s="16" t="s">
        <v>5259</v>
      </c>
      <c r="O11" s="16"/>
      <c r="P11" s="16"/>
      <c r="Q11" s="16"/>
      <c r="R11" s="2465"/>
    </row>
    <row r="12" spans="1:18">
      <c r="A12" s="1949" t="s">
        <v>5260</v>
      </c>
      <c r="D12" t="s">
        <v>5261</v>
      </c>
      <c r="H12" s="1554"/>
      <c r="I12" s="2464" t="s">
        <v>5262</v>
      </c>
      <c r="J12" s="16"/>
      <c r="K12" s="16"/>
      <c r="L12" s="16"/>
      <c r="M12" s="16"/>
      <c r="N12" s="16" t="s">
        <v>5263</v>
      </c>
      <c r="O12" s="16"/>
      <c r="P12" s="16"/>
      <c r="Q12" s="16"/>
      <c r="R12" s="2465"/>
    </row>
    <row r="13" spans="1:18">
      <c r="A13" s="1949" t="s">
        <v>5264</v>
      </c>
      <c r="D13" t="s">
        <v>5265</v>
      </c>
      <c r="H13" s="1554"/>
      <c r="I13" s="2464" t="s">
        <v>5266</v>
      </c>
      <c r="J13" s="16"/>
      <c r="K13" s="16"/>
      <c r="L13" s="16"/>
      <c r="M13" s="16"/>
      <c r="N13" s="16" t="s">
        <v>5267</v>
      </c>
      <c r="O13" s="16"/>
      <c r="P13" s="16"/>
      <c r="Q13" s="16"/>
      <c r="R13" s="2465"/>
    </row>
    <row r="14" spans="1:18">
      <c r="A14" s="1949" t="s">
        <v>5268</v>
      </c>
      <c r="D14" t="s">
        <v>5269</v>
      </c>
      <c r="H14" s="1554"/>
      <c r="I14" s="2464" t="s">
        <v>5270</v>
      </c>
      <c r="J14" s="16"/>
      <c r="K14" s="16"/>
      <c r="L14" s="16"/>
      <c r="M14" s="16"/>
      <c r="N14" s="16" t="s">
        <v>5271</v>
      </c>
      <c r="O14" s="16"/>
      <c r="P14" s="16"/>
      <c r="Q14" s="16"/>
      <c r="R14" s="2465"/>
    </row>
    <row r="15" spans="1:18" ht="16" thickBot="1">
      <c r="A15" s="1949"/>
      <c r="H15" s="1554"/>
      <c r="I15" s="1949"/>
      <c r="R15" s="1554"/>
    </row>
    <row r="16" spans="1:18">
      <c r="A16" s="2840"/>
      <c r="B16" s="2753"/>
      <c r="C16" s="2841" t="s">
        <v>5272</v>
      </c>
      <c r="D16" s="2794"/>
      <c r="E16" s="2031"/>
      <c r="F16" s="2841" t="s">
        <v>5272</v>
      </c>
      <c r="G16" s="2794"/>
      <c r="H16" s="2031"/>
      <c r="I16" s="2842" t="s">
        <v>5272</v>
      </c>
      <c r="J16" s="2794"/>
      <c r="K16" s="2031"/>
      <c r="L16" s="2841" t="s">
        <v>5272</v>
      </c>
      <c r="M16" s="2794"/>
      <c r="N16" s="2031"/>
      <c r="O16" s="2841" t="s">
        <v>5272</v>
      </c>
      <c r="P16" s="2794"/>
      <c r="Q16" s="2031"/>
      <c r="R16" s="2843"/>
    </row>
    <row r="17" spans="1:18">
      <c r="A17" s="2795" t="s">
        <v>399</v>
      </c>
      <c r="B17" s="1601" t="s">
        <v>104</v>
      </c>
      <c r="E17" s="1554"/>
      <c r="H17" s="1554"/>
      <c r="I17" s="2030"/>
      <c r="K17" s="1554"/>
      <c r="N17" s="1554"/>
      <c r="R17" s="2795" t="s">
        <v>399</v>
      </c>
    </row>
    <row r="18" spans="1:18" ht="16" thickBot="1">
      <c r="A18" s="3061" t="s">
        <v>402</v>
      </c>
      <c r="B18" s="2034" t="s">
        <v>172</v>
      </c>
      <c r="C18" s="3038"/>
      <c r="D18" s="3060" t="s">
        <v>173</v>
      </c>
      <c r="E18" s="1789"/>
      <c r="F18" s="3038"/>
      <c r="G18" s="3060" t="s">
        <v>174</v>
      </c>
      <c r="H18" s="1789"/>
      <c r="I18" s="3082"/>
      <c r="J18" s="3060" t="s">
        <v>175</v>
      </c>
      <c r="K18" s="1789"/>
      <c r="L18" s="3060"/>
      <c r="M18" s="3060" t="s">
        <v>513</v>
      </c>
      <c r="N18" s="1789"/>
      <c r="O18" s="3038"/>
      <c r="P18" s="3042" t="s">
        <v>514</v>
      </c>
      <c r="Q18" s="3060"/>
      <c r="R18" s="3061" t="s">
        <v>402</v>
      </c>
    </row>
    <row r="19" spans="1:18">
      <c r="A19" s="2844">
        <v>1</v>
      </c>
      <c r="B19" s="1554" t="s">
        <v>5273</v>
      </c>
      <c r="E19" s="1601"/>
      <c r="F19" s="391"/>
      <c r="G19" s="391"/>
      <c r="H19" s="1554"/>
      <c r="I19" s="1949"/>
      <c r="K19" s="1554"/>
      <c r="M19" s="391"/>
      <c r="N19" s="1601"/>
      <c r="O19" s="391"/>
      <c r="P19" s="391"/>
      <c r="Q19" s="391"/>
      <c r="R19" s="2844">
        <v>1</v>
      </c>
    </row>
    <row r="20" spans="1:18">
      <c r="A20" s="2845"/>
      <c r="B20" s="425" t="s">
        <v>5274</v>
      </c>
      <c r="C20" s="395"/>
      <c r="D20" s="395"/>
      <c r="E20" s="437"/>
      <c r="F20" s="444"/>
      <c r="G20" s="444"/>
      <c r="H20" s="425"/>
      <c r="I20" s="2846"/>
      <c r="J20" s="395"/>
      <c r="K20" s="425"/>
      <c r="L20" s="395"/>
      <c r="M20" s="444"/>
      <c r="N20" s="437"/>
      <c r="O20" s="444"/>
      <c r="P20" s="444"/>
      <c r="Q20" s="444"/>
      <c r="R20" s="2845"/>
    </row>
    <row r="21" spans="1:18">
      <c r="A21" s="2844">
        <v>2</v>
      </c>
      <c r="B21" s="1554" t="s">
        <v>5275</v>
      </c>
      <c r="E21" s="1598"/>
      <c r="F21" s="363"/>
      <c r="G21" s="363"/>
      <c r="H21" s="1598"/>
      <c r="I21" s="1949"/>
      <c r="K21" s="1554"/>
      <c r="M21" s="363"/>
      <c r="N21" s="1598"/>
      <c r="O21" s="363"/>
      <c r="P21" s="363"/>
      <c r="Q21" s="363"/>
      <c r="R21" s="2844">
        <v>2</v>
      </c>
    </row>
    <row r="22" spans="1:18">
      <c r="A22" s="2845"/>
      <c r="B22" s="425" t="s">
        <v>5276</v>
      </c>
      <c r="C22" s="395"/>
      <c r="D22" s="395"/>
      <c r="E22" s="437"/>
      <c r="F22" s="444"/>
      <c r="G22" s="444"/>
      <c r="H22" s="437"/>
      <c r="I22" s="2846"/>
      <c r="J22" s="395"/>
      <c r="K22" s="425"/>
      <c r="L22" s="395"/>
      <c r="M22" s="444"/>
      <c r="N22" s="437"/>
      <c r="O22" s="444"/>
      <c r="P22" s="444"/>
      <c r="Q22" s="444"/>
      <c r="R22" s="2845"/>
    </row>
    <row r="23" spans="1:18">
      <c r="A23" s="2845">
        <v>3</v>
      </c>
      <c r="B23" s="425" t="s">
        <v>5277</v>
      </c>
      <c r="C23" s="446"/>
      <c r="D23" s="446"/>
      <c r="E23" s="447"/>
      <c r="F23" s="448"/>
      <c r="G23" s="448"/>
      <c r="H23" s="449"/>
      <c r="I23" s="2847"/>
      <c r="J23" s="446"/>
      <c r="K23" s="449"/>
      <c r="L23" s="446"/>
      <c r="M23" s="448"/>
      <c r="N23" s="447"/>
      <c r="O23" s="448"/>
      <c r="P23" s="448"/>
      <c r="Q23" s="448"/>
      <c r="R23" s="2845">
        <v>3</v>
      </c>
    </row>
    <row r="24" spans="1:18">
      <c r="A24" s="2848">
        <v>4</v>
      </c>
      <c r="B24" s="425" t="s">
        <v>5278</v>
      </c>
      <c r="C24" s="446"/>
      <c r="D24" s="446"/>
      <c r="E24" s="449"/>
      <c r="F24" s="446"/>
      <c r="G24" s="446"/>
      <c r="H24" s="449"/>
      <c r="I24" s="2849"/>
      <c r="J24" s="446"/>
      <c r="K24" s="449"/>
      <c r="L24" s="446"/>
      <c r="M24" s="446"/>
      <c r="N24" s="449"/>
      <c r="O24" s="446"/>
      <c r="P24" s="446"/>
      <c r="Q24" s="446"/>
      <c r="R24" s="2845">
        <v>4</v>
      </c>
    </row>
    <row r="25" spans="1:18">
      <c r="A25" s="2850">
        <v>5</v>
      </c>
      <c r="B25" s="1554" t="s">
        <v>5279</v>
      </c>
      <c r="C25" s="450"/>
      <c r="D25" s="450"/>
      <c r="E25" s="2851"/>
      <c r="F25" s="450"/>
      <c r="G25" s="450"/>
      <c r="H25" s="2851"/>
      <c r="I25" s="2852"/>
      <c r="J25" s="450"/>
      <c r="K25" s="2851"/>
      <c r="L25" s="450"/>
      <c r="M25" s="450"/>
      <c r="N25" s="2851"/>
      <c r="O25" s="450"/>
      <c r="P25" s="450"/>
      <c r="Q25" s="450"/>
      <c r="R25" s="2844">
        <v>5</v>
      </c>
    </row>
    <row r="26" spans="1:18">
      <c r="A26" s="2848"/>
      <c r="B26" s="425" t="s">
        <v>5280</v>
      </c>
      <c r="C26" s="446"/>
      <c r="D26" s="446"/>
      <c r="E26" s="449"/>
      <c r="F26" s="446"/>
      <c r="G26" s="446"/>
      <c r="H26" s="449"/>
      <c r="I26" s="2849"/>
      <c r="J26" s="446"/>
      <c r="K26" s="449"/>
      <c r="L26" s="446"/>
      <c r="M26" s="446"/>
      <c r="N26" s="449"/>
      <c r="O26" s="446"/>
      <c r="P26" s="446"/>
      <c r="Q26" s="446"/>
      <c r="R26" s="2845"/>
    </row>
    <row r="27" spans="1:18">
      <c r="A27" s="2848">
        <v>6</v>
      </c>
      <c r="B27" s="425" t="s">
        <v>5281</v>
      </c>
      <c r="C27" s="446"/>
      <c r="D27" s="446"/>
      <c r="E27" s="449"/>
      <c r="F27" s="446"/>
      <c r="G27" s="446"/>
      <c r="H27" s="449"/>
      <c r="I27" s="2849"/>
      <c r="J27" s="446"/>
      <c r="K27" s="449"/>
      <c r="L27" s="446"/>
      <c r="M27" s="446"/>
      <c r="N27" s="449"/>
      <c r="O27" s="446"/>
      <c r="P27" s="446"/>
      <c r="Q27" s="446"/>
      <c r="R27" s="2845">
        <v>6</v>
      </c>
    </row>
    <row r="28" spans="1:18">
      <c r="A28" s="2848">
        <v>7</v>
      </c>
      <c r="B28" s="425" t="s">
        <v>5282</v>
      </c>
      <c r="C28" s="395"/>
      <c r="D28" s="395"/>
      <c r="E28" s="425"/>
      <c r="F28" s="395"/>
      <c r="G28" s="395"/>
      <c r="H28" s="425"/>
      <c r="I28" s="2853"/>
      <c r="J28" s="395"/>
      <c r="K28" s="425"/>
      <c r="L28" s="395"/>
      <c r="M28" s="395"/>
      <c r="N28" s="425"/>
      <c r="O28" s="395"/>
      <c r="P28" s="395"/>
      <c r="Q28" s="395"/>
      <c r="R28" s="2845">
        <v>7</v>
      </c>
    </row>
    <row r="29" spans="1:18">
      <c r="A29" s="2848">
        <v>8</v>
      </c>
      <c r="B29" s="425" t="s">
        <v>5283</v>
      </c>
      <c r="C29" s="395"/>
      <c r="D29" s="395"/>
      <c r="E29" s="425"/>
      <c r="F29" s="395"/>
      <c r="G29" s="395"/>
      <c r="H29" s="425"/>
      <c r="I29" s="2853"/>
      <c r="J29" s="395"/>
      <c r="K29" s="425"/>
      <c r="L29" s="395"/>
      <c r="M29" s="395"/>
      <c r="N29" s="425"/>
      <c r="O29" s="395"/>
      <c r="P29" s="395"/>
      <c r="Q29" s="395"/>
      <c r="R29" s="2845">
        <v>8</v>
      </c>
    </row>
    <row r="30" spans="1:18">
      <c r="A30" s="2848">
        <v>9</v>
      </c>
      <c r="B30" s="425" t="s">
        <v>5284</v>
      </c>
      <c r="C30" s="395"/>
      <c r="D30" s="395"/>
      <c r="E30" s="425"/>
      <c r="F30" s="395"/>
      <c r="G30" s="395"/>
      <c r="H30" s="425"/>
      <c r="I30" s="2853"/>
      <c r="J30" s="395"/>
      <c r="K30" s="425"/>
      <c r="L30" s="395"/>
      <c r="M30" s="395"/>
      <c r="N30" s="425"/>
      <c r="O30" s="395"/>
      <c r="P30" s="395"/>
      <c r="Q30" s="395"/>
      <c r="R30" s="2845">
        <v>9</v>
      </c>
    </row>
    <row r="31" spans="1:18">
      <c r="A31" s="2848">
        <v>10</v>
      </c>
      <c r="B31" s="425" t="s">
        <v>5285</v>
      </c>
      <c r="C31" s="395"/>
      <c r="D31" s="395"/>
      <c r="E31" s="425"/>
      <c r="F31" s="395"/>
      <c r="G31" s="395"/>
      <c r="H31" s="425"/>
      <c r="I31" s="2853"/>
      <c r="J31" s="395"/>
      <c r="K31" s="425"/>
      <c r="L31" s="395"/>
      <c r="M31" s="395"/>
      <c r="N31" s="425"/>
      <c r="O31" s="395"/>
      <c r="P31" s="395"/>
      <c r="Q31" s="395"/>
      <c r="R31" s="2845">
        <v>10</v>
      </c>
    </row>
    <row r="32" spans="1:18">
      <c r="A32" s="2848">
        <v>11</v>
      </c>
      <c r="B32" s="425" t="s">
        <v>5286</v>
      </c>
      <c r="C32" s="445"/>
      <c r="D32" s="445"/>
      <c r="E32" s="451"/>
      <c r="F32" s="445"/>
      <c r="G32" s="445"/>
      <c r="H32" s="451"/>
      <c r="I32" s="2854"/>
      <c r="J32" s="445"/>
      <c r="K32" s="451"/>
      <c r="L32" s="445"/>
      <c r="M32" s="445"/>
      <c r="N32" s="451"/>
      <c r="O32" s="445"/>
      <c r="P32" s="445"/>
      <c r="Q32" s="445"/>
      <c r="R32" s="2845">
        <v>11</v>
      </c>
    </row>
    <row r="33" spans="1:19">
      <c r="A33" s="2848">
        <v>12</v>
      </c>
      <c r="B33" s="425" t="s">
        <v>5287</v>
      </c>
      <c r="C33" s="445" t="s">
        <v>85</v>
      </c>
      <c r="D33" s="445" t="s">
        <v>85</v>
      </c>
      <c r="E33" s="451" t="s">
        <v>85</v>
      </c>
      <c r="F33" s="445"/>
      <c r="G33" s="445"/>
      <c r="H33" s="451"/>
      <c r="I33" s="2854"/>
      <c r="J33" s="445"/>
      <c r="K33" s="451"/>
      <c r="L33" s="445"/>
      <c r="M33" s="445"/>
      <c r="N33" s="451"/>
      <c r="O33" s="445"/>
      <c r="P33" s="445"/>
      <c r="Q33" s="445"/>
      <c r="R33" s="2845">
        <v>12</v>
      </c>
    </row>
    <row r="34" spans="1:19">
      <c r="A34" s="2848">
        <v>13</v>
      </c>
      <c r="B34" s="425" t="s">
        <v>5288</v>
      </c>
      <c r="C34" s="452"/>
      <c r="D34" s="452"/>
      <c r="E34" s="453"/>
      <c r="F34" s="452"/>
      <c r="G34" s="452"/>
      <c r="H34" s="453"/>
      <c r="I34" s="2855"/>
      <c r="J34" s="452"/>
      <c r="K34" s="453"/>
      <c r="L34" s="452"/>
      <c r="M34" s="452"/>
      <c r="N34" s="453"/>
      <c r="O34" s="452"/>
      <c r="P34" s="452"/>
      <c r="Q34" s="452"/>
      <c r="R34" s="2845">
        <v>13</v>
      </c>
    </row>
    <row r="35" spans="1:19">
      <c r="A35" s="2845">
        <v>14</v>
      </c>
      <c r="B35" s="425" t="s">
        <v>5289</v>
      </c>
      <c r="C35" s="445"/>
      <c r="D35" s="445"/>
      <c r="E35" s="451"/>
      <c r="F35" s="445"/>
      <c r="G35" s="445"/>
      <c r="H35" s="451"/>
      <c r="I35" s="2856"/>
      <c r="J35" s="445"/>
      <c r="K35" s="451"/>
      <c r="L35" s="445"/>
      <c r="M35" s="445"/>
      <c r="N35" s="451"/>
      <c r="O35" s="445"/>
      <c r="P35" s="445"/>
      <c r="Q35" s="445"/>
      <c r="R35" s="2845">
        <v>14</v>
      </c>
    </row>
    <row r="36" spans="1:19">
      <c r="A36" s="2845">
        <v>15</v>
      </c>
      <c r="B36" s="425" t="s">
        <v>5290</v>
      </c>
      <c r="C36" s="445"/>
      <c r="D36" s="445"/>
      <c r="E36" s="451"/>
      <c r="F36" s="445"/>
      <c r="G36" s="445"/>
      <c r="H36" s="451"/>
      <c r="I36" s="2856"/>
      <c r="J36" s="445"/>
      <c r="K36" s="451"/>
      <c r="L36" s="445"/>
      <c r="M36" s="445"/>
      <c r="N36" s="451"/>
      <c r="O36" s="445"/>
      <c r="P36" s="445"/>
      <c r="Q36" s="445"/>
      <c r="R36" s="2845">
        <v>15</v>
      </c>
    </row>
    <row r="37" spans="1:19">
      <c r="A37" s="2857">
        <v>16</v>
      </c>
      <c r="B37" s="36" t="s">
        <v>5291</v>
      </c>
      <c r="C37" s="223"/>
      <c r="D37" s="223"/>
      <c r="E37" s="704"/>
      <c r="F37" s="223"/>
      <c r="G37" s="223"/>
      <c r="H37" s="704"/>
      <c r="I37" s="2667"/>
      <c r="J37" s="223"/>
      <c r="K37" s="704"/>
      <c r="L37" s="223"/>
      <c r="M37" s="223"/>
      <c r="N37" s="704"/>
      <c r="O37" s="223"/>
      <c r="P37" s="223"/>
      <c r="Q37" s="223"/>
      <c r="R37" s="2857">
        <v>16</v>
      </c>
      <c r="S37" s="9"/>
    </row>
    <row r="38" spans="1:19">
      <c r="A38" s="2845">
        <v>17</v>
      </c>
      <c r="B38" s="425" t="s">
        <v>5292</v>
      </c>
      <c r="C38" s="452"/>
      <c r="D38" s="452">
        <f>SUM(D34:D37)</f>
        <v>0</v>
      </c>
      <c r="E38" s="453"/>
      <c r="F38" s="452"/>
      <c r="G38" s="452">
        <f>SUM(G34:G37)</f>
        <v>0</v>
      </c>
      <c r="H38" s="453"/>
      <c r="I38" s="2858"/>
      <c r="J38" s="452">
        <f>SUM(J34:J37)</f>
        <v>0</v>
      </c>
      <c r="K38" s="453"/>
      <c r="L38" s="452"/>
      <c r="M38" s="452">
        <f>SUM(M34:M37)</f>
        <v>0</v>
      </c>
      <c r="N38" s="453"/>
      <c r="O38" s="452"/>
      <c r="P38" s="452">
        <f>SUM(P34:P37)</f>
        <v>0</v>
      </c>
      <c r="Q38" s="452"/>
      <c r="R38" s="2845">
        <v>17</v>
      </c>
    </row>
    <row r="39" spans="1:19">
      <c r="A39" s="2845">
        <v>18</v>
      </c>
      <c r="B39" s="36" t="s">
        <v>5293</v>
      </c>
      <c r="C39" s="454"/>
      <c r="D39" s="454"/>
      <c r="E39" s="455"/>
      <c r="F39" s="454"/>
      <c r="G39" s="454"/>
      <c r="H39" s="455"/>
      <c r="I39" s="2859"/>
      <c r="J39" s="454"/>
      <c r="K39" s="455"/>
      <c r="L39" s="454"/>
      <c r="M39" s="454"/>
      <c r="N39" s="455"/>
      <c r="O39" s="454"/>
      <c r="P39" s="454"/>
      <c r="Q39" s="454"/>
      <c r="R39" s="2845">
        <v>17</v>
      </c>
    </row>
    <row r="40" spans="1:19">
      <c r="A40" s="2845">
        <v>19</v>
      </c>
      <c r="B40" s="425" t="s">
        <v>5294</v>
      </c>
      <c r="C40" s="452"/>
      <c r="D40" s="452"/>
      <c r="E40" s="453"/>
      <c r="F40" s="452"/>
      <c r="G40" s="452"/>
      <c r="H40" s="453"/>
      <c r="I40" s="2858"/>
      <c r="J40" s="452"/>
      <c r="K40" s="453"/>
      <c r="L40" s="452"/>
      <c r="M40" s="452"/>
      <c r="N40" s="453"/>
      <c r="O40" s="452"/>
      <c r="P40" s="452"/>
      <c r="Q40" s="452"/>
      <c r="R40" s="2845">
        <v>18</v>
      </c>
    </row>
    <row r="41" spans="1:19">
      <c r="A41" s="2845">
        <v>20</v>
      </c>
      <c r="B41" s="425" t="s">
        <v>3901</v>
      </c>
      <c r="C41" s="445"/>
      <c r="D41" s="445"/>
      <c r="E41" s="451"/>
      <c r="F41" s="445"/>
      <c r="G41" s="445"/>
      <c r="H41" s="451"/>
      <c r="I41" s="2856"/>
      <c r="J41" s="445"/>
      <c r="K41" s="451"/>
      <c r="L41" s="445"/>
      <c r="M41" s="445"/>
      <c r="N41" s="451"/>
      <c r="O41" s="445"/>
      <c r="P41" s="445"/>
      <c r="Q41" s="445"/>
      <c r="R41" s="2845">
        <v>19</v>
      </c>
    </row>
    <row r="42" spans="1:19">
      <c r="A42" s="2845">
        <v>21</v>
      </c>
      <c r="B42" s="425" t="s">
        <v>5295</v>
      </c>
      <c r="C42" s="445"/>
      <c r="D42" s="445"/>
      <c r="E42" s="451"/>
      <c r="F42" s="445"/>
      <c r="G42" s="445"/>
      <c r="H42" s="451"/>
      <c r="I42" s="2856"/>
      <c r="J42" s="445"/>
      <c r="K42" s="451"/>
      <c r="L42" s="445"/>
      <c r="M42" s="445"/>
      <c r="N42" s="451"/>
      <c r="O42" s="445"/>
      <c r="P42" s="445"/>
      <c r="Q42" s="445"/>
      <c r="R42" s="2845">
        <v>20</v>
      </c>
    </row>
    <row r="43" spans="1:19">
      <c r="A43" s="2845">
        <v>22</v>
      </c>
      <c r="B43" s="425" t="s">
        <v>5296</v>
      </c>
      <c r="C43" s="445"/>
      <c r="D43" s="445"/>
      <c r="E43" s="451"/>
      <c r="F43" s="445"/>
      <c r="G43" s="445"/>
      <c r="H43" s="451"/>
      <c r="I43" s="2856"/>
      <c r="J43" s="445"/>
      <c r="K43" s="451"/>
      <c r="L43" s="445"/>
      <c r="M43" s="445"/>
      <c r="N43" s="451"/>
      <c r="O43" s="445"/>
      <c r="P43" s="445"/>
      <c r="Q43" s="445"/>
      <c r="R43" s="2845">
        <v>21</v>
      </c>
    </row>
    <row r="44" spans="1:19">
      <c r="A44" s="2845">
        <v>23</v>
      </c>
      <c r="B44" s="425" t="s">
        <v>5297</v>
      </c>
      <c r="C44" s="445"/>
      <c r="D44" s="445"/>
      <c r="E44" s="451"/>
      <c r="F44" s="445"/>
      <c r="G44" s="445"/>
      <c r="H44" s="451"/>
      <c r="I44" s="2856"/>
      <c r="J44" s="445"/>
      <c r="K44" s="451"/>
      <c r="L44" s="445"/>
      <c r="M44" s="445"/>
      <c r="N44" s="451"/>
      <c r="O44" s="445"/>
      <c r="P44" s="445"/>
      <c r="Q44" s="445"/>
      <c r="R44" s="2845">
        <v>22</v>
      </c>
    </row>
    <row r="45" spans="1:19">
      <c r="A45" s="2845">
        <v>24</v>
      </c>
      <c r="B45" s="425" t="s">
        <v>5298</v>
      </c>
      <c r="C45" s="445"/>
      <c r="D45" s="445"/>
      <c r="E45" s="451"/>
      <c r="F45" s="445"/>
      <c r="G45" s="445"/>
      <c r="H45" s="451"/>
      <c r="I45" s="2856"/>
      <c r="J45" s="445"/>
      <c r="K45" s="451"/>
      <c r="L45" s="445"/>
      <c r="M45" s="445"/>
      <c r="N45" s="451"/>
      <c r="O45" s="445"/>
      <c r="P45" s="445"/>
      <c r="Q45" s="445"/>
      <c r="R45" s="2845">
        <v>23</v>
      </c>
    </row>
    <row r="46" spans="1:19">
      <c r="A46" s="2845">
        <v>25</v>
      </c>
      <c r="B46" s="425" t="s">
        <v>5299</v>
      </c>
      <c r="C46" s="445"/>
      <c r="D46" s="445"/>
      <c r="E46" s="451"/>
      <c r="F46" s="445"/>
      <c r="G46" s="445"/>
      <c r="H46" s="451"/>
      <c r="I46" s="2856"/>
      <c r="J46" s="445"/>
      <c r="K46" s="451"/>
      <c r="L46" s="445"/>
      <c r="M46" s="445"/>
      <c r="N46" s="451"/>
      <c r="O46" s="445"/>
      <c r="P46" s="445"/>
      <c r="Q46" s="445"/>
      <c r="R46" s="2845">
        <v>24</v>
      </c>
    </row>
    <row r="47" spans="1:19">
      <c r="A47" s="2845">
        <v>26</v>
      </c>
      <c r="B47" s="425" t="s">
        <v>5300</v>
      </c>
      <c r="C47" s="445"/>
      <c r="D47" s="445"/>
      <c r="E47" s="451"/>
      <c r="F47" s="445"/>
      <c r="G47" s="445"/>
      <c r="H47" s="451"/>
      <c r="I47" s="2856"/>
      <c r="J47" s="445"/>
      <c r="K47" s="451"/>
      <c r="L47" s="445"/>
      <c r="M47" s="445"/>
      <c r="N47" s="451"/>
      <c r="O47" s="445"/>
      <c r="P47" s="445"/>
      <c r="Q47" s="445"/>
      <c r="R47" s="2845">
        <v>25</v>
      </c>
    </row>
    <row r="48" spans="1:19">
      <c r="A48" s="2845">
        <v>27</v>
      </c>
      <c r="B48" s="425" t="s">
        <v>3919</v>
      </c>
      <c r="C48" s="445"/>
      <c r="D48" s="445"/>
      <c r="E48" s="451"/>
      <c r="F48" s="445"/>
      <c r="G48" s="445"/>
      <c r="H48" s="451"/>
      <c r="I48" s="2856"/>
      <c r="J48" s="445"/>
      <c r="K48" s="451"/>
      <c r="L48" s="445"/>
      <c r="M48" s="445"/>
      <c r="N48" s="451"/>
      <c r="O48" s="445"/>
      <c r="P48" s="445"/>
      <c r="Q48" s="445"/>
      <c r="R48" s="2845">
        <v>26</v>
      </c>
    </row>
    <row r="49" spans="1:18">
      <c r="A49" s="2845">
        <v>28</v>
      </c>
      <c r="B49" s="425" t="s">
        <v>228</v>
      </c>
      <c r="C49" s="445"/>
      <c r="D49" s="445"/>
      <c r="E49" s="451"/>
      <c r="F49" s="445"/>
      <c r="G49" s="445"/>
      <c r="H49" s="451"/>
      <c r="I49" s="2856"/>
      <c r="J49" s="445"/>
      <c r="K49" s="451"/>
      <c r="L49" s="445"/>
      <c r="M49" s="445"/>
      <c r="N49" s="451"/>
      <c r="O49" s="445"/>
      <c r="P49" s="445"/>
      <c r="Q49" s="445"/>
      <c r="R49" s="2845">
        <v>27</v>
      </c>
    </row>
    <row r="50" spans="1:18">
      <c r="A50" s="2845">
        <v>29</v>
      </c>
      <c r="B50" s="425" t="s">
        <v>3858</v>
      </c>
      <c r="C50" s="445"/>
      <c r="D50" s="445"/>
      <c r="E50" s="451"/>
      <c r="F50" s="445"/>
      <c r="G50" s="445"/>
      <c r="H50" s="451"/>
      <c r="I50" s="2856"/>
      <c r="J50" s="445"/>
      <c r="K50" s="451"/>
      <c r="L50" s="445"/>
      <c r="M50" s="445"/>
      <c r="N50" s="451"/>
      <c r="O50" s="445"/>
      <c r="P50" s="445"/>
      <c r="Q50" s="445"/>
      <c r="R50" s="2845">
        <v>28</v>
      </c>
    </row>
    <row r="51" spans="1:18">
      <c r="A51" s="2845">
        <v>30</v>
      </c>
      <c r="B51" s="425" t="s">
        <v>3862</v>
      </c>
      <c r="C51" s="445"/>
      <c r="D51" s="445"/>
      <c r="E51" s="451"/>
      <c r="F51" s="445"/>
      <c r="G51" s="445"/>
      <c r="H51" s="451"/>
      <c r="I51" s="2856"/>
      <c r="J51" s="445"/>
      <c r="K51" s="451"/>
      <c r="L51" s="445"/>
      <c r="M51" s="445"/>
      <c r="N51" s="451"/>
      <c r="O51" s="445"/>
      <c r="P51" s="445"/>
      <c r="Q51" s="445"/>
      <c r="R51" s="2845">
        <v>29</v>
      </c>
    </row>
    <row r="52" spans="1:18">
      <c r="A52" s="2845">
        <v>31</v>
      </c>
      <c r="B52" s="425" t="s">
        <v>5301</v>
      </c>
      <c r="C52" s="445"/>
      <c r="D52" s="445"/>
      <c r="E52" s="451"/>
      <c r="F52" s="445"/>
      <c r="G52" s="445"/>
      <c r="H52" s="451"/>
      <c r="I52" s="2856"/>
      <c r="J52" s="445"/>
      <c r="K52" s="451"/>
      <c r="L52" s="445"/>
      <c r="M52" s="445"/>
      <c r="N52" s="451"/>
      <c r="O52" s="445"/>
      <c r="P52" s="445"/>
      <c r="Q52" s="445"/>
      <c r="R52" s="2845">
        <v>30</v>
      </c>
    </row>
    <row r="53" spans="1:18">
      <c r="A53" s="2845">
        <v>32</v>
      </c>
      <c r="B53" s="425" t="s">
        <v>3872</v>
      </c>
      <c r="C53" s="445"/>
      <c r="D53" s="445"/>
      <c r="E53" s="451"/>
      <c r="F53" s="445"/>
      <c r="G53" s="445"/>
      <c r="H53" s="451"/>
      <c r="I53" s="2856"/>
      <c r="J53" s="445"/>
      <c r="K53" s="451"/>
      <c r="L53" s="445"/>
      <c r="M53" s="445"/>
      <c r="N53" s="451"/>
      <c r="O53" s="445"/>
      <c r="P53" s="445"/>
      <c r="Q53" s="445"/>
      <c r="R53" s="2845">
        <v>31</v>
      </c>
    </row>
    <row r="54" spans="1:18">
      <c r="A54" s="2845">
        <v>33</v>
      </c>
      <c r="B54" s="425" t="s">
        <v>5302</v>
      </c>
      <c r="C54" s="445"/>
      <c r="D54" s="445"/>
      <c r="E54" s="451"/>
      <c r="F54" s="445"/>
      <c r="G54" s="445"/>
      <c r="H54" s="451"/>
      <c r="I54" s="2856"/>
      <c r="J54" s="445"/>
      <c r="K54" s="451"/>
      <c r="L54" s="445"/>
      <c r="M54" s="445"/>
      <c r="N54" s="451"/>
      <c r="O54" s="445"/>
      <c r="P54" s="445"/>
      <c r="Q54" s="445"/>
      <c r="R54" s="2845">
        <v>32</v>
      </c>
    </row>
    <row r="55" spans="1:18">
      <c r="A55" s="2845">
        <v>34</v>
      </c>
      <c r="B55" s="425" t="s">
        <v>5303</v>
      </c>
      <c r="C55" s="452"/>
      <c r="D55" s="452">
        <f>SUM(D39:D54)</f>
        <v>0</v>
      </c>
      <c r="E55" s="453"/>
      <c r="F55" s="452"/>
      <c r="G55" s="452">
        <f>SUM(G39:G54)</f>
        <v>0</v>
      </c>
      <c r="H55" s="453"/>
      <c r="I55" s="2858"/>
      <c r="J55" s="452">
        <f>SUM(J39:J54)</f>
        <v>0</v>
      </c>
      <c r="K55" s="453"/>
      <c r="L55" s="452"/>
      <c r="M55" s="452">
        <f>SUM(M39:M54)</f>
        <v>0</v>
      </c>
      <c r="N55" s="453"/>
      <c r="O55" s="452"/>
      <c r="P55" s="452">
        <f>SUM(P39:P54)</f>
        <v>0</v>
      </c>
      <c r="Q55" s="452"/>
      <c r="R55" s="2845">
        <v>33</v>
      </c>
    </row>
    <row r="56" spans="1:18" ht="16" thickBot="1">
      <c r="A56" s="2845">
        <v>35</v>
      </c>
      <c r="B56" s="425" t="s">
        <v>5304</v>
      </c>
      <c r="C56" s="456"/>
      <c r="D56" s="456"/>
      <c r="E56" s="2860"/>
      <c r="F56" s="456"/>
      <c r="G56" s="456"/>
      <c r="H56" s="2860"/>
      <c r="I56" s="2861"/>
      <c r="J56" s="456"/>
      <c r="K56" s="2860"/>
      <c r="L56" s="456"/>
      <c r="M56" s="456"/>
      <c r="N56" s="2860"/>
      <c r="O56" s="456"/>
      <c r="P56" s="456"/>
      <c r="Q56" s="456"/>
      <c r="R56" s="2845">
        <v>34</v>
      </c>
    </row>
    <row r="57" spans="1:18" ht="16" thickBot="1">
      <c r="A57" s="2845">
        <v>36</v>
      </c>
      <c r="B57" s="425" t="s">
        <v>5305</v>
      </c>
      <c r="C57" s="2862"/>
      <c r="D57" s="2862"/>
      <c r="E57" s="2862"/>
      <c r="F57" s="2862"/>
      <c r="G57" s="2862"/>
      <c r="H57" s="2862"/>
      <c r="I57" s="2863"/>
      <c r="J57" s="2864"/>
      <c r="K57" s="2862"/>
      <c r="L57" s="2864"/>
      <c r="M57" s="2864"/>
      <c r="N57" s="2862"/>
      <c r="O57" s="2864"/>
      <c r="P57" s="2864"/>
      <c r="Q57" s="2864"/>
      <c r="R57" s="2845">
        <v>35</v>
      </c>
    </row>
    <row r="58" spans="1:18">
      <c r="A58" s="2844">
        <v>37</v>
      </c>
      <c r="B58" s="1554" t="s">
        <v>5306</v>
      </c>
      <c r="C58" s="1554"/>
      <c r="D58" s="1554"/>
      <c r="E58" s="1554"/>
      <c r="F58" s="1554"/>
      <c r="G58" s="1554"/>
      <c r="H58" s="1554"/>
      <c r="I58" s="2844"/>
      <c r="J58" s="1554"/>
      <c r="K58" s="1554"/>
      <c r="L58" s="1554"/>
      <c r="M58" s="1554"/>
      <c r="N58" s="1554"/>
      <c r="O58" s="1554"/>
      <c r="P58" s="1554"/>
      <c r="R58" s="2844">
        <v>36</v>
      </c>
    </row>
    <row r="59" spans="1:18">
      <c r="A59" s="2845"/>
      <c r="B59" s="425" t="s">
        <v>5307</v>
      </c>
      <c r="C59" s="425"/>
      <c r="D59" s="425"/>
      <c r="E59" s="425"/>
      <c r="F59" s="425"/>
      <c r="G59" s="425"/>
      <c r="H59" s="425"/>
      <c r="I59" s="2845"/>
      <c r="J59" s="425"/>
      <c r="K59" s="425"/>
      <c r="L59" s="425"/>
      <c r="M59" s="425"/>
      <c r="N59" s="425"/>
      <c r="O59" s="425"/>
      <c r="P59" s="425"/>
      <c r="Q59" s="395"/>
      <c r="R59" s="2845"/>
    </row>
    <row r="60" spans="1:18">
      <c r="A60" s="2845">
        <v>38</v>
      </c>
      <c r="B60" s="425" t="s">
        <v>5308</v>
      </c>
      <c r="C60" s="451"/>
      <c r="D60" s="451"/>
      <c r="E60" s="451"/>
      <c r="F60" s="451"/>
      <c r="G60" s="451"/>
      <c r="H60" s="451"/>
      <c r="I60" s="2865"/>
      <c r="J60" s="451"/>
      <c r="K60" s="451"/>
      <c r="L60" s="451"/>
      <c r="M60" s="451"/>
      <c r="N60" s="451"/>
      <c r="O60" s="451"/>
      <c r="P60" s="451"/>
      <c r="Q60" s="445"/>
      <c r="R60" s="2845">
        <v>37</v>
      </c>
    </row>
    <row r="61" spans="1:18">
      <c r="A61" s="2844">
        <v>39</v>
      </c>
      <c r="B61" s="1554" t="s">
        <v>5309</v>
      </c>
      <c r="C61" s="1558"/>
      <c r="D61" s="1558"/>
      <c r="E61" s="1558"/>
      <c r="F61" s="1558"/>
      <c r="G61" s="1558"/>
      <c r="H61" s="1558"/>
      <c r="I61" s="2866"/>
      <c r="J61" s="1558"/>
      <c r="K61" s="1558"/>
      <c r="L61" s="1558"/>
      <c r="M61" s="1558"/>
      <c r="N61" s="1558"/>
      <c r="O61" s="1558"/>
      <c r="P61" s="1558"/>
      <c r="Q61" s="424"/>
      <c r="R61" s="2844">
        <v>38</v>
      </c>
    </row>
    <row r="62" spans="1:18">
      <c r="A62" s="2845"/>
      <c r="B62" s="425" t="s">
        <v>5310</v>
      </c>
      <c r="C62" s="451"/>
      <c r="D62" s="451"/>
      <c r="E62" s="451"/>
      <c r="F62" s="451"/>
      <c r="G62" s="451"/>
      <c r="H62" s="451"/>
      <c r="I62" s="2865"/>
      <c r="J62" s="451"/>
      <c r="K62" s="451"/>
      <c r="L62" s="451"/>
      <c r="M62" s="451"/>
      <c r="N62" s="451"/>
      <c r="O62" s="451"/>
      <c r="P62" s="451"/>
      <c r="Q62" s="445"/>
      <c r="R62" s="2845"/>
    </row>
    <row r="63" spans="1:18">
      <c r="A63" s="2844">
        <v>40</v>
      </c>
      <c r="B63" s="1554" t="s">
        <v>5311</v>
      </c>
      <c r="C63" s="2867"/>
      <c r="D63" s="2867"/>
      <c r="E63" s="2867"/>
      <c r="F63" s="2867"/>
      <c r="G63" s="2867"/>
      <c r="H63" s="2867"/>
      <c r="I63" s="2868"/>
      <c r="J63" s="2867"/>
      <c r="K63" s="2867"/>
      <c r="L63" s="2867"/>
      <c r="M63" s="2867"/>
      <c r="N63" s="2867"/>
      <c r="O63" s="2867"/>
      <c r="P63" s="2867"/>
      <c r="Q63" s="457"/>
      <c r="R63" s="2844">
        <v>39</v>
      </c>
    </row>
    <row r="64" spans="1:18">
      <c r="A64" s="2845"/>
      <c r="B64" s="425" t="s">
        <v>5312</v>
      </c>
      <c r="C64" s="458"/>
      <c r="D64" s="458"/>
      <c r="E64" s="458"/>
      <c r="F64" s="458"/>
      <c r="G64" s="458"/>
      <c r="H64" s="458"/>
      <c r="I64" s="2869"/>
      <c r="J64" s="458"/>
      <c r="K64" s="458"/>
      <c r="L64" s="458"/>
      <c r="M64" s="458"/>
      <c r="N64" s="458"/>
      <c r="O64" s="458"/>
      <c r="P64" s="458"/>
      <c r="Q64" s="459"/>
      <c r="R64" s="2845"/>
    </row>
    <row r="65" spans="1:18">
      <c r="A65" s="2845">
        <v>41</v>
      </c>
      <c r="B65" s="425" t="s">
        <v>5313</v>
      </c>
      <c r="C65" s="458"/>
      <c r="D65" s="458"/>
      <c r="E65" s="458"/>
      <c r="F65" s="458"/>
      <c r="G65" s="458"/>
      <c r="H65" s="458"/>
      <c r="I65" s="2869"/>
      <c r="J65" s="458"/>
      <c r="K65" s="458"/>
      <c r="L65" s="458"/>
      <c r="M65" s="458"/>
      <c r="N65" s="458"/>
      <c r="O65" s="458"/>
      <c r="P65" s="458"/>
      <c r="Q65" s="459"/>
      <c r="R65" s="2845">
        <v>40</v>
      </c>
    </row>
    <row r="66" spans="1:18">
      <c r="A66" s="2845">
        <v>42</v>
      </c>
      <c r="B66" s="425" t="s">
        <v>5314</v>
      </c>
      <c r="C66" s="458"/>
      <c r="D66" s="458"/>
      <c r="E66" s="458"/>
      <c r="F66" s="458"/>
      <c r="G66" s="458"/>
      <c r="H66" s="458"/>
      <c r="I66" s="2869"/>
      <c r="J66" s="458"/>
      <c r="K66" s="458"/>
      <c r="L66" s="458"/>
      <c r="M66" s="458"/>
      <c r="N66" s="458"/>
      <c r="O66" s="458"/>
      <c r="P66" s="458"/>
      <c r="Q66" s="459"/>
      <c r="R66" s="2845">
        <v>41</v>
      </c>
    </row>
    <row r="67" spans="1:18">
      <c r="A67" s="2845">
        <v>43</v>
      </c>
      <c r="B67" s="425" t="s">
        <v>5315</v>
      </c>
      <c r="C67" s="458"/>
      <c r="D67" s="458"/>
      <c r="E67" s="458"/>
      <c r="F67" s="458"/>
      <c r="G67" s="458"/>
      <c r="H67" s="458"/>
      <c r="I67" s="2869"/>
      <c r="J67" s="458"/>
      <c r="K67" s="458"/>
      <c r="L67" s="458"/>
      <c r="M67" s="458"/>
      <c r="N67" s="458"/>
      <c r="O67" s="458"/>
      <c r="P67" s="458"/>
      <c r="Q67" s="459"/>
      <c r="R67" s="2845">
        <v>42</v>
      </c>
    </row>
    <row r="68" spans="1:18" ht="16" thickBot="1">
      <c r="A68" s="3083">
        <v>44</v>
      </c>
      <c r="B68" s="1789" t="s">
        <v>5316</v>
      </c>
      <c r="C68" s="1790"/>
      <c r="D68" s="1790"/>
      <c r="E68" s="1790"/>
      <c r="F68" s="1790"/>
      <c r="G68" s="1790"/>
      <c r="H68" s="1790"/>
      <c r="I68" s="3084"/>
      <c r="J68" s="1790"/>
      <c r="K68" s="1790"/>
      <c r="L68" s="1790"/>
      <c r="M68" s="1790"/>
      <c r="N68" s="1790"/>
      <c r="O68" s="1790"/>
      <c r="P68" s="1790"/>
      <c r="Q68" s="3085"/>
      <c r="R68" s="3083">
        <v>43</v>
      </c>
    </row>
    <row r="69" spans="1:18">
      <c r="A69" s="9" t="s">
        <v>5317</v>
      </c>
      <c r="I69" s="9" t="s">
        <v>5317</v>
      </c>
      <c r="Q69" s="391" t="s">
        <v>5318</v>
      </c>
      <c r="R69" s="391"/>
    </row>
    <row r="70" spans="1:18">
      <c r="A70" s="391" t="s">
        <v>5319</v>
      </c>
      <c r="B70" s="391"/>
      <c r="C70" s="391"/>
      <c r="D70" s="391"/>
      <c r="E70" s="391"/>
      <c r="F70" s="391"/>
      <c r="G70" s="391"/>
      <c r="H70" s="391"/>
      <c r="I70" s="391" t="s">
        <v>5320</v>
      </c>
      <c r="J70" s="391"/>
      <c r="K70" s="391"/>
      <c r="L70" s="391"/>
      <c r="M70" s="391"/>
      <c r="N70" s="391"/>
      <c r="O70" s="391"/>
      <c r="P70" s="391"/>
      <c r="Q70" s="391"/>
      <c r="R70" s="391"/>
    </row>
    <row r="71" spans="1:18">
      <c r="A71" s="391"/>
      <c r="B71" s="391"/>
      <c r="C71" s="391"/>
      <c r="D71" s="391"/>
      <c r="E71" s="391"/>
      <c r="F71" s="391"/>
      <c r="G71" s="391"/>
      <c r="H71" s="391"/>
      <c r="I71" s="391"/>
      <c r="J71" s="391"/>
      <c r="K71" s="391"/>
      <c r="L71" s="391"/>
      <c r="M71" s="391"/>
      <c r="N71" s="391"/>
      <c r="O71" s="391"/>
      <c r="P71" s="391"/>
      <c r="Q71" s="391"/>
      <c r="R71" s="391"/>
    </row>
    <row r="73" spans="1:18">
      <c r="A73" s="34" t="s">
        <v>3090</v>
      </c>
      <c r="B73" s="391"/>
      <c r="C73" s="391"/>
      <c r="D73" s="391"/>
      <c r="E73" s="391"/>
      <c r="F73" s="391"/>
      <c r="G73" s="391"/>
      <c r="H73" s="391"/>
    </row>
    <row r="75" spans="1:18" ht="16" thickBot="1">
      <c r="A75" s="422" t="str">
        <f>'Data Sheet'!$C$25</f>
        <v xml:space="preserve">Niagara Mohawk Power Corporation </v>
      </c>
      <c r="E75" s="418" t="str">
        <f>'Data Sheet'!$C$40</f>
        <v>April 20, 2026</v>
      </c>
      <c r="G75" t="str">
        <f>'Data Sheet'!$C$38</f>
        <v>December 31, 2025</v>
      </c>
      <c r="I75" s="422" t="str">
        <f>'Data Sheet'!$C$25</f>
        <v xml:space="preserve">Niagara Mohawk Power Corporation </v>
      </c>
      <c r="N75" s="418" t="str">
        <f>'Data Sheet'!$C$40</f>
        <v>April 20, 2026</v>
      </c>
      <c r="P75" t="str">
        <f>'Data Sheet'!$C$38</f>
        <v>December 31, 2025</v>
      </c>
    </row>
    <row r="76" spans="1:18">
      <c r="A76" s="1471"/>
      <c r="B76" s="2683"/>
      <c r="C76" s="2683"/>
      <c r="D76" s="2683"/>
      <c r="E76" s="2683"/>
      <c r="F76" s="2683"/>
      <c r="G76" s="2683"/>
      <c r="H76" s="2684"/>
      <c r="I76" s="1471"/>
      <c r="J76" s="2683"/>
      <c r="K76" s="2683"/>
      <c r="L76" s="2683"/>
      <c r="M76" s="2683"/>
      <c r="N76" s="2683"/>
      <c r="O76" s="2683"/>
      <c r="P76" s="2683"/>
      <c r="Q76" s="2683"/>
      <c r="R76" s="2684"/>
    </row>
    <row r="77" spans="1:18">
      <c r="A77" s="3979" t="s">
        <v>5234</v>
      </c>
      <c r="B77" s="3791"/>
      <c r="C77" s="3791"/>
      <c r="D77" s="3791"/>
      <c r="E77" s="3791"/>
      <c r="F77" s="3791"/>
      <c r="G77" s="3791"/>
      <c r="H77" s="3980"/>
      <c r="I77" s="2838"/>
      <c r="J77" s="34" t="s">
        <v>5235</v>
      </c>
      <c r="K77" s="34"/>
      <c r="L77" s="34"/>
      <c r="M77" s="391"/>
      <c r="N77" s="391"/>
      <c r="O77" s="391"/>
      <c r="P77" s="391"/>
      <c r="Q77" s="391"/>
      <c r="R77" s="1601"/>
    </row>
    <row r="78" spans="1:18" ht="16" thickBot="1">
      <c r="A78" s="1949"/>
      <c r="H78" s="1554"/>
      <c r="I78" s="1949"/>
      <c r="R78" s="1554"/>
    </row>
    <row r="79" spans="1:18">
      <c r="A79" s="2840"/>
      <c r="B79" s="2753"/>
      <c r="C79" s="2841" t="s">
        <v>5272</v>
      </c>
      <c r="D79" s="2794"/>
      <c r="E79" s="2031"/>
      <c r="F79" s="2841" t="s">
        <v>5272</v>
      </c>
      <c r="G79" s="2794"/>
      <c r="H79" s="2031"/>
      <c r="I79" s="2842" t="s">
        <v>5272</v>
      </c>
      <c r="J79" s="2794"/>
      <c r="K79" s="2031"/>
      <c r="L79" s="2841" t="s">
        <v>5272</v>
      </c>
      <c r="M79" s="2794"/>
      <c r="N79" s="2031"/>
      <c r="O79" s="2841" t="s">
        <v>5272</v>
      </c>
      <c r="P79" s="2794"/>
      <c r="Q79" s="2031"/>
      <c r="R79" s="2843"/>
    </row>
    <row r="80" spans="1:18">
      <c r="A80" s="2795" t="s">
        <v>399</v>
      </c>
      <c r="B80" s="1601" t="s">
        <v>104</v>
      </c>
      <c r="E80" s="1554"/>
      <c r="H80" s="1554"/>
      <c r="I80" s="2030"/>
      <c r="K80" s="1554"/>
      <c r="N80" s="1554"/>
      <c r="R80" s="2795" t="s">
        <v>399</v>
      </c>
    </row>
    <row r="81" spans="1:18" ht="16" thickBot="1">
      <c r="A81" s="3061" t="s">
        <v>402</v>
      </c>
      <c r="B81" s="2034" t="s">
        <v>172</v>
      </c>
      <c r="C81" s="3038"/>
      <c r="D81" s="3060" t="s">
        <v>173</v>
      </c>
      <c r="E81" s="1789"/>
      <c r="F81" s="3038"/>
      <c r="G81" s="3060" t="s">
        <v>174</v>
      </c>
      <c r="H81" s="1789"/>
      <c r="I81" s="3082"/>
      <c r="J81" s="3060" t="s">
        <v>175</v>
      </c>
      <c r="K81" s="1789"/>
      <c r="L81" s="3060"/>
      <c r="M81" s="3060" t="s">
        <v>513</v>
      </c>
      <c r="N81" s="1789"/>
      <c r="O81" s="3038"/>
      <c r="P81" s="3042" t="s">
        <v>514</v>
      </c>
      <c r="Q81" s="3060"/>
      <c r="R81" s="3061" t="s">
        <v>402</v>
      </c>
    </row>
    <row r="82" spans="1:18">
      <c r="A82" s="2844">
        <v>1</v>
      </c>
      <c r="B82" s="1554" t="s">
        <v>5273</v>
      </c>
      <c r="E82" s="1601"/>
      <c r="F82" s="391"/>
      <c r="G82" s="391"/>
      <c r="H82" s="1554"/>
      <c r="I82" s="1949"/>
      <c r="K82" s="1554"/>
      <c r="M82" s="391"/>
      <c r="N82" s="1601"/>
      <c r="O82" s="391"/>
      <c r="P82" s="391"/>
      <c r="Q82" s="391"/>
      <c r="R82" s="2844">
        <v>1</v>
      </c>
    </row>
    <row r="83" spans="1:18">
      <c r="A83" s="2845"/>
      <c r="B83" s="425" t="s">
        <v>5274</v>
      </c>
      <c r="C83" s="395"/>
      <c r="D83" s="395"/>
      <c r="E83" s="437"/>
      <c r="F83" s="444"/>
      <c r="G83" s="444"/>
      <c r="H83" s="425"/>
      <c r="I83" s="2846"/>
      <c r="J83" s="395"/>
      <c r="K83" s="425"/>
      <c r="L83" s="395"/>
      <c r="M83" s="444"/>
      <c r="N83" s="437"/>
      <c r="O83" s="444"/>
      <c r="P83" s="444"/>
      <c r="Q83" s="444"/>
      <c r="R83" s="2845"/>
    </row>
    <row r="84" spans="1:18">
      <c r="A84" s="2844">
        <v>2</v>
      </c>
      <c r="B84" s="1554" t="s">
        <v>5275</v>
      </c>
      <c r="E84" s="1598"/>
      <c r="F84" s="363"/>
      <c r="G84" s="363"/>
      <c r="H84" s="1598"/>
      <c r="I84" s="1949"/>
      <c r="K84" s="1554"/>
      <c r="M84" s="363"/>
      <c r="N84" s="1598"/>
      <c r="O84" s="363"/>
      <c r="P84" s="363"/>
      <c r="Q84" s="363"/>
      <c r="R84" s="2844">
        <v>2</v>
      </c>
    </row>
    <row r="85" spans="1:18">
      <c r="A85" s="2845"/>
      <c r="B85" s="425" t="s">
        <v>5276</v>
      </c>
      <c r="C85" s="395"/>
      <c r="D85" s="395"/>
      <c r="E85" s="437"/>
      <c r="F85" s="444"/>
      <c r="G85" s="444"/>
      <c r="H85" s="437"/>
      <c r="I85" s="2846"/>
      <c r="J85" s="395"/>
      <c r="K85" s="425"/>
      <c r="L85" s="395"/>
      <c r="M85" s="444"/>
      <c r="N85" s="437"/>
      <c r="O85" s="444"/>
      <c r="P85" s="444"/>
      <c r="Q85" s="444"/>
      <c r="R85" s="2845"/>
    </row>
    <row r="86" spans="1:18">
      <c r="A86" s="2845">
        <v>3</v>
      </c>
      <c r="B86" s="425" t="s">
        <v>5277</v>
      </c>
      <c r="C86" s="446"/>
      <c r="D86" s="446"/>
      <c r="E86" s="447"/>
      <c r="F86" s="448"/>
      <c r="G86" s="448"/>
      <c r="H86" s="449"/>
      <c r="I86" s="2847"/>
      <c r="J86" s="446"/>
      <c r="K86" s="449"/>
      <c r="L86" s="446"/>
      <c r="M86" s="448"/>
      <c r="N86" s="447"/>
      <c r="O86" s="448"/>
      <c r="P86" s="448"/>
      <c r="Q86" s="448"/>
      <c r="R86" s="2845">
        <v>3</v>
      </c>
    </row>
    <row r="87" spans="1:18">
      <c r="A87" s="2848">
        <v>4</v>
      </c>
      <c r="B87" s="425" t="s">
        <v>5278</v>
      </c>
      <c r="C87" s="446"/>
      <c r="D87" s="446"/>
      <c r="E87" s="449"/>
      <c r="F87" s="446"/>
      <c r="G87" s="446"/>
      <c r="H87" s="449"/>
      <c r="I87" s="2849"/>
      <c r="J87" s="446"/>
      <c r="K87" s="449"/>
      <c r="L87" s="446"/>
      <c r="M87" s="446"/>
      <c r="N87" s="449"/>
      <c r="O87" s="446"/>
      <c r="P87" s="446"/>
      <c r="Q87" s="446"/>
      <c r="R87" s="2845">
        <v>4</v>
      </c>
    </row>
    <row r="88" spans="1:18">
      <c r="A88" s="2850">
        <v>5</v>
      </c>
      <c r="B88" s="1554" t="s">
        <v>5279</v>
      </c>
      <c r="C88" s="450"/>
      <c r="D88" s="450"/>
      <c r="E88" s="2851"/>
      <c r="F88" s="450"/>
      <c r="G88" s="450"/>
      <c r="H88" s="2851"/>
      <c r="I88" s="2852"/>
      <c r="J88" s="450"/>
      <c r="K88" s="2851"/>
      <c r="L88" s="450"/>
      <c r="M88" s="450"/>
      <c r="N88" s="2851"/>
      <c r="O88" s="450"/>
      <c r="P88" s="450"/>
      <c r="Q88" s="450"/>
      <c r="R88" s="2844">
        <v>5</v>
      </c>
    </row>
    <row r="89" spans="1:18">
      <c r="A89" s="2848"/>
      <c r="B89" s="425" t="s">
        <v>5280</v>
      </c>
      <c r="C89" s="446"/>
      <c r="D89" s="446"/>
      <c r="E89" s="449"/>
      <c r="F89" s="446"/>
      <c r="G89" s="446"/>
      <c r="H89" s="449"/>
      <c r="I89" s="2849"/>
      <c r="J89" s="446"/>
      <c r="K89" s="449"/>
      <c r="L89" s="446"/>
      <c r="M89" s="446"/>
      <c r="N89" s="449"/>
      <c r="O89" s="446"/>
      <c r="P89" s="446"/>
      <c r="Q89" s="446"/>
      <c r="R89" s="2845"/>
    </row>
    <row r="90" spans="1:18">
      <c r="A90" s="2848">
        <v>6</v>
      </c>
      <c r="B90" s="425" t="s">
        <v>5281</v>
      </c>
      <c r="C90" s="446"/>
      <c r="D90" s="446"/>
      <c r="E90" s="449"/>
      <c r="F90" s="446"/>
      <c r="G90" s="446"/>
      <c r="H90" s="449"/>
      <c r="I90" s="2849"/>
      <c r="J90" s="446"/>
      <c r="K90" s="449"/>
      <c r="L90" s="446"/>
      <c r="M90" s="446"/>
      <c r="N90" s="449"/>
      <c r="O90" s="446"/>
      <c r="P90" s="446"/>
      <c r="Q90" s="446"/>
      <c r="R90" s="2845">
        <v>6</v>
      </c>
    </row>
    <row r="91" spans="1:18">
      <c r="A91" s="2848">
        <v>7</v>
      </c>
      <c r="B91" s="425" t="s">
        <v>5282</v>
      </c>
      <c r="C91" s="395"/>
      <c r="D91" s="395"/>
      <c r="E91" s="425"/>
      <c r="F91" s="395"/>
      <c r="G91" s="395"/>
      <c r="H91" s="425"/>
      <c r="I91" s="2853"/>
      <c r="J91" s="395"/>
      <c r="K91" s="425"/>
      <c r="L91" s="395"/>
      <c r="M91" s="395"/>
      <c r="N91" s="425"/>
      <c r="O91" s="395"/>
      <c r="P91" s="395"/>
      <c r="Q91" s="395"/>
      <c r="R91" s="2845">
        <v>7</v>
      </c>
    </row>
    <row r="92" spans="1:18">
      <c r="A92" s="2848">
        <v>8</v>
      </c>
      <c r="B92" s="425" t="s">
        <v>5283</v>
      </c>
      <c r="C92" s="395"/>
      <c r="D92" s="395"/>
      <c r="E92" s="425"/>
      <c r="F92" s="395"/>
      <c r="G92" s="395"/>
      <c r="H92" s="425"/>
      <c r="I92" s="2853"/>
      <c r="J92" s="395"/>
      <c r="K92" s="425"/>
      <c r="L92" s="395"/>
      <c r="M92" s="395"/>
      <c r="N92" s="425"/>
      <c r="O92" s="395"/>
      <c r="P92" s="395"/>
      <c r="Q92" s="395"/>
      <c r="R92" s="2845">
        <v>8</v>
      </c>
    </row>
    <row r="93" spans="1:18">
      <c r="A93" s="2848">
        <v>9</v>
      </c>
      <c r="B93" s="425" t="s">
        <v>5284</v>
      </c>
      <c r="C93" s="395"/>
      <c r="D93" s="395"/>
      <c r="E93" s="425"/>
      <c r="F93" s="395"/>
      <c r="G93" s="395"/>
      <c r="H93" s="425"/>
      <c r="I93" s="2853"/>
      <c r="J93" s="395"/>
      <c r="K93" s="425"/>
      <c r="L93" s="395"/>
      <c r="M93" s="395"/>
      <c r="N93" s="425"/>
      <c r="O93" s="395"/>
      <c r="P93" s="395"/>
      <c r="Q93" s="395"/>
      <c r="R93" s="2845">
        <v>9</v>
      </c>
    </row>
    <row r="94" spans="1:18">
      <c r="A94" s="2848">
        <v>10</v>
      </c>
      <c r="B94" s="425" t="s">
        <v>5285</v>
      </c>
      <c r="C94" s="395"/>
      <c r="D94" s="395"/>
      <c r="E94" s="425"/>
      <c r="F94" s="395"/>
      <c r="G94" s="395"/>
      <c r="H94" s="425"/>
      <c r="I94" s="2853"/>
      <c r="J94" s="395"/>
      <c r="K94" s="425"/>
      <c r="L94" s="395"/>
      <c r="M94" s="395"/>
      <c r="N94" s="425"/>
      <c r="O94" s="395"/>
      <c r="P94" s="395"/>
      <c r="Q94" s="395"/>
      <c r="R94" s="2845">
        <v>10</v>
      </c>
    </row>
    <row r="95" spans="1:18">
      <c r="A95" s="2848">
        <v>11</v>
      </c>
      <c r="B95" s="425" t="s">
        <v>5286</v>
      </c>
      <c r="C95" s="445"/>
      <c r="D95" s="445"/>
      <c r="E95" s="451"/>
      <c r="F95" s="445"/>
      <c r="G95" s="445"/>
      <c r="H95" s="451"/>
      <c r="I95" s="2854"/>
      <c r="J95" s="445"/>
      <c r="K95" s="451"/>
      <c r="L95" s="445"/>
      <c r="M95" s="445"/>
      <c r="N95" s="451"/>
      <c r="O95" s="445"/>
      <c r="P95" s="445"/>
      <c r="Q95" s="445"/>
      <c r="R95" s="2845">
        <v>11</v>
      </c>
    </row>
    <row r="96" spans="1:18">
      <c r="A96" s="2848">
        <v>12</v>
      </c>
      <c r="B96" s="425" t="s">
        <v>5287</v>
      </c>
      <c r="C96" s="445"/>
      <c r="D96" s="445"/>
      <c r="E96" s="451"/>
      <c r="F96" s="445"/>
      <c r="G96" s="445"/>
      <c r="H96" s="451"/>
      <c r="I96" s="2854"/>
      <c r="J96" s="445"/>
      <c r="K96" s="451"/>
      <c r="L96" s="445"/>
      <c r="M96" s="445"/>
      <c r="N96" s="451"/>
      <c r="O96" s="445"/>
      <c r="P96" s="445"/>
      <c r="Q96" s="445"/>
      <c r="R96" s="2845">
        <v>12</v>
      </c>
    </row>
    <row r="97" spans="1:18">
      <c r="A97" s="2848">
        <v>13</v>
      </c>
      <c r="B97" s="425" t="s">
        <v>5288</v>
      </c>
      <c r="C97" s="452"/>
      <c r="D97" s="452"/>
      <c r="E97" s="453"/>
      <c r="F97" s="452"/>
      <c r="G97" s="452"/>
      <c r="H97" s="453"/>
      <c r="I97" s="2855"/>
      <c r="J97" s="452"/>
      <c r="K97" s="453"/>
      <c r="L97" s="452"/>
      <c r="M97" s="452"/>
      <c r="N97" s="453"/>
      <c r="O97" s="452"/>
      <c r="P97" s="452"/>
      <c r="Q97" s="452"/>
      <c r="R97" s="2845">
        <v>13</v>
      </c>
    </row>
    <row r="98" spans="1:18">
      <c r="A98" s="2845">
        <v>14</v>
      </c>
      <c r="B98" s="425" t="s">
        <v>5289</v>
      </c>
      <c r="C98" s="445"/>
      <c r="D98" s="445"/>
      <c r="E98" s="451"/>
      <c r="F98" s="445"/>
      <c r="G98" s="445"/>
      <c r="H98" s="451"/>
      <c r="I98" s="2856"/>
      <c r="J98" s="445"/>
      <c r="K98" s="451"/>
      <c r="L98" s="445"/>
      <c r="M98" s="445"/>
      <c r="N98" s="451"/>
      <c r="O98" s="445"/>
      <c r="P98" s="445"/>
      <c r="Q98" s="445"/>
      <c r="R98" s="2845">
        <v>14</v>
      </c>
    </row>
    <row r="99" spans="1:18">
      <c r="A99" s="2845">
        <v>15</v>
      </c>
      <c r="B99" s="425" t="s">
        <v>5290</v>
      </c>
      <c r="C99" s="445"/>
      <c r="D99" s="445"/>
      <c r="E99" s="451"/>
      <c r="F99" s="445"/>
      <c r="G99" s="445"/>
      <c r="H99" s="451"/>
      <c r="I99" s="2856"/>
      <c r="J99" s="445"/>
      <c r="K99" s="451"/>
      <c r="L99" s="445"/>
      <c r="M99" s="445"/>
      <c r="N99" s="451"/>
      <c r="O99" s="445"/>
      <c r="P99" s="445"/>
      <c r="Q99" s="445"/>
      <c r="R99" s="2845">
        <v>15</v>
      </c>
    </row>
    <row r="100" spans="1:18" s="9" customFormat="1">
      <c r="A100" s="2857">
        <v>16</v>
      </c>
      <c r="B100" s="36" t="s">
        <v>5291</v>
      </c>
      <c r="C100" s="223"/>
      <c r="D100" s="223"/>
      <c r="E100" s="704"/>
      <c r="F100" s="223"/>
      <c r="G100" s="223"/>
      <c r="H100" s="704"/>
      <c r="I100" s="2667"/>
      <c r="J100" s="223"/>
      <c r="K100" s="704"/>
      <c r="L100" s="223"/>
      <c r="M100" s="223"/>
      <c r="N100" s="704"/>
      <c r="O100" s="223"/>
      <c r="P100" s="223"/>
      <c r="Q100" s="223"/>
      <c r="R100" s="2857">
        <v>16</v>
      </c>
    </row>
    <row r="101" spans="1:18">
      <c r="A101" s="2845">
        <v>17</v>
      </c>
      <c r="B101" s="425" t="s">
        <v>5292</v>
      </c>
      <c r="C101" s="452"/>
      <c r="D101" s="452">
        <f>SUM(D97:D100)</f>
        <v>0</v>
      </c>
      <c r="E101" s="453"/>
      <c r="F101" s="452"/>
      <c r="G101" s="452">
        <f>SUM(G97:G100)</f>
        <v>0</v>
      </c>
      <c r="H101" s="453"/>
      <c r="I101" s="2858"/>
      <c r="J101" s="452">
        <f>SUM(J97:J100)</f>
        <v>0</v>
      </c>
      <c r="K101" s="453"/>
      <c r="L101" s="452"/>
      <c r="M101" s="452">
        <f>SUM(M97:M100)</f>
        <v>0</v>
      </c>
      <c r="N101" s="453"/>
      <c r="O101" s="452"/>
      <c r="P101" s="452">
        <f>SUM(P97:P100)</f>
        <v>0</v>
      </c>
      <c r="Q101" s="452"/>
      <c r="R101" s="2845">
        <v>16</v>
      </c>
    </row>
    <row r="102" spans="1:18">
      <c r="A102" s="2845">
        <v>18</v>
      </c>
      <c r="B102" s="36" t="s">
        <v>5293</v>
      </c>
      <c r="C102" s="454"/>
      <c r="D102" s="454"/>
      <c r="E102" s="455"/>
      <c r="F102" s="454"/>
      <c r="G102" s="454"/>
      <c r="H102" s="455"/>
      <c r="I102" s="2859"/>
      <c r="J102" s="454"/>
      <c r="K102" s="455"/>
      <c r="L102" s="454"/>
      <c r="M102" s="454"/>
      <c r="N102" s="455"/>
      <c r="O102" s="454"/>
      <c r="P102" s="454"/>
      <c r="Q102" s="454"/>
      <c r="R102" s="2845">
        <v>17</v>
      </c>
    </row>
    <row r="103" spans="1:18">
      <c r="A103" s="2845">
        <v>19</v>
      </c>
      <c r="B103" s="425" t="s">
        <v>5294</v>
      </c>
      <c r="C103" s="452"/>
      <c r="D103" s="452"/>
      <c r="E103" s="453"/>
      <c r="F103" s="452"/>
      <c r="G103" s="452"/>
      <c r="H103" s="453"/>
      <c r="I103" s="2858"/>
      <c r="J103" s="452"/>
      <c r="K103" s="453"/>
      <c r="L103" s="452"/>
      <c r="M103" s="452"/>
      <c r="N103" s="453"/>
      <c r="O103" s="452"/>
      <c r="P103" s="452"/>
      <c r="Q103" s="452"/>
      <c r="R103" s="2845">
        <v>18</v>
      </c>
    </row>
    <row r="104" spans="1:18">
      <c r="A104" s="2845">
        <v>20</v>
      </c>
      <c r="B104" s="425" t="s">
        <v>3901</v>
      </c>
      <c r="C104" s="445"/>
      <c r="D104" s="445"/>
      <c r="E104" s="451"/>
      <c r="F104" s="445"/>
      <c r="G104" s="445"/>
      <c r="H104" s="451"/>
      <c r="I104" s="2856"/>
      <c r="J104" s="445"/>
      <c r="K104" s="451"/>
      <c r="L104" s="445"/>
      <c r="M104" s="445"/>
      <c r="N104" s="451"/>
      <c r="O104" s="445"/>
      <c r="P104" s="445"/>
      <c r="Q104" s="445"/>
      <c r="R104" s="2845">
        <v>19</v>
      </c>
    </row>
    <row r="105" spans="1:18">
      <c r="A105" s="2845">
        <v>21</v>
      </c>
      <c r="B105" s="425" t="s">
        <v>5295</v>
      </c>
      <c r="C105" s="445"/>
      <c r="D105" s="445"/>
      <c r="E105" s="451"/>
      <c r="F105" s="445"/>
      <c r="G105" s="445"/>
      <c r="H105" s="451"/>
      <c r="I105" s="2856"/>
      <c r="J105" s="445"/>
      <c r="K105" s="451"/>
      <c r="L105" s="445"/>
      <c r="M105" s="445"/>
      <c r="N105" s="451"/>
      <c r="O105" s="445"/>
      <c r="P105" s="445"/>
      <c r="Q105" s="445"/>
      <c r="R105" s="2845">
        <v>20</v>
      </c>
    </row>
    <row r="106" spans="1:18">
      <c r="A106" s="2845">
        <v>22</v>
      </c>
      <c r="B106" s="425" t="s">
        <v>5296</v>
      </c>
      <c r="C106" s="445"/>
      <c r="D106" s="445"/>
      <c r="E106" s="451"/>
      <c r="F106" s="445"/>
      <c r="G106" s="445"/>
      <c r="H106" s="451"/>
      <c r="I106" s="2856"/>
      <c r="J106" s="445"/>
      <c r="K106" s="451"/>
      <c r="L106" s="445"/>
      <c r="M106" s="445"/>
      <c r="N106" s="451"/>
      <c r="O106" s="445"/>
      <c r="P106" s="445"/>
      <c r="Q106" s="445"/>
      <c r="R106" s="2845">
        <v>21</v>
      </c>
    </row>
    <row r="107" spans="1:18">
      <c r="A107" s="2845">
        <v>23</v>
      </c>
      <c r="B107" s="425" t="s">
        <v>5297</v>
      </c>
      <c r="C107" s="445"/>
      <c r="D107" s="445"/>
      <c r="E107" s="451"/>
      <c r="F107" s="445"/>
      <c r="G107" s="445"/>
      <c r="H107" s="451"/>
      <c r="I107" s="2856"/>
      <c r="J107" s="445"/>
      <c r="K107" s="451"/>
      <c r="L107" s="445"/>
      <c r="M107" s="445"/>
      <c r="N107" s="451"/>
      <c r="O107" s="445"/>
      <c r="P107" s="445"/>
      <c r="Q107" s="445"/>
      <c r="R107" s="2845">
        <v>22</v>
      </c>
    </row>
    <row r="108" spans="1:18">
      <c r="A108" s="2845">
        <v>24</v>
      </c>
      <c r="B108" s="425" t="s">
        <v>5298</v>
      </c>
      <c r="C108" s="445"/>
      <c r="D108" s="445"/>
      <c r="E108" s="451"/>
      <c r="F108" s="445"/>
      <c r="G108" s="445"/>
      <c r="H108" s="451"/>
      <c r="I108" s="2856"/>
      <c r="J108" s="445"/>
      <c r="K108" s="451"/>
      <c r="L108" s="445"/>
      <c r="M108" s="445"/>
      <c r="N108" s="451"/>
      <c r="O108" s="445"/>
      <c r="P108" s="445"/>
      <c r="Q108" s="445"/>
      <c r="R108" s="2845">
        <v>23</v>
      </c>
    </row>
    <row r="109" spans="1:18">
      <c r="A109" s="2845">
        <v>25</v>
      </c>
      <c r="B109" s="425" t="s">
        <v>5299</v>
      </c>
      <c r="C109" s="445"/>
      <c r="D109" s="445"/>
      <c r="E109" s="451"/>
      <c r="F109" s="445"/>
      <c r="G109" s="445"/>
      <c r="H109" s="451"/>
      <c r="I109" s="2856"/>
      <c r="J109" s="445"/>
      <c r="K109" s="451"/>
      <c r="L109" s="445"/>
      <c r="M109" s="445"/>
      <c r="N109" s="451"/>
      <c r="O109" s="445"/>
      <c r="P109" s="445"/>
      <c r="Q109" s="445"/>
      <c r="R109" s="2845">
        <v>24</v>
      </c>
    </row>
    <row r="110" spans="1:18">
      <c r="A110" s="2845">
        <v>26</v>
      </c>
      <c r="B110" s="425" t="s">
        <v>5300</v>
      </c>
      <c r="C110" s="445"/>
      <c r="D110" s="445"/>
      <c r="E110" s="451"/>
      <c r="F110" s="445"/>
      <c r="G110" s="445"/>
      <c r="H110" s="451"/>
      <c r="I110" s="2856"/>
      <c r="J110" s="445"/>
      <c r="K110" s="451"/>
      <c r="L110" s="445"/>
      <c r="M110" s="445"/>
      <c r="N110" s="451"/>
      <c r="O110" s="445"/>
      <c r="P110" s="445"/>
      <c r="Q110" s="445"/>
      <c r="R110" s="2845">
        <v>25</v>
      </c>
    </row>
    <row r="111" spans="1:18">
      <c r="A111" s="2845">
        <v>27</v>
      </c>
      <c r="B111" s="425" t="s">
        <v>3919</v>
      </c>
      <c r="C111" s="445"/>
      <c r="D111" s="445"/>
      <c r="E111" s="451"/>
      <c r="F111" s="445"/>
      <c r="G111" s="445"/>
      <c r="H111" s="451"/>
      <c r="I111" s="2856"/>
      <c r="J111" s="445"/>
      <c r="K111" s="451"/>
      <c r="L111" s="445"/>
      <c r="M111" s="445"/>
      <c r="N111" s="451"/>
      <c r="O111" s="445"/>
      <c r="P111" s="445"/>
      <c r="Q111" s="445"/>
      <c r="R111" s="2845">
        <v>26</v>
      </c>
    </row>
    <row r="112" spans="1:18">
      <c r="A112" s="2845">
        <v>28</v>
      </c>
      <c r="B112" s="425" t="s">
        <v>228</v>
      </c>
      <c r="C112" s="445"/>
      <c r="D112" s="445"/>
      <c r="E112" s="451"/>
      <c r="F112" s="445"/>
      <c r="G112" s="445"/>
      <c r="H112" s="451"/>
      <c r="I112" s="2856"/>
      <c r="J112" s="445"/>
      <c r="K112" s="451"/>
      <c r="L112" s="445"/>
      <c r="M112" s="445"/>
      <c r="N112" s="451"/>
      <c r="O112" s="445"/>
      <c r="P112" s="445"/>
      <c r="Q112" s="445"/>
      <c r="R112" s="2845">
        <v>27</v>
      </c>
    </row>
    <row r="113" spans="1:18">
      <c r="A113" s="2845">
        <v>29</v>
      </c>
      <c r="B113" s="425" t="s">
        <v>3858</v>
      </c>
      <c r="C113" s="445"/>
      <c r="D113" s="445"/>
      <c r="E113" s="451"/>
      <c r="F113" s="445"/>
      <c r="G113" s="445"/>
      <c r="H113" s="451"/>
      <c r="I113" s="2856"/>
      <c r="J113" s="445"/>
      <c r="K113" s="451"/>
      <c r="L113" s="445"/>
      <c r="M113" s="445"/>
      <c r="N113" s="451"/>
      <c r="O113" s="445"/>
      <c r="P113" s="445"/>
      <c r="Q113" s="445"/>
      <c r="R113" s="2845">
        <v>28</v>
      </c>
    </row>
    <row r="114" spans="1:18">
      <c r="A114" s="2845">
        <v>30</v>
      </c>
      <c r="B114" s="425" t="s">
        <v>3862</v>
      </c>
      <c r="C114" s="445"/>
      <c r="D114" s="445"/>
      <c r="E114" s="451"/>
      <c r="F114" s="445"/>
      <c r="G114" s="445"/>
      <c r="H114" s="451"/>
      <c r="I114" s="2856"/>
      <c r="J114" s="445"/>
      <c r="K114" s="451"/>
      <c r="L114" s="445"/>
      <c r="M114" s="445"/>
      <c r="N114" s="451"/>
      <c r="O114" s="445"/>
      <c r="P114" s="445"/>
      <c r="Q114" s="445"/>
      <c r="R114" s="2845">
        <v>29</v>
      </c>
    </row>
    <row r="115" spans="1:18">
      <c r="A115" s="2845">
        <v>31</v>
      </c>
      <c r="B115" s="425" t="s">
        <v>5301</v>
      </c>
      <c r="C115" s="445"/>
      <c r="D115" s="445"/>
      <c r="E115" s="451"/>
      <c r="F115" s="445"/>
      <c r="G115" s="445"/>
      <c r="H115" s="451"/>
      <c r="I115" s="2856"/>
      <c r="J115" s="445"/>
      <c r="K115" s="451"/>
      <c r="L115" s="445"/>
      <c r="M115" s="445"/>
      <c r="N115" s="451"/>
      <c r="O115" s="445"/>
      <c r="P115" s="445"/>
      <c r="Q115" s="445"/>
      <c r="R115" s="2845">
        <v>30</v>
      </c>
    </row>
    <row r="116" spans="1:18">
      <c r="A116" s="2845">
        <v>32</v>
      </c>
      <c r="B116" s="425" t="s">
        <v>3872</v>
      </c>
      <c r="C116" s="445"/>
      <c r="D116" s="445"/>
      <c r="E116" s="451"/>
      <c r="F116" s="445"/>
      <c r="G116" s="445"/>
      <c r="H116" s="451"/>
      <c r="I116" s="2856"/>
      <c r="J116" s="445"/>
      <c r="K116" s="451"/>
      <c r="L116" s="445"/>
      <c r="M116" s="445"/>
      <c r="N116" s="451"/>
      <c r="O116" s="445"/>
      <c r="P116" s="445"/>
      <c r="Q116" s="445"/>
      <c r="R116" s="2845">
        <v>31</v>
      </c>
    </row>
    <row r="117" spans="1:18">
      <c r="A117" s="2845">
        <v>33</v>
      </c>
      <c r="B117" s="425" t="s">
        <v>5302</v>
      </c>
      <c r="C117" s="445"/>
      <c r="D117" s="445"/>
      <c r="E117" s="451"/>
      <c r="F117" s="445"/>
      <c r="G117" s="445"/>
      <c r="H117" s="451"/>
      <c r="I117" s="2856"/>
      <c r="J117" s="445"/>
      <c r="K117" s="451"/>
      <c r="L117" s="445"/>
      <c r="M117" s="445"/>
      <c r="N117" s="451"/>
      <c r="O117" s="445"/>
      <c r="P117" s="445"/>
      <c r="Q117" s="445"/>
      <c r="R117" s="2845">
        <v>32</v>
      </c>
    </row>
    <row r="118" spans="1:18">
      <c r="A118" s="2845">
        <v>34</v>
      </c>
      <c r="B118" s="425" t="s">
        <v>5303</v>
      </c>
      <c r="C118" s="452"/>
      <c r="D118" s="452">
        <f>SUM(D102:D117)</f>
        <v>0</v>
      </c>
      <c r="E118" s="453"/>
      <c r="F118" s="452"/>
      <c r="G118" s="452">
        <f>SUM(G102:G117)</f>
        <v>0</v>
      </c>
      <c r="H118" s="453"/>
      <c r="I118" s="2858"/>
      <c r="J118" s="452">
        <f>SUM(J102:J117)</f>
        <v>0</v>
      </c>
      <c r="K118" s="453"/>
      <c r="L118" s="452"/>
      <c r="M118" s="452">
        <f>SUM(M102:M117)</f>
        <v>0</v>
      </c>
      <c r="N118" s="453"/>
      <c r="O118" s="452"/>
      <c r="P118" s="452">
        <f>SUM(P102:P117)</f>
        <v>0</v>
      </c>
      <c r="Q118" s="452"/>
      <c r="R118" s="2845">
        <v>33</v>
      </c>
    </row>
    <row r="119" spans="1:18" ht="16" thickBot="1">
      <c r="A119" s="2845">
        <v>35</v>
      </c>
      <c r="B119" s="425" t="s">
        <v>5304</v>
      </c>
      <c r="C119" s="456"/>
      <c r="D119" s="456"/>
      <c r="E119" s="2860"/>
      <c r="F119" s="456"/>
      <c r="G119" s="456"/>
      <c r="H119" s="2860"/>
      <c r="I119" s="2861"/>
      <c r="J119" s="456"/>
      <c r="K119" s="2860"/>
      <c r="L119" s="456"/>
      <c r="M119" s="456"/>
      <c r="N119" s="2860"/>
      <c r="O119" s="456"/>
      <c r="P119" s="456"/>
      <c r="Q119" s="456"/>
      <c r="R119" s="2845">
        <v>34</v>
      </c>
    </row>
    <row r="120" spans="1:18" ht="16" thickBot="1">
      <c r="A120" s="2845">
        <v>36</v>
      </c>
      <c r="B120" s="425" t="s">
        <v>5305</v>
      </c>
      <c r="C120" s="2862"/>
      <c r="D120" s="2862"/>
      <c r="E120" s="2862"/>
      <c r="F120" s="2862"/>
      <c r="G120" s="2862"/>
      <c r="H120" s="2862"/>
      <c r="I120" s="2863"/>
      <c r="J120" s="2864"/>
      <c r="K120" s="2862"/>
      <c r="L120" s="2864"/>
      <c r="M120" s="2864"/>
      <c r="N120" s="2862"/>
      <c r="O120" s="2864"/>
      <c r="P120" s="2864"/>
      <c r="Q120" s="2864"/>
      <c r="R120" s="2845">
        <v>35</v>
      </c>
    </row>
    <row r="121" spans="1:18">
      <c r="A121" s="2844">
        <v>37</v>
      </c>
      <c r="B121" s="1554" t="s">
        <v>5306</v>
      </c>
      <c r="C121" s="1554"/>
      <c r="D121" s="1554"/>
      <c r="E121" s="1554"/>
      <c r="F121" s="1554"/>
      <c r="G121" s="1554"/>
      <c r="H121" s="1554"/>
      <c r="I121" s="2844"/>
      <c r="J121" s="1554"/>
      <c r="K121" s="1554"/>
      <c r="L121" s="1554"/>
      <c r="M121" s="1554"/>
      <c r="N121" s="1554"/>
      <c r="O121" s="1554"/>
      <c r="P121" s="1554"/>
      <c r="R121" s="2844">
        <v>36</v>
      </c>
    </row>
    <row r="122" spans="1:18">
      <c r="A122" s="2845"/>
      <c r="B122" s="425" t="s">
        <v>5307</v>
      </c>
      <c r="C122" s="425"/>
      <c r="D122" s="425"/>
      <c r="E122" s="425"/>
      <c r="F122" s="425"/>
      <c r="G122" s="425"/>
      <c r="H122" s="425"/>
      <c r="I122" s="2845"/>
      <c r="J122" s="425"/>
      <c r="K122" s="425"/>
      <c r="L122" s="425"/>
      <c r="M122" s="425"/>
      <c r="N122" s="425"/>
      <c r="O122" s="425"/>
      <c r="P122" s="425"/>
      <c r="Q122" s="395"/>
      <c r="R122" s="2845"/>
    </row>
    <row r="123" spans="1:18">
      <c r="A123" s="2845">
        <v>38</v>
      </c>
      <c r="B123" s="425" t="s">
        <v>5308</v>
      </c>
      <c r="C123" s="451"/>
      <c r="D123" s="451"/>
      <c r="E123" s="451"/>
      <c r="F123" s="451"/>
      <c r="G123" s="451"/>
      <c r="H123" s="451"/>
      <c r="I123" s="2865"/>
      <c r="J123" s="451"/>
      <c r="K123" s="451"/>
      <c r="L123" s="451"/>
      <c r="M123" s="451"/>
      <c r="N123" s="451"/>
      <c r="O123" s="451"/>
      <c r="P123" s="451"/>
      <c r="Q123" s="445"/>
      <c r="R123" s="2845">
        <v>37</v>
      </c>
    </row>
    <row r="124" spans="1:18">
      <c r="A124" s="2844">
        <v>39</v>
      </c>
      <c r="B124" s="1554" t="s">
        <v>5309</v>
      </c>
      <c r="C124" s="1558"/>
      <c r="D124" s="1558"/>
      <c r="E124" s="1558"/>
      <c r="F124" s="1558"/>
      <c r="G124" s="1558"/>
      <c r="H124" s="1558"/>
      <c r="I124" s="2866"/>
      <c r="J124" s="1558"/>
      <c r="K124" s="1558"/>
      <c r="L124" s="1558"/>
      <c r="M124" s="1558"/>
      <c r="N124" s="1558"/>
      <c r="O124" s="1558"/>
      <c r="P124" s="1558"/>
      <c r="Q124" s="424"/>
      <c r="R124" s="2844">
        <v>38</v>
      </c>
    </row>
    <row r="125" spans="1:18">
      <c r="A125" s="2845"/>
      <c r="B125" s="425" t="s">
        <v>5310</v>
      </c>
      <c r="C125" s="451"/>
      <c r="D125" s="451"/>
      <c r="E125" s="451"/>
      <c r="F125" s="451"/>
      <c r="G125" s="451"/>
      <c r="H125" s="451"/>
      <c r="I125" s="2865"/>
      <c r="J125" s="451"/>
      <c r="K125" s="451"/>
      <c r="L125" s="451"/>
      <c r="M125" s="451"/>
      <c r="N125" s="451"/>
      <c r="O125" s="451"/>
      <c r="P125" s="451"/>
      <c r="Q125" s="445"/>
      <c r="R125" s="2845"/>
    </row>
    <row r="126" spans="1:18">
      <c r="A126" s="2844">
        <v>40</v>
      </c>
      <c r="B126" s="1554" t="s">
        <v>5311</v>
      </c>
      <c r="C126" s="2867"/>
      <c r="D126" s="2867"/>
      <c r="E126" s="2867"/>
      <c r="F126" s="2867"/>
      <c r="G126" s="2867"/>
      <c r="H126" s="2867"/>
      <c r="I126" s="2868"/>
      <c r="J126" s="2867"/>
      <c r="K126" s="2867"/>
      <c r="L126" s="2867"/>
      <c r="M126" s="2867"/>
      <c r="N126" s="2867"/>
      <c r="O126" s="2867"/>
      <c r="P126" s="2867"/>
      <c r="Q126" s="457"/>
      <c r="R126" s="2844">
        <v>39</v>
      </c>
    </row>
    <row r="127" spans="1:18">
      <c r="A127" s="2845"/>
      <c r="B127" s="425" t="s">
        <v>5312</v>
      </c>
      <c r="C127" s="458"/>
      <c r="D127" s="458"/>
      <c r="E127" s="458"/>
      <c r="F127" s="458"/>
      <c r="G127" s="458"/>
      <c r="H127" s="458"/>
      <c r="I127" s="2869"/>
      <c r="J127" s="458"/>
      <c r="K127" s="458"/>
      <c r="L127" s="458"/>
      <c r="M127" s="458"/>
      <c r="N127" s="458"/>
      <c r="O127" s="458"/>
      <c r="P127" s="458"/>
      <c r="Q127" s="459"/>
      <c r="R127" s="2845"/>
    </row>
    <row r="128" spans="1:18">
      <c r="A128" s="2845">
        <v>41</v>
      </c>
      <c r="B128" s="425" t="s">
        <v>5313</v>
      </c>
      <c r="C128" s="458"/>
      <c r="D128" s="458"/>
      <c r="E128" s="458"/>
      <c r="F128" s="458"/>
      <c r="G128" s="458"/>
      <c r="H128" s="458"/>
      <c r="I128" s="2869"/>
      <c r="J128" s="458"/>
      <c r="K128" s="458"/>
      <c r="L128" s="458"/>
      <c r="M128" s="458"/>
      <c r="N128" s="458"/>
      <c r="O128" s="458"/>
      <c r="P128" s="458"/>
      <c r="Q128" s="459"/>
      <c r="R128" s="2845">
        <v>40</v>
      </c>
    </row>
    <row r="129" spans="1:18">
      <c r="A129" s="2845">
        <v>42</v>
      </c>
      <c r="B129" s="425" t="s">
        <v>5314</v>
      </c>
      <c r="C129" s="458"/>
      <c r="D129" s="458"/>
      <c r="E129" s="458"/>
      <c r="F129" s="458"/>
      <c r="G129" s="458"/>
      <c r="H129" s="458"/>
      <c r="I129" s="2869"/>
      <c r="J129" s="458"/>
      <c r="K129" s="458"/>
      <c r="L129" s="458"/>
      <c r="M129" s="458"/>
      <c r="N129" s="458"/>
      <c r="O129" s="458"/>
      <c r="P129" s="458"/>
      <c r="Q129" s="459"/>
      <c r="R129" s="2845">
        <v>41</v>
      </c>
    </row>
    <row r="130" spans="1:18">
      <c r="A130" s="2845">
        <v>43</v>
      </c>
      <c r="B130" s="425" t="s">
        <v>5315</v>
      </c>
      <c r="C130" s="458"/>
      <c r="D130" s="458"/>
      <c r="E130" s="458"/>
      <c r="F130" s="458"/>
      <c r="G130" s="458"/>
      <c r="H130" s="458"/>
      <c r="I130" s="2869"/>
      <c r="J130" s="458"/>
      <c r="K130" s="458"/>
      <c r="L130" s="458"/>
      <c r="M130" s="458"/>
      <c r="N130" s="458"/>
      <c r="O130" s="458"/>
      <c r="P130" s="458"/>
      <c r="Q130" s="459"/>
      <c r="R130" s="2845">
        <v>42</v>
      </c>
    </row>
    <row r="131" spans="1:18" ht="16" thickBot="1">
      <c r="A131" s="3083">
        <v>44</v>
      </c>
      <c r="B131" s="1789" t="s">
        <v>5316</v>
      </c>
      <c r="C131" s="1790"/>
      <c r="D131" s="1790"/>
      <c r="E131" s="1790"/>
      <c r="F131" s="1790"/>
      <c r="G131" s="1790"/>
      <c r="H131" s="1790"/>
      <c r="I131" s="3084"/>
      <c r="J131" s="1790"/>
      <c r="K131" s="1790"/>
      <c r="L131" s="1790"/>
      <c r="M131" s="1790"/>
      <c r="N131" s="1790"/>
      <c r="O131" s="1790"/>
      <c r="P131" s="1790"/>
      <c r="Q131" s="3085"/>
      <c r="R131" s="3083">
        <v>43</v>
      </c>
    </row>
    <row r="132" spans="1:18">
      <c r="A132" s="9" t="s">
        <v>5317</v>
      </c>
      <c r="I132" s="9" t="s">
        <v>5317</v>
      </c>
      <c r="Q132" s="391" t="s">
        <v>5318</v>
      </c>
      <c r="R132" s="391"/>
    </row>
    <row r="133" spans="1:18">
      <c r="A133" s="391" t="s">
        <v>5321</v>
      </c>
      <c r="B133" s="391"/>
      <c r="C133" s="391"/>
      <c r="D133" s="391"/>
      <c r="E133" s="391"/>
      <c r="F133" s="391"/>
      <c r="G133" s="391"/>
      <c r="H133" s="391"/>
      <c r="I133" s="391" t="s">
        <v>5322</v>
      </c>
      <c r="J133" s="391"/>
      <c r="K133" s="391"/>
      <c r="L133" s="391"/>
      <c r="M133" s="391"/>
      <c r="N133" s="391"/>
      <c r="O133" s="391"/>
      <c r="P133" s="391"/>
      <c r="Q133" s="391"/>
      <c r="R133" s="391"/>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tabColor rgb="FF92D050"/>
  </sheetPr>
  <dimension ref="A1:N139"/>
  <sheetViews>
    <sheetView zoomScale="70" zoomScaleNormal="70" workbookViewId="0"/>
  </sheetViews>
  <sheetFormatPr defaultColWidth="9.69140625" defaultRowHeight="15.5"/>
  <cols>
    <col min="1" max="1" width="4.69140625" customWidth="1"/>
    <col min="2" max="2" width="48" customWidth="1"/>
    <col min="3" max="3" width="14.69140625" customWidth="1"/>
    <col min="4" max="4" width="16" customWidth="1"/>
    <col min="5" max="5" width="14.69140625" customWidth="1"/>
    <col min="6" max="6" width="17" customWidth="1"/>
    <col min="7" max="7" width="2.69140625" customWidth="1"/>
    <col min="8" max="8" width="15.69140625" customWidth="1"/>
    <col min="9" max="9" width="18.4609375" customWidth="1"/>
    <col min="10" max="10" width="17.69140625" customWidth="1"/>
    <col min="11" max="12" width="15.69140625" customWidth="1"/>
    <col min="13" max="13" width="18.69140625" customWidth="1"/>
    <col min="14" max="14" width="4.69140625" customWidth="1"/>
  </cols>
  <sheetData>
    <row r="1" spans="1:14">
      <c r="A1" s="1471" t="s">
        <v>156</v>
      </c>
      <c r="B1" s="2683"/>
      <c r="C1" s="2834" t="s">
        <v>353</v>
      </c>
      <c r="D1" s="2835"/>
      <c r="E1" s="2791" t="s">
        <v>158</v>
      </c>
      <c r="F1" s="2791" t="s">
        <v>159</v>
      </c>
      <c r="H1" s="1471" t="s">
        <v>156</v>
      </c>
      <c r="I1" s="2684"/>
      <c r="J1" s="2834" t="s">
        <v>353</v>
      </c>
      <c r="K1" s="2835"/>
      <c r="L1" s="2791" t="s">
        <v>158</v>
      </c>
      <c r="M1" s="2836" t="s">
        <v>159</v>
      </c>
      <c r="N1" s="2753"/>
    </row>
    <row r="2" spans="1:14">
      <c r="A2" s="2429" t="str">
        <f>'Data Sheet'!$C$25</f>
        <v xml:space="preserve">Niagara Mohawk Power Corporation </v>
      </c>
      <c r="C2" s="1949" t="s">
        <v>5233</v>
      </c>
      <c r="E2" s="2030" t="s">
        <v>161</v>
      </c>
      <c r="F2" s="2795"/>
      <c r="H2" s="2429" t="str">
        <f>'Data Sheet'!$C$25</f>
        <v xml:space="preserve">Niagara Mohawk Power Corporation </v>
      </c>
      <c r="I2" s="1554"/>
      <c r="J2" s="1949" t="s">
        <v>5233</v>
      </c>
      <c r="L2" s="2030" t="s">
        <v>161</v>
      </c>
      <c r="M2" s="2838"/>
      <c r="N2" s="1601"/>
    </row>
    <row r="3" spans="1:14" ht="15" customHeight="1" thickBot="1">
      <c r="A3" s="3037"/>
      <c r="B3" s="3038"/>
      <c r="C3" s="3037" t="s">
        <v>1615</v>
      </c>
      <c r="D3" s="1789"/>
      <c r="E3" s="2870" t="str">
        <f>'Data Sheet'!$C$40</f>
        <v>April 20, 2026</v>
      </c>
      <c r="F3" s="3083" t="str">
        <f>'Data Sheet'!$C$38</f>
        <v>December 31, 2025</v>
      </c>
      <c r="H3" s="3037"/>
      <c r="I3" s="1789"/>
      <c r="J3" s="3037" t="s">
        <v>1615</v>
      </c>
      <c r="K3" s="1789"/>
      <c r="L3" s="2870" t="str">
        <f>'Data Sheet'!$C$40</f>
        <v>April 20, 2026</v>
      </c>
      <c r="M3" s="3080" t="str">
        <f>'Data Sheet'!$C$38</f>
        <v>December 31, 2025</v>
      </c>
      <c r="N3" s="2034"/>
    </row>
    <row r="4" spans="1:14" ht="15" customHeight="1" thickBot="1">
      <c r="A4" s="3081" t="s">
        <v>5323</v>
      </c>
      <c r="B4" s="3067"/>
      <c r="C4" s="3067"/>
      <c r="D4" s="3060"/>
      <c r="E4" s="3060"/>
      <c r="F4" s="2793"/>
      <c r="H4" s="3081" t="s">
        <v>5324</v>
      </c>
      <c r="I4" s="3067"/>
      <c r="J4" s="3067"/>
      <c r="K4" s="3067"/>
      <c r="L4" s="3060"/>
      <c r="M4" s="2839"/>
      <c r="N4" s="1789"/>
    </row>
    <row r="5" spans="1:14">
      <c r="A5" s="2750"/>
      <c r="B5" s="34"/>
      <c r="C5" s="34"/>
      <c r="D5" s="391"/>
      <c r="E5" s="391"/>
      <c r="F5" s="2753"/>
      <c r="H5" s="2750"/>
      <c r="I5" s="34"/>
      <c r="J5" s="34"/>
      <c r="K5" s="34"/>
      <c r="L5" s="391"/>
      <c r="M5" s="2837"/>
      <c r="N5" s="1554"/>
    </row>
    <row r="6" spans="1:14">
      <c r="A6" s="1949" t="s">
        <v>5325</v>
      </c>
      <c r="C6" t="s">
        <v>5326</v>
      </c>
      <c r="F6" s="1554"/>
      <c r="H6" s="1949" t="s">
        <v>5327</v>
      </c>
      <c r="K6" t="s">
        <v>5328</v>
      </c>
      <c r="N6" s="1554"/>
    </row>
    <row r="7" spans="1:14">
      <c r="A7" s="1949" t="s">
        <v>5329</v>
      </c>
      <c r="C7" t="s">
        <v>5330</v>
      </c>
      <c r="F7" s="1554"/>
      <c r="H7" s="1949" t="s">
        <v>5331</v>
      </c>
      <c r="K7" t="s">
        <v>5332</v>
      </c>
      <c r="N7" s="1554"/>
    </row>
    <row r="8" spans="1:14">
      <c r="A8" s="1949" t="s">
        <v>5333</v>
      </c>
      <c r="C8" t="s">
        <v>5334</v>
      </c>
      <c r="F8" s="1554"/>
      <c r="H8" s="1949" t="s">
        <v>5335</v>
      </c>
      <c r="K8" t="s">
        <v>5336</v>
      </c>
      <c r="N8" s="1554"/>
    </row>
    <row r="9" spans="1:14">
      <c r="A9" s="1949" t="s">
        <v>5337</v>
      </c>
      <c r="C9" t="s">
        <v>5338</v>
      </c>
      <c r="F9" s="1554"/>
      <c r="H9" s="1949" t="s">
        <v>5339</v>
      </c>
      <c r="N9" s="1554"/>
    </row>
    <row r="10" spans="1:14">
      <c r="A10" s="1949" t="s">
        <v>5340</v>
      </c>
      <c r="C10" t="s">
        <v>5341</v>
      </c>
      <c r="F10" s="1554"/>
      <c r="H10" s="1949" t="s">
        <v>5342</v>
      </c>
      <c r="N10" s="1554"/>
    </row>
    <row r="11" spans="1:14">
      <c r="A11" s="1949" t="s">
        <v>5343</v>
      </c>
      <c r="F11" s="1554"/>
      <c r="H11" s="1949"/>
      <c r="N11" s="1554"/>
    </row>
    <row r="12" spans="1:14" ht="16" thickBot="1">
      <c r="A12" s="3037"/>
      <c r="B12" s="3038"/>
      <c r="C12" s="3038"/>
      <c r="D12" s="3038"/>
      <c r="E12" s="3038"/>
      <c r="F12" s="1789"/>
      <c r="H12" s="3037"/>
      <c r="I12" s="3038"/>
      <c r="J12" s="3038"/>
      <c r="K12" s="3038"/>
      <c r="L12" s="3038"/>
      <c r="M12" s="3038"/>
      <c r="N12" s="1789"/>
    </row>
    <row r="13" spans="1:14">
      <c r="A13" s="2844"/>
      <c r="B13" s="1554"/>
      <c r="D13" s="1554"/>
      <c r="F13" s="2871"/>
      <c r="H13" s="1949"/>
      <c r="I13" s="1554"/>
      <c r="K13" s="1554"/>
      <c r="M13" s="1554"/>
      <c r="N13" s="1554"/>
    </row>
    <row r="14" spans="1:14">
      <c r="A14" s="2872"/>
      <c r="B14" s="1554"/>
      <c r="C14" t="s">
        <v>5344</v>
      </c>
      <c r="D14" s="1598"/>
      <c r="E14" t="s">
        <v>5344</v>
      </c>
      <c r="F14" s="1601"/>
      <c r="H14" s="2429" t="s">
        <v>5345</v>
      </c>
      <c r="I14" s="1601"/>
      <c r="J14" s="1949" t="s">
        <v>5345</v>
      </c>
      <c r="K14" s="1554"/>
      <c r="L14" s="1949" t="s">
        <v>5345</v>
      </c>
      <c r="M14" s="1554"/>
      <c r="N14" s="1554"/>
    </row>
    <row r="15" spans="1:14">
      <c r="A15" s="2795" t="s">
        <v>399</v>
      </c>
      <c r="B15" s="1601" t="s">
        <v>104</v>
      </c>
      <c r="C15" t="s">
        <v>5346</v>
      </c>
      <c r="D15" s="1554"/>
      <c r="E15" t="s">
        <v>5346</v>
      </c>
      <c r="F15" s="1598"/>
      <c r="H15" s="1949" t="s">
        <v>5347</v>
      </c>
      <c r="I15" s="1598"/>
      <c r="J15" s="1949" t="s">
        <v>5347</v>
      </c>
      <c r="K15" s="1554"/>
      <c r="L15" s="1949" t="s">
        <v>5347</v>
      </c>
      <c r="M15" s="1554"/>
      <c r="N15" s="2795" t="s">
        <v>399</v>
      </c>
    </row>
    <row r="16" spans="1:14">
      <c r="A16" s="2795" t="s">
        <v>402</v>
      </c>
      <c r="B16" s="1601"/>
      <c r="D16" s="1554"/>
      <c r="F16" s="1554"/>
      <c r="H16" s="2030"/>
      <c r="I16" s="1598"/>
      <c r="K16" s="1554"/>
      <c r="M16" s="1554"/>
      <c r="N16" s="2795" t="s">
        <v>402</v>
      </c>
    </row>
    <row r="17" spans="1:14" ht="16" thickBot="1">
      <c r="A17" s="3061"/>
      <c r="B17" s="2034" t="s">
        <v>172</v>
      </c>
      <c r="C17" s="3060" t="s">
        <v>173</v>
      </c>
      <c r="D17" s="2034"/>
      <c r="E17" s="3060" t="s">
        <v>174</v>
      </c>
      <c r="F17" s="2034"/>
      <c r="H17" s="3080" t="s">
        <v>175</v>
      </c>
      <c r="I17" s="2034"/>
      <c r="J17" s="3060" t="s">
        <v>513</v>
      </c>
      <c r="K17" s="2034"/>
      <c r="L17" s="3060" t="s">
        <v>514</v>
      </c>
      <c r="M17" s="2034"/>
      <c r="N17" s="3061"/>
    </row>
    <row r="18" spans="1:14">
      <c r="A18" s="2845">
        <v>1</v>
      </c>
      <c r="B18" s="425" t="s">
        <v>5348</v>
      </c>
      <c r="C18" s="395"/>
      <c r="D18" s="425"/>
      <c r="E18" s="428"/>
      <c r="F18" s="423"/>
      <c r="H18" s="2846"/>
      <c r="I18" s="425"/>
      <c r="J18" s="395"/>
      <c r="K18" s="425"/>
      <c r="L18" s="428"/>
      <c r="M18" s="423"/>
      <c r="N18" s="2845">
        <v>1</v>
      </c>
    </row>
    <row r="19" spans="1:14">
      <c r="A19" s="2845">
        <v>2</v>
      </c>
      <c r="B19" s="425" t="s">
        <v>5349</v>
      </c>
      <c r="C19" s="395"/>
      <c r="D19" s="425"/>
      <c r="E19" s="444"/>
      <c r="F19" s="437"/>
      <c r="H19" s="2846"/>
      <c r="I19" s="425"/>
      <c r="J19" s="395"/>
      <c r="K19" s="425"/>
      <c r="L19" s="444"/>
      <c r="M19" s="437"/>
      <c r="N19" s="2845">
        <v>2</v>
      </c>
    </row>
    <row r="20" spans="1:14">
      <c r="A20" s="2845">
        <v>3</v>
      </c>
      <c r="B20" s="425" t="s">
        <v>5277</v>
      </c>
      <c r="C20" s="395"/>
      <c r="D20" s="425"/>
      <c r="E20" s="444"/>
      <c r="F20" s="437"/>
      <c r="H20" s="2846"/>
      <c r="I20" s="425"/>
      <c r="J20" s="395"/>
      <c r="K20" s="425"/>
      <c r="L20" s="444"/>
      <c r="M20" s="437"/>
      <c r="N20" s="2845">
        <v>3</v>
      </c>
    </row>
    <row r="21" spans="1:14">
      <c r="A21" s="2848">
        <v>4</v>
      </c>
      <c r="B21" s="425" t="s">
        <v>5278</v>
      </c>
      <c r="C21" s="395"/>
      <c r="D21" s="425"/>
      <c r="E21" s="395"/>
      <c r="F21" s="425"/>
      <c r="H21" s="2853"/>
      <c r="I21" s="460"/>
      <c r="J21" s="395"/>
      <c r="K21" s="425"/>
      <c r="L21" s="395"/>
      <c r="M21" s="425"/>
      <c r="N21" s="2848">
        <v>4</v>
      </c>
    </row>
    <row r="22" spans="1:14">
      <c r="A22" s="2850">
        <v>5</v>
      </c>
      <c r="B22" s="1554" t="s">
        <v>5350</v>
      </c>
      <c r="D22" s="1554"/>
      <c r="F22" s="1554"/>
      <c r="H22" s="2873"/>
      <c r="I22" s="2874"/>
      <c r="K22" s="1554"/>
      <c r="M22" s="1554"/>
      <c r="N22" s="2850">
        <v>5</v>
      </c>
    </row>
    <row r="23" spans="1:14">
      <c r="A23" s="2848"/>
      <c r="B23" s="425" t="s">
        <v>5351</v>
      </c>
      <c r="C23" s="395"/>
      <c r="D23" s="425"/>
      <c r="E23" s="395"/>
      <c r="F23" s="425"/>
      <c r="H23" s="2853"/>
      <c r="I23" s="460"/>
      <c r="J23" s="395"/>
      <c r="K23" s="425"/>
      <c r="L23" s="395"/>
      <c r="M23" s="425"/>
      <c r="N23" s="2848"/>
    </row>
    <row r="24" spans="1:14">
      <c r="A24" s="2848">
        <v>6</v>
      </c>
      <c r="B24" s="425" t="s">
        <v>5352</v>
      </c>
      <c r="C24" s="395"/>
      <c r="D24" s="425"/>
      <c r="E24" s="395"/>
      <c r="F24" s="425"/>
      <c r="H24" s="2853"/>
      <c r="I24" s="460"/>
      <c r="J24" s="395"/>
      <c r="K24" s="425"/>
      <c r="L24" s="395"/>
      <c r="M24" s="425"/>
      <c r="N24" s="2848">
        <v>6</v>
      </c>
    </row>
    <row r="25" spans="1:14">
      <c r="A25" s="2848">
        <v>7</v>
      </c>
      <c r="B25" s="425" t="s">
        <v>5282</v>
      </c>
      <c r="C25" s="395"/>
      <c r="D25" s="425"/>
      <c r="E25" s="395"/>
      <c r="F25" s="425"/>
      <c r="H25" s="2853"/>
      <c r="I25" s="460"/>
      <c r="J25" s="395"/>
      <c r="K25" s="425"/>
      <c r="L25" s="395"/>
      <c r="M25" s="425"/>
      <c r="N25" s="2848">
        <v>7</v>
      </c>
    </row>
    <row r="26" spans="1:14">
      <c r="A26" s="2848">
        <v>8</v>
      </c>
      <c r="B26" s="425" t="s">
        <v>5353</v>
      </c>
      <c r="C26" s="395"/>
      <c r="D26" s="425"/>
      <c r="E26" s="395"/>
      <c r="F26" s="425"/>
      <c r="H26" s="2853"/>
      <c r="I26" s="460"/>
      <c r="J26" s="395"/>
      <c r="K26" s="425"/>
      <c r="L26" s="395"/>
      <c r="M26" s="425"/>
      <c r="N26" s="2848">
        <v>8</v>
      </c>
    </row>
    <row r="27" spans="1:14">
      <c r="A27" s="2848">
        <v>9</v>
      </c>
      <c r="B27" s="425" t="s">
        <v>5354</v>
      </c>
      <c r="C27" s="395"/>
      <c r="D27" s="425"/>
      <c r="E27" s="395"/>
      <c r="F27" s="425"/>
      <c r="H27" s="2853"/>
      <c r="I27" s="460"/>
      <c r="J27" s="395"/>
      <c r="K27" s="425"/>
      <c r="L27" s="395"/>
      <c r="M27" s="425"/>
      <c r="N27" s="2848">
        <v>9</v>
      </c>
    </row>
    <row r="28" spans="1:14">
      <c r="A28" s="2848">
        <v>10</v>
      </c>
      <c r="B28" s="425" t="s">
        <v>5355</v>
      </c>
      <c r="C28" s="395"/>
      <c r="D28" s="425"/>
      <c r="E28" s="395"/>
      <c r="F28" s="425"/>
      <c r="H28" s="2853"/>
      <c r="I28" s="460"/>
      <c r="J28" s="395"/>
      <c r="K28" s="425"/>
      <c r="L28" s="395"/>
      <c r="M28" s="425"/>
      <c r="N28" s="2848">
        <v>10</v>
      </c>
    </row>
    <row r="29" spans="1:14">
      <c r="A29" s="2848">
        <v>11</v>
      </c>
      <c r="B29" s="425" t="s">
        <v>5286</v>
      </c>
      <c r="C29" s="445"/>
      <c r="D29" s="451"/>
      <c r="E29" s="445"/>
      <c r="F29" s="451"/>
      <c r="G29" s="424"/>
      <c r="H29" s="2854"/>
      <c r="I29" s="461"/>
      <c r="J29" s="445"/>
      <c r="K29" s="451"/>
      <c r="L29" s="445"/>
      <c r="M29" s="451"/>
      <c r="N29" s="2848">
        <v>11</v>
      </c>
    </row>
    <row r="30" spans="1:14">
      <c r="A30" s="2848">
        <v>12</v>
      </c>
      <c r="B30" s="425" t="s">
        <v>5287</v>
      </c>
      <c r="C30" s="445"/>
      <c r="D30" s="451"/>
      <c r="E30" s="445"/>
      <c r="F30" s="451"/>
      <c r="G30" s="424"/>
      <c r="H30" s="2854"/>
      <c r="I30" s="461"/>
      <c r="J30" s="445"/>
      <c r="K30" s="451"/>
      <c r="L30" s="445"/>
      <c r="M30" s="451"/>
      <c r="N30" s="2848">
        <v>12</v>
      </c>
    </row>
    <row r="31" spans="1:14">
      <c r="A31" s="2848">
        <v>13</v>
      </c>
      <c r="B31" s="425" t="s">
        <v>5356</v>
      </c>
      <c r="C31" s="395"/>
      <c r="D31" s="425"/>
      <c r="E31" s="395"/>
      <c r="F31" s="425"/>
      <c r="H31" s="2853"/>
      <c r="I31" s="460"/>
      <c r="J31" s="395"/>
      <c r="K31" s="425"/>
      <c r="L31" s="395"/>
      <c r="M31" s="425"/>
      <c r="N31" s="2848">
        <v>13</v>
      </c>
    </row>
    <row r="32" spans="1:14">
      <c r="A32" s="2845">
        <v>14</v>
      </c>
      <c r="B32" s="425" t="s">
        <v>5357</v>
      </c>
      <c r="C32" s="452"/>
      <c r="D32" s="453"/>
      <c r="E32" s="452"/>
      <c r="F32" s="453"/>
      <c r="G32" s="462"/>
      <c r="H32" s="2858"/>
      <c r="I32" s="453"/>
      <c r="J32" s="452"/>
      <c r="K32" s="453"/>
      <c r="L32" s="452"/>
      <c r="M32" s="453"/>
      <c r="N32" s="2845">
        <v>14</v>
      </c>
    </row>
    <row r="33" spans="1:14">
      <c r="A33" s="2845">
        <v>15</v>
      </c>
      <c r="B33" s="425" t="s">
        <v>5358</v>
      </c>
      <c r="C33" s="445"/>
      <c r="D33" s="451"/>
      <c r="E33" s="445"/>
      <c r="F33" s="451"/>
      <c r="G33" s="424"/>
      <c r="H33" s="2856"/>
      <c r="I33" s="451"/>
      <c r="J33" s="445"/>
      <c r="K33" s="451"/>
      <c r="L33" s="445"/>
      <c r="M33" s="451"/>
      <c r="N33" s="2845">
        <v>15</v>
      </c>
    </row>
    <row r="34" spans="1:14">
      <c r="A34" s="2845">
        <v>16</v>
      </c>
      <c r="B34" s="425" t="s">
        <v>5359</v>
      </c>
      <c r="C34" s="445"/>
      <c r="D34" s="451"/>
      <c r="E34" s="445"/>
      <c r="F34" s="451"/>
      <c r="G34" s="424"/>
      <c r="H34" s="2856"/>
      <c r="I34" s="451"/>
      <c r="J34" s="445"/>
      <c r="K34" s="451"/>
      <c r="L34" s="445"/>
      <c r="M34" s="451"/>
      <c r="N34" s="2845">
        <v>16</v>
      </c>
    </row>
    <row r="35" spans="1:14">
      <c r="A35" s="2845">
        <v>17</v>
      </c>
      <c r="B35" s="425" t="s">
        <v>5360</v>
      </c>
      <c r="C35" s="445"/>
      <c r="D35" s="451"/>
      <c r="E35" s="445"/>
      <c r="F35" s="451"/>
      <c r="G35" s="424"/>
      <c r="H35" s="2856"/>
      <c r="I35" s="451"/>
      <c r="J35" s="445"/>
      <c r="K35" s="451"/>
      <c r="L35" s="445"/>
      <c r="M35" s="451"/>
      <c r="N35" s="2845">
        <v>17</v>
      </c>
    </row>
    <row r="36" spans="1:14">
      <c r="A36" s="2845">
        <v>18</v>
      </c>
      <c r="B36" s="36" t="s">
        <v>5361</v>
      </c>
      <c r="C36" s="445"/>
      <c r="D36" s="451"/>
      <c r="E36" s="445"/>
      <c r="F36" s="451"/>
      <c r="G36" s="424"/>
      <c r="H36" s="2856"/>
      <c r="I36" s="451"/>
      <c r="J36" s="445"/>
      <c r="K36" s="451"/>
      <c r="L36" s="445"/>
      <c r="M36" s="451"/>
      <c r="N36" s="2845">
        <v>18</v>
      </c>
    </row>
    <row r="37" spans="1:14" s="9" customFormat="1">
      <c r="A37" s="2857">
        <v>19</v>
      </c>
      <c r="B37" s="36" t="s">
        <v>5362</v>
      </c>
      <c r="C37" s="223"/>
      <c r="D37" s="704"/>
      <c r="E37" s="223"/>
      <c r="F37" s="704"/>
      <c r="G37" s="151"/>
      <c r="H37" s="2667"/>
      <c r="I37" s="704"/>
      <c r="J37" s="223"/>
      <c r="K37" s="704"/>
      <c r="L37" s="223"/>
      <c r="M37" s="704"/>
      <c r="N37" s="2857">
        <v>19</v>
      </c>
    </row>
    <row r="38" spans="1:14">
      <c r="A38" s="2845">
        <v>20</v>
      </c>
      <c r="B38" s="36" t="s">
        <v>5363</v>
      </c>
      <c r="C38" s="452">
        <f>SUM(C32:C37)</f>
        <v>0</v>
      </c>
      <c r="D38" s="453"/>
      <c r="E38" s="452">
        <f>SUM(E32:E37)</f>
        <v>0</v>
      </c>
      <c r="F38" s="453"/>
      <c r="G38" s="462"/>
      <c r="H38" s="2858">
        <f>SUM(H32:H37)</f>
        <v>0</v>
      </c>
      <c r="I38" s="453"/>
      <c r="J38" s="452">
        <f>SUM(J32:J37)</f>
        <v>0</v>
      </c>
      <c r="K38" s="453"/>
      <c r="L38" s="452">
        <f>SUM(L32:L37)</f>
        <v>0</v>
      </c>
      <c r="M38" s="453"/>
      <c r="N38" s="2845">
        <v>20</v>
      </c>
    </row>
    <row r="39" spans="1:14">
      <c r="A39" s="2845">
        <v>21</v>
      </c>
      <c r="B39" s="425" t="s">
        <v>5364</v>
      </c>
      <c r="C39" s="463"/>
      <c r="D39" s="464"/>
      <c r="E39" s="463"/>
      <c r="F39" s="464"/>
      <c r="G39" s="465"/>
      <c r="H39" s="2875"/>
      <c r="I39" s="464"/>
      <c r="J39" s="463"/>
      <c r="K39" s="464"/>
      <c r="L39" s="463"/>
      <c r="M39" s="464"/>
      <c r="N39" s="2845">
        <v>21</v>
      </c>
    </row>
    <row r="40" spans="1:14">
      <c r="A40" s="2845">
        <v>22</v>
      </c>
      <c r="B40" s="425" t="s">
        <v>5365</v>
      </c>
      <c r="C40" s="395"/>
      <c r="D40" s="425"/>
      <c r="E40" s="395"/>
      <c r="F40" s="425"/>
      <c r="H40" s="2846"/>
      <c r="I40" s="425"/>
      <c r="J40" s="395"/>
      <c r="K40" s="425"/>
      <c r="L40" s="395"/>
      <c r="M40" s="425"/>
      <c r="N40" s="2845">
        <v>22</v>
      </c>
    </row>
    <row r="41" spans="1:14">
      <c r="A41" s="2845">
        <v>23</v>
      </c>
      <c r="B41" s="425" t="s">
        <v>5366</v>
      </c>
      <c r="C41" s="452"/>
      <c r="D41" s="453"/>
      <c r="E41" s="452"/>
      <c r="F41" s="453"/>
      <c r="G41" s="462"/>
      <c r="H41" s="2858"/>
      <c r="I41" s="453"/>
      <c r="J41" s="452"/>
      <c r="K41" s="453"/>
      <c r="L41" s="452"/>
      <c r="M41" s="453"/>
      <c r="N41" s="2845">
        <v>23</v>
      </c>
    </row>
    <row r="42" spans="1:14">
      <c r="A42" s="2845">
        <v>24</v>
      </c>
      <c r="B42" s="425" t="s">
        <v>5367</v>
      </c>
      <c r="C42" s="445"/>
      <c r="D42" s="451"/>
      <c r="E42" s="445"/>
      <c r="F42" s="451"/>
      <c r="G42" s="424"/>
      <c r="H42" s="2856"/>
      <c r="I42" s="451"/>
      <c r="J42" s="445"/>
      <c r="K42" s="451"/>
      <c r="L42" s="445"/>
      <c r="M42" s="451"/>
      <c r="N42" s="2845">
        <v>24</v>
      </c>
    </row>
    <row r="43" spans="1:14">
      <c r="A43" s="2845">
        <v>25</v>
      </c>
      <c r="B43" s="425" t="s">
        <v>5368</v>
      </c>
      <c r="C43" s="445"/>
      <c r="D43" s="451"/>
      <c r="E43" s="445"/>
      <c r="F43" s="451"/>
      <c r="G43" s="424"/>
      <c r="H43" s="2856"/>
      <c r="I43" s="451"/>
      <c r="J43" s="445"/>
      <c r="K43" s="451"/>
      <c r="L43" s="445"/>
      <c r="M43" s="451"/>
      <c r="N43" s="2845">
        <v>25</v>
      </c>
    </row>
    <row r="44" spans="1:14">
      <c r="A44" s="2845">
        <v>26</v>
      </c>
      <c r="B44" s="425" t="s">
        <v>5369</v>
      </c>
      <c r="C44" s="445"/>
      <c r="D44" s="451"/>
      <c r="E44" s="445"/>
      <c r="F44" s="451"/>
      <c r="G44" s="424"/>
      <c r="H44" s="2856"/>
      <c r="I44" s="451"/>
      <c r="J44" s="445"/>
      <c r="K44" s="451"/>
      <c r="L44" s="445"/>
      <c r="M44" s="451"/>
      <c r="N44" s="2845">
        <v>26</v>
      </c>
    </row>
    <row r="45" spans="1:14">
      <c r="A45" s="2845">
        <v>27</v>
      </c>
      <c r="B45" s="425" t="s">
        <v>5370</v>
      </c>
      <c r="C45" s="445"/>
      <c r="D45" s="451"/>
      <c r="E45" s="445"/>
      <c r="F45" s="451"/>
      <c r="G45" s="424"/>
      <c r="H45" s="2856"/>
      <c r="I45" s="451"/>
      <c r="J45" s="445"/>
      <c r="K45" s="451"/>
      <c r="L45" s="445"/>
      <c r="M45" s="451"/>
      <c r="N45" s="2845">
        <v>27</v>
      </c>
    </row>
    <row r="46" spans="1:14">
      <c r="A46" s="2845">
        <v>28</v>
      </c>
      <c r="B46" s="425" t="s">
        <v>5371</v>
      </c>
      <c r="C46" s="445"/>
      <c r="D46" s="451"/>
      <c r="E46" s="445"/>
      <c r="F46" s="451"/>
      <c r="G46" s="424"/>
      <c r="H46" s="2856"/>
      <c r="I46" s="451"/>
      <c r="J46" s="445"/>
      <c r="K46" s="451"/>
      <c r="L46" s="445"/>
      <c r="M46" s="451"/>
      <c r="N46" s="2845">
        <v>28</v>
      </c>
    </row>
    <row r="47" spans="1:14">
      <c r="A47" s="2845">
        <v>29</v>
      </c>
      <c r="B47" s="425" t="s">
        <v>5372</v>
      </c>
      <c r="C47" s="445"/>
      <c r="D47" s="451"/>
      <c r="E47" s="445"/>
      <c r="F47" s="451"/>
      <c r="G47" s="424"/>
      <c r="H47" s="2856"/>
      <c r="I47" s="451"/>
      <c r="J47" s="445"/>
      <c r="K47" s="451"/>
      <c r="L47" s="445"/>
      <c r="M47" s="451"/>
      <c r="N47" s="2845">
        <v>29</v>
      </c>
    </row>
    <row r="48" spans="1:14">
      <c r="A48" s="2845">
        <v>30</v>
      </c>
      <c r="B48" s="425" t="s">
        <v>5373</v>
      </c>
      <c r="C48" s="445"/>
      <c r="D48" s="451"/>
      <c r="E48" s="445"/>
      <c r="F48" s="451"/>
      <c r="G48" s="424"/>
      <c r="H48" s="2856"/>
      <c r="I48" s="451"/>
      <c r="J48" s="445"/>
      <c r="K48" s="451"/>
      <c r="L48" s="445"/>
      <c r="M48" s="451"/>
      <c r="N48" s="2845">
        <v>30</v>
      </c>
    </row>
    <row r="49" spans="1:14">
      <c r="A49" s="2845">
        <v>31</v>
      </c>
      <c r="B49" s="425" t="s">
        <v>5374</v>
      </c>
      <c r="C49" s="445"/>
      <c r="D49" s="451"/>
      <c r="E49" s="445"/>
      <c r="F49" s="451"/>
      <c r="G49" s="424"/>
      <c r="H49" s="2856"/>
      <c r="I49" s="451"/>
      <c r="J49" s="445"/>
      <c r="K49" s="451"/>
      <c r="L49" s="445"/>
      <c r="M49" s="451"/>
      <c r="N49" s="2845">
        <v>31</v>
      </c>
    </row>
    <row r="50" spans="1:14">
      <c r="A50" s="2845">
        <v>32</v>
      </c>
      <c r="B50" s="425" t="s">
        <v>5375</v>
      </c>
      <c r="C50" s="445"/>
      <c r="D50" s="451"/>
      <c r="E50" s="445"/>
      <c r="F50" s="451"/>
      <c r="G50" s="424"/>
      <c r="H50" s="2856"/>
      <c r="I50" s="451"/>
      <c r="K50" s="451"/>
      <c r="L50" s="445"/>
      <c r="M50" s="451"/>
      <c r="N50" s="2845">
        <v>32</v>
      </c>
    </row>
    <row r="51" spans="1:14">
      <c r="A51" s="2845">
        <v>33</v>
      </c>
      <c r="B51" s="425" t="s">
        <v>5376</v>
      </c>
      <c r="C51" s="445"/>
      <c r="D51" s="451"/>
      <c r="E51" s="445"/>
      <c r="F51" s="451"/>
      <c r="G51" s="424"/>
      <c r="H51" s="2856"/>
      <c r="I51" s="451"/>
      <c r="J51" s="445"/>
      <c r="K51" s="451"/>
      <c r="L51" s="445"/>
      <c r="M51" s="451"/>
      <c r="N51" s="2845">
        <v>33</v>
      </c>
    </row>
    <row r="52" spans="1:14">
      <c r="A52" s="2845">
        <v>34</v>
      </c>
      <c r="B52" s="425" t="s">
        <v>5377</v>
      </c>
      <c r="C52" s="452">
        <f>SUM(C41:C51)</f>
        <v>0</v>
      </c>
      <c r="D52" s="453"/>
      <c r="E52" s="452">
        <f>SUM(E41:E51)</f>
        <v>0</v>
      </c>
      <c r="F52" s="453"/>
      <c r="G52" s="462"/>
      <c r="H52" s="2858">
        <f>SUM(H41:H51)</f>
        <v>0</v>
      </c>
      <c r="I52" s="445"/>
      <c r="J52" s="452">
        <f>SUM(J41:J51)</f>
        <v>0</v>
      </c>
      <c r="K52" s="453"/>
      <c r="L52" s="452">
        <f>SUM(L41:L51)</f>
        <v>0</v>
      </c>
      <c r="M52" s="453"/>
      <c r="N52" s="2845">
        <v>34</v>
      </c>
    </row>
    <row r="53" spans="1:14">
      <c r="A53" s="2845">
        <v>35</v>
      </c>
      <c r="B53" s="425" t="s">
        <v>5378</v>
      </c>
      <c r="C53" s="463"/>
      <c r="D53" s="464"/>
      <c r="E53" s="463"/>
      <c r="F53" s="464"/>
      <c r="G53" s="465"/>
      <c r="H53" s="2875"/>
      <c r="I53" s="464"/>
      <c r="J53" s="463"/>
      <c r="K53" s="464"/>
      <c r="L53" s="463"/>
      <c r="M53" s="464"/>
      <c r="N53" s="2845">
        <v>35</v>
      </c>
    </row>
    <row r="54" spans="1:14">
      <c r="A54" s="2844"/>
      <c r="B54" s="1554"/>
      <c r="D54" s="1554"/>
      <c r="F54" s="1554"/>
      <c r="H54" s="1949"/>
      <c r="N54" s="2844"/>
    </row>
    <row r="55" spans="1:14">
      <c r="A55" s="2844"/>
      <c r="B55" s="1554"/>
      <c r="D55" s="1554"/>
      <c r="F55" s="1554"/>
      <c r="H55" s="1949"/>
      <c r="N55" s="2844"/>
    </row>
    <row r="56" spans="1:14">
      <c r="A56" s="2844"/>
      <c r="B56" s="1554"/>
      <c r="D56" s="1554"/>
      <c r="F56" s="1554"/>
      <c r="H56" s="1949"/>
      <c r="N56" s="2844"/>
    </row>
    <row r="57" spans="1:14">
      <c r="A57" s="2844"/>
      <c r="B57" s="1554"/>
      <c r="D57" s="1554"/>
      <c r="F57" s="1554"/>
      <c r="H57" s="1949"/>
      <c r="N57" s="2844"/>
    </row>
    <row r="58" spans="1:14">
      <c r="A58" s="2844"/>
      <c r="B58" s="1554"/>
      <c r="D58" s="1554"/>
      <c r="F58" s="1554"/>
      <c r="H58" s="1949"/>
      <c r="N58" s="2844"/>
    </row>
    <row r="59" spans="1:14">
      <c r="A59" s="2844"/>
      <c r="B59" s="1554"/>
      <c r="D59" s="1554"/>
      <c r="F59" s="1554"/>
      <c r="H59" s="1949"/>
      <c r="N59" s="2844"/>
    </row>
    <row r="60" spans="1:14">
      <c r="A60" s="2844"/>
      <c r="B60" s="1554"/>
      <c r="D60" s="1554"/>
      <c r="F60" s="1554"/>
      <c r="H60" s="1949"/>
      <c r="N60" s="2844"/>
    </row>
    <row r="61" spans="1:14">
      <c r="A61" s="2844"/>
      <c r="B61" s="1554"/>
      <c r="D61" s="1554"/>
      <c r="F61" s="1554"/>
      <c r="H61" s="1949"/>
      <c r="N61" s="2844"/>
    </row>
    <row r="62" spans="1:14">
      <c r="A62" s="2844"/>
      <c r="B62" s="1554"/>
      <c r="D62" s="1554"/>
      <c r="F62" s="1554"/>
      <c r="H62" s="1949"/>
      <c r="N62" s="2844"/>
    </row>
    <row r="63" spans="1:14">
      <c r="A63" s="2844"/>
      <c r="B63" s="1554"/>
      <c r="D63" s="1554"/>
      <c r="F63" s="1554"/>
      <c r="H63" s="1949"/>
      <c r="N63" s="2844"/>
    </row>
    <row r="64" spans="1:14">
      <c r="A64" s="2844"/>
      <c r="B64" s="1554"/>
      <c r="D64" s="1554"/>
      <c r="F64" s="1554"/>
      <c r="H64" s="1949"/>
      <c r="N64" s="2844"/>
    </row>
    <row r="65" spans="1:14" ht="16" thickBot="1">
      <c r="A65" s="3083"/>
      <c r="B65" s="1789"/>
      <c r="C65" s="3038"/>
      <c r="D65" s="1789"/>
      <c r="E65" s="3038"/>
      <c r="F65" s="1789"/>
      <c r="H65" s="3037"/>
      <c r="I65" s="3038"/>
      <c r="J65" s="3038"/>
      <c r="K65" s="3038"/>
      <c r="L65" s="3038"/>
      <c r="M65" s="3038"/>
      <c r="N65" s="3083"/>
    </row>
    <row r="67" spans="1:14">
      <c r="A67" s="9" t="s">
        <v>3733</v>
      </c>
      <c r="B67" s="9"/>
      <c r="H67" s="9" t="s">
        <v>3733</v>
      </c>
      <c r="I67" s="9"/>
      <c r="K67" s="391"/>
    </row>
    <row r="68" spans="1:14">
      <c r="A68" s="391" t="s">
        <v>5379</v>
      </c>
      <c r="B68" s="391"/>
      <c r="C68" s="391"/>
      <c r="D68" s="391"/>
      <c r="E68" s="391"/>
      <c r="F68" s="391"/>
      <c r="H68" s="391" t="s">
        <v>5380</v>
      </c>
      <c r="I68" s="391"/>
      <c r="J68" s="391"/>
      <c r="K68" s="391"/>
      <c r="L68" s="391"/>
      <c r="M68" s="391"/>
      <c r="N68" s="391"/>
    </row>
    <row r="71" spans="1:14">
      <c r="A71" s="34" t="s">
        <v>3090</v>
      </c>
      <c r="B71" s="391"/>
      <c r="C71" s="391"/>
      <c r="D71" s="391"/>
      <c r="E71" s="391"/>
      <c r="F71" s="391"/>
    </row>
    <row r="73" spans="1:14" ht="16" thickBot="1">
      <c r="A73" s="422" t="str">
        <f>'Data Sheet'!$C$25</f>
        <v xml:space="preserve">Niagara Mohawk Power Corporation </v>
      </c>
      <c r="C73" s="373"/>
      <c r="D73" s="373"/>
      <c r="E73" s="443" t="str">
        <f>'Data Sheet'!$C$40</f>
        <v>April 20, 2026</v>
      </c>
      <c r="F73" t="str">
        <f>'Data Sheet'!$C$38</f>
        <v>December 31, 2025</v>
      </c>
      <c r="H73" s="422" t="str">
        <f>'Data Sheet'!$C$25</f>
        <v xml:space="preserve">Niagara Mohawk Power Corporation </v>
      </c>
      <c r="J73" s="373"/>
      <c r="K73" s="373"/>
      <c r="L73" s="443" t="str">
        <f>'Data Sheet'!$C$40</f>
        <v>April 20, 2026</v>
      </c>
      <c r="M73" t="str">
        <f>'Data Sheet'!$C$38</f>
        <v>December 31, 2025</v>
      </c>
      <c r="N73" s="391"/>
    </row>
    <row r="74" spans="1:14">
      <c r="A74" s="1471"/>
      <c r="B74" s="2683"/>
      <c r="C74" s="2683"/>
      <c r="D74" s="2683"/>
      <c r="E74" s="2683"/>
      <c r="F74" s="2684"/>
      <c r="H74" s="1471"/>
      <c r="I74" s="2683"/>
      <c r="J74" s="2683"/>
      <c r="K74" s="2683"/>
      <c r="L74" s="2683"/>
      <c r="M74" s="2683"/>
      <c r="N74" s="2753"/>
    </row>
    <row r="75" spans="1:14">
      <c r="A75" s="2750" t="s">
        <v>5323</v>
      </c>
      <c r="B75" s="34"/>
      <c r="C75" s="34"/>
      <c r="D75" s="391"/>
      <c r="E75" s="391"/>
      <c r="F75" s="1601"/>
      <c r="H75" s="2750" t="s">
        <v>5323</v>
      </c>
      <c r="I75" s="34"/>
      <c r="J75" s="34"/>
      <c r="K75" s="391"/>
      <c r="L75" s="391"/>
      <c r="M75" s="391"/>
      <c r="N75" s="1554"/>
    </row>
    <row r="76" spans="1:14" ht="16" thickBot="1">
      <c r="A76" s="3081"/>
      <c r="B76" s="3067"/>
      <c r="C76" s="3067"/>
      <c r="D76" s="3060"/>
      <c r="E76" s="3060"/>
      <c r="F76" s="2034"/>
      <c r="H76" s="3081"/>
      <c r="I76" s="3067"/>
      <c r="J76" s="3067"/>
      <c r="K76" s="3067"/>
      <c r="L76" s="3060"/>
      <c r="M76" s="3060"/>
      <c r="N76" s="1789"/>
    </row>
    <row r="77" spans="1:14">
      <c r="A77" s="1471" t="s">
        <v>5325</v>
      </c>
      <c r="B77" s="2683"/>
      <c r="C77" s="2683" t="s">
        <v>5326</v>
      </c>
      <c r="D77" s="2683"/>
      <c r="E77" s="2683"/>
      <c r="F77" s="2684"/>
      <c r="H77" s="1949" t="s">
        <v>5327</v>
      </c>
      <c r="K77" t="s">
        <v>5328</v>
      </c>
      <c r="N77" s="1554"/>
    </row>
    <row r="78" spans="1:14">
      <c r="A78" s="1949" t="s">
        <v>5329</v>
      </c>
      <c r="C78" t="s">
        <v>5330</v>
      </c>
      <c r="F78" s="1554"/>
      <c r="H78" s="1949" t="s">
        <v>5331</v>
      </c>
      <c r="K78" t="s">
        <v>5332</v>
      </c>
      <c r="N78" s="1554"/>
    </row>
    <row r="79" spans="1:14">
      <c r="A79" s="1949" t="s">
        <v>5333</v>
      </c>
      <c r="C79" t="s">
        <v>5334</v>
      </c>
      <c r="F79" s="1554"/>
      <c r="H79" s="1949" t="s">
        <v>5335</v>
      </c>
      <c r="K79" t="s">
        <v>5336</v>
      </c>
      <c r="N79" s="1554"/>
    </row>
    <row r="80" spans="1:14">
      <c r="A80" s="1949" t="s">
        <v>5337</v>
      </c>
      <c r="C80" t="s">
        <v>5338</v>
      </c>
      <c r="F80" s="1554"/>
      <c r="H80" s="1949" t="s">
        <v>5339</v>
      </c>
      <c r="N80" s="1554"/>
    </row>
    <row r="81" spans="1:14">
      <c r="A81" s="1949" t="s">
        <v>5340</v>
      </c>
      <c r="C81" t="s">
        <v>5341</v>
      </c>
      <c r="F81" s="1554"/>
      <c r="H81" s="1949" t="s">
        <v>5342</v>
      </c>
      <c r="N81" s="1554"/>
    </row>
    <row r="82" spans="1:14">
      <c r="A82" s="1949" t="s">
        <v>5343</v>
      </c>
      <c r="F82" s="1554"/>
      <c r="H82" s="1949"/>
      <c r="N82" s="1554"/>
    </row>
    <row r="83" spans="1:14" ht="16" thickBot="1">
      <c r="A83" s="3037"/>
      <c r="B83" s="3038"/>
      <c r="C83" s="3038"/>
      <c r="D83" s="3038"/>
      <c r="E83" s="3038"/>
      <c r="F83" s="1789"/>
      <c r="H83" s="3037"/>
      <c r="I83" s="3038"/>
      <c r="J83" s="3038"/>
      <c r="K83" s="3038"/>
      <c r="L83" s="3038"/>
      <c r="M83" s="3038"/>
      <c r="N83" s="1789"/>
    </row>
    <row r="84" spans="1:14">
      <c r="A84" s="2844"/>
      <c r="B84" s="1554"/>
      <c r="D84" s="1554"/>
      <c r="F84" s="1554"/>
      <c r="H84" s="1949"/>
      <c r="I84" s="1554"/>
      <c r="K84" s="1554"/>
      <c r="M84" s="1554"/>
      <c r="N84" s="1554"/>
    </row>
    <row r="85" spans="1:14">
      <c r="A85" s="2872"/>
      <c r="B85" s="1554"/>
      <c r="C85" t="s">
        <v>5344</v>
      </c>
      <c r="D85" s="1598"/>
      <c r="E85" t="s">
        <v>5344</v>
      </c>
      <c r="F85" s="1554"/>
      <c r="H85" s="1949" t="s">
        <v>5345</v>
      </c>
      <c r="I85" s="1601"/>
      <c r="J85" s="1949" t="s">
        <v>5345</v>
      </c>
      <c r="K85" s="1554"/>
      <c r="L85" s="1949" t="s">
        <v>5345</v>
      </c>
      <c r="M85" s="1554"/>
      <c r="N85" s="1554"/>
    </row>
    <row r="86" spans="1:14">
      <c r="A86" s="2795" t="s">
        <v>399</v>
      </c>
      <c r="B86" s="1601" t="s">
        <v>104</v>
      </c>
      <c r="C86" t="s">
        <v>5346</v>
      </c>
      <c r="D86" s="1554"/>
      <c r="E86" t="s">
        <v>5346</v>
      </c>
      <c r="F86" s="1554"/>
      <c r="H86" s="1949" t="s">
        <v>5347</v>
      </c>
      <c r="I86" s="1598"/>
      <c r="J86" s="1949" t="s">
        <v>5347</v>
      </c>
      <c r="K86" s="1554"/>
      <c r="L86" s="1949" t="s">
        <v>5347</v>
      </c>
      <c r="M86" s="1554"/>
      <c r="N86" s="2795" t="s">
        <v>399</v>
      </c>
    </row>
    <row r="87" spans="1:14">
      <c r="A87" s="2795" t="s">
        <v>402</v>
      </c>
      <c r="B87" s="1601"/>
      <c r="D87" s="1554"/>
      <c r="F87" s="1554"/>
      <c r="H87" s="2030"/>
      <c r="I87" s="1598"/>
      <c r="K87" s="1554"/>
      <c r="M87" s="1554"/>
      <c r="N87" s="2795" t="s">
        <v>402</v>
      </c>
    </row>
    <row r="88" spans="1:14" ht="16" thickBot="1">
      <c r="A88" s="3061"/>
      <c r="B88" s="2034" t="s">
        <v>172</v>
      </c>
      <c r="C88" s="3060" t="s">
        <v>173</v>
      </c>
      <c r="D88" s="2034"/>
      <c r="E88" s="3060" t="s">
        <v>174</v>
      </c>
      <c r="F88" s="2034"/>
      <c r="H88" s="3080" t="s">
        <v>175</v>
      </c>
      <c r="I88" s="2034"/>
      <c r="J88" s="3060" t="s">
        <v>513</v>
      </c>
      <c r="K88" s="2034"/>
      <c r="L88" s="3060" t="s">
        <v>514</v>
      </c>
      <c r="M88" s="2034"/>
      <c r="N88" s="3061"/>
    </row>
    <row r="89" spans="1:14">
      <c r="A89" s="2845">
        <v>1</v>
      </c>
      <c r="B89" s="425" t="s">
        <v>5348</v>
      </c>
      <c r="C89" s="395"/>
      <c r="D89" s="425"/>
      <c r="E89" s="428"/>
      <c r="F89" s="423"/>
      <c r="H89" s="2846"/>
      <c r="I89" s="425"/>
      <c r="J89" s="395"/>
      <c r="K89" s="425"/>
      <c r="L89" s="428"/>
      <c r="M89" s="423"/>
      <c r="N89" s="2845">
        <v>1</v>
      </c>
    </row>
    <row r="90" spans="1:14">
      <c r="A90" s="2845">
        <v>2</v>
      </c>
      <c r="B90" s="425" t="s">
        <v>5349</v>
      </c>
      <c r="C90" s="395"/>
      <c r="D90" s="425"/>
      <c r="E90" s="444"/>
      <c r="F90" s="437"/>
      <c r="H90" s="2846"/>
      <c r="I90" s="425"/>
      <c r="J90" s="395"/>
      <c r="K90" s="425"/>
      <c r="L90" s="444"/>
      <c r="M90" s="437"/>
      <c r="N90" s="2845">
        <v>2</v>
      </c>
    </row>
    <row r="91" spans="1:14">
      <c r="A91" s="2845">
        <v>3</v>
      </c>
      <c r="B91" s="425" t="s">
        <v>5277</v>
      </c>
      <c r="C91" s="395"/>
      <c r="D91" s="425"/>
      <c r="E91" s="444"/>
      <c r="F91" s="437"/>
      <c r="H91" s="2846"/>
      <c r="I91" s="425"/>
      <c r="J91" s="395"/>
      <c r="K91" s="425"/>
      <c r="L91" s="444"/>
      <c r="M91" s="437"/>
      <c r="N91" s="2845">
        <v>3</v>
      </c>
    </row>
    <row r="92" spans="1:14">
      <c r="A92" s="2848">
        <v>4</v>
      </c>
      <c r="B92" s="425" t="s">
        <v>5278</v>
      </c>
      <c r="C92" s="395"/>
      <c r="D92" s="425"/>
      <c r="E92" s="395"/>
      <c r="F92" s="425"/>
      <c r="H92" s="2853"/>
      <c r="I92" s="460"/>
      <c r="J92" s="395"/>
      <c r="K92" s="425"/>
      <c r="L92" s="395"/>
      <c r="M92" s="425"/>
      <c r="N92" s="2848">
        <v>4</v>
      </c>
    </row>
    <row r="93" spans="1:14">
      <c r="A93" s="2850">
        <v>5</v>
      </c>
      <c r="B93" s="1554" t="s">
        <v>5350</v>
      </c>
      <c r="D93" s="1554"/>
      <c r="F93" s="1554"/>
      <c r="H93" s="2873"/>
      <c r="I93" s="2874"/>
      <c r="K93" s="1554"/>
      <c r="M93" s="1554"/>
      <c r="N93" s="2850">
        <v>5</v>
      </c>
    </row>
    <row r="94" spans="1:14">
      <c r="A94" s="2848"/>
      <c r="B94" s="425" t="s">
        <v>5351</v>
      </c>
      <c r="C94" s="395"/>
      <c r="D94" s="425"/>
      <c r="E94" s="395"/>
      <c r="F94" s="425"/>
      <c r="H94" s="2853"/>
      <c r="I94" s="460"/>
      <c r="J94" s="395"/>
      <c r="K94" s="425"/>
      <c r="L94" s="395"/>
      <c r="M94" s="425"/>
      <c r="N94" s="2848"/>
    </row>
    <row r="95" spans="1:14">
      <c r="A95" s="2848">
        <v>6</v>
      </c>
      <c r="B95" s="425" t="s">
        <v>5352</v>
      </c>
      <c r="C95" s="395"/>
      <c r="D95" s="425"/>
      <c r="E95" s="395"/>
      <c r="F95" s="425"/>
      <c r="H95" s="2853"/>
      <c r="I95" s="460"/>
      <c r="J95" s="395"/>
      <c r="K95" s="425"/>
      <c r="L95" s="395"/>
      <c r="M95" s="425"/>
      <c r="N95" s="2848">
        <v>6</v>
      </c>
    </row>
    <row r="96" spans="1:14">
      <c r="A96" s="2848">
        <v>7</v>
      </c>
      <c r="B96" s="425" t="s">
        <v>5282</v>
      </c>
      <c r="C96" s="395"/>
      <c r="D96" s="425"/>
      <c r="E96" s="395"/>
      <c r="F96" s="425"/>
      <c r="H96" s="2853"/>
      <c r="I96" s="460"/>
      <c r="J96" s="395"/>
      <c r="K96" s="425"/>
      <c r="L96" s="395"/>
      <c r="M96" s="425"/>
      <c r="N96" s="2848">
        <v>7</v>
      </c>
    </row>
    <row r="97" spans="1:14">
      <c r="A97" s="2848">
        <v>8</v>
      </c>
      <c r="B97" s="425" t="s">
        <v>5353</v>
      </c>
      <c r="C97" s="395"/>
      <c r="D97" s="425"/>
      <c r="E97" s="395"/>
      <c r="F97" s="425"/>
      <c r="H97" s="2853"/>
      <c r="I97" s="460"/>
      <c r="J97" s="395"/>
      <c r="K97" s="425"/>
      <c r="L97" s="395"/>
      <c r="M97" s="425"/>
      <c r="N97" s="2848">
        <v>8</v>
      </c>
    </row>
    <row r="98" spans="1:14">
      <c r="A98" s="2848">
        <v>9</v>
      </c>
      <c r="B98" s="425" t="s">
        <v>5354</v>
      </c>
      <c r="C98" s="395"/>
      <c r="D98" s="425"/>
      <c r="E98" s="395"/>
      <c r="F98" s="425"/>
      <c r="H98" s="2853"/>
      <c r="I98" s="460"/>
      <c r="J98" s="395"/>
      <c r="K98" s="425"/>
      <c r="L98" s="395"/>
      <c r="M98" s="425"/>
      <c r="N98" s="2848">
        <v>9</v>
      </c>
    </row>
    <row r="99" spans="1:14">
      <c r="A99" s="2848">
        <v>10</v>
      </c>
      <c r="B99" s="425" t="s">
        <v>5355</v>
      </c>
      <c r="C99" s="395"/>
      <c r="D99" s="425"/>
      <c r="E99" s="395"/>
      <c r="F99" s="425"/>
      <c r="H99" s="2853"/>
      <c r="I99" s="460"/>
      <c r="J99" s="395"/>
      <c r="K99" s="425"/>
      <c r="L99" s="395"/>
      <c r="M99" s="425"/>
      <c r="N99" s="2848">
        <v>10</v>
      </c>
    </row>
    <row r="100" spans="1:14">
      <c r="A100" s="2848">
        <v>11</v>
      </c>
      <c r="B100" s="425" t="s">
        <v>5286</v>
      </c>
      <c r="C100" s="445"/>
      <c r="D100" s="451"/>
      <c r="E100" s="445"/>
      <c r="F100" s="451"/>
      <c r="G100" s="424"/>
      <c r="H100" s="2854"/>
      <c r="I100" s="461"/>
      <c r="J100" s="445"/>
      <c r="K100" s="451"/>
      <c r="L100" s="445"/>
      <c r="M100" s="451"/>
      <c r="N100" s="2848">
        <v>11</v>
      </c>
    </row>
    <row r="101" spans="1:14">
      <c r="A101" s="2848">
        <v>12</v>
      </c>
      <c r="B101" s="425" t="s">
        <v>5287</v>
      </c>
      <c r="C101" s="445"/>
      <c r="D101" s="451"/>
      <c r="E101" s="445"/>
      <c r="F101" s="451"/>
      <c r="G101" s="424"/>
      <c r="H101" s="2854"/>
      <c r="I101" s="461"/>
      <c r="J101" s="445"/>
      <c r="K101" s="451"/>
      <c r="L101" s="445"/>
      <c r="M101" s="451"/>
      <c r="N101" s="2848">
        <v>12</v>
      </c>
    </row>
    <row r="102" spans="1:14">
      <c r="A102" s="2848">
        <v>13</v>
      </c>
      <c r="B102" s="425" t="s">
        <v>5356</v>
      </c>
      <c r="C102" s="395"/>
      <c r="D102" s="425"/>
      <c r="E102" s="395"/>
      <c r="F102" s="425"/>
      <c r="H102" s="2853"/>
      <c r="I102" s="460"/>
      <c r="J102" s="395"/>
      <c r="K102" s="425"/>
      <c r="L102" s="395"/>
      <c r="M102" s="425"/>
      <c r="N102" s="2848">
        <v>13</v>
      </c>
    </row>
    <row r="103" spans="1:14">
      <c r="A103" s="2845">
        <v>14</v>
      </c>
      <c r="B103" s="425" t="s">
        <v>5357</v>
      </c>
      <c r="C103" s="452"/>
      <c r="D103" s="453"/>
      <c r="E103" s="452"/>
      <c r="F103" s="453"/>
      <c r="G103" s="462"/>
      <c r="H103" s="2858"/>
      <c r="I103" s="453"/>
      <c r="J103" s="452"/>
      <c r="K103" s="453"/>
      <c r="L103" s="452"/>
      <c r="M103" s="453"/>
      <c r="N103" s="2845">
        <v>14</v>
      </c>
    </row>
    <row r="104" spans="1:14">
      <c r="A104" s="2845">
        <v>15</v>
      </c>
      <c r="B104" s="425" t="s">
        <v>5358</v>
      </c>
      <c r="C104" s="445"/>
      <c r="D104" s="451"/>
      <c r="E104" s="445"/>
      <c r="F104" s="451"/>
      <c r="G104" s="424"/>
      <c r="H104" s="2856"/>
      <c r="I104" s="451"/>
      <c r="J104" s="445"/>
      <c r="K104" s="451"/>
      <c r="L104" s="445"/>
      <c r="M104" s="451"/>
      <c r="N104" s="2845">
        <v>15</v>
      </c>
    </row>
    <row r="105" spans="1:14">
      <c r="A105" s="2845">
        <v>16</v>
      </c>
      <c r="B105" s="425" t="s">
        <v>5359</v>
      </c>
      <c r="C105" s="445"/>
      <c r="D105" s="451"/>
      <c r="E105" s="445"/>
      <c r="F105" s="451"/>
      <c r="G105" s="424"/>
      <c r="H105" s="2856"/>
      <c r="I105" s="451"/>
      <c r="J105" s="445"/>
      <c r="K105" s="451"/>
      <c r="L105" s="445"/>
      <c r="M105" s="451"/>
      <c r="N105" s="2845">
        <v>16</v>
      </c>
    </row>
    <row r="106" spans="1:14">
      <c r="A106" s="2845">
        <v>17</v>
      </c>
      <c r="B106" s="425" t="s">
        <v>5360</v>
      </c>
      <c r="C106" s="445"/>
      <c r="D106" s="451"/>
      <c r="E106" s="445"/>
      <c r="F106" s="451"/>
      <c r="G106" s="424"/>
      <c r="H106" s="2856"/>
      <c r="I106" s="451"/>
      <c r="J106" s="445"/>
      <c r="K106" s="451"/>
      <c r="L106" s="445"/>
      <c r="M106" s="451"/>
      <c r="N106" s="2845">
        <v>17</v>
      </c>
    </row>
    <row r="107" spans="1:14">
      <c r="A107" s="2845">
        <v>18</v>
      </c>
      <c r="B107" s="425" t="s">
        <v>5361</v>
      </c>
      <c r="C107" s="445"/>
      <c r="D107" s="451"/>
      <c r="E107" s="445"/>
      <c r="F107" s="451"/>
      <c r="G107" s="424"/>
      <c r="H107" s="2856"/>
      <c r="I107" s="451"/>
      <c r="J107" s="445"/>
      <c r="K107" s="451"/>
      <c r="L107" s="445"/>
      <c r="M107" s="451"/>
      <c r="N107" s="2845">
        <v>18</v>
      </c>
    </row>
    <row r="108" spans="1:14" s="9" customFormat="1">
      <c r="A108" s="2857">
        <v>19</v>
      </c>
      <c r="B108" s="36" t="s">
        <v>5362</v>
      </c>
      <c r="C108" s="223"/>
      <c r="D108" s="704"/>
      <c r="E108" s="223"/>
      <c r="F108" s="704"/>
      <c r="G108" s="151"/>
      <c r="H108" s="2667"/>
      <c r="I108" s="704"/>
      <c r="J108" s="223"/>
      <c r="K108" s="704"/>
      <c r="L108" s="223"/>
      <c r="M108" s="704"/>
      <c r="N108" s="2857">
        <v>19</v>
      </c>
    </row>
    <row r="109" spans="1:14">
      <c r="A109" s="2845">
        <v>20</v>
      </c>
      <c r="B109" s="425" t="s">
        <v>5381</v>
      </c>
      <c r="C109" s="452">
        <f>SUM(C103:C108)</f>
        <v>0</v>
      </c>
      <c r="D109" s="453"/>
      <c r="E109" s="452">
        <f>SUM(E103:E108)</f>
        <v>0</v>
      </c>
      <c r="F109" s="453"/>
      <c r="G109" s="462"/>
      <c r="H109" s="2858">
        <f>SUM(H103:H108)</f>
        <v>0</v>
      </c>
      <c r="I109" s="453"/>
      <c r="J109" s="452">
        <f>SUM(J103:J108)</f>
        <v>0</v>
      </c>
      <c r="K109" s="453"/>
      <c r="L109" s="452">
        <f>SUM(L103:L108)</f>
        <v>0</v>
      </c>
      <c r="M109" s="453"/>
      <c r="N109" s="2845">
        <v>20</v>
      </c>
    </row>
    <row r="110" spans="1:14">
      <c r="A110" s="2845">
        <v>21</v>
      </c>
      <c r="B110" s="425" t="s">
        <v>5364</v>
      </c>
      <c r="C110" s="463"/>
      <c r="D110" s="464"/>
      <c r="E110" s="463"/>
      <c r="F110" s="464"/>
      <c r="G110" s="465"/>
      <c r="H110" s="2875"/>
      <c r="I110" s="464"/>
      <c r="J110" s="463"/>
      <c r="K110" s="464"/>
      <c r="L110" s="463"/>
      <c r="M110" s="464"/>
      <c r="N110" s="2845">
        <v>21</v>
      </c>
    </row>
    <row r="111" spans="1:14">
      <c r="A111" s="2845">
        <v>22</v>
      </c>
      <c r="B111" s="425" t="s">
        <v>5365</v>
      </c>
      <c r="C111" s="395"/>
      <c r="D111" s="425"/>
      <c r="E111" s="395"/>
      <c r="F111" s="425"/>
      <c r="H111" s="2846"/>
      <c r="I111" s="425"/>
      <c r="J111" s="395"/>
      <c r="K111" s="425"/>
      <c r="L111" s="395"/>
      <c r="M111" s="425"/>
      <c r="N111" s="2845">
        <v>22</v>
      </c>
    </row>
    <row r="112" spans="1:14">
      <c r="A112" s="2845">
        <v>23</v>
      </c>
      <c r="B112" s="425" t="s">
        <v>5366</v>
      </c>
      <c r="C112" s="452"/>
      <c r="D112" s="453"/>
      <c r="E112" s="452"/>
      <c r="F112" s="453"/>
      <c r="G112" s="462"/>
      <c r="H112" s="2858"/>
      <c r="I112" s="453"/>
      <c r="J112" s="452"/>
      <c r="K112" s="453"/>
      <c r="L112" s="452"/>
      <c r="M112" s="453"/>
      <c r="N112" s="2845">
        <v>23</v>
      </c>
    </row>
    <row r="113" spans="1:14">
      <c r="A113" s="2845">
        <v>24</v>
      </c>
      <c r="B113" s="425" t="s">
        <v>5367</v>
      </c>
      <c r="C113" s="445"/>
      <c r="D113" s="451"/>
      <c r="E113" s="445"/>
      <c r="F113" s="451"/>
      <c r="G113" s="424"/>
      <c r="H113" s="2856"/>
      <c r="I113" s="451"/>
      <c r="J113" s="445"/>
      <c r="K113" s="451"/>
      <c r="L113" s="445"/>
      <c r="M113" s="451"/>
      <c r="N113" s="2845">
        <v>24</v>
      </c>
    </row>
    <row r="114" spans="1:14">
      <c r="A114" s="2845">
        <v>25</v>
      </c>
      <c r="B114" s="425" t="s">
        <v>5368</v>
      </c>
      <c r="C114" s="445"/>
      <c r="D114" s="451"/>
      <c r="E114" s="445"/>
      <c r="F114" s="451"/>
      <c r="G114" s="424"/>
      <c r="H114" s="2856"/>
      <c r="I114" s="451"/>
      <c r="J114" s="445"/>
      <c r="K114" s="451"/>
      <c r="L114" s="445"/>
      <c r="M114" s="451"/>
      <c r="N114" s="2845">
        <v>25</v>
      </c>
    </row>
    <row r="115" spans="1:14">
      <c r="A115" s="2845">
        <v>26</v>
      </c>
      <c r="B115" s="425" t="s">
        <v>5369</v>
      </c>
      <c r="C115" s="445"/>
      <c r="D115" s="451"/>
      <c r="E115" s="445"/>
      <c r="F115" s="451"/>
      <c r="G115" s="424"/>
      <c r="H115" s="2856"/>
      <c r="I115" s="451"/>
      <c r="J115" s="445"/>
      <c r="K115" s="451"/>
      <c r="L115" s="445"/>
      <c r="M115" s="451"/>
      <c r="N115" s="2845">
        <v>26</v>
      </c>
    </row>
    <row r="116" spans="1:14">
      <c r="A116" s="2845">
        <v>27</v>
      </c>
      <c r="B116" s="425" t="s">
        <v>5370</v>
      </c>
      <c r="C116" s="445"/>
      <c r="D116" s="451"/>
      <c r="E116" s="445"/>
      <c r="F116" s="451"/>
      <c r="G116" s="424"/>
      <c r="H116" s="2856"/>
      <c r="I116" s="451"/>
      <c r="J116" s="445"/>
      <c r="K116" s="451"/>
      <c r="L116" s="445"/>
      <c r="M116" s="451"/>
      <c r="N116" s="2845">
        <v>27</v>
      </c>
    </row>
    <row r="117" spans="1:14">
      <c r="A117" s="2845">
        <v>28</v>
      </c>
      <c r="B117" s="425" t="s">
        <v>5371</v>
      </c>
      <c r="C117" s="445"/>
      <c r="D117" s="451"/>
      <c r="E117" s="445"/>
      <c r="F117" s="451"/>
      <c r="G117" s="424"/>
      <c r="H117" s="2856"/>
      <c r="I117" s="451"/>
      <c r="J117" s="445"/>
      <c r="K117" s="451"/>
      <c r="L117" s="445"/>
      <c r="M117" s="451"/>
      <c r="N117" s="2845">
        <v>28</v>
      </c>
    </row>
    <row r="118" spans="1:14">
      <c r="A118" s="2845">
        <v>29</v>
      </c>
      <c r="B118" s="425" t="s">
        <v>5372</v>
      </c>
      <c r="C118" s="445"/>
      <c r="D118" s="451"/>
      <c r="E118" s="445"/>
      <c r="F118" s="451"/>
      <c r="G118" s="424"/>
      <c r="H118" s="2856"/>
      <c r="I118" s="451"/>
      <c r="J118" s="445"/>
      <c r="K118" s="451"/>
      <c r="L118" s="445"/>
      <c r="M118" s="451"/>
      <c r="N118" s="2845">
        <v>29</v>
      </c>
    </row>
    <row r="119" spans="1:14">
      <c r="A119" s="2845">
        <v>30</v>
      </c>
      <c r="B119" s="425" t="s">
        <v>5373</v>
      </c>
      <c r="C119" s="445"/>
      <c r="D119" s="451"/>
      <c r="E119" s="445"/>
      <c r="F119" s="451"/>
      <c r="G119" s="424"/>
      <c r="H119" s="2856"/>
      <c r="I119" s="451"/>
      <c r="J119" s="445"/>
      <c r="K119" s="451"/>
      <c r="L119" s="445"/>
      <c r="M119" s="451"/>
      <c r="N119" s="2845">
        <v>30</v>
      </c>
    </row>
    <row r="120" spans="1:14">
      <c r="A120" s="2845">
        <v>31</v>
      </c>
      <c r="B120" s="425" t="s">
        <v>5374</v>
      </c>
      <c r="C120" s="445"/>
      <c r="D120" s="451"/>
      <c r="E120" s="445"/>
      <c r="F120" s="451"/>
      <c r="G120" s="424"/>
      <c r="H120" s="2856"/>
      <c r="I120" s="451"/>
      <c r="J120" s="445"/>
      <c r="K120" s="451"/>
      <c r="L120" s="445"/>
      <c r="M120" s="451"/>
      <c r="N120" s="2845">
        <v>31</v>
      </c>
    </row>
    <row r="121" spans="1:14">
      <c r="A121" s="2845">
        <v>32</v>
      </c>
      <c r="B121" s="425" t="s">
        <v>5375</v>
      </c>
      <c r="C121" s="445"/>
      <c r="D121" s="451"/>
      <c r="E121" s="445"/>
      <c r="F121" s="451"/>
      <c r="G121" s="424"/>
      <c r="H121" s="2856"/>
      <c r="I121" s="451"/>
      <c r="K121" s="451"/>
      <c r="L121" s="445"/>
      <c r="M121" s="451"/>
      <c r="N121" s="2845">
        <v>32</v>
      </c>
    </row>
    <row r="122" spans="1:14">
      <c r="A122" s="2845">
        <v>33</v>
      </c>
      <c r="B122" s="425" t="s">
        <v>5376</v>
      </c>
      <c r="C122" s="445"/>
      <c r="D122" s="451"/>
      <c r="E122" s="445"/>
      <c r="F122" s="451"/>
      <c r="G122" s="424"/>
      <c r="H122" s="2856"/>
      <c r="I122" s="451"/>
      <c r="J122" s="784"/>
      <c r="K122" s="451"/>
      <c r="L122" s="445"/>
      <c r="M122" s="451"/>
      <c r="N122" s="2845">
        <v>33</v>
      </c>
    </row>
    <row r="123" spans="1:14">
      <c r="A123" s="2845">
        <v>34</v>
      </c>
      <c r="B123" s="425" t="s">
        <v>5377</v>
      </c>
      <c r="C123" s="452">
        <f>SUM(C112:C122)</f>
        <v>0</v>
      </c>
      <c r="D123" s="453"/>
      <c r="E123" s="452">
        <f>SUM(E112:E122)</f>
        <v>0</v>
      </c>
      <c r="F123" s="453"/>
      <c r="G123" s="462"/>
      <c r="H123" s="2858">
        <f>SUM(H112:H122)</f>
        <v>0</v>
      </c>
      <c r="I123" s="445"/>
      <c r="J123" s="2858">
        <f>SUM(J112:J122)</f>
        <v>0</v>
      </c>
      <c r="K123" s="453"/>
      <c r="L123" s="452">
        <f>SUM(L112:L122)</f>
        <v>0</v>
      </c>
      <c r="M123" s="453"/>
      <c r="N123" s="2845">
        <v>34</v>
      </c>
    </row>
    <row r="124" spans="1:14">
      <c r="A124" s="2845">
        <v>35</v>
      </c>
      <c r="B124" s="425" t="s">
        <v>5378</v>
      </c>
      <c r="C124" s="463"/>
      <c r="D124" s="464"/>
      <c r="E124" s="463"/>
      <c r="F124" s="464"/>
      <c r="H124" s="2846"/>
      <c r="I124" s="425"/>
      <c r="J124" s="395"/>
      <c r="K124" s="425"/>
      <c r="L124" s="395"/>
      <c r="M124" s="425"/>
      <c r="N124" s="2845">
        <v>35</v>
      </c>
    </row>
    <row r="125" spans="1:14">
      <c r="A125" s="2844"/>
      <c r="B125" s="1554"/>
      <c r="D125" s="1554"/>
      <c r="F125" s="1554"/>
      <c r="H125" s="1949"/>
      <c r="N125" s="2844"/>
    </row>
    <row r="126" spans="1:14">
      <c r="A126" s="2844"/>
      <c r="B126" s="1554"/>
      <c r="D126" s="1554"/>
      <c r="F126" s="1554"/>
      <c r="H126" s="1949"/>
      <c r="N126" s="2844"/>
    </row>
    <row r="127" spans="1:14">
      <c r="A127" s="2844"/>
      <c r="B127" s="1554"/>
      <c r="D127" s="1554"/>
      <c r="F127" s="1554"/>
      <c r="H127" s="1949"/>
      <c r="N127" s="2844"/>
    </row>
    <row r="128" spans="1:14">
      <c r="A128" s="2844"/>
      <c r="B128" s="1554"/>
      <c r="D128" s="1554"/>
      <c r="F128" s="1554"/>
      <c r="H128" s="1949"/>
      <c r="N128" s="2844"/>
    </row>
    <row r="129" spans="1:14">
      <c r="A129" s="2844"/>
      <c r="B129" s="1554"/>
      <c r="D129" s="1554"/>
      <c r="F129" s="1554"/>
      <c r="H129" s="1949"/>
      <c r="N129" s="2844"/>
    </row>
    <row r="130" spans="1:14">
      <c r="A130" s="2844"/>
      <c r="B130" s="1554"/>
      <c r="D130" s="1554"/>
      <c r="F130" s="1554"/>
      <c r="H130" s="1949"/>
      <c r="N130" s="2844"/>
    </row>
    <row r="131" spans="1:14">
      <c r="A131" s="2844"/>
      <c r="B131" s="1554"/>
      <c r="D131" s="1554"/>
      <c r="F131" s="1554"/>
      <c r="H131" s="1949"/>
      <c r="N131" s="2844"/>
    </row>
    <row r="132" spans="1:14">
      <c r="A132" s="2844"/>
      <c r="B132" s="1554"/>
      <c r="D132" s="1554"/>
      <c r="F132" s="1554"/>
      <c r="H132" s="1949"/>
      <c r="N132" s="2844"/>
    </row>
    <row r="133" spans="1:14">
      <c r="A133" s="2844"/>
      <c r="B133" s="1554"/>
      <c r="D133" s="1554"/>
      <c r="F133" s="1554"/>
      <c r="H133" s="1949"/>
      <c r="N133" s="2844"/>
    </row>
    <row r="134" spans="1:14">
      <c r="A134" s="2844"/>
      <c r="B134" s="1554"/>
      <c r="D134" s="1554"/>
      <c r="F134" s="1554"/>
      <c r="H134" s="1949"/>
      <c r="N134" s="2844"/>
    </row>
    <row r="135" spans="1:14">
      <c r="A135" s="2844"/>
      <c r="B135" s="1554"/>
      <c r="D135" s="1554"/>
      <c r="F135" s="1554"/>
      <c r="H135" s="1949"/>
      <c r="N135" s="2844"/>
    </row>
    <row r="136" spans="1:14" ht="16" thickBot="1">
      <c r="A136" s="3083"/>
      <c r="B136" s="1789"/>
      <c r="C136" s="3038"/>
      <c r="D136" s="1789"/>
      <c r="E136" s="3038"/>
      <c r="F136" s="1789"/>
      <c r="H136" s="3037"/>
      <c r="I136" s="3038"/>
      <c r="J136" s="3038"/>
      <c r="K136" s="3038"/>
      <c r="L136" s="3038"/>
      <c r="M136" s="3038"/>
      <c r="N136" s="3083"/>
    </row>
    <row r="138" spans="1:14">
      <c r="A138" s="9" t="s">
        <v>3733</v>
      </c>
      <c r="B138" s="9"/>
      <c r="H138" s="9" t="s">
        <v>3733</v>
      </c>
      <c r="I138" s="9"/>
      <c r="K138" s="391"/>
    </row>
    <row r="139" spans="1:14">
      <c r="A139" s="391" t="s">
        <v>5382</v>
      </c>
      <c r="B139" s="391"/>
      <c r="C139" s="391"/>
      <c r="D139" s="391"/>
      <c r="E139" s="391"/>
      <c r="F139" s="391"/>
      <c r="H139" s="391" t="s">
        <v>5383</v>
      </c>
      <c r="I139" s="391"/>
      <c r="J139" s="391"/>
      <c r="K139" s="391"/>
      <c r="L139" s="391"/>
      <c r="M139" s="391"/>
      <c r="N139" s="391"/>
    </row>
  </sheetData>
  <printOptions horizontalCentered="1" verticalCentered="1"/>
  <pageMargins left="0.25" right="0.25" top="0.25" bottom="0.25" header="0" footer="0"/>
  <pageSetup scale="72" fitToWidth="2" fitToHeight="2" pageOrder="overThenDown" orientation="portrait" horizontalDpi="300" verticalDpi="300" r:id="rId1"/>
  <headerFooter alignWithMargins="0"/>
  <customProperties>
    <customPr name="_pios_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ransitionEvaluation="1">
    <tabColor rgb="FF92D050"/>
    <pageSetUpPr fitToPage="1"/>
  </sheetPr>
  <dimension ref="A1:O62"/>
  <sheetViews>
    <sheetView zoomScale="70" zoomScaleNormal="70" workbookViewId="0"/>
  </sheetViews>
  <sheetFormatPr defaultColWidth="9.69140625" defaultRowHeight="15.5"/>
  <cols>
    <col min="1" max="1" width="4.69140625" customWidth="1"/>
    <col min="2" max="2" width="60.69140625" customWidth="1"/>
    <col min="3" max="3" width="14.69140625" customWidth="1"/>
    <col min="4" max="4" width="5.69140625" customWidth="1"/>
    <col min="5" max="5" width="14.69140625" customWidth="1"/>
    <col min="6" max="6" width="16.69140625" customWidth="1"/>
    <col min="7" max="7" width="2.69140625" customWidth="1"/>
    <col min="8" max="13" width="16.69140625" customWidth="1"/>
    <col min="14" max="14" width="4.69140625" customWidth="1"/>
  </cols>
  <sheetData>
    <row r="1" spans="1:14">
      <c r="A1" s="1471" t="s">
        <v>156</v>
      </c>
      <c r="B1" s="2683"/>
      <c r="C1" s="2834" t="s">
        <v>353</v>
      </c>
      <c r="D1" s="2835"/>
      <c r="E1" s="2791" t="s">
        <v>158</v>
      </c>
      <c r="F1" s="2791" t="s">
        <v>159</v>
      </c>
      <c r="H1" s="1471" t="s">
        <v>156</v>
      </c>
      <c r="I1" s="2684"/>
      <c r="J1" s="2834" t="s">
        <v>353</v>
      </c>
      <c r="K1" s="2835"/>
      <c r="L1" s="2791" t="s">
        <v>158</v>
      </c>
      <c r="M1" s="2836" t="s">
        <v>159</v>
      </c>
      <c r="N1" s="2753"/>
    </row>
    <row r="2" spans="1:14">
      <c r="A2" s="2429" t="str">
        <f>'Data Sheet'!$C$25</f>
        <v xml:space="preserve">Niagara Mohawk Power Corporation </v>
      </c>
      <c r="C2" s="1949" t="s">
        <v>5233</v>
      </c>
      <c r="E2" s="2030" t="s">
        <v>161</v>
      </c>
      <c r="F2" s="2795"/>
      <c r="H2" s="2429" t="str">
        <f>'Data Sheet'!$C$25</f>
        <v xml:space="preserve">Niagara Mohawk Power Corporation </v>
      </c>
      <c r="I2" s="1554"/>
      <c r="J2" s="1949" t="s">
        <v>5233</v>
      </c>
      <c r="L2" s="2030" t="s">
        <v>161</v>
      </c>
      <c r="M2" s="2838"/>
      <c r="N2" s="1601"/>
    </row>
    <row r="3" spans="1:14" ht="15" customHeight="1" thickBot="1">
      <c r="A3" s="3037"/>
      <c r="B3" s="3038"/>
      <c r="C3" s="3037" t="s">
        <v>1615</v>
      </c>
      <c r="D3" s="1789"/>
      <c r="E3" s="2870" t="str">
        <f>'Data Sheet'!$C$40</f>
        <v>April 20, 2026</v>
      </c>
      <c r="F3" s="495" t="str">
        <f>'Data Sheet'!$C$38</f>
        <v>December 31, 2025</v>
      </c>
      <c r="H3" s="3037"/>
      <c r="I3" s="1789"/>
      <c r="J3" s="3037" t="s">
        <v>1615</v>
      </c>
      <c r="K3" s="1789"/>
      <c r="L3" s="2870" t="str">
        <f>'Data Sheet'!$C$40</f>
        <v>April 20, 2026</v>
      </c>
      <c r="M3" s="3080" t="str">
        <f>'Data Sheet'!$C$38</f>
        <v>December 31, 2025</v>
      </c>
      <c r="N3" s="2034"/>
    </row>
    <row r="4" spans="1:14" ht="17.25" customHeight="1" thickBot="1">
      <c r="A4" s="3081" t="s">
        <v>5384</v>
      </c>
      <c r="B4" s="3067"/>
      <c r="C4" s="3067"/>
      <c r="D4" s="3060"/>
      <c r="E4" s="3060"/>
      <c r="F4" s="2793"/>
      <c r="H4" s="3081" t="s">
        <v>5385</v>
      </c>
      <c r="I4" s="3067"/>
      <c r="J4" s="3067"/>
      <c r="K4" s="3067"/>
      <c r="L4" s="3060"/>
      <c r="M4" s="2839"/>
      <c r="N4" s="1789"/>
    </row>
    <row r="5" spans="1:14">
      <c r="A5" s="2750"/>
      <c r="B5" s="34"/>
      <c r="C5" s="34"/>
      <c r="D5" s="391"/>
      <c r="E5" s="391"/>
      <c r="F5" s="2753"/>
      <c r="H5" s="2750"/>
      <c r="I5" s="34"/>
      <c r="J5" s="34"/>
      <c r="K5" s="34"/>
      <c r="L5" s="391"/>
      <c r="M5" s="2837"/>
      <c r="N5" s="1554"/>
    </row>
    <row r="6" spans="1:14">
      <c r="A6" s="1949" t="s">
        <v>5386</v>
      </c>
      <c r="C6" t="s">
        <v>5387</v>
      </c>
      <c r="F6" s="1554"/>
      <c r="H6" s="1949" t="s">
        <v>5388</v>
      </c>
      <c r="K6" s="9" t="s">
        <v>5389</v>
      </c>
      <c r="L6" s="9"/>
      <c r="M6" s="9"/>
      <c r="N6" s="1554"/>
    </row>
    <row r="7" spans="1:14">
      <c r="A7" s="1949" t="s">
        <v>5390</v>
      </c>
      <c r="C7" t="s">
        <v>5391</v>
      </c>
      <c r="F7" s="1554"/>
      <c r="H7" s="1949" t="s">
        <v>5392</v>
      </c>
      <c r="K7" s="9" t="s">
        <v>5393</v>
      </c>
      <c r="L7" s="9"/>
      <c r="M7" s="9"/>
      <c r="N7" s="1554"/>
    </row>
    <row r="8" spans="1:14">
      <c r="A8" s="1949" t="s">
        <v>5333</v>
      </c>
      <c r="C8" t="s">
        <v>5394</v>
      </c>
      <c r="F8" s="1554"/>
      <c r="H8" s="2429" t="s">
        <v>5395</v>
      </c>
      <c r="I8" s="9"/>
      <c r="J8" s="9"/>
      <c r="K8" s="9" t="s">
        <v>5396</v>
      </c>
      <c r="L8" s="9"/>
      <c r="M8" s="9"/>
      <c r="N8" s="1554"/>
    </row>
    <row r="9" spans="1:14">
      <c r="A9" s="1949" t="s">
        <v>5397</v>
      </c>
      <c r="C9" t="s">
        <v>5398</v>
      </c>
      <c r="F9" s="1554"/>
      <c r="H9" s="2429" t="s">
        <v>5399</v>
      </c>
      <c r="I9" s="9"/>
      <c r="J9" s="9"/>
      <c r="K9" s="9" t="s">
        <v>5400</v>
      </c>
      <c r="L9" s="9"/>
      <c r="M9" s="9"/>
      <c r="N9" s="1554"/>
    </row>
    <row r="10" spans="1:14">
      <c r="A10" s="1949" t="s">
        <v>5401</v>
      </c>
      <c r="C10" t="s">
        <v>5402</v>
      </c>
      <c r="F10" s="1554"/>
      <c r="H10" s="2429" t="s">
        <v>5403</v>
      </c>
      <c r="I10" s="9"/>
      <c r="J10" s="9"/>
      <c r="K10" s="9" t="s">
        <v>5404</v>
      </c>
      <c r="L10" s="9"/>
      <c r="M10" s="9"/>
      <c r="N10" s="1554"/>
    </row>
    <row r="11" spans="1:14">
      <c r="A11" s="1949" t="s">
        <v>5405</v>
      </c>
      <c r="C11" t="s">
        <v>5406</v>
      </c>
      <c r="F11" s="1554"/>
      <c r="H11" s="2429" t="s">
        <v>5407</v>
      </c>
      <c r="I11" s="9"/>
      <c r="J11" s="9"/>
      <c r="K11" s="9" t="s">
        <v>5408</v>
      </c>
      <c r="L11" s="9"/>
      <c r="M11" s="9"/>
      <c r="N11" s="1554"/>
    </row>
    <row r="12" spans="1:14">
      <c r="A12" s="1949" t="s">
        <v>5409</v>
      </c>
      <c r="C12" t="s">
        <v>5410</v>
      </c>
      <c r="F12" s="1554"/>
      <c r="H12" s="2429" t="s">
        <v>5411</v>
      </c>
      <c r="I12" s="9"/>
      <c r="J12" s="9"/>
      <c r="K12" s="9" t="s">
        <v>5412</v>
      </c>
      <c r="L12" s="9"/>
      <c r="M12" s="9"/>
      <c r="N12" s="1554"/>
    </row>
    <row r="13" spans="1:14">
      <c r="A13" s="1949"/>
      <c r="C13" t="s">
        <v>5413</v>
      </c>
      <c r="F13" s="1554"/>
      <c r="H13" s="2429" t="s">
        <v>5414</v>
      </c>
      <c r="I13" s="9"/>
      <c r="J13" s="9"/>
      <c r="K13" s="9" t="s">
        <v>5415</v>
      </c>
      <c r="L13" s="9"/>
      <c r="M13" s="9"/>
      <c r="N13" s="1554"/>
    </row>
    <row r="14" spans="1:14">
      <c r="A14" s="1949"/>
      <c r="F14" s="1554"/>
      <c r="H14" s="1949"/>
      <c r="N14" s="1554"/>
    </row>
    <row r="15" spans="1:14" ht="16" thickBot="1">
      <c r="A15" s="3037"/>
      <c r="B15" s="3038"/>
      <c r="C15" s="3038"/>
      <c r="D15" s="3038"/>
      <c r="E15" s="3038"/>
      <c r="F15" s="1789"/>
      <c r="H15" s="3037"/>
      <c r="I15" s="3038"/>
      <c r="J15" s="3038"/>
      <c r="K15" s="3038"/>
      <c r="L15" s="3038"/>
      <c r="M15" s="3038"/>
      <c r="N15" s="1789"/>
    </row>
    <row r="16" spans="1:14">
      <c r="A16" s="2844"/>
      <c r="D16" s="1554"/>
      <c r="F16" s="1554"/>
      <c r="H16" s="1949"/>
      <c r="I16" s="1554"/>
      <c r="K16" s="1554"/>
      <c r="M16" s="1554"/>
      <c r="N16" s="1554"/>
    </row>
    <row r="17" spans="1:14">
      <c r="A17" s="2872"/>
      <c r="D17" s="1598"/>
      <c r="E17" t="s">
        <v>5416</v>
      </c>
      <c r="F17" s="1554"/>
      <c r="H17" s="1949" t="s">
        <v>5416</v>
      </c>
      <c r="I17" s="1601"/>
      <c r="J17" s="1949" t="s">
        <v>5416</v>
      </c>
      <c r="K17" s="1554"/>
      <c r="L17" s="1949" t="s">
        <v>5416</v>
      </c>
      <c r="M17" s="1554"/>
      <c r="N17" s="1554"/>
    </row>
    <row r="18" spans="1:14">
      <c r="A18" s="2795" t="s">
        <v>399</v>
      </c>
      <c r="B18" s="391" t="s">
        <v>104</v>
      </c>
      <c r="D18" s="1554"/>
      <c r="E18" t="s">
        <v>5417</v>
      </c>
      <c r="F18" s="1554"/>
      <c r="H18" s="1949" t="s">
        <v>5417</v>
      </c>
      <c r="I18" s="1598"/>
      <c r="J18" s="1949" t="s">
        <v>5417</v>
      </c>
      <c r="K18" s="1554"/>
      <c r="L18" s="1949" t="s">
        <v>5417</v>
      </c>
      <c r="M18" s="1554"/>
      <c r="N18" s="2795" t="s">
        <v>399</v>
      </c>
    </row>
    <row r="19" spans="1:14">
      <c r="A19" s="2795" t="s">
        <v>402</v>
      </c>
      <c r="B19" s="391"/>
      <c r="D19" s="1554"/>
      <c r="F19" s="1554"/>
      <c r="H19" s="2030"/>
      <c r="I19" s="1598"/>
      <c r="K19" s="1554"/>
      <c r="M19" s="1554"/>
      <c r="N19" s="2795" t="s">
        <v>402</v>
      </c>
    </row>
    <row r="20" spans="1:14" ht="16" thickBot="1">
      <c r="A20" s="3061"/>
      <c r="B20" s="3060" t="s">
        <v>172</v>
      </c>
      <c r="C20" s="3060"/>
      <c r="D20" s="2034"/>
      <c r="E20" s="3060" t="s">
        <v>173</v>
      </c>
      <c r="F20" s="2034"/>
      <c r="H20" s="3080" t="s">
        <v>174</v>
      </c>
      <c r="I20" s="2034"/>
      <c r="J20" s="3060" t="s">
        <v>175</v>
      </c>
      <c r="K20" s="2034"/>
      <c r="L20" s="3060" t="s">
        <v>513</v>
      </c>
      <c r="M20" s="2034"/>
      <c r="N20" s="3061"/>
    </row>
    <row r="21" spans="1:14">
      <c r="A21" s="2845">
        <v>1</v>
      </c>
      <c r="B21" s="149" t="s">
        <v>5349</v>
      </c>
      <c r="C21" s="395"/>
      <c r="D21" s="425"/>
      <c r="E21" s="428"/>
      <c r="F21" s="423"/>
      <c r="H21" s="2846"/>
      <c r="I21" s="425"/>
      <c r="J21" s="395"/>
      <c r="K21" s="425"/>
      <c r="L21" s="428"/>
      <c r="M21" s="423"/>
      <c r="N21" s="2845">
        <v>1</v>
      </c>
    </row>
    <row r="22" spans="1:14">
      <c r="A22" s="2845">
        <v>2</v>
      </c>
      <c r="B22" s="149" t="s">
        <v>5277</v>
      </c>
      <c r="C22" s="395"/>
      <c r="D22" s="425"/>
      <c r="E22" s="444"/>
      <c r="F22" s="437"/>
      <c r="H22" s="2846"/>
      <c r="I22" s="425"/>
      <c r="J22" s="395"/>
      <c r="K22" s="425"/>
      <c r="L22" s="444"/>
      <c r="M22" s="437"/>
      <c r="N22" s="2845">
        <v>2</v>
      </c>
    </row>
    <row r="23" spans="1:14">
      <c r="A23" s="2845">
        <v>3</v>
      </c>
      <c r="B23" s="149" t="s">
        <v>5278</v>
      </c>
      <c r="C23" s="395"/>
      <c r="D23" s="425"/>
      <c r="E23" s="444"/>
      <c r="F23" s="437"/>
      <c r="H23" s="2846"/>
      <c r="I23" s="425"/>
      <c r="J23" s="395"/>
      <c r="K23" s="425"/>
      <c r="L23" s="444"/>
      <c r="M23" s="437"/>
      <c r="N23" s="2845">
        <v>3</v>
      </c>
    </row>
    <row r="24" spans="1:14">
      <c r="A24" s="2848">
        <v>4</v>
      </c>
      <c r="B24" s="149" t="s">
        <v>5418</v>
      </c>
      <c r="C24" s="395"/>
      <c r="D24" s="425"/>
      <c r="E24" s="395"/>
      <c r="F24" s="425"/>
      <c r="H24" s="2853"/>
      <c r="I24" s="460"/>
      <c r="J24" s="395"/>
      <c r="K24" s="425"/>
      <c r="L24" s="395"/>
      <c r="M24" s="425"/>
      <c r="N24" s="2848">
        <v>4</v>
      </c>
    </row>
    <row r="25" spans="1:14">
      <c r="A25" s="2848">
        <v>5</v>
      </c>
      <c r="B25" s="149" t="s">
        <v>5352</v>
      </c>
      <c r="C25" s="395"/>
      <c r="D25" s="425"/>
      <c r="E25" s="395"/>
      <c r="F25" s="425"/>
      <c r="H25" s="2853"/>
      <c r="I25" s="460"/>
      <c r="J25" s="395"/>
      <c r="K25" s="425"/>
      <c r="L25" s="395"/>
      <c r="M25" s="425"/>
      <c r="N25" s="2848">
        <v>5</v>
      </c>
    </row>
    <row r="26" spans="1:14">
      <c r="A26" s="2848">
        <v>6</v>
      </c>
      <c r="B26" s="149" t="s">
        <v>5419</v>
      </c>
      <c r="C26" s="395"/>
      <c r="D26" s="425"/>
      <c r="E26" s="395"/>
      <c r="F26" s="425"/>
      <c r="H26" s="2853"/>
      <c r="I26" s="460"/>
      <c r="J26" s="395"/>
      <c r="K26" s="425"/>
      <c r="L26" s="395"/>
      <c r="M26" s="425"/>
      <c r="N26" s="2848">
        <v>6</v>
      </c>
    </row>
    <row r="27" spans="1:14">
      <c r="A27" s="2848">
        <v>7</v>
      </c>
      <c r="B27" s="149" t="s">
        <v>5353</v>
      </c>
      <c r="C27" s="395"/>
      <c r="D27" s="425"/>
      <c r="E27" s="395"/>
      <c r="F27" s="425"/>
      <c r="H27" s="2853"/>
      <c r="I27" s="460"/>
      <c r="J27" s="395"/>
      <c r="K27" s="425"/>
      <c r="L27" s="395"/>
      <c r="M27" s="425"/>
      <c r="N27" s="2848">
        <v>7</v>
      </c>
    </row>
    <row r="28" spans="1:14">
      <c r="A28" s="2848">
        <v>8</v>
      </c>
      <c r="B28" s="149" t="s">
        <v>5286</v>
      </c>
      <c r="C28" s="395"/>
      <c r="D28" s="425"/>
      <c r="E28" s="395"/>
      <c r="F28" s="425"/>
      <c r="H28" s="2853"/>
      <c r="I28" s="460"/>
      <c r="J28" s="395"/>
      <c r="K28" s="425"/>
      <c r="L28" s="395"/>
      <c r="M28" s="425"/>
      <c r="N28" s="2848">
        <v>8</v>
      </c>
    </row>
    <row r="29" spans="1:14">
      <c r="A29" s="2848">
        <v>9</v>
      </c>
      <c r="B29" s="149" t="s">
        <v>5420</v>
      </c>
      <c r="C29" s="395"/>
      <c r="D29" s="425"/>
      <c r="E29" s="395"/>
      <c r="F29" s="425"/>
      <c r="H29" s="2853"/>
      <c r="I29" s="460"/>
      <c r="J29" s="395"/>
      <c r="K29" s="425"/>
      <c r="L29" s="395"/>
      <c r="M29" s="425"/>
      <c r="N29" s="2848">
        <v>9</v>
      </c>
    </row>
    <row r="30" spans="1:14">
      <c r="A30" s="2848">
        <v>10</v>
      </c>
      <c r="B30" s="149" t="s">
        <v>5421</v>
      </c>
      <c r="C30" s="395"/>
      <c r="D30" s="425"/>
      <c r="E30" s="395"/>
      <c r="F30" s="425"/>
      <c r="H30" s="2853"/>
      <c r="I30" s="460"/>
      <c r="J30" s="395"/>
      <c r="K30" s="425"/>
      <c r="L30" s="395"/>
      <c r="M30" s="425"/>
      <c r="N30" s="2848">
        <v>10</v>
      </c>
    </row>
    <row r="31" spans="1:14">
      <c r="A31" s="2848">
        <v>11</v>
      </c>
      <c r="B31" s="149" t="s">
        <v>5422</v>
      </c>
      <c r="C31" s="395"/>
      <c r="D31" s="425"/>
      <c r="E31" s="395"/>
      <c r="F31" s="425"/>
      <c r="H31" s="2853"/>
      <c r="I31" s="460"/>
      <c r="J31" s="395"/>
      <c r="K31" s="425"/>
      <c r="L31" s="395"/>
      <c r="M31" s="425"/>
      <c r="N31" s="2848">
        <v>11</v>
      </c>
    </row>
    <row r="32" spans="1:14">
      <c r="A32" s="2848">
        <v>12</v>
      </c>
      <c r="B32" s="149" t="s">
        <v>5356</v>
      </c>
      <c r="C32" s="395"/>
      <c r="D32" s="425"/>
      <c r="E32" s="395"/>
      <c r="F32" s="425"/>
      <c r="H32" s="2853"/>
      <c r="I32" s="460"/>
      <c r="J32" s="395"/>
      <c r="K32" s="425"/>
      <c r="L32" s="395"/>
      <c r="M32" s="425"/>
      <c r="N32" s="2848">
        <v>12</v>
      </c>
    </row>
    <row r="33" spans="1:15">
      <c r="A33" s="2848">
        <v>13</v>
      </c>
      <c r="B33" s="149" t="s">
        <v>5357</v>
      </c>
      <c r="C33" s="395"/>
      <c r="D33" s="425"/>
      <c r="E33" s="395"/>
      <c r="F33" s="425"/>
      <c r="H33" s="2853"/>
      <c r="I33" s="460"/>
      <c r="J33" s="395"/>
      <c r="K33" s="425"/>
      <c r="L33" s="395"/>
      <c r="M33" s="425"/>
      <c r="N33" s="2848">
        <v>13</v>
      </c>
    </row>
    <row r="34" spans="1:15">
      <c r="A34" s="2845">
        <v>14</v>
      </c>
      <c r="B34" s="149" t="s">
        <v>5358</v>
      </c>
      <c r="C34" s="395"/>
      <c r="D34" s="425"/>
      <c r="E34" s="395"/>
      <c r="F34" s="425"/>
      <c r="H34" s="2846"/>
      <c r="I34" s="425"/>
      <c r="J34" s="395"/>
      <c r="K34" s="425"/>
      <c r="L34" s="395"/>
      <c r="M34" s="425"/>
      <c r="N34" s="2845">
        <v>14</v>
      </c>
    </row>
    <row r="35" spans="1:15">
      <c r="A35" s="2845">
        <v>15</v>
      </c>
      <c r="B35" s="149" t="s">
        <v>5359</v>
      </c>
      <c r="C35" s="395"/>
      <c r="D35" s="425"/>
      <c r="E35" s="395"/>
      <c r="F35" s="425"/>
      <c r="H35" s="2846"/>
      <c r="I35" s="425"/>
      <c r="J35" s="395"/>
      <c r="K35" s="425"/>
      <c r="L35" s="395"/>
      <c r="M35" s="425"/>
      <c r="N35" s="2845">
        <v>15</v>
      </c>
    </row>
    <row r="36" spans="1:15">
      <c r="A36" s="2845">
        <v>16</v>
      </c>
      <c r="B36" s="149" t="s">
        <v>5423</v>
      </c>
      <c r="C36" s="395"/>
      <c r="D36" s="425"/>
      <c r="E36" s="395"/>
      <c r="F36" s="425"/>
      <c r="H36" s="2846"/>
      <c r="I36" s="425"/>
      <c r="J36" s="395"/>
      <c r="K36" s="425"/>
      <c r="L36" s="395"/>
      <c r="M36" s="425"/>
      <c r="N36" s="2845">
        <v>16</v>
      </c>
    </row>
    <row r="37" spans="1:15">
      <c r="A37" s="2845">
        <v>17</v>
      </c>
      <c r="B37" s="149" t="s">
        <v>5424</v>
      </c>
      <c r="C37" s="395"/>
      <c r="D37" s="425"/>
      <c r="E37" s="395"/>
      <c r="F37" s="425"/>
      <c r="H37" s="2846"/>
      <c r="I37" s="425"/>
      <c r="J37" s="395"/>
      <c r="K37" s="425"/>
      <c r="L37" s="395"/>
      <c r="M37" s="425"/>
      <c r="N37" s="2845">
        <v>17</v>
      </c>
    </row>
    <row r="38" spans="1:15">
      <c r="A38" s="2845">
        <v>18</v>
      </c>
      <c r="B38" s="149" t="s">
        <v>5425</v>
      </c>
      <c r="C38" s="395"/>
      <c r="D38" s="425"/>
      <c r="E38" s="395"/>
      <c r="F38" s="425"/>
      <c r="H38" s="2846"/>
      <c r="I38" s="425"/>
      <c r="J38" s="395"/>
      <c r="K38" s="425"/>
      <c r="L38" s="395"/>
      <c r="M38" s="425"/>
      <c r="N38" s="2845">
        <v>18</v>
      </c>
    </row>
    <row r="39" spans="1:15">
      <c r="A39" s="2845">
        <v>19</v>
      </c>
      <c r="B39" s="149" t="s">
        <v>5361</v>
      </c>
      <c r="C39" s="395"/>
      <c r="D39" s="425"/>
      <c r="E39" s="395"/>
      <c r="F39" s="425"/>
      <c r="H39" s="2846"/>
      <c r="I39" s="425"/>
      <c r="J39" s="395"/>
      <c r="K39" s="425"/>
      <c r="L39" s="395"/>
      <c r="M39" s="425"/>
      <c r="N39" s="2845">
        <v>19</v>
      </c>
    </row>
    <row r="40" spans="1:15" s="625" customFormat="1">
      <c r="A40" s="2857">
        <v>20</v>
      </c>
      <c r="B40" s="149" t="s">
        <v>5362</v>
      </c>
      <c r="C40" s="37"/>
      <c r="D40" s="36"/>
      <c r="E40" s="37"/>
      <c r="F40" s="36"/>
      <c r="G40" s="9"/>
      <c r="H40" s="2430"/>
      <c r="I40" s="36"/>
      <c r="J40" s="37"/>
      <c r="K40" s="36"/>
      <c r="L40" s="37"/>
      <c r="M40" s="36"/>
      <c r="N40" s="2857">
        <v>20</v>
      </c>
      <c r="O40" s="9"/>
    </row>
    <row r="41" spans="1:15">
      <c r="A41" s="2845">
        <v>21</v>
      </c>
      <c r="B41" s="149" t="s">
        <v>5426</v>
      </c>
      <c r="C41" s="395"/>
      <c r="D41" s="425"/>
      <c r="E41" s="395"/>
      <c r="F41" s="425"/>
      <c r="H41" s="2846"/>
      <c r="I41" s="425"/>
      <c r="J41" s="395"/>
      <c r="K41" s="425"/>
      <c r="L41" s="395"/>
      <c r="M41" s="425"/>
      <c r="N41" s="2845">
        <v>21</v>
      </c>
    </row>
    <row r="42" spans="1:15">
      <c r="A42" s="2845">
        <v>22</v>
      </c>
      <c r="B42" s="149" t="s">
        <v>5427</v>
      </c>
      <c r="C42" s="395"/>
      <c r="D42" s="425"/>
      <c r="E42" s="395"/>
      <c r="F42" s="425"/>
      <c r="H42" s="2846"/>
      <c r="I42" s="425"/>
      <c r="J42" s="395"/>
      <c r="K42" s="425"/>
      <c r="L42" s="395"/>
      <c r="M42" s="425"/>
      <c r="N42" s="2845">
        <v>22</v>
      </c>
    </row>
    <row r="43" spans="1:15">
      <c r="A43" s="2845">
        <v>23</v>
      </c>
      <c r="B43" s="149" t="s">
        <v>5428</v>
      </c>
      <c r="C43" s="395"/>
      <c r="D43" s="425"/>
      <c r="E43" s="395"/>
      <c r="F43" s="425"/>
      <c r="H43" s="2846"/>
      <c r="I43" s="425"/>
      <c r="J43" s="395"/>
      <c r="K43" s="425"/>
      <c r="L43" s="395"/>
      <c r="M43" s="425"/>
      <c r="N43" s="2845">
        <v>23</v>
      </c>
    </row>
    <row r="44" spans="1:15">
      <c r="A44" s="2845">
        <v>24</v>
      </c>
      <c r="B44" s="149" t="s">
        <v>5366</v>
      </c>
      <c r="C44" s="395"/>
      <c r="D44" s="425"/>
      <c r="E44" s="395"/>
      <c r="F44" s="425"/>
      <c r="H44" s="2846"/>
      <c r="I44" s="425"/>
      <c r="J44" s="395"/>
      <c r="K44" s="425"/>
      <c r="L44" s="395"/>
      <c r="M44" s="425"/>
      <c r="N44" s="2845">
        <v>24</v>
      </c>
    </row>
    <row r="45" spans="1:15">
      <c r="A45" s="2845">
        <v>25</v>
      </c>
      <c r="B45" s="149" t="s">
        <v>5367</v>
      </c>
      <c r="C45" s="395"/>
      <c r="D45" s="425"/>
      <c r="E45" s="395"/>
      <c r="F45" s="425"/>
      <c r="H45" s="2846"/>
      <c r="I45" s="425"/>
      <c r="J45" s="395"/>
      <c r="K45" s="425"/>
      <c r="L45" s="395"/>
      <c r="M45" s="425"/>
      <c r="N45" s="2845">
        <v>25</v>
      </c>
    </row>
    <row r="46" spans="1:15">
      <c r="A46" s="2845">
        <v>26</v>
      </c>
      <c r="B46" s="149" t="s">
        <v>5429</v>
      </c>
      <c r="C46" s="395"/>
      <c r="D46" s="425"/>
      <c r="E46" s="395"/>
      <c r="F46" s="425"/>
      <c r="H46" s="2846"/>
      <c r="I46" s="425"/>
      <c r="J46" s="395"/>
      <c r="K46" s="425"/>
      <c r="L46" s="395"/>
      <c r="M46" s="425"/>
      <c r="N46" s="2845">
        <v>26</v>
      </c>
    </row>
    <row r="47" spans="1:15">
      <c r="A47" s="2845">
        <v>27</v>
      </c>
      <c r="B47" s="149" t="s">
        <v>5369</v>
      </c>
      <c r="C47" s="395"/>
      <c r="D47" s="425"/>
      <c r="E47" s="395"/>
      <c r="F47" s="425"/>
      <c r="H47" s="2846"/>
      <c r="I47" s="425"/>
      <c r="J47" s="395"/>
      <c r="K47" s="425"/>
      <c r="L47" s="395"/>
      <c r="M47" s="425"/>
      <c r="N47" s="2845">
        <v>27</v>
      </c>
    </row>
    <row r="48" spans="1:15">
      <c r="A48" s="2845">
        <v>28</v>
      </c>
      <c r="B48" s="149" t="s">
        <v>5430</v>
      </c>
      <c r="C48" s="395"/>
      <c r="D48" s="425"/>
      <c r="E48" s="395"/>
      <c r="F48" s="425"/>
      <c r="H48" s="2846"/>
      <c r="I48" s="425"/>
      <c r="J48" s="395"/>
      <c r="K48" s="425"/>
      <c r="L48" s="395"/>
      <c r="M48" s="425"/>
      <c r="N48" s="2845">
        <v>28</v>
      </c>
    </row>
    <row r="49" spans="1:14">
      <c r="A49" s="2845">
        <v>29</v>
      </c>
      <c r="B49" s="149" t="s">
        <v>5371</v>
      </c>
      <c r="C49" s="395"/>
      <c r="D49" s="425"/>
      <c r="E49" s="395"/>
      <c r="F49" s="425"/>
      <c r="H49" s="2846"/>
      <c r="I49" s="425"/>
      <c r="J49" s="395"/>
      <c r="K49" s="425"/>
      <c r="L49" s="395"/>
      <c r="M49" s="425"/>
      <c r="N49" s="2845">
        <v>29</v>
      </c>
    </row>
    <row r="50" spans="1:14">
      <c r="A50" s="2845">
        <v>30</v>
      </c>
      <c r="B50" s="149" t="s">
        <v>5372</v>
      </c>
      <c r="C50" s="395"/>
      <c r="D50" s="425"/>
      <c r="E50" s="395"/>
      <c r="F50" s="425"/>
      <c r="H50" s="2846"/>
      <c r="I50" s="425"/>
      <c r="J50" s="395"/>
      <c r="K50" s="425"/>
      <c r="L50" s="395"/>
      <c r="M50" s="425"/>
      <c r="N50" s="2845">
        <v>30</v>
      </c>
    </row>
    <row r="51" spans="1:14">
      <c r="A51" s="2845">
        <v>31</v>
      </c>
      <c r="B51" s="149" t="s">
        <v>5373</v>
      </c>
      <c r="C51" s="395"/>
      <c r="D51" s="425"/>
      <c r="E51" s="395"/>
      <c r="F51" s="425"/>
      <c r="H51" s="2846"/>
      <c r="I51" s="425"/>
      <c r="J51" s="395"/>
      <c r="K51" s="425"/>
      <c r="L51" s="395"/>
      <c r="M51" s="425"/>
      <c r="N51" s="2845">
        <v>31</v>
      </c>
    </row>
    <row r="52" spans="1:14">
      <c r="A52" s="2845">
        <v>32</v>
      </c>
      <c r="B52" s="149" t="s">
        <v>5374</v>
      </c>
      <c r="C52" s="395"/>
      <c r="D52" s="425"/>
      <c r="E52" s="395"/>
      <c r="F52" s="425"/>
      <c r="H52" s="2846"/>
      <c r="I52" s="425"/>
      <c r="J52" s="395"/>
      <c r="K52" s="425"/>
      <c r="L52" s="395"/>
      <c r="M52" s="425"/>
      <c r="N52" s="2845">
        <v>32</v>
      </c>
    </row>
    <row r="53" spans="1:14">
      <c r="A53" s="2845">
        <v>33</v>
      </c>
      <c r="B53" s="149" t="s">
        <v>5375</v>
      </c>
      <c r="C53" s="395"/>
      <c r="D53" s="425"/>
      <c r="E53" s="395"/>
      <c r="F53" s="425"/>
      <c r="H53" s="2846"/>
      <c r="I53" s="425"/>
      <c r="J53" s="395"/>
      <c r="K53" s="425"/>
      <c r="L53" s="395"/>
      <c r="M53" s="425"/>
      <c r="N53" s="2845">
        <v>33</v>
      </c>
    </row>
    <row r="54" spans="1:14">
      <c r="A54" s="2845">
        <v>34</v>
      </c>
      <c r="B54" s="149" t="s">
        <v>5431</v>
      </c>
      <c r="C54" s="395"/>
      <c r="D54" s="425"/>
      <c r="E54" s="395"/>
      <c r="F54" s="425"/>
      <c r="H54" s="2846"/>
      <c r="I54" s="425"/>
      <c r="J54" s="395"/>
      <c r="K54" s="425"/>
      <c r="L54" s="395"/>
      <c r="M54" s="425"/>
      <c r="N54" s="2845">
        <v>34</v>
      </c>
    </row>
    <row r="55" spans="1:14">
      <c r="A55" s="2845">
        <v>35</v>
      </c>
      <c r="B55" s="149" t="s">
        <v>5432</v>
      </c>
      <c r="C55" s="395"/>
      <c r="D55" s="425"/>
      <c r="E55" s="395"/>
      <c r="F55" s="425"/>
      <c r="H55" s="2846"/>
      <c r="I55" s="425"/>
      <c r="J55" s="395"/>
      <c r="K55" s="425"/>
      <c r="L55" s="395"/>
      <c r="M55" s="425"/>
      <c r="N55" s="2845">
        <v>35</v>
      </c>
    </row>
    <row r="56" spans="1:14">
      <c r="A56" s="2845">
        <v>36</v>
      </c>
      <c r="B56" s="149" t="s">
        <v>5433</v>
      </c>
      <c r="C56" s="395"/>
      <c r="D56" s="425"/>
      <c r="E56" s="395"/>
      <c r="F56" s="425"/>
      <c r="H56" s="2846"/>
      <c r="I56" s="425"/>
      <c r="J56" s="395"/>
      <c r="K56" s="425"/>
      <c r="L56" s="395"/>
      <c r="M56" s="425"/>
      <c r="N56" s="2845">
        <v>36</v>
      </c>
    </row>
    <row r="57" spans="1:14">
      <c r="A57" s="2845">
        <v>37</v>
      </c>
      <c r="B57" s="149" t="s">
        <v>5434</v>
      </c>
      <c r="C57" s="395"/>
      <c r="D57" s="425"/>
      <c r="E57" s="395"/>
      <c r="F57" s="425"/>
      <c r="H57" s="2846"/>
      <c r="I57" s="425"/>
      <c r="J57" s="395"/>
      <c r="K57" s="425"/>
      <c r="L57" s="395"/>
      <c r="M57" s="425"/>
      <c r="N57" s="2845">
        <v>37</v>
      </c>
    </row>
    <row r="58" spans="1:14">
      <c r="A58" s="629">
        <v>38</v>
      </c>
      <c r="B58" s="114" t="s">
        <v>5435</v>
      </c>
      <c r="C58" s="9"/>
      <c r="D58" s="1554"/>
      <c r="F58" s="1554"/>
      <c r="H58" s="626"/>
      <c r="I58" s="627"/>
      <c r="J58" s="628"/>
      <c r="K58" s="627"/>
      <c r="L58" s="628"/>
      <c r="M58" s="627"/>
      <c r="N58" s="629">
        <v>38</v>
      </c>
    </row>
    <row r="59" spans="1:14" s="9" customFormat="1" ht="16" thickBot="1">
      <c r="A59" s="812">
        <v>39</v>
      </c>
      <c r="B59" s="813" t="s">
        <v>5436</v>
      </c>
      <c r="C59" s="814"/>
      <c r="D59" s="815"/>
      <c r="E59" s="814"/>
      <c r="F59" s="816"/>
      <c r="H59" s="2932"/>
      <c r="I59" s="2510"/>
      <c r="J59" s="2921"/>
      <c r="K59" s="2510"/>
      <c r="L59" s="2921"/>
      <c r="M59" s="2510"/>
      <c r="N59" s="812">
        <v>39</v>
      </c>
    </row>
    <row r="61" spans="1:14">
      <c r="A61" s="9" t="s">
        <v>3733</v>
      </c>
      <c r="B61" s="9"/>
      <c r="C61" s="9"/>
      <c r="D61" s="9"/>
      <c r="E61" s="9"/>
      <c r="F61" s="9"/>
      <c r="G61" s="9"/>
      <c r="H61" s="9" t="s">
        <v>3733</v>
      </c>
      <c r="I61" s="9"/>
    </row>
    <row r="62" spans="1:14">
      <c r="A62" s="391" t="s">
        <v>5437</v>
      </c>
      <c r="B62" s="391"/>
      <c r="C62" s="391"/>
      <c r="D62" s="391"/>
      <c r="E62" s="391"/>
      <c r="F62" s="391"/>
      <c r="H62" s="391" t="s">
        <v>5438</v>
      </c>
      <c r="I62" s="391"/>
      <c r="J62" s="391"/>
      <c r="K62" s="391"/>
      <c r="L62" s="391"/>
      <c r="M62" s="391"/>
      <c r="N62" s="391"/>
    </row>
  </sheetData>
  <printOptions horizontalCentered="1" verticalCentered="1"/>
  <pageMargins left="0.25" right="0.25" top="0.25" bottom="0.25" header="0" footer="0"/>
  <pageSetup scale="70" fitToWidth="2" orientation="portrait" horizontalDpi="300" verticalDpi="300" r:id="rId1"/>
  <headerFooter alignWithMargins="0"/>
  <customProperties>
    <customPr name="_pios_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ransitionEvaluation="1">
    <tabColor rgb="FF92D050"/>
    <pageSetUpPr fitToPage="1"/>
  </sheetPr>
  <dimension ref="A1:P134"/>
  <sheetViews>
    <sheetView zoomScale="70" zoomScaleNormal="70" workbookViewId="0"/>
  </sheetViews>
  <sheetFormatPr defaultColWidth="9.69140625" defaultRowHeight="15.5"/>
  <cols>
    <col min="1" max="1" width="4.69140625" customWidth="1"/>
    <col min="2" max="3" width="16.69140625" customWidth="1"/>
    <col min="4" max="4" width="12.53515625" customWidth="1"/>
    <col min="5" max="5" width="14.69140625" customWidth="1"/>
    <col min="6" max="6" width="12.69140625" customWidth="1"/>
    <col min="7" max="7" width="14.4609375" customWidth="1"/>
    <col min="8" max="8" width="18.53515625" customWidth="1"/>
    <col min="9" max="9" width="2.69140625" customWidth="1"/>
    <col min="10" max="11" width="16.69140625" customWidth="1"/>
    <col min="12" max="12" width="17.53515625" customWidth="1"/>
    <col min="13" max="15" width="16.69140625" customWidth="1"/>
    <col min="16" max="16" width="4.69140625" customWidth="1"/>
  </cols>
  <sheetData>
    <row r="1" spans="1:16">
      <c r="A1" s="1471" t="s">
        <v>156</v>
      </c>
      <c r="B1" s="2683"/>
      <c r="C1" s="2683"/>
      <c r="D1" s="2835"/>
      <c r="E1" s="2834" t="s">
        <v>353</v>
      </c>
      <c r="F1" s="2794"/>
      <c r="G1" s="2791" t="s">
        <v>158</v>
      </c>
      <c r="H1" s="2753" t="s">
        <v>159</v>
      </c>
      <c r="J1" s="1471" t="s">
        <v>156</v>
      </c>
      <c r="K1" s="2683"/>
      <c r="L1" s="2834" t="s">
        <v>353</v>
      </c>
      <c r="M1" s="2876"/>
      <c r="N1" s="2791" t="s">
        <v>158</v>
      </c>
      <c r="O1" s="2837" t="s">
        <v>159</v>
      </c>
      <c r="P1" s="2753"/>
    </row>
    <row r="2" spans="1:16">
      <c r="A2" s="2429" t="str">
        <f>'Data Sheet'!$C$25</f>
        <v xml:space="preserve">Niagara Mohawk Power Corporation </v>
      </c>
      <c r="E2" s="1949" t="s">
        <v>5233</v>
      </c>
      <c r="F2" s="363"/>
      <c r="G2" s="2795" t="s">
        <v>161</v>
      </c>
      <c r="H2" s="1554"/>
      <c r="J2" s="2429" t="str">
        <f>'Data Sheet'!$C$25</f>
        <v xml:space="preserve">Niagara Mohawk Power Corporation </v>
      </c>
      <c r="L2" s="1949" t="s">
        <v>5233</v>
      </c>
      <c r="M2" s="1554"/>
      <c r="N2" s="2795" t="s">
        <v>161</v>
      </c>
      <c r="O2" s="2838"/>
      <c r="P2" s="1601"/>
    </row>
    <row r="3" spans="1:16" ht="15" customHeight="1" thickBot="1">
      <c r="A3" s="3037"/>
      <c r="B3" s="3038"/>
      <c r="C3" s="3038"/>
      <c r="D3" s="3038"/>
      <c r="E3" s="3037" t="s">
        <v>1615</v>
      </c>
      <c r="F3" s="3038"/>
      <c r="G3" s="2877" t="str">
        <f>'Data Sheet'!$C$40</f>
        <v>April 20, 2026</v>
      </c>
      <c r="H3" s="2878" t="str">
        <f>'Data Sheet'!$C$38</f>
        <v>December 31, 2025</v>
      </c>
      <c r="J3" s="3037"/>
      <c r="K3" s="3038"/>
      <c r="L3" s="3037" t="s">
        <v>1615</v>
      </c>
      <c r="M3" s="1789"/>
      <c r="N3" s="2870" t="str">
        <f>'Data Sheet'!$C$40</f>
        <v>April 20, 2026</v>
      </c>
      <c r="O3" s="407" t="str">
        <f>'Data Sheet'!$C$38</f>
        <v>December 31, 2025</v>
      </c>
      <c r="P3" s="2034"/>
    </row>
    <row r="4" spans="1:16" ht="17.25" customHeight="1" thickBot="1">
      <c r="A4" s="3081" t="s">
        <v>5439</v>
      </c>
      <c r="B4" s="3067"/>
      <c r="C4" s="3067"/>
      <c r="D4" s="3060"/>
      <c r="E4" s="3060"/>
      <c r="F4" s="3060"/>
      <c r="G4" s="2839"/>
      <c r="H4" s="2034"/>
      <c r="J4" s="3981" t="s">
        <v>5440</v>
      </c>
      <c r="K4" s="3926"/>
      <c r="L4" s="3926"/>
      <c r="M4" s="3926"/>
      <c r="N4" s="3926"/>
      <c r="O4" s="3926"/>
      <c r="P4" s="3982"/>
    </row>
    <row r="5" spans="1:16">
      <c r="A5" s="2750"/>
      <c r="B5" s="34"/>
      <c r="C5" s="34"/>
      <c r="D5" s="391"/>
      <c r="E5" s="391"/>
      <c r="F5" s="391"/>
      <c r="G5" s="2837"/>
      <c r="H5" s="1554"/>
      <c r="J5" s="2750"/>
      <c r="K5" s="34"/>
      <c r="L5" s="34"/>
      <c r="M5" s="391"/>
      <c r="N5" s="391"/>
      <c r="O5" s="2837"/>
      <c r="P5" s="1554"/>
    </row>
    <row r="6" spans="1:16">
      <c r="A6" s="1949" t="s">
        <v>5441</v>
      </c>
      <c r="E6" t="s">
        <v>5442</v>
      </c>
      <c r="H6" s="1554"/>
      <c r="J6" s="1949" t="s">
        <v>5443</v>
      </c>
      <c r="M6" t="s">
        <v>5444</v>
      </c>
      <c r="P6" s="1554"/>
    </row>
    <row r="7" spans="1:16">
      <c r="A7" s="1949" t="s">
        <v>5445</v>
      </c>
      <c r="E7" t="s">
        <v>5446</v>
      </c>
      <c r="H7" s="1554"/>
      <c r="J7" s="1949" t="s">
        <v>5447</v>
      </c>
      <c r="M7" t="s">
        <v>5448</v>
      </c>
      <c r="P7" s="1554"/>
    </row>
    <row r="8" spans="1:16">
      <c r="A8" s="1949" t="s">
        <v>5449</v>
      </c>
      <c r="E8" t="s">
        <v>5450</v>
      </c>
      <c r="H8" s="1554"/>
      <c r="J8" s="1949" t="s">
        <v>5451</v>
      </c>
      <c r="M8" t="s">
        <v>5452</v>
      </c>
      <c r="P8" s="1554"/>
    </row>
    <row r="9" spans="1:16">
      <c r="A9" s="1949" t="s">
        <v>5453</v>
      </c>
      <c r="E9" t="s">
        <v>5454</v>
      </c>
      <c r="H9" s="1554"/>
      <c r="J9" s="1949" t="s">
        <v>5455</v>
      </c>
      <c r="M9" t="s">
        <v>5456</v>
      </c>
      <c r="P9" s="1554"/>
    </row>
    <row r="10" spans="1:16">
      <c r="A10" s="1949"/>
      <c r="H10" s="1554"/>
      <c r="J10" s="1949" t="s">
        <v>5457</v>
      </c>
      <c r="M10" t="s">
        <v>5458</v>
      </c>
      <c r="P10" s="1554"/>
    </row>
    <row r="11" spans="1:16" ht="16" thickBot="1">
      <c r="A11" s="1949"/>
      <c r="H11" s="1554"/>
      <c r="J11" s="1949"/>
      <c r="P11" s="1554"/>
    </row>
    <row r="12" spans="1:16" ht="16" thickBot="1">
      <c r="A12" s="2840"/>
      <c r="B12" s="2837"/>
      <c r="C12" s="2753"/>
      <c r="D12" s="2753"/>
      <c r="E12" s="2031" t="s">
        <v>5459</v>
      </c>
      <c r="F12" s="2031" t="s">
        <v>5460</v>
      </c>
      <c r="G12" s="2753" t="s">
        <v>5460</v>
      </c>
      <c r="H12" s="2684"/>
      <c r="J12" s="2879" t="s">
        <v>5461</v>
      </c>
      <c r="K12" s="2031"/>
      <c r="L12" s="2839" t="s">
        <v>5428</v>
      </c>
      <c r="M12" s="2793"/>
      <c r="N12" s="2031"/>
      <c r="O12" s="2031"/>
      <c r="P12" s="2684"/>
    </row>
    <row r="13" spans="1:16">
      <c r="A13" s="2795"/>
      <c r="B13" s="2030"/>
      <c r="C13" s="1598"/>
      <c r="D13" s="1598" t="s">
        <v>503</v>
      </c>
      <c r="E13" s="1598" t="s">
        <v>5462</v>
      </c>
      <c r="F13" s="1598" t="s">
        <v>5122</v>
      </c>
      <c r="G13" s="1598" t="s">
        <v>5463</v>
      </c>
      <c r="H13" s="1598"/>
      <c r="J13" s="2619" t="s">
        <v>5464</v>
      </c>
      <c r="K13" s="2795"/>
      <c r="L13" s="1598"/>
      <c r="M13" s="1598"/>
      <c r="N13" s="1598" t="s">
        <v>5465</v>
      </c>
      <c r="O13" s="1598" t="s">
        <v>5466</v>
      </c>
      <c r="P13" s="1598"/>
    </row>
    <row r="14" spans="1:16">
      <c r="A14" s="2795" t="s">
        <v>399</v>
      </c>
      <c r="B14" s="2838" t="s">
        <v>5467</v>
      </c>
      <c r="C14" s="1601"/>
      <c r="D14" s="1598" t="s">
        <v>5468</v>
      </c>
      <c r="E14" s="1598" t="s">
        <v>5469</v>
      </c>
      <c r="F14" s="1598" t="s">
        <v>4155</v>
      </c>
      <c r="G14" s="1598" t="s">
        <v>5470</v>
      </c>
      <c r="H14" s="1598" t="s">
        <v>5471</v>
      </c>
      <c r="J14" s="2619" t="s">
        <v>5472</v>
      </c>
      <c r="K14" s="2795" t="s">
        <v>3854</v>
      </c>
      <c r="L14" s="1598"/>
      <c r="M14" s="1598"/>
      <c r="N14" s="1598" t="s">
        <v>2380</v>
      </c>
      <c r="O14" s="1598" t="s">
        <v>5473</v>
      </c>
      <c r="P14" s="2795" t="s">
        <v>399</v>
      </c>
    </row>
    <row r="15" spans="1:16">
      <c r="A15" s="2795" t="s">
        <v>402</v>
      </c>
      <c r="B15" s="2838"/>
      <c r="C15" s="1601"/>
      <c r="D15" s="1598" t="s">
        <v>5474</v>
      </c>
      <c r="E15" s="1598" t="s">
        <v>5475</v>
      </c>
      <c r="F15" s="1598" t="s">
        <v>5476</v>
      </c>
      <c r="G15" s="1598" t="s">
        <v>5477</v>
      </c>
      <c r="H15" s="1598"/>
      <c r="J15" s="2795" t="s">
        <v>5478</v>
      </c>
      <c r="K15" s="2795" t="s">
        <v>5479</v>
      </c>
      <c r="L15" s="1598" t="s">
        <v>3901</v>
      </c>
      <c r="M15" s="1598" t="s">
        <v>3853</v>
      </c>
      <c r="N15" s="1598" t="s">
        <v>3901</v>
      </c>
      <c r="O15" s="1598" t="s">
        <v>5480</v>
      </c>
      <c r="P15" s="2795" t="s">
        <v>402</v>
      </c>
    </row>
    <row r="16" spans="1:16">
      <c r="A16" s="2795"/>
      <c r="B16" s="2838"/>
      <c r="C16" s="1601"/>
      <c r="D16" s="1598"/>
      <c r="E16" s="1598" t="s">
        <v>5481</v>
      </c>
      <c r="F16" s="1598" t="s">
        <v>5482</v>
      </c>
      <c r="G16" s="1598" t="s">
        <v>5483</v>
      </c>
      <c r="H16" s="1598"/>
      <c r="J16" s="2795" t="s">
        <v>5484</v>
      </c>
      <c r="K16" s="2795"/>
      <c r="L16" s="1598"/>
      <c r="M16" s="1598"/>
      <c r="N16" s="1598"/>
      <c r="O16" s="1598" t="s">
        <v>5485</v>
      </c>
      <c r="P16" s="2795"/>
    </row>
    <row r="17" spans="1:16" ht="16" thickBot="1">
      <c r="A17" s="3061"/>
      <c r="B17" s="3060" t="s">
        <v>172</v>
      </c>
      <c r="C17" s="2034"/>
      <c r="D17" s="1717" t="s">
        <v>173</v>
      </c>
      <c r="E17" s="1717" t="s">
        <v>174</v>
      </c>
      <c r="F17" s="1717" t="s">
        <v>175</v>
      </c>
      <c r="G17" s="1717" t="s">
        <v>513</v>
      </c>
      <c r="H17" s="1717" t="s">
        <v>514</v>
      </c>
      <c r="J17" s="3061" t="s">
        <v>515</v>
      </c>
      <c r="K17" s="1717" t="s">
        <v>516</v>
      </c>
      <c r="L17" s="1717" t="s">
        <v>517</v>
      </c>
      <c r="M17" s="1717" t="s">
        <v>518</v>
      </c>
      <c r="N17" s="1717" t="s">
        <v>519</v>
      </c>
      <c r="O17" s="1717" t="s">
        <v>520</v>
      </c>
      <c r="P17" s="3061"/>
    </row>
    <row r="18" spans="1:16">
      <c r="A18" s="2844">
        <v>1</v>
      </c>
      <c r="B18" s="2873"/>
      <c r="C18" s="1554"/>
      <c r="D18" s="1554"/>
      <c r="E18" s="1554"/>
      <c r="F18" s="1554"/>
      <c r="G18" s="1558"/>
      <c r="H18" s="1558"/>
      <c r="J18" s="2866"/>
      <c r="K18" s="2880"/>
      <c r="L18" s="1558"/>
      <c r="M18" s="1558"/>
      <c r="N18" s="1554"/>
      <c r="O18" s="1554"/>
      <c r="P18" s="2844">
        <v>1</v>
      </c>
    </row>
    <row r="19" spans="1:16">
      <c r="A19" s="2844">
        <v>2</v>
      </c>
      <c r="B19" s="2873"/>
      <c r="C19" s="1554"/>
      <c r="D19" s="1554"/>
      <c r="E19" s="1554"/>
      <c r="F19" s="1554"/>
      <c r="G19" s="1558"/>
      <c r="H19" s="1558"/>
      <c r="J19" s="2866"/>
      <c r="K19" s="2880"/>
      <c r="L19" s="1558"/>
      <c r="M19" s="1558"/>
      <c r="N19" s="1554"/>
      <c r="O19" s="1554"/>
      <c r="P19" s="2844">
        <v>2</v>
      </c>
    </row>
    <row r="20" spans="1:16">
      <c r="A20" s="2844">
        <v>3</v>
      </c>
      <c r="B20" s="2873"/>
      <c r="C20" s="1554"/>
      <c r="D20" s="1554"/>
      <c r="E20" s="1554"/>
      <c r="F20" s="1554"/>
      <c r="G20" s="1558"/>
      <c r="H20" s="1558"/>
      <c r="J20" s="2866"/>
      <c r="K20" s="2880"/>
      <c r="L20" s="1558"/>
      <c r="M20" s="1558"/>
      <c r="N20" s="1554"/>
      <c r="O20" s="1554"/>
      <c r="P20" s="2844">
        <v>3</v>
      </c>
    </row>
    <row r="21" spans="1:16">
      <c r="A21" s="2844">
        <v>4</v>
      </c>
      <c r="B21" s="2873"/>
      <c r="C21" s="1554"/>
      <c r="D21" s="1554"/>
      <c r="E21" s="1554"/>
      <c r="F21" s="1554"/>
      <c r="G21" s="1558"/>
      <c r="H21" s="1558"/>
      <c r="J21" s="2866"/>
      <c r="K21" s="2880"/>
      <c r="L21" s="1558"/>
      <c r="M21" s="1558"/>
      <c r="N21" s="1554"/>
      <c r="O21" s="1554"/>
      <c r="P21" s="2844">
        <v>4</v>
      </c>
    </row>
    <row r="22" spans="1:16">
      <c r="A22" s="2844">
        <v>5</v>
      </c>
      <c r="B22" s="2873"/>
      <c r="C22" s="1554"/>
      <c r="D22" s="1554"/>
      <c r="E22" s="1554"/>
      <c r="F22" s="1554"/>
      <c r="G22" s="1558"/>
      <c r="H22" s="1558"/>
      <c r="J22" s="2866"/>
      <c r="K22" s="2880"/>
      <c r="L22" s="1558"/>
      <c r="M22" s="1558"/>
      <c r="N22" s="1554"/>
      <c r="O22" s="1554"/>
      <c r="P22" s="2844">
        <v>5</v>
      </c>
    </row>
    <row r="23" spans="1:16">
      <c r="A23" s="2844">
        <v>6</v>
      </c>
      <c r="B23" s="2873"/>
      <c r="C23" s="1554"/>
      <c r="D23" s="1554"/>
      <c r="E23" s="1554"/>
      <c r="F23" s="1554"/>
      <c r="G23" s="1558"/>
      <c r="H23" s="1558"/>
      <c r="J23" s="2866"/>
      <c r="K23" s="2880"/>
      <c r="L23" s="1558"/>
      <c r="M23" s="1558"/>
      <c r="N23" s="1554"/>
      <c r="O23" s="1554"/>
      <c r="P23" s="2844">
        <v>6</v>
      </c>
    </row>
    <row r="24" spans="1:16">
      <c r="A24" s="2844">
        <v>7</v>
      </c>
      <c r="B24" s="2873"/>
      <c r="C24" s="1554"/>
      <c r="D24" s="1554"/>
      <c r="E24" s="1554"/>
      <c r="F24" s="1554"/>
      <c r="G24" s="1558"/>
      <c r="H24" s="1558"/>
      <c r="J24" s="2866"/>
      <c r="K24" s="2880"/>
      <c r="L24" s="1558"/>
      <c r="M24" s="1558"/>
      <c r="N24" s="1554"/>
      <c r="O24" s="1554"/>
      <c r="P24" s="2844">
        <v>7</v>
      </c>
    </row>
    <row r="25" spans="1:16">
      <c r="A25" s="2844">
        <v>8</v>
      </c>
      <c r="B25" s="2873"/>
      <c r="C25" s="1554"/>
      <c r="D25" s="1554"/>
      <c r="E25" s="1554"/>
      <c r="F25" s="1554"/>
      <c r="G25" s="1558"/>
      <c r="H25" s="1558"/>
      <c r="J25" s="2866"/>
      <c r="K25" s="2880"/>
      <c r="L25" s="1558"/>
      <c r="M25" s="1558"/>
      <c r="N25" s="1554"/>
      <c r="O25" s="1554"/>
      <c r="P25" s="2844">
        <v>8</v>
      </c>
    </row>
    <row r="26" spans="1:16">
      <c r="A26" s="2844">
        <v>9</v>
      </c>
      <c r="B26" s="2873"/>
      <c r="C26" s="1554"/>
      <c r="D26" s="1554"/>
      <c r="E26" s="1554"/>
      <c r="F26" s="1554"/>
      <c r="G26" s="1558"/>
      <c r="H26" s="1558"/>
      <c r="J26" s="2866"/>
      <c r="K26" s="2880"/>
      <c r="L26" s="1558"/>
      <c r="M26" s="1558"/>
      <c r="N26" s="1554"/>
      <c r="O26" s="1554"/>
      <c r="P26" s="2844">
        <v>9</v>
      </c>
    </row>
    <row r="27" spans="1:16">
      <c r="A27" s="2844">
        <v>10</v>
      </c>
      <c r="B27" s="2873"/>
      <c r="C27" s="1554"/>
      <c r="D27" s="1554"/>
      <c r="E27" s="1554"/>
      <c r="F27" s="1554"/>
      <c r="G27" s="1558"/>
      <c r="H27" s="1558"/>
      <c r="J27" s="2866"/>
      <c r="K27" s="2880"/>
      <c r="L27" s="1558"/>
      <c r="M27" s="1558"/>
      <c r="N27" s="1554"/>
      <c r="O27" s="1554"/>
      <c r="P27" s="2844">
        <v>10</v>
      </c>
    </row>
    <row r="28" spans="1:16">
      <c r="A28" s="2844">
        <v>11</v>
      </c>
      <c r="B28" s="2873"/>
      <c r="C28" s="1554"/>
      <c r="D28" s="1554"/>
      <c r="E28" s="1554"/>
      <c r="F28" s="1554"/>
      <c r="G28" s="1558"/>
      <c r="H28" s="1558"/>
      <c r="J28" s="2866"/>
      <c r="K28" s="2880"/>
      <c r="L28" s="1558"/>
      <c r="M28" s="1558"/>
      <c r="N28" s="1554"/>
      <c r="O28" s="1554"/>
      <c r="P28" s="2844">
        <v>11</v>
      </c>
    </row>
    <row r="29" spans="1:16">
      <c r="A29" s="2844">
        <v>12</v>
      </c>
      <c r="B29" s="1949"/>
      <c r="C29" s="1554"/>
      <c r="D29" s="1554"/>
      <c r="E29" s="1554"/>
      <c r="F29" s="1554"/>
      <c r="G29" s="1558"/>
      <c r="H29" s="1558"/>
      <c r="J29" s="2866"/>
      <c r="K29" s="2866"/>
      <c r="L29" s="1558"/>
      <c r="M29" s="1558"/>
      <c r="N29" s="1554"/>
      <c r="O29" s="1554"/>
      <c r="P29" s="2844">
        <v>12</v>
      </c>
    </row>
    <row r="30" spans="1:16">
      <c r="A30" s="2844">
        <v>13</v>
      </c>
      <c r="B30" s="1949"/>
      <c r="C30" s="1554"/>
      <c r="D30" s="1554"/>
      <c r="E30" s="1554"/>
      <c r="F30" s="1554"/>
      <c r="G30" s="1558"/>
      <c r="H30" s="1558"/>
      <c r="J30" s="2866"/>
      <c r="K30" s="2866"/>
      <c r="L30" s="1558"/>
      <c r="M30" s="1558"/>
      <c r="N30" s="1554"/>
      <c r="O30" s="1554"/>
      <c r="P30" s="2844">
        <v>13</v>
      </c>
    </row>
    <row r="31" spans="1:16">
      <c r="A31" s="2844">
        <v>14</v>
      </c>
      <c r="B31" s="1949"/>
      <c r="C31" s="1554"/>
      <c r="D31" s="1554"/>
      <c r="E31" s="1554"/>
      <c r="F31" s="1554"/>
      <c r="G31" s="1558"/>
      <c r="H31" s="1558"/>
      <c r="J31" s="2866"/>
      <c r="K31" s="2866"/>
      <c r="L31" s="1558"/>
      <c r="M31" s="1558"/>
      <c r="N31" s="1554"/>
      <c r="O31" s="1554"/>
      <c r="P31" s="2844">
        <v>14</v>
      </c>
    </row>
    <row r="32" spans="1:16">
      <c r="A32" s="2844">
        <v>15</v>
      </c>
      <c r="B32" s="1949"/>
      <c r="C32" s="1554"/>
      <c r="D32" s="1554"/>
      <c r="E32" s="1554"/>
      <c r="F32" s="1554"/>
      <c r="G32" s="1558"/>
      <c r="H32" s="1558"/>
      <c r="J32" s="2866"/>
      <c r="K32" s="2866"/>
      <c r="L32" s="1558"/>
      <c r="M32" s="1558"/>
      <c r="N32" s="1554"/>
      <c r="O32" s="1554"/>
      <c r="P32" s="2844">
        <v>15</v>
      </c>
    </row>
    <row r="33" spans="1:16">
      <c r="A33" s="2844">
        <v>16</v>
      </c>
      <c r="B33" s="1949"/>
      <c r="C33" s="1554"/>
      <c r="D33" s="1554"/>
      <c r="E33" s="1554"/>
      <c r="F33" s="1554"/>
      <c r="G33" s="1558"/>
      <c r="H33" s="1558"/>
      <c r="J33" s="2866"/>
      <c r="K33" s="2866"/>
      <c r="L33" s="1558"/>
      <c r="M33" s="1558"/>
      <c r="N33" s="1554"/>
      <c r="O33" s="1554"/>
      <c r="P33" s="2844">
        <v>16</v>
      </c>
    </row>
    <row r="34" spans="1:16">
      <c r="A34" s="2844">
        <v>17</v>
      </c>
      <c r="B34" s="1949"/>
      <c r="C34" s="1554"/>
      <c r="D34" s="1554"/>
      <c r="E34" s="1554"/>
      <c r="F34" s="1554"/>
      <c r="G34" s="1558"/>
      <c r="H34" s="1558"/>
      <c r="J34" s="2866"/>
      <c r="K34" s="2866"/>
      <c r="L34" s="1558"/>
      <c r="M34" s="1558"/>
      <c r="N34" s="1554"/>
      <c r="O34" s="1554"/>
      <c r="P34" s="2844">
        <v>17</v>
      </c>
    </row>
    <row r="35" spans="1:16">
      <c r="A35" s="2844">
        <v>18</v>
      </c>
      <c r="B35" s="1949"/>
      <c r="C35" s="1554"/>
      <c r="D35" s="1554"/>
      <c r="E35" s="1554"/>
      <c r="F35" s="1554"/>
      <c r="G35" s="1558"/>
      <c r="H35" s="1558"/>
      <c r="J35" s="2866"/>
      <c r="K35" s="2866"/>
      <c r="L35" s="1558"/>
      <c r="M35" s="1558"/>
      <c r="N35" s="1554"/>
      <c r="O35" s="1554"/>
      <c r="P35" s="2844">
        <v>18</v>
      </c>
    </row>
    <row r="36" spans="1:16">
      <c r="A36" s="2844">
        <v>19</v>
      </c>
      <c r="B36" s="1949"/>
      <c r="C36" s="1554"/>
      <c r="D36" s="1554"/>
      <c r="E36" s="1554"/>
      <c r="F36" s="1554"/>
      <c r="G36" s="1558"/>
      <c r="H36" s="1558"/>
      <c r="J36" s="2866"/>
      <c r="K36" s="2866"/>
      <c r="L36" s="1558"/>
      <c r="M36" s="1558"/>
      <c r="N36" s="1554"/>
      <c r="O36" s="1554"/>
      <c r="P36" s="2844">
        <v>19</v>
      </c>
    </row>
    <row r="37" spans="1:16">
      <c r="A37" s="2844">
        <v>20</v>
      </c>
      <c r="B37" s="1949"/>
      <c r="C37" s="1554"/>
      <c r="D37" s="1554"/>
      <c r="E37" s="1554"/>
      <c r="F37" s="1554"/>
      <c r="G37" s="1558"/>
      <c r="H37" s="1558"/>
      <c r="J37" s="2866"/>
      <c r="K37" s="2866"/>
      <c r="L37" s="1558"/>
      <c r="M37" s="1558"/>
      <c r="N37" s="1554"/>
      <c r="O37" s="1554"/>
      <c r="P37" s="2844">
        <v>20</v>
      </c>
    </row>
    <row r="38" spans="1:16">
      <c r="A38" s="2844">
        <v>21</v>
      </c>
      <c r="B38" s="1949"/>
      <c r="C38" s="1554"/>
      <c r="D38" s="1554"/>
      <c r="E38" s="1554"/>
      <c r="F38" s="1554"/>
      <c r="G38" s="1558"/>
      <c r="H38" s="1558"/>
      <c r="J38" s="2866"/>
      <c r="K38" s="2866"/>
      <c r="L38" s="1558"/>
      <c r="M38" s="1558"/>
      <c r="N38" s="1554"/>
      <c r="O38" s="1554"/>
      <c r="P38" s="2844">
        <v>21</v>
      </c>
    </row>
    <row r="39" spans="1:16">
      <c r="A39" s="2844">
        <v>22</v>
      </c>
      <c r="B39" s="1949"/>
      <c r="C39" s="1554"/>
      <c r="D39" s="1554"/>
      <c r="E39" s="1554"/>
      <c r="F39" s="1554"/>
      <c r="G39" s="1558"/>
      <c r="H39" s="1558"/>
      <c r="J39" s="2866"/>
      <c r="K39" s="2866"/>
      <c r="L39" s="1558"/>
      <c r="M39" s="1558"/>
      <c r="N39" s="1554"/>
      <c r="O39" s="1554"/>
      <c r="P39" s="2844">
        <v>22</v>
      </c>
    </row>
    <row r="40" spans="1:16">
      <c r="A40" s="2844">
        <v>23</v>
      </c>
      <c r="B40" s="1949"/>
      <c r="C40" s="1554"/>
      <c r="D40" s="1554"/>
      <c r="E40" s="1554"/>
      <c r="F40" s="1554"/>
      <c r="G40" s="1558"/>
      <c r="H40" s="1558"/>
      <c r="J40" s="2866"/>
      <c r="K40" s="2866"/>
      <c r="L40" s="1558"/>
      <c r="M40" s="1558"/>
      <c r="N40" s="1554"/>
      <c r="O40" s="1554"/>
      <c r="P40" s="2844">
        <v>23</v>
      </c>
    </row>
    <row r="41" spans="1:16">
      <c r="A41" s="2844">
        <v>24</v>
      </c>
      <c r="B41" s="1949"/>
      <c r="C41" s="1554"/>
      <c r="D41" s="1554"/>
      <c r="E41" s="1554"/>
      <c r="F41" s="1554"/>
      <c r="G41" s="1558"/>
      <c r="H41" s="1558"/>
      <c r="J41" s="2866"/>
      <c r="K41" s="2866"/>
      <c r="L41" s="1558"/>
      <c r="M41" s="1558"/>
      <c r="N41" s="1554"/>
      <c r="O41" s="1554"/>
      <c r="P41" s="2844">
        <v>24</v>
      </c>
    </row>
    <row r="42" spans="1:16">
      <c r="A42" s="2844">
        <v>25</v>
      </c>
      <c r="B42" s="1949"/>
      <c r="C42" s="1554"/>
      <c r="D42" s="1554"/>
      <c r="E42" s="1554"/>
      <c r="F42" s="1554"/>
      <c r="G42" s="1558"/>
      <c r="H42" s="1558"/>
      <c r="J42" s="2866"/>
      <c r="K42" s="2866"/>
      <c r="L42" s="1558"/>
      <c r="M42" s="1558"/>
      <c r="N42" s="1554"/>
      <c r="O42" s="1554"/>
      <c r="P42" s="2844">
        <v>25</v>
      </c>
    </row>
    <row r="43" spans="1:16">
      <c r="A43" s="2844">
        <v>26</v>
      </c>
      <c r="B43" s="1949"/>
      <c r="C43" s="1554"/>
      <c r="D43" s="1554"/>
      <c r="E43" s="1554"/>
      <c r="F43" s="1554"/>
      <c r="G43" s="1558"/>
      <c r="H43" s="1558"/>
      <c r="J43" s="2866"/>
      <c r="K43" s="2866"/>
      <c r="L43" s="1558"/>
      <c r="M43" s="1558"/>
      <c r="N43" s="1554"/>
      <c r="O43" s="1554"/>
      <c r="P43" s="2844">
        <v>26</v>
      </c>
    </row>
    <row r="44" spans="1:16">
      <c r="A44" s="2844">
        <v>27</v>
      </c>
      <c r="B44" s="1949"/>
      <c r="C44" s="1554"/>
      <c r="D44" s="1554"/>
      <c r="E44" s="1554"/>
      <c r="F44" s="1554"/>
      <c r="G44" s="1558"/>
      <c r="H44" s="1558"/>
      <c r="J44" s="2866"/>
      <c r="K44" s="2866"/>
      <c r="L44" s="1558"/>
      <c r="M44" s="1558"/>
      <c r="N44" s="1554"/>
      <c r="O44" s="1554"/>
      <c r="P44" s="2844">
        <v>27</v>
      </c>
    </row>
    <row r="45" spans="1:16">
      <c r="A45" s="2844">
        <v>28</v>
      </c>
      <c r="B45" s="1949"/>
      <c r="C45" s="1554"/>
      <c r="D45" s="1554"/>
      <c r="E45" s="1554"/>
      <c r="F45" s="1554"/>
      <c r="G45" s="1558"/>
      <c r="H45" s="1558"/>
      <c r="J45" s="2866"/>
      <c r="K45" s="2866"/>
      <c r="L45" s="1558"/>
      <c r="M45" s="1558"/>
      <c r="N45" s="1554"/>
      <c r="O45" s="1554"/>
      <c r="P45" s="2844">
        <v>28</v>
      </c>
    </row>
    <row r="46" spans="1:16">
      <c r="A46" s="2844">
        <v>29</v>
      </c>
      <c r="B46" s="1949"/>
      <c r="C46" s="1554"/>
      <c r="D46" s="1554"/>
      <c r="E46" s="1554"/>
      <c r="F46" s="1554"/>
      <c r="G46" s="1558"/>
      <c r="H46" s="1558"/>
      <c r="J46" s="2866"/>
      <c r="K46" s="2866"/>
      <c r="L46" s="1558"/>
      <c r="M46" s="1558"/>
      <c r="N46" s="1554"/>
      <c r="O46" s="1554"/>
      <c r="P46" s="2844">
        <v>29</v>
      </c>
    </row>
    <row r="47" spans="1:16">
      <c r="A47" s="2844">
        <v>30</v>
      </c>
      <c r="B47" s="1949"/>
      <c r="C47" s="1554"/>
      <c r="D47" s="1554"/>
      <c r="E47" s="1554"/>
      <c r="F47" s="1554"/>
      <c r="G47" s="1558"/>
      <c r="H47" s="1558"/>
      <c r="J47" s="2866"/>
      <c r="K47" s="2866"/>
      <c r="L47" s="1558"/>
      <c r="M47" s="1558"/>
      <c r="N47" s="1554"/>
      <c r="O47" s="1554"/>
      <c r="P47" s="2844">
        <v>30</v>
      </c>
    </row>
    <row r="48" spans="1:16">
      <c r="A48" s="2844">
        <v>31</v>
      </c>
      <c r="B48" s="1949"/>
      <c r="C48" s="1554"/>
      <c r="D48" s="1554"/>
      <c r="E48" s="1554"/>
      <c r="F48" s="1554"/>
      <c r="G48" s="1558"/>
      <c r="H48" s="1558"/>
      <c r="J48" s="2866"/>
      <c r="K48" s="2866"/>
      <c r="L48" s="1558"/>
      <c r="M48" s="1558"/>
      <c r="N48" s="1554"/>
      <c r="O48" s="1554"/>
      <c r="P48" s="2844">
        <v>31</v>
      </c>
    </row>
    <row r="49" spans="1:16">
      <c r="A49" s="2844">
        <v>32</v>
      </c>
      <c r="B49" s="1949"/>
      <c r="C49" s="1554"/>
      <c r="D49" s="1554"/>
      <c r="E49" s="1554"/>
      <c r="F49" s="1554"/>
      <c r="G49" s="1558"/>
      <c r="H49" s="1558"/>
      <c r="J49" s="2866"/>
      <c r="K49" s="2866"/>
      <c r="L49" s="1558"/>
      <c r="M49" s="1558"/>
      <c r="N49" s="1554"/>
      <c r="O49" s="1554"/>
      <c r="P49" s="2844">
        <v>32</v>
      </c>
    </row>
    <row r="50" spans="1:16">
      <c r="A50" s="2844">
        <v>33</v>
      </c>
      <c r="B50" s="1949"/>
      <c r="C50" s="1554"/>
      <c r="D50" s="1554"/>
      <c r="E50" s="1554"/>
      <c r="F50" s="1554"/>
      <c r="G50" s="1558"/>
      <c r="H50" s="1558"/>
      <c r="J50" s="2866"/>
      <c r="K50" s="2866"/>
      <c r="L50" s="1558"/>
      <c r="M50" s="1558"/>
      <c r="N50" s="1554"/>
      <c r="O50" s="1554"/>
      <c r="P50" s="2844">
        <v>33</v>
      </c>
    </row>
    <row r="51" spans="1:16">
      <c r="A51" s="2844">
        <v>34</v>
      </c>
      <c r="B51" s="1949"/>
      <c r="C51" s="1554"/>
      <c r="D51" s="1554"/>
      <c r="E51" s="1554"/>
      <c r="F51" s="1554"/>
      <c r="G51" s="1558"/>
      <c r="H51" s="1558"/>
      <c r="J51" s="2866"/>
      <c r="K51" s="2866"/>
      <c r="L51" s="1558"/>
      <c r="M51" s="1558"/>
      <c r="N51" s="1554"/>
      <c r="O51" s="1554"/>
      <c r="P51" s="2844">
        <v>34</v>
      </c>
    </row>
    <row r="52" spans="1:16">
      <c r="A52" s="2844">
        <v>35</v>
      </c>
      <c r="B52" s="1949"/>
      <c r="C52" s="1554"/>
      <c r="D52" s="1554"/>
      <c r="E52" s="1554"/>
      <c r="F52" s="1554"/>
      <c r="G52" s="1558"/>
      <c r="H52" s="1558"/>
      <c r="J52" s="2866"/>
      <c r="K52" s="2866"/>
      <c r="L52" s="1558"/>
      <c r="M52" s="1558"/>
      <c r="N52" s="1554"/>
      <c r="O52" s="1554"/>
      <c r="P52" s="2844">
        <v>35</v>
      </c>
    </row>
    <row r="53" spans="1:16">
      <c r="A53" s="2844">
        <v>36</v>
      </c>
      <c r="B53" s="1949"/>
      <c r="C53" s="1554"/>
      <c r="D53" s="1554"/>
      <c r="E53" s="1554"/>
      <c r="F53" s="1554"/>
      <c r="G53" s="1558"/>
      <c r="H53" s="1558"/>
      <c r="J53" s="2866"/>
      <c r="K53" s="2866"/>
      <c r="L53" s="1558"/>
      <c r="M53" s="1558"/>
      <c r="N53" s="1554"/>
      <c r="O53" s="1554"/>
      <c r="P53" s="2844">
        <v>36</v>
      </c>
    </row>
    <row r="54" spans="1:16">
      <c r="A54" s="2844">
        <v>37</v>
      </c>
      <c r="B54" s="1949"/>
      <c r="C54" s="1554"/>
      <c r="D54" s="1554"/>
      <c r="E54" s="1554"/>
      <c r="F54" s="1554"/>
      <c r="G54" s="1558"/>
      <c r="H54" s="1558"/>
      <c r="J54" s="2866"/>
      <c r="K54" s="2866"/>
      <c r="L54" s="1558"/>
      <c r="M54" s="1558"/>
      <c r="N54" s="1554"/>
      <c r="O54" s="1554"/>
      <c r="P54" s="2844">
        <v>37</v>
      </c>
    </row>
    <row r="55" spans="1:16">
      <c r="A55" s="2844">
        <v>38</v>
      </c>
      <c r="B55" s="1949"/>
      <c r="C55" s="1554"/>
      <c r="D55" s="1554"/>
      <c r="E55" s="1554"/>
      <c r="F55" s="1554"/>
      <c r="G55" s="1558"/>
      <c r="H55" s="1558"/>
      <c r="J55" s="2866"/>
      <c r="K55" s="2866"/>
      <c r="L55" s="1558"/>
      <c r="M55" s="1558"/>
      <c r="N55" s="1554"/>
      <c r="O55" s="1554"/>
      <c r="P55" s="2844">
        <v>38</v>
      </c>
    </row>
    <row r="56" spans="1:16">
      <c r="A56" s="2844">
        <v>39</v>
      </c>
      <c r="B56" s="1949"/>
      <c r="C56" s="1554"/>
      <c r="D56" s="1554"/>
      <c r="E56" s="1554"/>
      <c r="F56" s="1554"/>
      <c r="G56" s="1558"/>
      <c r="H56" s="1558"/>
      <c r="J56" s="2866"/>
      <c r="K56" s="2866"/>
      <c r="L56" s="1558"/>
      <c r="M56" s="1558"/>
      <c r="N56" s="1554"/>
      <c r="O56" s="1554"/>
      <c r="P56" s="2844">
        <v>39</v>
      </c>
    </row>
    <row r="57" spans="1:16">
      <c r="A57" s="2844">
        <v>40</v>
      </c>
      <c r="B57" s="1949"/>
      <c r="C57" s="1554"/>
      <c r="D57" s="1554"/>
      <c r="E57" s="1554"/>
      <c r="F57" s="1554"/>
      <c r="G57" s="1558"/>
      <c r="H57" s="1558"/>
      <c r="J57" s="2866"/>
      <c r="K57" s="2866"/>
      <c r="L57" s="1558"/>
      <c r="M57" s="1558"/>
      <c r="N57" s="1554"/>
      <c r="O57" s="1554"/>
      <c r="P57" s="2844">
        <v>40</v>
      </c>
    </row>
    <row r="58" spans="1:16">
      <c r="A58" s="2844">
        <v>41</v>
      </c>
      <c r="B58" s="1949"/>
      <c r="C58" s="1554"/>
      <c r="D58" s="1554"/>
      <c r="E58" s="1554"/>
      <c r="F58" s="1554"/>
      <c r="G58" s="1558"/>
      <c r="H58" s="1558"/>
      <c r="J58" s="2866"/>
      <c r="K58" s="2866"/>
      <c r="L58" s="1558"/>
      <c r="M58" s="1558"/>
      <c r="N58" s="1554"/>
      <c r="O58" s="1554"/>
      <c r="P58" s="2844">
        <v>41</v>
      </c>
    </row>
    <row r="59" spans="1:16">
      <c r="A59" s="2844">
        <v>42</v>
      </c>
      <c r="B59" s="1949"/>
      <c r="C59" s="1554"/>
      <c r="D59" s="1554"/>
      <c r="E59" s="1554"/>
      <c r="F59" s="1554"/>
      <c r="G59" s="1558"/>
      <c r="H59" s="1558"/>
      <c r="J59" s="2866"/>
      <c r="K59" s="2866"/>
      <c r="L59" s="1558"/>
      <c r="M59" s="1558"/>
      <c r="N59" s="1554"/>
      <c r="O59" s="1554"/>
      <c r="P59" s="2844">
        <v>42</v>
      </c>
    </row>
    <row r="60" spans="1:16">
      <c r="A60" s="2844">
        <v>43</v>
      </c>
      <c r="B60" s="1949"/>
      <c r="C60" s="1554"/>
      <c r="D60" s="1554"/>
      <c r="E60" s="1554"/>
      <c r="F60" s="1554"/>
      <c r="G60" s="1558"/>
      <c r="H60" s="1558"/>
      <c r="J60" s="2866"/>
      <c r="K60" s="2866"/>
      <c r="L60" s="1558"/>
      <c r="M60" s="1558"/>
      <c r="N60" s="1554"/>
      <c r="O60" s="1554"/>
      <c r="P60" s="2844">
        <v>43</v>
      </c>
    </row>
    <row r="61" spans="1:16">
      <c r="A61" s="2844">
        <v>44</v>
      </c>
      <c r="B61" s="1949"/>
      <c r="C61" s="1554"/>
      <c r="D61" s="1554"/>
      <c r="E61" s="1554"/>
      <c r="F61" s="1554"/>
      <c r="G61" s="1558"/>
      <c r="H61" s="1558"/>
      <c r="J61" s="2866"/>
      <c r="K61" s="2866"/>
      <c r="L61" s="1558"/>
      <c r="M61" s="1558"/>
      <c r="N61" s="1554"/>
      <c r="O61" s="1554"/>
      <c r="P61" s="2844">
        <v>44</v>
      </c>
    </row>
    <row r="62" spans="1:16">
      <c r="A62" s="2844">
        <v>45</v>
      </c>
      <c r="B62" s="1949"/>
      <c r="C62" s="1554"/>
      <c r="D62" s="1554"/>
      <c r="E62" s="1554"/>
      <c r="F62" s="1554"/>
      <c r="G62" s="1558"/>
      <c r="H62" s="1558"/>
      <c r="J62" s="2866"/>
      <c r="K62" s="2866"/>
      <c r="L62" s="1558"/>
      <c r="M62" s="1558"/>
      <c r="N62" s="1554"/>
      <c r="O62" s="1554"/>
      <c r="P62" s="2844">
        <v>45</v>
      </c>
    </row>
    <row r="63" spans="1:16" ht="16" thickBot="1">
      <c r="A63" s="3083">
        <v>46</v>
      </c>
      <c r="B63" s="3037"/>
      <c r="C63" s="1717"/>
      <c r="D63" s="1789"/>
      <c r="E63" s="1789"/>
      <c r="F63" s="1789"/>
      <c r="G63" s="1790"/>
      <c r="H63" s="1790"/>
      <c r="J63" s="3084"/>
      <c r="K63" s="3084"/>
      <c r="L63" s="2881"/>
      <c r="M63" s="1790"/>
      <c r="N63" s="1789"/>
      <c r="O63" s="1789"/>
      <c r="P63" s="3083">
        <v>46</v>
      </c>
    </row>
    <row r="64" spans="1:16">
      <c r="C64" s="363"/>
      <c r="L64" s="363"/>
    </row>
    <row r="65" spans="1:16">
      <c r="A65" s="9" t="s">
        <v>3733</v>
      </c>
      <c r="J65" s="9" t="s">
        <v>3733</v>
      </c>
      <c r="P65" s="417" t="s">
        <v>5486</v>
      </c>
    </row>
    <row r="66" spans="1:16">
      <c r="A66" s="391" t="s">
        <v>5487</v>
      </c>
      <c r="B66" s="391"/>
      <c r="C66" s="391"/>
      <c r="D66" s="391"/>
      <c r="E66" s="391"/>
      <c r="F66" s="391"/>
      <c r="G66" s="391"/>
      <c r="H66" s="391"/>
      <c r="J66" s="391" t="s">
        <v>5488</v>
      </c>
      <c r="K66" s="391"/>
      <c r="L66" s="391"/>
      <c r="M66" s="391"/>
      <c r="N66" s="391"/>
      <c r="O66" s="391"/>
      <c r="P66" s="391"/>
    </row>
    <row r="68" spans="1:16">
      <c r="A68" s="34" t="s">
        <v>3090</v>
      </c>
      <c r="B68" s="391"/>
      <c r="C68" s="391"/>
      <c r="D68" s="391"/>
      <c r="E68" s="391"/>
      <c r="F68" s="391"/>
      <c r="G68" s="391"/>
      <c r="H68" s="391"/>
    </row>
    <row r="70" spans="1:16" ht="16" thickBot="1">
      <c r="A70" s="422" t="str">
        <f>'Data Sheet'!$C$25</f>
        <v xml:space="preserve">Niagara Mohawk Power Corporation </v>
      </c>
      <c r="D70" s="373"/>
      <c r="E70" s="373"/>
      <c r="F70" s="363"/>
      <c r="G70" s="443" t="str">
        <f>'Data Sheet'!$C$40</f>
        <v>April 20, 2026</v>
      </c>
      <c r="H70" t="str">
        <f>'Data Sheet'!$C$38</f>
        <v>December 31, 2025</v>
      </c>
      <c r="J70" s="422" t="str">
        <f>'Data Sheet'!$C$25</f>
        <v xml:space="preserve">Niagara Mohawk Power Corporation </v>
      </c>
      <c r="L70" s="373"/>
      <c r="M70" s="373"/>
      <c r="N70" s="443" t="str">
        <f>'Data Sheet'!$C$40</f>
        <v>April 20, 2026</v>
      </c>
      <c r="O70" t="str">
        <f>'Data Sheet'!$C$38</f>
        <v>December 31, 2025</v>
      </c>
      <c r="P70" s="391"/>
    </row>
    <row r="71" spans="1:16">
      <c r="A71" s="1471"/>
      <c r="B71" s="2683"/>
      <c r="C71" s="2683"/>
      <c r="D71" s="2683"/>
      <c r="E71" s="2683"/>
      <c r="F71" s="2683"/>
      <c r="G71" s="2683"/>
      <c r="H71" s="2684"/>
      <c r="J71" s="1471"/>
      <c r="K71" s="2683"/>
      <c r="L71" s="2683"/>
      <c r="M71" s="2683"/>
      <c r="N71" s="2683"/>
      <c r="O71" s="2683"/>
      <c r="P71" s="2753"/>
    </row>
    <row r="72" spans="1:16">
      <c r="A72" s="2750" t="s">
        <v>5439</v>
      </c>
      <c r="B72" s="34"/>
      <c r="C72" s="34"/>
      <c r="D72" s="391"/>
      <c r="E72" s="391"/>
      <c r="F72" s="391"/>
      <c r="G72" s="391"/>
      <c r="H72" s="1601"/>
      <c r="J72" s="2750" t="s">
        <v>5489</v>
      </c>
      <c r="K72" s="34"/>
      <c r="L72" s="34"/>
      <c r="M72" s="391"/>
      <c r="N72" s="391"/>
      <c r="O72" s="391"/>
      <c r="P72" s="1601"/>
    </row>
    <row r="73" spans="1:16" ht="16" thickBot="1">
      <c r="A73" s="3081"/>
      <c r="B73" s="3067"/>
      <c r="C73" s="3067"/>
      <c r="D73" s="3060"/>
      <c r="E73" s="3060"/>
      <c r="F73" s="3060"/>
      <c r="G73" s="3060"/>
      <c r="H73" s="1789"/>
      <c r="J73" s="3081"/>
      <c r="K73" s="3067"/>
      <c r="L73" s="3067"/>
      <c r="M73" s="3060"/>
      <c r="N73" s="3060"/>
      <c r="O73" s="3060"/>
      <c r="P73" s="1789"/>
    </row>
    <row r="74" spans="1:16">
      <c r="A74" s="1949" t="s">
        <v>5441</v>
      </c>
      <c r="E74" t="s">
        <v>5442</v>
      </c>
      <c r="H74" s="1554"/>
      <c r="J74" s="1949" t="s">
        <v>5443</v>
      </c>
      <c r="M74" t="s">
        <v>5444</v>
      </c>
      <c r="P74" s="1554"/>
    </row>
    <row r="75" spans="1:16">
      <c r="A75" s="1949" t="s">
        <v>5445</v>
      </c>
      <c r="E75" t="s">
        <v>5446</v>
      </c>
      <c r="H75" s="1554"/>
      <c r="J75" s="1949" t="s">
        <v>5447</v>
      </c>
      <c r="M75" t="s">
        <v>5448</v>
      </c>
      <c r="P75" s="1554"/>
    </row>
    <row r="76" spans="1:16">
      <c r="A76" s="1949" t="s">
        <v>5449</v>
      </c>
      <c r="E76" t="s">
        <v>5450</v>
      </c>
      <c r="H76" s="1554"/>
      <c r="J76" s="1949" t="s">
        <v>5451</v>
      </c>
      <c r="M76" t="s">
        <v>5452</v>
      </c>
      <c r="P76" s="1554"/>
    </row>
    <row r="77" spans="1:16">
      <c r="A77" s="1949" t="s">
        <v>5453</v>
      </c>
      <c r="E77" t="s">
        <v>5454</v>
      </c>
      <c r="H77" s="1554"/>
      <c r="J77" s="1949" t="s">
        <v>5455</v>
      </c>
      <c r="M77" t="s">
        <v>5456</v>
      </c>
      <c r="P77" s="1554"/>
    </row>
    <row r="78" spans="1:16">
      <c r="A78" s="1949"/>
      <c r="H78" s="1554"/>
      <c r="J78" s="1949" t="s">
        <v>5457</v>
      </c>
      <c r="M78" t="s">
        <v>5458</v>
      </c>
      <c r="P78" s="1554"/>
    </row>
    <row r="79" spans="1:16" ht="16" thickBot="1">
      <c r="A79" s="1949"/>
      <c r="H79" s="1554"/>
      <c r="J79" s="1949"/>
      <c r="P79" s="1554"/>
    </row>
    <row r="80" spans="1:16" ht="16" thickBot="1">
      <c r="A80" s="2840"/>
      <c r="B80" s="2837"/>
      <c r="C80" s="2753"/>
      <c r="D80" s="2753"/>
      <c r="E80" s="2031" t="s">
        <v>5459</v>
      </c>
      <c r="F80" s="2031" t="s">
        <v>5460</v>
      </c>
      <c r="G80" s="2753" t="s">
        <v>5460</v>
      </c>
      <c r="H80" s="2684"/>
      <c r="J80" s="2879" t="s">
        <v>5461</v>
      </c>
      <c r="K80" s="2031"/>
      <c r="L80" s="2839" t="s">
        <v>5428</v>
      </c>
      <c r="M80" s="2793"/>
      <c r="N80" s="2031"/>
      <c r="O80" s="2031"/>
      <c r="P80" s="2684"/>
    </row>
    <row r="81" spans="1:16">
      <c r="A81" s="2795"/>
      <c r="B81" s="2030"/>
      <c r="C81" s="1598"/>
      <c r="D81" s="1598" t="s">
        <v>503</v>
      </c>
      <c r="E81" s="1598" t="s">
        <v>5462</v>
      </c>
      <c r="F81" s="1598" t="s">
        <v>5122</v>
      </c>
      <c r="G81" s="1598" t="s">
        <v>5463</v>
      </c>
      <c r="H81" s="1598"/>
      <c r="J81" s="2619" t="s">
        <v>5464</v>
      </c>
      <c r="K81" s="2795"/>
      <c r="L81" s="1598"/>
      <c r="M81" s="1598"/>
      <c r="N81" s="1598" t="s">
        <v>5465</v>
      </c>
      <c r="O81" s="1598" t="s">
        <v>5466</v>
      </c>
      <c r="P81" s="1598"/>
    </row>
    <row r="82" spans="1:16">
      <c r="A82" s="2795" t="s">
        <v>399</v>
      </c>
      <c r="B82" s="2838" t="s">
        <v>5467</v>
      </c>
      <c r="C82" s="1601"/>
      <c r="D82" s="1598" t="s">
        <v>5468</v>
      </c>
      <c r="E82" s="1598" t="s">
        <v>5469</v>
      </c>
      <c r="F82" s="1598" t="s">
        <v>4155</v>
      </c>
      <c r="G82" s="1598" t="s">
        <v>5470</v>
      </c>
      <c r="H82" s="1598" t="s">
        <v>5471</v>
      </c>
      <c r="J82" s="2619" t="s">
        <v>5472</v>
      </c>
      <c r="K82" s="2795" t="s">
        <v>3854</v>
      </c>
      <c r="L82" s="1598"/>
      <c r="M82" s="1598"/>
      <c r="N82" s="1598" t="s">
        <v>2380</v>
      </c>
      <c r="O82" s="1598" t="s">
        <v>5473</v>
      </c>
      <c r="P82" s="2795" t="s">
        <v>399</v>
      </c>
    </row>
    <row r="83" spans="1:16">
      <c r="A83" s="2795" t="s">
        <v>402</v>
      </c>
      <c r="B83" s="2838"/>
      <c r="C83" s="1601"/>
      <c r="D83" s="1598" t="s">
        <v>5474</v>
      </c>
      <c r="E83" s="1598" t="s">
        <v>5475</v>
      </c>
      <c r="F83" s="1598" t="s">
        <v>5476</v>
      </c>
      <c r="G83" s="1598" t="s">
        <v>5477</v>
      </c>
      <c r="H83" s="1598"/>
      <c r="J83" s="2795" t="s">
        <v>5478</v>
      </c>
      <c r="K83" s="2795" t="s">
        <v>5479</v>
      </c>
      <c r="L83" s="1598" t="s">
        <v>3901</v>
      </c>
      <c r="M83" s="1598" t="s">
        <v>3853</v>
      </c>
      <c r="N83" s="1598" t="s">
        <v>3901</v>
      </c>
      <c r="O83" s="1598" t="s">
        <v>5480</v>
      </c>
      <c r="P83" s="2795" t="s">
        <v>402</v>
      </c>
    </row>
    <row r="84" spans="1:16">
      <c r="A84" s="2795"/>
      <c r="B84" s="2838"/>
      <c r="C84" s="1601"/>
      <c r="D84" s="1598"/>
      <c r="E84" s="1598" t="s">
        <v>5481</v>
      </c>
      <c r="F84" s="1598" t="s">
        <v>5482</v>
      </c>
      <c r="G84" s="1598" t="s">
        <v>5483</v>
      </c>
      <c r="H84" s="1598"/>
      <c r="J84" s="2795" t="s">
        <v>5484</v>
      </c>
      <c r="K84" s="2795"/>
      <c r="L84" s="1598"/>
      <c r="M84" s="1598"/>
      <c r="N84" s="1598"/>
      <c r="O84" s="1598" t="s">
        <v>5485</v>
      </c>
      <c r="P84" s="2795"/>
    </row>
    <row r="85" spans="1:16" ht="16" thickBot="1">
      <c r="A85" s="3061"/>
      <c r="B85" s="3060" t="s">
        <v>172</v>
      </c>
      <c r="C85" s="2034"/>
      <c r="D85" s="1717" t="s">
        <v>173</v>
      </c>
      <c r="E85" s="1717" t="s">
        <v>174</v>
      </c>
      <c r="F85" s="1717" t="s">
        <v>175</v>
      </c>
      <c r="G85" s="1717" t="s">
        <v>513</v>
      </c>
      <c r="H85" s="1717" t="s">
        <v>514</v>
      </c>
      <c r="J85" s="3061" t="s">
        <v>515</v>
      </c>
      <c r="K85" s="1717" t="s">
        <v>516</v>
      </c>
      <c r="L85" s="1717" t="s">
        <v>517</v>
      </c>
      <c r="M85" s="1717" t="s">
        <v>518</v>
      </c>
      <c r="N85" s="1717" t="s">
        <v>519</v>
      </c>
      <c r="O85" s="1717" t="s">
        <v>520</v>
      </c>
      <c r="P85" s="3061"/>
    </row>
    <row r="86" spans="1:16">
      <c r="A86" s="2844">
        <v>1</v>
      </c>
      <c r="B86" s="2873"/>
      <c r="C86" s="1554"/>
      <c r="D86" s="1554"/>
      <c r="E86" s="1554"/>
      <c r="F86" s="1554"/>
      <c r="G86" s="1558"/>
      <c r="H86" s="1558"/>
      <c r="J86" s="2866"/>
      <c r="K86" s="2880"/>
      <c r="L86" s="1558"/>
      <c r="M86" s="1558"/>
      <c r="N86" s="1554"/>
      <c r="O86" s="1554"/>
      <c r="P86" s="2844">
        <v>1</v>
      </c>
    </row>
    <row r="87" spans="1:16">
      <c r="A87" s="2844">
        <v>2</v>
      </c>
      <c r="B87" s="2873"/>
      <c r="C87" s="1554"/>
      <c r="D87" s="1554"/>
      <c r="E87" s="1554"/>
      <c r="F87" s="1554"/>
      <c r="G87" s="1558"/>
      <c r="H87" s="1558"/>
      <c r="J87" s="2866"/>
      <c r="K87" s="2880"/>
      <c r="L87" s="1558"/>
      <c r="M87" s="1558"/>
      <c r="N87" s="1554"/>
      <c r="O87" s="1554"/>
      <c r="P87" s="2844">
        <v>2</v>
      </c>
    </row>
    <row r="88" spans="1:16">
      <c r="A88" s="2844">
        <v>3</v>
      </c>
      <c r="B88" s="2873"/>
      <c r="C88" s="1554"/>
      <c r="D88" s="1554"/>
      <c r="E88" s="1554"/>
      <c r="F88" s="1554"/>
      <c r="G88" s="1558"/>
      <c r="H88" s="1558"/>
      <c r="J88" s="2866"/>
      <c r="K88" s="2880"/>
      <c r="L88" s="1558"/>
      <c r="M88" s="1558"/>
      <c r="N88" s="1554"/>
      <c r="O88" s="1554"/>
      <c r="P88" s="2844">
        <v>3</v>
      </c>
    </row>
    <row r="89" spans="1:16">
      <c r="A89" s="2844">
        <v>4</v>
      </c>
      <c r="B89" s="2873"/>
      <c r="C89" s="1554"/>
      <c r="D89" s="1554"/>
      <c r="E89" s="1554"/>
      <c r="F89" s="1554"/>
      <c r="G89" s="1558"/>
      <c r="H89" s="1558"/>
      <c r="J89" s="2866"/>
      <c r="K89" s="2880"/>
      <c r="L89" s="1558"/>
      <c r="M89" s="1558"/>
      <c r="N89" s="1554"/>
      <c r="O89" s="1554"/>
      <c r="P89" s="2844">
        <v>4</v>
      </c>
    </row>
    <row r="90" spans="1:16">
      <c r="A90" s="2844">
        <v>5</v>
      </c>
      <c r="B90" s="2873"/>
      <c r="C90" s="1554"/>
      <c r="D90" s="1554"/>
      <c r="E90" s="1554"/>
      <c r="F90" s="1554"/>
      <c r="G90" s="1558"/>
      <c r="H90" s="1558"/>
      <c r="J90" s="2866"/>
      <c r="K90" s="2880"/>
      <c r="L90" s="1558"/>
      <c r="M90" s="1558"/>
      <c r="N90" s="1554"/>
      <c r="O90" s="1554"/>
      <c r="P90" s="2844">
        <v>5</v>
      </c>
    </row>
    <row r="91" spans="1:16">
      <c r="A91" s="2844">
        <v>6</v>
      </c>
      <c r="B91" s="2873"/>
      <c r="C91" s="1554"/>
      <c r="D91" s="1554"/>
      <c r="E91" s="1554"/>
      <c r="F91" s="1554"/>
      <c r="G91" s="1558"/>
      <c r="H91" s="1558"/>
      <c r="J91" s="2866"/>
      <c r="K91" s="2880"/>
      <c r="L91" s="1558"/>
      <c r="M91" s="1558"/>
      <c r="N91" s="1554"/>
      <c r="O91" s="1554"/>
      <c r="P91" s="2844">
        <v>6</v>
      </c>
    </row>
    <row r="92" spans="1:16">
      <c r="A92" s="2844">
        <v>7</v>
      </c>
      <c r="B92" s="2873"/>
      <c r="C92" s="1554"/>
      <c r="D92" s="1554"/>
      <c r="E92" s="1554"/>
      <c r="F92" s="1554"/>
      <c r="G92" s="1558"/>
      <c r="H92" s="1558"/>
      <c r="J92" s="2866"/>
      <c r="K92" s="2880"/>
      <c r="L92" s="1558"/>
      <c r="M92" s="1558"/>
      <c r="N92" s="1554"/>
      <c r="O92" s="1554"/>
      <c r="P92" s="2844">
        <v>7</v>
      </c>
    </row>
    <row r="93" spans="1:16">
      <c r="A93" s="2844">
        <v>8</v>
      </c>
      <c r="B93" s="2873"/>
      <c r="C93" s="1554"/>
      <c r="D93" s="1554"/>
      <c r="E93" s="1554"/>
      <c r="F93" s="1554"/>
      <c r="G93" s="1558"/>
      <c r="H93" s="1558"/>
      <c r="J93" s="2866"/>
      <c r="K93" s="2880"/>
      <c r="L93" s="1558"/>
      <c r="M93" s="1558"/>
      <c r="N93" s="1554"/>
      <c r="O93" s="1554"/>
      <c r="P93" s="2844">
        <v>8</v>
      </c>
    </row>
    <row r="94" spans="1:16">
      <c r="A94" s="2844">
        <v>9</v>
      </c>
      <c r="B94" s="2873"/>
      <c r="C94" s="1554"/>
      <c r="D94" s="1554"/>
      <c r="E94" s="1554"/>
      <c r="F94" s="1554"/>
      <c r="G94" s="1558"/>
      <c r="H94" s="1558"/>
      <c r="J94" s="2866"/>
      <c r="K94" s="2880"/>
      <c r="L94" s="1558"/>
      <c r="M94" s="1558"/>
      <c r="N94" s="1554"/>
      <c r="O94" s="1554"/>
      <c r="P94" s="2844">
        <v>9</v>
      </c>
    </row>
    <row r="95" spans="1:16">
      <c r="A95" s="2844">
        <v>10</v>
      </c>
      <c r="B95" s="2873"/>
      <c r="C95" s="1554"/>
      <c r="D95" s="1554"/>
      <c r="E95" s="1554"/>
      <c r="F95" s="1554"/>
      <c r="G95" s="1558"/>
      <c r="H95" s="1558"/>
      <c r="J95" s="2866"/>
      <c r="K95" s="2880"/>
      <c r="L95" s="1558"/>
      <c r="M95" s="1558"/>
      <c r="N95" s="1554"/>
      <c r="O95" s="1554"/>
      <c r="P95" s="2844">
        <v>10</v>
      </c>
    </row>
    <row r="96" spans="1:16">
      <c r="A96" s="2844">
        <v>11</v>
      </c>
      <c r="B96" s="2873"/>
      <c r="C96" s="1554"/>
      <c r="D96" s="1554"/>
      <c r="E96" s="1554"/>
      <c r="F96" s="1554"/>
      <c r="G96" s="1558"/>
      <c r="H96" s="1558"/>
      <c r="J96" s="2866"/>
      <c r="K96" s="2880"/>
      <c r="L96" s="1558"/>
      <c r="M96" s="1558"/>
      <c r="N96" s="1554"/>
      <c r="O96" s="1554"/>
      <c r="P96" s="2844">
        <v>11</v>
      </c>
    </row>
    <row r="97" spans="1:16">
      <c r="A97" s="2844">
        <v>12</v>
      </c>
      <c r="B97" s="1949"/>
      <c r="C97" s="1554"/>
      <c r="D97" s="1554"/>
      <c r="E97" s="1554"/>
      <c r="F97" s="1554"/>
      <c r="G97" s="1558"/>
      <c r="H97" s="1558"/>
      <c r="J97" s="2866"/>
      <c r="K97" s="2866"/>
      <c r="L97" s="1558"/>
      <c r="M97" s="1558"/>
      <c r="N97" s="1554"/>
      <c r="O97" s="1554"/>
      <c r="P97" s="2844">
        <v>12</v>
      </c>
    </row>
    <row r="98" spans="1:16">
      <c r="A98" s="2844">
        <v>13</v>
      </c>
      <c r="B98" s="1949"/>
      <c r="C98" s="1554"/>
      <c r="D98" s="1554"/>
      <c r="E98" s="1554"/>
      <c r="F98" s="1554"/>
      <c r="G98" s="1558"/>
      <c r="H98" s="1558"/>
      <c r="J98" s="2866"/>
      <c r="K98" s="2866"/>
      <c r="L98" s="1558"/>
      <c r="M98" s="1558"/>
      <c r="N98" s="1554"/>
      <c r="O98" s="1554"/>
      <c r="P98" s="2844">
        <v>13</v>
      </c>
    </row>
    <row r="99" spans="1:16">
      <c r="A99" s="2844">
        <v>14</v>
      </c>
      <c r="B99" s="1949"/>
      <c r="C99" s="1554"/>
      <c r="D99" s="1554"/>
      <c r="E99" s="1554"/>
      <c r="F99" s="1554"/>
      <c r="G99" s="1558"/>
      <c r="H99" s="1558"/>
      <c r="J99" s="2866"/>
      <c r="K99" s="2866"/>
      <c r="L99" s="1558"/>
      <c r="M99" s="1558"/>
      <c r="N99" s="1554"/>
      <c r="O99" s="1554"/>
      <c r="P99" s="2844">
        <v>14</v>
      </c>
    </row>
    <row r="100" spans="1:16">
      <c r="A100" s="2844">
        <v>15</v>
      </c>
      <c r="B100" s="1949"/>
      <c r="C100" s="1554"/>
      <c r="D100" s="1554"/>
      <c r="E100" s="1554"/>
      <c r="F100" s="1554"/>
      <c r="G100" s="1558"/>
      <c r="H100" s="1558"/>
      <c r="J100" s="2866"/>
      <c r="K100" s="2866"/>
      <c r="L100" s="1558"/>
      <c r="M100" s="1558"/>
      <c r="N100" s="1554"/>
      <c r="O100" s="1554"/>
      <c r="P100" s="2844">
        <v>15</v>
      </c>
    </row>
    <row r="101" spans="1:16">
      <c r="A101" s="2844">
        <v>16</v>
      </c>
      <c r="B101" s="1949"/>
      <c r="C101" s="1554"/>
      <c r="D101" s="1554"/>
      <c r="E101" s="1554"/>
      <c r="F101" s="1554"/>
      <c r="G101" s="1558"/>
      <c r="H101" s="1558"/>
      <c r="J101" s="2866"/>
      <c r="K101" s="2866"/>
      <c r="L101" s="1558"/>
      <c r="M101" s="1558"/>
      <c r="N101" s="1554"/>
      <c r="O101" s="1554"/>
      <c r="P101" s="2844">
        <v>16</v>
      </c>
    </row>
    <row r="102" spans="1:16">
      <c r="A102" s="2844">
        <v>17</v>
      </c>
      <c r="B102" s="1949"/>
      <c r="C102" s="1554"/>
      <c r="D102" s="1554"/>
      <c r="E102" s="1554"/>
      <c r="F102" s="1554"/>
      <c r="G102" s="1558"/>
      <c r="H102" s="1558"/>
      <c r="J102" s="2866"/>
      <c r="K102" s="2866"/>
      <c r="L102" s="1558"/>
      <c r="M102" s="1558"/>
      <c r="N102" s="1554"/>
      <c r="O102" s="1554"/>
      <c r="P102" s="2844">
        <v>17</v>
      </c>
    </row>
    <row r="103" spans="1:16">
      <c r="A103" s="2844">
        <v>18</v>
      </c>
      <c r="B103" s="1949"/>
      <c r="C103" s="1554"/>
      <c r="D103" s="1554"/>
      <c r="E103" s="1554"/>
      <c r="F103" s="1554"/>
      <c r="G103" s="1558"/>
      <c r="H103" s="1558"/>
      <c r="J103" s="2866"/>
      <c r="K103" s="2866"/>
      <c r="L103" s="1558"/>
      <c r="M103" s="1558"/>
      <c r="N103" s="1554"/>
      <c r="O103" s="1554"/>
      <c r="P103" s="2844">
        <v>18</v>
      </c>
    </row>
    <row r="104" spans="1:16">
      <c r="A104" s="2844">
        <v>19</v>
      </c>
      <c r="B104" s="1949"/>
      <c r="C104" s="1554"/>
      <c r="D104" s="1554"/>
      <c r="E104" s="1554"/>
      <c r="F104" s="1554"/>
      <c r="G104" s="1558"/>
      <c r="H104" s="1558"/>
      <c r="J104" s="2866"/>
      <c r="K104" s="2866"/>
      <c r="L104" s="1558"/>
      <c r="M104" s="1558"/>
      <c r="N104" s="1554"/>
      <c r="O104" s="1554"/>
      <c r="P104" s="2844">
        <v>19</v>
      </c>
    </row>
    <row r="105" spans="1:16">
      <c r="A105" s="2844">
        <v>20</v>
      </c>
      <c r="B105" s="1949"/>
      <c r="C105" s="1554"/>
      <c r="D105" s="1554"/>
      <c r="E105" s="1554"/>
      <c r="F105" s="1554"/>
      <c r="G105" s="1558"/>
      <c r="H105" s="1558"/>
      <c r="J105" s="2866"/>
      <c r="K105" s="2866"/>
      <c r="L105" s="1558"/>
      <c r="M105" s="1558"/>
      <c r="N105" s="1554"/>
      <c r="O105" s="1554"/>
      <c r="P105" s="2844">
        <v>20</v>
      </c>
    </row>
    <row r="106" spans="1:16">
      <c r="A106" s="2844">
        <v>21</v>
      </c>
      <c r="B106" s="1949"/>
      <c r="C106" s="1554"/>
      <c r="D106" s="1554"/>
      <c r="E106" s="1554"/>
      <c r="F106" s="1554"/>
      <c r="G106" s="1558"/>
      <c r="H106" s="1558"/>
      <c r="J106" s="2866"/>
      <c r="K106" s="2866"/>
      <c r="L106" s="1558"/>
      <c r="M106" s="1558"/>
      <c r="N106" s="1554"/>
      <c r="O106" s="1554"/>
      <c r="P106" s="2844">
        <v>21</v>
      </c>
    </row>
    <row r="107" spans="1:16">
      <c r="A107" s="2844">
        <v>22</v>
      </c>
      <c r="B107" s="1949"/>
      <c r="C107" s="1554"/>
      <c r="D107" s="1554"/>
      <c r="E107" s="1554"/>
      <c r="F107" s="1554"/>
      <c r="G107" s="1558"/>
      <c r="H107" s="1558"/>
      <c r="J107" s="2866"/>
      <c r="K107" s="2866"/>
      <c r="L107" s="1558"/>
      <c r="M107" s="1558"/>
      <c r="N107" s="1554"/>
      <c r="O107" s="1554"/>
      <c r="P107" s="2844">
        <v>22</v>
      </c>
    </row>
    <row r="108" spans="1:16">
      <c r="A108" s="2844">
        <v>23</v>
      </c>
      <c r="B108" s="1949"/>
      <c r="C108" s="1554"/>
      <c r="D108" s="1554"/>
      <c r="E108" s="1554"/>
      <c r="F108" s="1554"/>
      <c r="G108" s="1558"/>
      <c r="H108" s="1558"/>
      <c r="J108" s="2866"/>
      <c r="K108" s="2866"/>
      <c r="L108" s="1558"/>
      <c r="M108" s="1558"/>
      <c r="N108" s="1554"/>
      <c r="O108" s="1554"/>
      <c r="P108" s="2844">
        <v>23</v>
      </c>
    </row>
    <row r="109" spans="1:16">
      <c r="A109" s="2844">
        <v>24</v>
      </c>
      <c r="B109" s="1949"/>
      <c r="C109" s="1554"/>
      <c r="D109" s="1554"/>
      <c r="E109" s="1554"/>
      <c r="F109" s="1554"/>
      <c r="G109" s="1558"/>
      <c r="H109" s="1558"/>
      <c r="J109" s="2866"/>
      <c r="K109" s="2866"/>
      <c r="L109" s="1558"/>
      <c r="M109" s="1558"/>
      <c r="N109" s="1554"/>
      <c r="O109" s="1554"/>
      <c r="P109" s="2844">
        <v>24</v>
      </c>
    </row>
    <row r="110" spans="1:16">
      <c r="A110" s="2844">
        <v>25</v>
      </c>
      <c r="B110" s="1949"/>
      <c r="C110" s="1554"/>
      <c r="D110" s="1554"/>
      <c r="E110" s="1554"/>
      <c r="F110" s="1554"/>
      <c r="G110" s="1558"/>
      <c r="H110" s="1558"/>
      <c r="J110" s="2866"/>
      <c r="K110" s="2866"/>
      <c r="L110" s="1558"/>
      <c r="M110" s="1558"/>
      <c r="N110" s="1554"/>
      <c r="O110" s="1554"/>
      <c r="P110" s="2844">
        <v>25</v>
      </c>
    </row>
    <row r="111" spans="1:16">
      <c r="A111" s="2844">
        <v>26</v>
      </c>
      <c r="B111" s="1949"/>
      <c r="C111" s="1554"/>
      <c r="D111" s="1554"/>
      <c r="E111" s="1554"/>
      <c r="F111" s="1554"/>
      <c r="G111" s="1558"/>
      <c r="H111" s="1558"/>
      <c r="J111" s="2866"/>
      <c r="K111" s="2866"/>
      <c r="L111" s="1558"/>
      <c r="M111" s="1558"/>
      <c r="N111" s="1554"/>
      <c r="O111" s="1554"/>
      <c r="P111" s="2844">
        <v>26</v>
      </c>
    </row>
    <row r="112" spans="1:16">
      <c r="A112" s="2844">
        <v>27</v>
      </c>
      <c r="B112" s="1949"/>
      <c r="C112" s="1554"/>
      <c r="D112" s="1554"/>
      <c r="E112" s="1554"/>
      <c r="F112" s="1554"/>
      <c r="G112" s="1558"/>
      <c r="H112" s="1558"/>
      <c r="J112" s="2866"/>
      <c r="K112" s="2866"/>
      <c r="L112" s="1558"/>
      <c r="M112" s="1558"/>
      <c r="N112" s="1554"/>
      <c r="O112" s="1554"/>
      <c r="P112" s="2844">
        <v>27</v>
      </c>
    </row>
    <row r="113" spans="1:16">
      <c r="A113" s="2844">
        <v>28</v>
      </c>
      <c r="B113" s="1949"/>
      <c r="C113" s="1554"/>
      <c r="D113" s="1554"/>
      <c r="E113" s="1554"/>
      <c r="F113" s="1554"/>
      <c r="G113" s="1558"/>
      <c r="H113" s="1558"/>
      <c r="J113" s="2866"/>
      <c r="K113" s="2866"/>
      <c r="L113" s="1558"/>
      <c r="M113" s="1558"/>
      <c r="N113" s="1554"/>
      <c r="O113" s="1554"/>
      <c r="P113" s="2844">
        <v>28</v>
      </c>
    </row>
    <row r="114" spans="1:16">
      <c r="A114" s="2844">
        <v>29</v>
      </c>
      <c r="B114" s="1949"/>
      <c r="C114" s="1554"/>
      <c r="D114" s="1554"/>
      <c r="E114" s="1554"/>
      <c r="F114" s="1554"/>
      <c r="G114" s="1558"/>
      <c r="H114" s="1558"/>
      <c r="J114" s="2866"/>
      <c r="K114" s="2866"/>
      <c r="L114" s="1558"/>
      <c r="M114" s="1558"/>
      <c r="N114" s="1554"/>
      <c r="O114" s="1554"/>
      <c r="P114" s="2844">
        <v>29</v>
      </c>
    </row>
    <row r="115" spans="1:16">
      <c r="A115" s="2844">
        <v>30</v>
      </c>
      <c r="B115" s="1949"/>
      <c r="C115" s="1554"/>
      <c r="D115" s="1554"/>
      <c r="E115" s="1554"/>
      <c r="F115" s="1554"/>
      <c r="G115" s="1558"/>
      <c r="H115" s="1558"/>
      <c r="J115" s="2866"/>
      <c r="K115" s="2866"/>
      <c r="L115" s="1558"/>
      <c r="M115" s="1558"/>
      <c r="N115" s="1554"/>
      <c r="O115" s="1554"/>
      <c r="P115" s="2844">
        <v>30</v>
      </c>
    </row>
    <row r="116" spans="1:16">
      <c r="A116" s="2844">
        <v>31</v>
      </c>
      <c r="B116" s="1949"/>
      <c r="C116" s="1554"/>
      <c r="D116" s="1554"/>
      <c r="E116" s="1554"/>
      <c r="F116" s="1554"/>
      <c r="G116" s="1558"/>
      <c r="H116" s="1558"/>
      <c r="J116" s="2866"/>
      <c r="K116" s="2866"/>
      <c r="L116" s="1558"/>
      <c r="M116" s="1558"/>
      <c r="N116" s="1554"/>
      <c r="O116" s="1554"/>
      <c r="P116" s="2844">
        <v>31</v>
      </c>
    </row>
    <row r="117" spans="1:16">
      <c r="A117" s="2844">
        <v>32</v>
      </c>
      <c r="B117" s="1949"/>
      <c r="C117" s="1554"/>
      <c r="D117" s="1554"/>
      <c r="E117" s="1554"/>
      <c r="F117" s="1554"/>
      <c r="G117" s="1558"/>
      <c r="H117" s="1558"/>
      <c r="J117" s="2866"/>
      <c r="K117" s="2866"/>
      <c r="L117" s="1558"/>
      <c r="M117" s="1558"/>
      <c r="N117" s="1554"/>
      <c r="O117" s="1554"/>
      <c r="P117" s="2844">
        <v>32</v>
      </c>
    </row>
    <row r="118" spans="1:16">
      <c r="A118" s="2844">
        <v>33</v>
      </c>
      <c r="B118" s="1949"/>
      <c r="C118" s="1554"/>
      <c r="D118" s="1554"/>
      <c r="E118" s="1554"/>
      <c r="F118" s="1554"/>
      <c r="G118" s="1558"/>
      <c r="H118" s="1558"/>
      <c r="J118" s="2866"/>
      <c r="K118" s="2866"/>
      <c r="L118" s="1558"/>
      <c r="M118" s="1558"/>
      <c r="N118" s="1554"/>
      <c r="O118" s="1554"/>
      <c r="P118" s="2844">
        <v>33</v>
      </c>
    </row>
    <row r="119" spans="1:16">
      <c r="A119" s="2844">
        <v>34</v>
      </c>
      <c r="B119" s="1949"/>
      <c r="C119" s="1554"/>
      <c r="D119" s="1554"/>
      <c r="E119" s="1554"/>
      <c r="F119" s="1554"/>
      <c r="G119" s="1558"/>
      <c r="H119" s="1558"/>
      <c r="J119" s="2866"/>
      <c r="K119" s="2866"/>
      <c r="L119" s="1558"/>
      <c r="M119" s="1558"/>
      <c r="N119" s="1554"/>
      <c r="O119" s="1554"/>
      <c r="P119" s="2844">
        <v>34</v>
      </c>
    </row>
    <row r="120" spans="1:16">
      <c r="A120" s="2844">
        <v>35</v>
      </c>
      <c r="B120" s="1949"/>
      <c r="C120" s="1554"/>
      <c r="D120" s="1554"/>
      <c r="E120" s="1554"/>
      <c r="F120" s="1554"/>
      <c r="G120" s="1558"/>
      <c r="H120" s="1558"/>
      <c r="J120" s="2866"/>
      <c r="K120" s="2866"/>
      <c r="L120" s="1558"/>
      <c r="M120" s="1558"/>
      <c r="N120" s="1554"/>
      <c r="O120" s="1554"/>
      <c r="P120" s="2844">
        <v>35</v>
      </c>
    </row>
    <row r="121" spans="1:16">
      <c r="A121" s="2844">
        <v>36</v>
      </c>
      <c r="B121" s="1949"/>
      <c r="C121" s="1554"/>
      <c r="D121" s="1554"/>
      <c r="E121" s="1554"/>
      <c r="F121" s="1554"/>
      <c r="G121" s="1558"/>
      <c r="H121" s="1558"/>
      <c r="J121" s="2866"/>
      <c r="K121" s="2866"/>
      <c r="L121" s="1558"/>
      <c r="M121" s="1558"/>
      <c r="N121" s="1554"/>
      <c r="O121" s="1554"/>
      <c r="P121" s="2844">
        <v>36</v>
      </c>
    </row>
    <row r="122" spans="1:16">
      <c r="A122" s="2844">
        <v>37</v>
      </c>
      <c r="B122" s="1949"/>
      <c r="C122" s="1554"/>
      <c r="D122" s="1554"/>
      <c r="E122" s="1554"/>
      <c r="F122" s="1554"/>
      <c r="G122" s="1558"/>
      <c r="H122" s="1558"/>
      <c r="J122" s="2866"/>
      <c r="K122" s="2866"/>
      <c r="L122" s="1558"/>
      <c r="M122" s="1558"/>
      <c r="N122" s="1554"/>
      <c r="O122" s="1554"/>
      <c r="P122" s="2844">
        <v>37</v>
      </c>
    </row>
    <row r="123" spans="1:16">
      <c r="A123" s="2844">
        <v>38</v>
      </c>
      <c r="B123" s="1949"/>
      <c r="C123" s="1554"/>
      <c r="D123" s="1554"/>
      <c r="E123" s="1554"/>
      <c r="F123" s="1554"/>
      <c r="G123" s="1558"/>
      <c r="H123" s="1558"/>
      <c r="J123" s="2866"/>
      <c r="K123" s="2866"/>
      <c r="L123" s="1558"/>
      <c r="M123" s="1558"/>
      <c r="N123" s="1554"/>
      <c r="O123" s="1554"/>
      <c r="P123" s="2844">
        <v>38</v>
      </c>
    </row>
    <row r="124" spans="1:16">
      <c r="A124" s="2844">
        <v>39</v>
      </c>
      <c r="B124" s="1949"/>
      <c r="C124" s="1554"/>
      <c r="D124" s="1554"/>
      <c r="E124" s="1554"/>
      <c r="F124" s="1554"/>
      <c r="G124" s="1558"/>
      <c r="H124" s="1558"/>
      <c r="J124" s="2866"/>
      <c r="K124" s="2866"/>
      <c r="L124" s="1558"/>
      <c r="M124" s="1558"/>
      <c r="N124" s="1554"/>
      <c r="O124" s="1554"/>
      <c r="P124" s="2844">
        <v>39</v>
      </c>
    </row>
    <row r="125" spans="1:16">
      <c r="A125" s="2844">
        <v>40</v>
      </c>
      <c r="B125" s="1949"/>
      <c r="C125" s="1554"/>
      <c r="D125" s="1554"/>
      <c r="E125" s="1554"/>
      <c r="F125" s="1554"/>
      <c r="G125" s="1558"/>
      <c r="H125" s="1558"/>
      <c r="J125" s="2866"/>
      <c r="K125" s="2866"/>
      <c r="L125" s="1558"/>
      <c r="M125" s="1558"/>
      <c r="N125" s="1554"/>
      <c r="O125" s="1554"/>
      <c r="P125" s="2844">
        <v>40</v>
      </c>
    </row>
    <row r="126" spans="1:16">
      <c r="A126" s="2844">
        <v>41</v>
      </c>
      <c r="B126" s="1949"/>
      <c r="C126" s="1554"/>
      <c r="D126" s="1554"/>
      <c r="E126" s="1554"/>
      <c r="F126" s="1554"/>
      <c r="G126" s="1558"/>
      <c r="H126" s="1558"/>
      <c r="J126" s="2866"/>
      <c r="K126" s="2866"/>
      <c r="L126" s="1558"/>
      <c r="M126" s="1558"/>
      <c r="N126" s="1554"/>
      <c r="O126" s="1554"/>
      <c r="P126" s="2844">
        <v>41</v>
      </c>
    </row>
    <row r="127" spans="1:16">
      <c r="A127" s="2844">
        <v>42</v>
      </c>
      <c r="B127" s="1949"/>
      <c r="C127" s="1554"/>
      <c r="D127" s="1554"/>
      <c r="E127" s="1554"/>
      <c r="F127" s="1554"/>
      <c r="G127" s="1558"/>
      <c r="H127" s="1558"/>
      <c r="J127" s="2866"/>
      <c r="K127" s="2866"/>
      <c r="L127" s="1558"/>
      <c r="M127" s="1558"/>
      <c r="N127" s="1554"/>
      <c r="O127" s="1554"/>
      <c r="P127" s="2844">
        <v>42</v>
      </c>
    </row>
    <row r="128" spans="1:16">
      <c r="A128" s="2844">
        <v>43</v>
      </c>
      <c r="B128" s="1949"/>
      <c r="C128" s="1554"/>
      <c r="D128" s="1554"/>
      <c r="E128" s="1554"/>
      <c r="F128" s="1554"/>
      <c r="G128" s="1558"/>
      <c r="H128" s="1558"/>
      <c r="J128" s="2866"/>
      <c r="K128" s="2866"/>
      <c r="L128" s="1558"/>
      <c r="M128" s="1558"/>
      <c r="N128" s="1554"/>
      <c r="O128" s="1554"/>
      <c r="P128" s="2844">
        <v>43</v>
      </c>
    </row>
    <row r="129" spans="1:16">
      <c r="A129" s="2844">
        <v>44</v>
      </c>
      <c r="B129" s="1949"/>
      <c r="C129" s="1554"/>
      <c r="D129" s="1554"/>
      <c r="E129" s="1554"/>
      <c r="F129" s="1554"/>
      <c r="G129" s="1558"/>
      <c r="H129" s="1558"/>
      <c r="J129" s="2866"/>
      <c r="K129" s="2866"/>
      <c r="L129" s="1558"/>
      <c r="M129" s="1558"/>
      <c r="N129" s="1554"/>
      <c r="O129" s="1554"/>
      <c r="P129" s="2844">
        <v>44</v>
      </c>
    </row>
    <row r="130" spans="1:16">
      <c r="A130" s="2844">
        <v>45</v>
      </c>
      <c r="B130" s="1949"/>
      <c r="C130" s="1554"/>
      <c r="D130" s="1554"/>
      <c r="E130" s="1554"/>
      <c r="F130" s="1554"/>
      <c r="G130" s="1558"/>
      <c r="H130" s="1558"/>
      <c r="J130" s="2866"/>
      <c r="K130" s="2866"/>
      <c r="L130" s="1558"/>
      <c r="M130" s="1558"/>
      <c r="N130" s="1554"/>
      <c r="O130" s="1554"/>
      <c r="P130" s="2844">
        <v>45</v>
      </c>
    </row>
    <row r="131" spans="1:16" ht="16" thickBot="1">
      <c r="A131" s="3083">
        <v>46</v>
      </c>
      <c r="B131" s="3037"/>
      <c r="C131" s="1717"/>
      <c r="D131" s="1789"/>
      <c r="E131" s="1789"/>
      <c r="F131" s="1789"/>
      <c r="G131" s="1790"/>
      <c r="H131" s="1790"/>
      <c r="J131" s="3084"/>
      <c r="K131" s="3084"/>
      <c r="L131" s="2881"/>
      <c r="M131" s="1790"/>
      <c r="N131" s="1789"/>
      <c r="O131" s="1789"/>
      <c r="P131" s="3083">
        <v>46</v>
      </c>
    </row>
    <row r="132" spans="1:16">
      <c r="C132" s="363"/>
      <c r="L132" s="363"/>
    </row>
    <row r="133" spans="1:16">
      <c r="A133" s="9" t="s">
        <v>3733</v>
      </c>
      <c r="J133" s="9" t="s">
        <v>3733</v>
      </c>
      <c r="P133" s="417" t="s">
        <v>5486</v>
      </c>
    </row>
    <row r="134" spans="1:16">
      <c r="A134" s="391" t="s">
        <v>5490</v>
      </c>
      <c r="B134" s="391"/>
      <c r="C134" s="391"/>
      <c r="D134" s="391"/>
      <c r="E134" s="391"/>
      <c r="F134" s="391"/>
      <c r="G134" s="391"/>
      <c r="H134" s="391"/>
      <c r="J134" s="391" t="s">
        <v>5491</v>
      </c>
      <c r="K134" s="391"/>
      <c r="L134" s="391"/>
      <c r="M134" s="391"/>
      <c r="N134" s="391"/>
      <c r="O134" s="391"/>
      <c r="P134" s="391"/>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U123"/>
  <sheetViews>
    <sheetView topLeftCell="E1" zoomScale="70" zoomScaleNormal="70" workbookViewId="0">
      <selection activeCell="F22" sqref="F22"/>
    </sheetView>
  </sheetViews>
  <sheetFormatPr defaultRowHeight="15.5"/>
  <cols>
    <col min="1" max="1" width="4.69140625" customWidth="1"/>
    <col min="2" max="2" width="39.69140625" customWidth="1"/>
    <col min="3" max="3" width="26.69140625" customWidth="1"/>
    <col min="4" max="4" width="27.4609375" customWidth="1"/>
    <col min="5" max="5" width="23.53515625" customWidth="1"/>
    <col min="6" max="6" width="22" customWidth="1"/>
    <col min="7" max="8" width="13.4609375" customWidth="1"/>
    <col min="9" max="9" width="25" customWidth="1"/>
    <col min="10" max="11" width="13.4609375" customWidth="1"/>
    <col min="12" max="12" width="17" customWidth="1"/>
    <col min="13" max="13" width="20.69140625" customWidth="1"/>
    <col min="14" max="14" width="19" style="9" customWidth="1"/>
    <col min="15" max="15" width="19" customWidth="1"/>
    <col min="16" max="16" width="20.4609375" bestFit="1" customWidth="1"/>
    <col min="17" max="17" width="13.69140625" bestFit="1" customWidth="1"/>
    <col min="18" max="18" width="9" bestFit="1" customWidth="1"/>
    <col min="19" max="19" width="13.69140625" bestFit="1" customWidth="1"/>
    <col min="20" max="20" width="9.69140625" bestFit="1" customWidth="1"/>
    <col min="21" max="21" width="3.4609375" bestFit="1" customWidth="1"/>
  </cols>
  <sheetData>
    <row r="1" spans="1:21" ht="16" thickBot="1">
      <c r="A1" s="547"/>
      <c r="B1" s="547"/>
      <c r="C1" s="547"/>
      <c r="D1" s="547"/>
      <c r="E1" s="547"/>
      <c r="F1" s="547"/>
      <c r="G1" s="547"/>
      <c r="H1" s="547"/>
      <c r="I1" s="547"/>
      <c r="J1" s="547"/>
      <c r="K1" s="547"/>
      <c r="L1" s="547"/>
      <c r="M1" s="547"/>
      <c r="N1" s="548"/>
    </row>
    <row r="2" spans="1:21" ht="16" thickTop="1">
      <c r="A2" s="504" t="s">
        <v>1245</v>
      </c>
      <c r="B2" s="505"/>
      <c r="C2" s="506" t="s">
        <v>1246</v>
      </c>
      <c r="D2" s="507" t="s">
        <v>158</v>
      </c>
      <c r="E2" s="509" t="s">
        <v>159</v>
      </c>
      <c r="F2" s="504" t="s">
        <v>156</v>
      </c>
      <c r="G2" s="506"/>
      <c r="H2" s="508" t="s">
        <v>1246</v>
      </c>
      <c r="I2" s="506"/>
      <c r="J2" s="508" t="s">
        <v>158</v>
      </c>
      <c r="K2" s="506"/>
      <c r="L2" s="508" t="s">
        <v>159</v>
      </c>
      <c r="M2" s="509"/>
      <c r="N2" s="504" t="s">
        <v>156</v>
      </c>
      <c r="O2" s="506"/>
      <c r="P2" s="508" t="s">
        <v>1246</v>
      </c>
      <c r="Q2" s="508" t="s">
        <v>158</v>
      </c>
      <c r="R2" s="506"/>
      <c r="S2" s="508" t="s">
        <v>159</v>
      </c>
      <c r="T2" s="506"/>
      <c r="U2" s="509"/>
    </row>
    <row r="3" spans="1:21">
      <c r="A3" s="2429" t="str">
        <f>'Data Sheet'!$C$25</f>
        <v xml:space="preserve">Niagara Mohawk Power Corporation </v>
      </c>
      <c r="B3" s="40"/>
      <c r="C3" s="9" t="s">
        <v>2484</v>
      </c>
      <c r="D3" s="38" t="s">
        <v>1248</v>
      </c>
      <c r="E3" s="511"/>
      <c r="F3" s="2429" t="str">
        <f>'Data Sheet'!$C$25</f>
        <v xml:space="preserve">Niagara Mohawk Power Corporation </v>
      </c>
      <c r="G3" s="9"/>
      <c r="H3" s="47" t="s">
        <v>2484</v>
      </c>
      <c r="I3" s="9"/>
      <c r="J3" s="47" t="s">
        <v>1248</v>
      </c>
      <c r="K3" s="9"/>
      <c r="L3" s="47"/>
      <c r="M3" s="511"/>
      <c r="N3" s="2429" t="str">
        <f>'Data Sheet'!$C$25</f>
        <v xml:space="preserve">Niagara Mohawk Power Corporation </v>
      </c>
      <c r="O3" s="9"/>
      <c r="P3" s="47" t="s">
        <v>2484</v>
      </c>
      <c r="Q3" s="47" t="s">
        <v>1248</v>
      </c>
      <c r="R3" s="9"/>
      <c r="S3" s="47"/>
      <c r="T3" s="9"/>
      <c r="U3" s="511"/>
    </row>
    <row r="4" spans="1:21" ht="16" thickBot="1">
      <c r="A4" s="512" t="s">
        <v>1249</v>
      </c>
      <c r="B4" s="40"/>
      <c r="C4" s="9" t="s">
        <v>1250</v>
      </c>
      <c r="D4" s="2877" t="str">
        <f>'Data Sheet'!$C$40</f>
        <v>April 20, 2026</v>
      </c>
      <c r="E4" s="2878" t="str">
        <f>'Data Sheet'!$C$38</f>
        <v>December 31, 2025</v>
      </c>
      <c r="F4" s="512"/>
      <c r="G4" s="37"/>
      <c r="H4" s="49" t="s">
        <v>1250</v>
      </c>
      <c r="I4" s="630"/>
      <c r="J4" s="49" t="str">
        <f>'Data Sheet'!$C$40</f>
        <v>April 20, 2026</v>
      </c>
      <c r="L4" s="49" t="str">
        <f>'Data Sheet'!$C$38</f>
        <v>December 31, 2025</v>
      </c>
      <c r="M4" s="513"/>
      <c r="N4" s="512"/>
      <c r="O4" s="37"/>
      <c r="P4" s="49" t="s">
        <v>1250</v>
      </c>
      <c r="Q4" s="49" t="str">
        <f>'Data Sheet'!$C$40</f>
        <v>April 20, 2026</v>
      </c>
      <c r="R4" s="631" t="s">
        <v>85</v>
      </c>
      <c r="S4" s="49" t="str">
        <f>'Data Sheet'!$C$38</f>
        <v>December 31, 2025</v>
      </c>
      <c r="T4" s="37"/>
      <c r="U4" s="513"/>
    </row>
    <row r="5" spans="1:21">
      <c r="A5" s="549" t="s">
        <v>5492</v>
      </c>
      <c r="B5" s="2179"/>
      <c r="C5" s="2179"/>
      <c r="D5" s="2179"/>
      <c r="E5" s="515"/>
      <c r="F5" s="549" t="s">
        <v>5493</v>
      </c>
      <c r="G5" s="2179"/>
      <c r="H5" s="2179"/>
      <c r="I5" s="2179"/>
      <c r="J5" s="2179"/>
      <c r="K5" s="2179"/>
      <c r="L5" s="2179"/>
      <c r="M5" s="515"/>
      <c r="N5" s="549" t="s">
        <v>5493</v>
      </c>
      <c r="O5" s="2179"/>
      <c r="P5" s="2179"/>
      <c r="Q5" s="2179"/>
      <c r="R5" s="2179"/>
      <c r="S5" s="2179"/>
      <c r="T5" s="2179"/>
      <c r="U5" s="515"/>
    </row>
    <row r="6" spans="1:21">
      <c r="A6" s="510" t="s">
        <v>5494</v>
      </c>
      <c r="B6" s="9"/>
      <c r="C6" s="9"/>
      <c r="D6" s="9"/>
      <c r="E6" s="511"/>
      <c r="F6" s="510" t="s">
        <v>5495</v>
      </c>
      <c r="G6" s="9"/>
      <c r="H6" s="9"/>
      <c r="I6" s="9"/>
      <c r="J6" s="9"/>
      <c r="K6" s="9"/>
      <c r="L6" s="9"/>
      <c r="M6" s="511"/>
      <c r="N6" s="510"/>
      <c r="O6" s="9"/>
      <c r="P6" s="9"/>
      <c r="Q6" s="9"/>
      <c r="R6" s="9"/>
      <c r="S6" s="9"/>
      <c r="T6" s="9"/>
      <c r="U6" s="511"/>
    </row>
    <row r="7" spans="1:21">
      <c r="A7" s="510" t="s">
        <v>5496</v>
      </c>
      <c r="B7" s="114"/>
      <c r="C7" s="114"/>
      <c r="D7" s="114"/>
      <c r="E7" s="511"/>
      <c r="F7" s="510" t="s">
        <v>5497</v>
      </c>
      <c r="G7" s="114"/>
      <c r="H7" s="114"/>
      <c r="I7" s="114"/>
      <c r="J7" s="114"/>
      <c r="K7" s="114"/>
      <c r="L7" s="114"/>
      <c r="M7" s="511"/>
      <c r="N7" s="510"/>
      <c r="O7" s="114"/>
      <c r="P7" s="114"/>
      <c r="Q7" s="114"/>
      <c r="R7" s="114"/>
      <c r="S7" s="114"/>
      <c r="T7" s="114"/>
      <c r="U7" s="511"/>
    </row>
    <row r="8" spans="1:21">
      <c r="A8" s="510" t="s">
        <v>5498</v>
      </c>
      <c r="B8" s="114"/>
      <c r="C8" s="114"/>
      <c r="D8" s="114"/>
      <c r="E8" s="511"/>
      <c r="F8" s="510" t="s">
        <v>5499</v>
      </c>
      <c r="G8" s="114"/>
      <c r="H8" s="114"/>
      <c r="I8" s="114"/>
      <c r="J8" s="114"/>
      <c r="K8" s="114"/>
      <c r="L8" s="114"/>
      <c r="M8" s="511"/>
      <c r="N8" s="510"/>
      <c r="O8" s="114"/>
      <c r="P8" s="114"/>
      <c r="Q8" s="114"/>
      <c r="R8" s="114"/>
      <c r="S8" s="114"/>
      <c r="T8" s="114"/>
      <c r="U8" s="511"/>
    </row>
    <row r="9" spans="1:21">
      <c r="A9" s="510" t="s">
        <v>5500</v>
      </c>
      <c r="B9" s="114"/>
      <c r="C9" s="114"/>
      <c r="D9" s="114"/>
      <c r="E9" s="511"/>
      <c r="F9" s="510" t="s">
        <v>5501</v>
      </c>
      <c r="G9" s="114"/>
      <c r="H9" s="114"/>
      <c r="I9" s="114"/>
      <c r="J9" s="114"/>
      <c r="K9" s="114"/>
      <c r="L9" s="114"/>
      <c r="M9" s="511"/>
      <c r="N9" s="510"/>
      <c r="O9" s="114"/>
      <c r="P9" s="114"/>
      <c r="Q9" s="114"/>
      <c r="R9" s="114"/>
      <c r="S9" s="114"/>
      <c r="T9" s="114"/>
      <c r="U9" s="511"/>
    </row>
    <row r="10" spans="1:21">
      <c r="A10" s="510" t="s">
        <v>5502</v>
      </c>
      <c r="B10" s="114"/>
      <c r="C10" s="114"/>
      <c r="D10" s="114"/>
      <c r="E10" s="511"/>
      <c r="F10" s="510" t="s">
        <v>5503</v>
      </c>
      <c r="G10" s="114"/>
      <c r="H10" s="114"/>
      <c r="I10" s="114"/>
      <c r="J10" s="114"/>
      <c r="K10" s="114"/>
      <c r="L10" s="114"/>
      <c r="M10" s="511"/>
      <c r="N10" s="510"/>
      <c r="O10" s="114"/>
      <c r="P10" s="114"/>
      <c r="Q10" s="114"/>
      <c r="R10" s="114"/>
      <c r="S10" s="114"/>
      <c r="T10" s="114"/>
      <c r="U10" s="511"/>
    </row>
    <row r="11" spans="1:21">
      <c r="A11" s="510" t="s">
        <v>5504</v>
      </c>
      <c r="B11" s="114"/>
      <c r="C11" s="114"/>
      <c r="D11" s="114"/>
      <c r="E11" s="511"/>
      <c r="F11" s="510" t="s">
        <v>5505</v>
      </c>
      <c r="G11" s="114"/>
      <c r="H11" s="114"/>
      <c r="I11" s="114"/>
      <c r="J11" s="114"/>
      <c r="K11" s="114"/>
      <c r="L11" s="114"/>
      <c r="M11" s="511"/>
      <c r="N11" s="510"/>
      <c r="O11" s="114"/>
      <c r="P11" s="114"/>
      <c r="Q11" s="114"/>
      <c r="R11" s="114"/>
      <c r="S11" s="114"/>
      <c r="T11" s="114"/>
      <c r="U11" s="511"/>
    </row>
    <row r="12" spans="1:21">
      <c r="A12" s="510" t="s">
        <v>5506</v>
      </c>
      <c r="B12" s="114"/>
      <c r="C12" s="114"/>
      <c r="D12" s="114"/>
      <c r="E12" s="511"/>
      <c r="F12" s="510" t="s">
        <v>5507</v>
      </c>
      <c r="G12" s="114"/>
      <c r="H12" s="114"/>
      <c r="I12" s="114"/>
      <c r="J12" s="114"/>
      <c r="K12" s="114"/>
      <c r="L12" s="114"/>
      <c r="M12" s="511"/>
      <c r="N12" s="510"/>
      <c r="O12" s="114"/>
      <c r="P12" s="114"/>
      <c r="Q12" s="114"/>
      <c r="R12" s="114"/>
      <c r="S12" s="114"/>
      <c r="T12" s="114"/>
      <c r="U12" s="511"/>
    </row>
    <row r="13" spans="1:21">
      <c r="A13" s="510"/>
      <c r="B13" s="114"/>
      <c r="C13" s="114"/>
      <c r="D13" s="114"/>
      <c r="E13" s="511"/>
      <c r="F13" s="510" t="s">
        <v>5508</v>
      </c>
      <c r="G13" s="114"/>
      <c r="H13" s="114"/>
      <c r="I13" s="114"/>
      <c r="J13" s="114"/>
      <c r="K13" s="114"/>
      <c r="L13" s="114"/>
      <c r="M13" s="511"/>
      <c r="N13" s="510"/>
      <c r="O13" s="114"/>
      <c r="P13" s="114"/>
      <c r="Q13" s="114"/>
      <c r="R13" s="114"/>
      <c r="S13" s="114"/>
      <c r="T13" s="114"/>
      <c r="U13" s="511"/>
    </row>
    <row r="14" spans="1:21">
      <c r="A14" s="510"/>
      <c r="B14" s="9"/>
      <c r="C14" s="550"/>
      <c r="D14" s="550"/>
      <c r="E14" s="551"/>
      <c r="F14" s="512"/>
      <c r="G14" s="37"/>
      <c r="H14" s="37"/>
      <c r="I14" s="550"/>
      <c r="J14" s="550"/>
      <c r="K14" s="9"/>
      <c r="L14" s="550"/>
      <c r="M14" s="551"/>
      <c r="N14" s="512"/>
      <c r="O14" s="37"/>
      <c r="P14" s="37"/>
      <c r="Q14" s="550"/>
      <c r="R14" s="9"/>
      <c r="S14" s="550"/>
      <c r="T14" s="37"/>
      <c r="U14" s="551"/>
    </row>
    <row r="15" spans="1:21">
      <c r="A15" s="552"/>
      <c r="B15" s="520"/>
      <c r="C15" s="553"/>
      <c r="D15" s="553"/>
      <c r="E15" s="554"/>
      <c r="F15" s="3983" t="s">
        <v>5509</v>
      </c>
      <c r="G15" s="3984"/>
      <c r="H15" s="3985"/>
      <c r="I15" s="3986" t="s">
        <v>5510</v>
      </c>
      <c r="J15" s="3987"/>
      <c r="K15" s="3988"/>
      <c r="L15" s="556"/>
      <c r="M15" s="554"/>
      <c r="N15" s="643"/>
      <c r="O15" s="644" t="s">
        <v>5511</v>
      </c>
      <c r="P15" s="600"/>
      <c r="Q15" s="553"/>
      <c r="R15" s="645"/>
      <c r="S15" s="556"/>
      <c r="T15" s="143"/>
      <c r="U15" s="554"/>
    </row>
    <row r="16" spans="1:21">
      <c r="A16" s="521"/>
      <c r="B16" s="522"/>
      <c r="C16" s="534"/>
      <c r="D16" s="534"/>
      <c r="E16" s="558"/>
      <c r="F16" s="557"/>
      <c r="G16" s="143"/>
      <c r="H16" s="632"/>
      <c r="I16" s="633"/>
      <c r="J16" s="143"/>
      <c r="K16" s="634"/>
      <c r="L16" s="556"/>
      <c r="M16" s="558"/>
      <c r="N16" s="557"/>
      <c r="O16" s="143" t="s">
        <v>5512</v>
      </c>
      <c r="P16" s="142"/>
      <c r="Q16" s="646"/>
      <c r="R16" s="522"/>
      <c r="S16" s="556"/>
      <c r="T16" s="143"/>
      <c r="U16" s="558"/>
    </row>
    <row r="17" spans="1:21">
      <c r="A17" s="521"/>
      <c r="B17" s="522"/>
      <c r="C17" s="534"/>
      <c r="D17" s="534"/>
      <c r="E17" s="558"/>
      <c r="F17" s="521"/>
      <c r="G17" s="646"/>
      <c r="H17" s="142"/>
      <c r="I17" s="534"/>
      <c r="J17" s="534"/>
      <c r="K17" s="601"/>
      <c r="L17" s="556"/>
      <c r="M17" s="558"/>
      <c r="N17" s="521"/>
      <c r="O17" s="646" t="s">
        <v>5513</v>
      </c>
      <c r="P17" s="142"/>
      <c r="Q17" s="534"/>
      <c r="R17" s="601"/>
      <c r="S17" s="556"/>
      <c r="T17" s="143"/>
      <c r="U17" s="558"/>
    </row>
    <row r="18" spans="1:21">
      <c r="A18" s="521"/>
      <c r="B18" s="522"/>
      <c r="C18" s="534"/>
      <c r="D18" s="534"/>
      <c r="E18" s="558"/>
      <c r="F18" s="557"/>
      <c r="G18" s="143"/>
      <c r="H18" s="522"/>
      <c r="I18" s="601"/>
      <c r="J18" s="601"/>
      <c r="K18" s="601"/>
      <c r="L18" s="556"/>
      <c r="M18" s="558"/>
      <c r="N18" s="557" t="s">
        <v>5514</v>
      </c>
      <c r="O18" s="143" t="s">
        <v>5515</v>
      </c>
      <c r="P18" s="522" t="s">
        <v>5516</v>
      </c>
      <c r="Q18" s="534"/>
      <c r="R18" s="601"/>
      <c r="S18" s="556"/>
      <c r="T18" s="143"/>
      <c r="U18" s="558"/>
    </row>
    <row r="19" spans="1:21">
      <c r="A19" s="521"/>
      <c r="B19" s="522"/>
      <c r="C19" s="534" t="s">
        <v>5517</v>
      </c>
      <c r="D19" s="534"/>
      <c r="E19" s="558"/>
      <c r="F19" s="557"/>
      <c r="G19" s="143"/>
      <c r="H19" s="522"/>
      <c r="I19" s="601"/>
      <c r="J19" s="601"/>
      <c r="K19" s="601"/>
      <c r="L19" s="556" t="s">
        <v>5518</v>
      </c>
      <c r="M19" s="555" t="s">
        <v>5519</v>
      </c>
      <c r="N19" s="557" t="s">
        <v>5520</v>
      </c>
      <c r="O19" s="143" t="s">
        <v>5521</v>
      </c>
      <c r="P19" s="522" t="s">
        <v>5521</v>
      </c>
      <c r="Q19" s="556" t="s">
        <v>5522</v>
      </c>
      <c r="R19" s="647" t="s">
        <v>5523</v>
      </c>
      <c r="S19" s="556" t="s">
        <v>2058</v>
      </c>
      <c r="T19" s="143" t="s">
        <v>2048</v>
      </c>
      <c r="U19" s="558"/>
    </row>
    <row r="20" spans="1:21">
      <c r="A20" s="521" t="s">
        <v>399</v>
      </c>
      <c r="B20" s="522" t="s">
        <v>5524</v>
      </c>
      <c r="C20" s="534" t="s">
        <v>3808</v>
      </c>
      <c r="D20" s="534" t="s">
        <v>5525</v>
      </c>
      <c r="E20" s="555" t="s">
        <v>5518</v>
      </c>
      <c r="F20" s="557" t="s">
        <v>5523</v>
      </c>
      <c r="G20" s="143" t="s">
        <v>2058</v>
      </c>
      <c r="H20" s="522" t="s">
        <v>2048</v>
      </c>
      <c r="I20" s="601" t="s">
        <v>5523</v>
      </c>
      <c r="J20" s="601" t="s">
        <v>2058</v>
      </c>
      <c r="K20" s="601" t="s">
        <v>2048</v>
      </c>
      <c r="L20" s="556" t="s">
        <v>3813</v>
      </c>
      <c r="M20" s="555" t="s">
        <v>5520</v>
      </c>
      <c r="N20" s="557" t="s">
        <v>5526</v>
      </c>
      <c r="O20" s="143" t="s">
        <v>5527</v>
      </c>
      <c r="P20" s="522" t="s">
        <v>5527</v>
      </c>
      <c r="Q20" s="646" t="s">
        <v>1676</v>
      </c>
      <c r="R20" s="522" t="s">
        <v>5528</v>
      </c>
      <c r="S20" s="556" t="s">
        <v>5528</v>
      </c>
      <c r="T20" s="143" t="s">
        <v>5528</v>
      </c>
      <c r="U20" s="558"/>
    </row>
    <row r="21" spans="1:21">
      <c r="A21" s="648" t="s">
        <v>402</v>
      </c>
      <c r="B21" s="522" t="s">
        <v>172</v>
      </c>
      <c r="C21" s="559" t="s">
        <v>173</v>
      </c>
      <c r="D21" s="534" t="s">
        <v>174</v>
      </c>
      <c r="E21" s="779" t="s">
        <v>175</v>
      </c>
      <c r="F21" s="521" t="s">
        <v>513</v>
      </c>
      <c r="G21" s="142" t="s">
        <v>514</v>
      </c>
      <c r="H21" s="561" t="s">
        <v>515</v>
      </c>
      <c r="I21" s="561" t="s">
        <v>516</v>
      </c>
      <c r="J21" s="561" t="s">
        <v>517</v>
      </c>
      <c r="K21" s="635" t="s">
        <v>518</v>
      </c>
      <c r="L21" s="562" t="s">
        <v>519</v>
      </c>
      <c r="M21" s="779" t="s">
        <v>520</v>
      </c>
      <c r="N21" s="521" t="s">
        <v>982</v>
      </c>
      <c r="O21" s="142" t="s">
        <v>983</v>
      </c>
      <c r="P21" s="561" t="s">
        <v>984</v>
      </c>
      <c r="Q21" s="635" t="s">
        <v>985</v>
      </c>
      <c r="R21" s="562" t="s">
        <v>3248</v>
      </c>
      <c r="S21" s="562" t="s">
        <v>5529</v>
      </c>
      <c r="T21" s="297" t="s">
        <v>5530</v>
      </c>
      <c r="U21" s="563"/>
    </row>
    <row r="22" spans="1:21">
      <c r="A22" s="564">
        <v>1</v>
      </c>
      <c r="B22" s="527"/>
      <c r="C22" s="528"/>
      <c r="D22" s="528"/>
      <c r="E22" s="570"/>
      <c r="F22" s="565"/>
      <c r="G22" s="566"/>
      <c r="H22" s="567"/>
      <c r="I22" s="566"/>
      <c r="J22" s="636"/>
      <c r="K22" s="568"/>
      <c r="L22" s="637"/>
      <c r="M22" s="570"/>
      <c r="N22" s="565"/>
      <c r="O22" s="566"/>
      <c r="P22" s="567"/>
      <c r="Q22" s="636" t="s">
        <v>5531</v>
      </c>
      <c r="R22" s="568"/>
      <c r="S22" s="637"/>
      <c r="T22" s="569"/>
      <c r="U22" s="570">
        <v>1</v>
      </c>
    </row>
    <row r="23" spans="1:21">
      <c r="A23" s="564">
        <v>2</v>
      </c>
      <c r="B23" s="527"/>
      <c r="C23" s="528"/>
      <c r="D23" s="530"/>
      <c r="E23" s="574"/>
      <c r="F23" s="571"/>
      <c r="G23" s="161"/>
      <c r="H23" s="161"/>
      <c r="I23" s="220"/>
      <c r="J23" s="638"/>
      <c r="K23" s="572"/>
      <c r="L23" s="572"/>
      <c r="M23" s="574"/>
      <c r="N23" s="571"/>
      <c r="O23" s="161"/>
      <c r="P23" s="161"/>
      <c r="Q23" s="638" t="s">
        <v>5532</v>
      </c>
      <c r="R23" s="572"/>
      <c r="S23" s="572"/>
      <c r="T23" s="573"/>
      <c r="U23" s="574">
        <v>2</v>
      </c>
    </row>
    <row r="24" spans="1:21">
      <c r="A24" s="564">
        <v>3</v>
      </c>
      <c r="B24" s="527"/>
      <c r="C24" s="528"/>
      <c r="D24" s="530"/>
      <c r="E24" s="574"/>
      <c r="F24" s="575"/>
      <c r="G24" s="2109"/>
      <c r="H24" s="2109"/>
      <c r="I24" s="2083"/>
      <c r="J24" s="532"/>
      <c r="K24" s="576"/>
      <c r="L24" s="576"/>
      <c r="M24" s="574"/>
      <c r="N24" s="575"/>
      <c r="O24" s="2109"/>
      <c r="P24" s="2109"/>
      <c r="Q24" s="532" t="s">
        <v>5533</v>
      </c>
      <c r="R24" s="576"/>
      <c r="S24" s="576"/>
      <c r="T24" s="573"/>
      <c r="U24" s="574">
        <v>3</v>
      </c>
    </row>
    <row r="25" spans="1:21">
      <c r="A25" s="564">
        <v>4</v>
      </c>
      <c r="B25" s="527"/>
      <c r="C25" s="528"/>
      <c r="D25" s="532"/>
      <c r="E25" s="574"/>
      <c r="F25" s="575"/>
      <c r="G25" s="2109"/>
      <c r="H25" s="2109"/>
      <c r="I25" s="2083"/>
      <c r="J25" s="532"/>
      <c r="K25" s="576"/>
      <c r="L25" s="576"/>
      <c r="M25" s="574"/>
      <c r="N25" s="575"/>
      <c r="O25" s="2109"/>
      <c r="P25" s="2109"/>
      <c r="Q25" s="532" t="s">
        <v>5534</v>
      </c>
      <c r="R25" s="576"/>
      <c r="S25" s="576"/>
      <c r="T25" s="573"/>
      <c r="U25" s="574">
        <v>4</v>
      </c>
    </row>
    <row r="26" spans="1:21">
      <c r="A26" s="564">
        <v>5</v>
      </c>
      <c r="B26" s="527"/>
      <c r="C26" s="528"/>
      <c r="D26" s="532"/>
      <c r="E26" s="574"/>
      <c r="F26" s="575"/>
      <c r="G26" s="2082"/>
      <c r="H26" s="2082"/>
      <c r="I26" s="2586"/>
      <c r="J26" s="542"/>
      <c r="K26" s="577"/>
      <c r="L26" s="577"/>
      <c r="M26" s="574"/>
      <c r="N26" s="575"/>
      <c r="O26" s="2082"/>
      <c r="P26" s="2082"/>
      <c r="Q26" s="542" t="s">
        <v>495</v>
      </c>
      <c r="R26" s="577"/>
      <c r="S26" s="577"/>
      <c r="T26" s="573"/>
      <c r="U26" s="574">
        <v>5</v>
      </c>
    </row>
    <row r="27" spans="1:21">
      <c r="A27" s="564">
        <v>6</v>
      </c>
      <c r="B27" s="527"/>
      <c r="C27" s="528"/>
      <c r="D27" s="535"/>
      <c r="E27" s="574"/>
      <c r="F27" s="578"/>
      <c r="G27" s="579"/>
      <c r="H27" s="579"/>
      <c r="I27" s="639"/>
      <c r="J27" s="579"/>
      <c r="K27" s="580"/>
      <c r="L27" s="579"/>
      <c r="M27" s="574"/>
      <c r="N27" s="578"/>
      <c r="O27" s="579"/>
      <c r="P27" s="579"/>
      <c r="Q27" s="579"/>
      <c r="R27" s="580"/>
      <c r="S27" s="579"/>
      <c r="T27" s="573"/>
      <c r="U27" s="574">
        <v>6</v>
      </c>
    </row>
    <row r="28" spans="1:21">
      <c r="A28" s="564">
        <v>7</v>
      </c>
      <c r="B28" s="527"/>
      <c r="C28" s="528"/>
      <c r="D28" s="537"/>
      <c r="E28" s="574"/>
      <c r="F28" s="581"/>
      <c r="G28" s="582"/>
      <c r="H28" s="579"/>
      <c r="I28" s="640"/>
      <c r="J28" s="582"/>
      <c r="K28" s="583"/>
      <c r="L28" s="582"/>
      <c r="M28" s="574"/>
      <c r="N28" s="581"/>
      <c r="O28" s="582"/>
      <c r="P28" s="579"/>
      <c r="Q28" s="582"/>
      <c r="R28" s="583"/>
      <c r="S28" s="582"/>
      <c r="T28" s="573"/>
      <c r="U28" s="574">
        <v>7</v>
      </c>
    </row>
    <row r="29" spans="1:21">
      <c r="A29" s="564">
        <v>8</v>
      </c>
      <c r="B29" s="527"/>
      <c r="C29" s="528"/>
      <c r="D29" s="532"/>
      <c r="E29" s="574"/>
      <c r="F29" s="575"/>
      <c r="G29" s="222"/>
      <c r="H29" s="222"/>
      <c r="I29" s="223"/>
      <c r="J29" s="537"/>
      <c r="K29" s="584"/>
      <c r="L29" s="584"/>
      <c r="M29" s="574"/>
      <c r="N29" s="575"/>
      <c r="O29" s="222"/>
      <c r="P29" s="222"/>
      <c r="Q29" s="537"/>
      <c r="R29" s="584"/>
      <c r="S29" s="584"/>
      <c r="T29" s="573"/>
      <c r="U29" s="574">
        <v>8</v>
      </c>
    </row>
    <row r="30" spans="1:21">
      <c r="A30" s="564">
        <v>9</v>
      </c>
      <c r="B30" s="527"/>
      <c r="C30" s="528"/>
      <c r="D30" s="532"/>
      <c r="E30" s="574"/>
      <c r="F30" s="585"/>
      <c r="G30" s="2109"/>
      <c r="H30" s="2109"/>
      <c r="I30" s="2083"/>
      <c r="J30" s="532"/>
      <c r="K30" s="576"/>
      <c r="L30" s="576"/>
      <c r="M30" s="574"/>
      <c r="N30" s="585"/>
      <c r="O30" s="2109"/>
      <c r="P30" s="2109"/>
      <c r="Q30" s="532"/>
      <c r="R30" s="576"/>
      <c r="S30" s="576"/>
      <c r="T30" s="573"/>
      <c r="U30" s="574">
        <v>9</v>
      </c>
    </row>
    <row r="31" spans="1:21">
      <c r="A31" s="564">
        <v>10</v>
      </c>
      <c r="B31" s="527"/>
      <c r="C31" s="528"/>
      <c r="D31" s="532"/>
      <c r="E31" s="574"/>
      <c r="F31" s="575"/>
      <c r="G31" s="2109"/>
      <c r="H31" s="2109"/>
      <c r="I31" s="2083"/>
      <c r="J31" s="532"/>
      <c r="K31" s="576"/>
      <c r="L31" s="576"/>
      <c r="M31" s="574"/>
      <c r="N31" s="575"/>
      <c r="O31" s="2109"/>
      <c r="P31" s="2109"/>
      <c r="Q31" s="532"/>
      <c r="R31" s="576"/>
      <c r="S31" s="576"/>
      <c r="T31" s="573"/>
      <c r="U31" s="574">
        <v>10</v>
      </c>
    </row>
    <row r="32" spans="1:21">
      <c r="A32" s="564">
        <v>11</v>
      </c>
      <c r="B32" s="527"/>
      <c r="C32" s="528"/>
      <c r="D32" s="532"/>
      <c r="E32" s="574"/>
      <c r="F32" s="575"/>
      <c r="G32" s="2109"/>
      <c r="H32" s="2109"/>
      <c r="I32" s="2083"/>
      <c r="J32" s="532"/>
      <c r="K32" s="576"/>
      <c r="L32" s="576"/>
      <c r="M32" s="574"/>
      <c r="N32" s="575"/>
      <c r="O32" s="2109"/>
      <c r="P32" s="2109"/>
      <c r="Q32" s="532"/>
      <c r="R32" s="576"/>
      <c r="S32" s="576"/>
      <c r="T32" s="573"/>
      <c r="U32" s="574">
        <v>11</v>
      </c>
    </row>
    <row r="33" spans="1:21">
      <c r="A33" s="564">
        <v>12</v>
      </c>
      <c r="B33" s="527"/>
      <c r="C33" s="528"/>
      <c r="D33" s="532"/>
      <c r="E33" s="574"/>
      <c r="F33" s="575"/>
      <c r="G33" s="2109"/>
      <c r="H33" s="2109"/>
      <c r="I33" s="2083"/>
      <c r="J33" s="532"/>
      <c r="K33" s="576"/>
      <c r="L33" s="576"/>
      <c r="M33" s="574"/>
      <c r="N33" s="575"/>
      <c r="O33" s="2109"/>
      <c r="P33" s="2109"/>
      <c r="Q33" s="532"/>
      <c r="R33" s="576"/>
      <c r="S33" s="576"/>
      <c r="T33" s="573"/>
      <c r="U33" s="574">
        <v>12</v>
      </c>
    </row>
    <row r="34" spans="1:21">
      <c r="A34" s="564">
        <v>13</v>
      </c>
      <c r="B34" s="527"/>
      <c r="C34" s="528"/>
      <c r="D34" s="532"/>
      <c r="E34" s="574"/>
      <c r="F34" s="575"/>
      <c r="G34" s="2109"/>
      <c r="H34" s="2109"/>
      <c r="I34" s="2083"/>
      <c r="J34" s="532"/>
      <c r="K34" s="576"/>
      <c r="L34" s="576"/>
      <c r="M34" s="574"/>
      <c r="N34" s="575"/>
      <c r="O34" s="2109"/>
      <c r="P34" s="2109"/>
      <c r="Q34" s="532"/>
      <c r="R34" s="576"/>
      <c r="S34" s="576"/>
      <c r="T34" s="573"/>
      <c r="U34" s="574">
        <v>13</v>
      </c>
    </row>
    <row r="35" spans="1:21">
      <c r="A35" s="564">
        <v>14</v>
      </c>
      <c r="B35" s="527"/>
      <c r="C35" s="528"/>
      <c r="D35" s="532"/>
      <c r="E35" s="574"/>
      <c r="F35" s="575"/>
      <c r="G35" s="2109"/>
      <c r="H35" s="2109"/>
      <c r="I35" s="2083"/>
      <c r="J35" s="532"/>
      <c r="K35" s="576"/>
      <c r="L35" s="576"/>
      <c r="M35" s="574"/>
      <c r="N35" s="575"/>
      <c r="O35" s="2109"/>
      <c r="P35" s="2109"/>
      <c r="Q35" s="532"/>
      <c r="R35" s="576"/>
      <c r="S35" s="576"/>
      <c r="T35" s="573"/>
      <c r="U35" s="574">
        <v>14</v>
      </c>
    </row>
    <row r="36" spans="1:21">
      <c r="A36" s="564">
        <v>15</v>
      </c>
      <c r="B36" s="527"/>
      <c r="C36" s="528"/>
      <c r="D36" s="532"/>
      <c r="E36" s="574"/>
      <c r="F36" s="575"/>
      <c r="G36" s="2082"/>
      <c r="H36" s="2082"/>
      <c r="I36" s="2586"/>
      <c r="J36" s="542"/>
      <c r="K36" s="576"/>
      <c r="L36" s="576"/>
      <c r="M36" s="574"/>
      <c r="N36" s="575"/>
      <c r="O36" s="2082"/>
      <c r="P36" s="2082"/>
      <c r="Q36" s="542"/>
      <c r="R36" s="576"/>
      <c r="S36" s="576"/>
      <c r="T36" s="573"/>
      <c r="U36" s="574">
        <v>15</v>
      </c>
    </row>
    <row r="37" spans="1:21">
      <c r="A37" s="564">
        <v>16</v>
      </c>
      <c r="B37" s="527"/>
      <c r="C37" s="528"/>
      <c r="D37" s="532"/>
      <c r="E37" s="574"/>
      <c r="F37" s="586"/>
      <c r="G37" s="579"/>
      <c r="H37" s="580"/>
      <c r="I37" s="641"/>
      <c r="J37" s="579"/>
      <c r="K37" s="576"/>
      <c r="L37" s="576"/>
      <c r="M37" s="574"/>
      <c r="N37" s="586"/>
      <c r="O37" s="579"/>
      <c r="P37" s="580"/>
      <c r="Q37" s="579"/>
      <c r="R37" s="576"/>
      <c r="S37" s="576"/>
      <c r="T37" s="573"/>
      <c r="U37" s="574">
        <v>16</v>
      </c>
    </row>
    <row r="38" spans="1:21">
      <c r="A38" s="564">
        <v>17</v>
      </c>
      <c r="B38" s="527"/>
      <c r="C38" s="528"/>
      <c r="D38" s="532"/>
      <c r="E38" s="574"/>
      <c r="F38" s="575"/>
      <c r="G38" s="222"/>
      <c r="H38" s="222"/>
      <c r="I38" s="223"/>
      <c r="J38" s="537"/>
      <c r="K38" s="576"/>
      <c r="L38" s="576"/>
      <c r="M38" s="574"/>
      <c r="N38" s="575"/>
      <c r="O38" s="222"/>
      <c r="P38" s="222"/>
      <c r="Q38" s="537"/>
      <c r="R38" s="576"/>
      <c r="S38" s="576"/>
      <c r="T38" s="573"/>
      <c r="U38" s="574">
        <v>17</v>
      </c>
    </row>
    <row r="39" spans="1:21">
      <c r="A39" s="564">
        <v>18</v>
      </c>
      <c r="B39" s="527"/>
      <c r="C39" s="528"/>
      <c r="D39" s="532"/>
      <c r="E39" s="574"/>
      <c r="F39" s="575"/>
      <c r="G39" s="2109"/>
      <c r="H39" s="2109"/>
      <c r="I39" s="2083"/>
      <c r="J39" s="532"/>
      <c r="K39" s="576"/>
      <c r="L39" s="576"/>
      <c r="M39" s="574"/>
      <c r="N39" s="575"/>
      <c r="O39" s="2109"/>
      <c r="P39" s="2109"/>
      <c r="Q39" s="532"/>
      <c r="R39" s="576"/>
      <c r="S39" s="576"/>
      <c r="T39" s="573"/>
      <c r="U39" s="574">
        <v>18</v>
      </c>
    </row>
    <row r="40" spans="1:21">
      <c r="A40" s="564">
        <v>19</v>
      </c>
      <c r="B40" s="527"/>
      <c r="C40" s="528"/>
      <c r="D40" s="532"/>
      <c r="E40" s="574"/>
      <c r="F40" s="575"/>
      <c r="G40" s="2109"/>
      <c r="H40" s="2109"/>
      <c r="I40" s="2083"/>
      <c r="J40" s="532"/>
      <c r="K40" s="576"/>
      <c r="L40" s="576"/>
      <c r="M40" s="574"/>
      <c r="N40" s="575"/>
      <c r="O40" s="2109"/>
      <c r="P40" s="2109"/>
      <c r="Q40" s="532"/>
      <c r="R40" s="576"/>
      <c r="S40" s="577"/>
      <c r="T40" s="573"/>
      <c r="U40" s="574">
        <v>19</v>
      </c>
    </row>
    <row r="41" spans="1:21">
      <c r="A41" s="564">
        <v>20</v>
      </c>
      <c r="B41" s="527"/>
      <c r="C41" s="528"/>
      <c r="D41" s="532"/>
      <c r="E41" s="574"/>
      <c r="F41" s="575"/>
      <c r="G41" s="2109"/>
      <c r="H41" s="2109"/>
      <c r="I41" s="2083"/>
      <c r="J41" s="532"/>
      <c r="K41" s="576"/>
      <c r="L41" s="576"/>
      <c r="M41" s="574"/>
      <c r="N41" s="575"/>
      <c r="O41" s="2109"/>
      <c r="P41" s="2109"/>
      <c r="Q41" s="532"/>
      <c r="R41" s="576"/>
      <c r="S41" s="970"/>
      <c r="T41" s="573"/>
      <c r="U41" s="574">
        <v>20</v>
      </c>
    </row>
    <row r="42" spans="1:21">
      <c r="A42" s="564">
        <v>21</v>
      </c>
      <c r="B42" s="527"/>
      <c r="C42" s="528"/>
      <c r="D42" s="532"/>
      <c r="E42" s="574"/>
      <c r="F42" s="575"/>
      <c r="G42" s="2109"/>
      <c r="H42" s="2109"/>
      <c r="I42" s="2083"/>
      <c r="J42" s="532"/>
      <c r="K42" s="576"/>
      <c r="L42" s="576"/>
      <c r="M42" s="574"/>
      <c r="N42" s="575"/>
      <c r="O42" s="2109"/>
      <c r="P42" s="2109"/>
      <c r="Q42" s="532"/>
      <c r="R42" s="576"/>
      <c r="S42" s="576"/>
      <c r="T42" s="573"/>
      <c r="U42" s="574">
        <v>21</v>
      </c>
    </row>
    <row r="43" spans="1:21">
      <c r="A43" s="564">
        <v>22</v>
      </c>
      <c r="B43" s="527"/>
      <c r="C43" s="528"/>
      <c r="D43" s="532"/>
      <c r="E43" s="574"/>
      <c r="F43" s="575"/>
      <c r="G43" s="2109"/>
      <c r="H43" s="2109"/>
      <c r="I43" s="2083"/>
      <c r="J43" s="532"/>
      <c r="K43" s="576"/>
      <c r="L43" s="576"/>
      <c r="M43" s="574"/>
      <c r="N43" s="575"/>
      <c r="O43" s="2109"/>
      <c r="P43" s="2109"/>
      <c r="Q43" s="532"/>
      <c r="R43" s="576"/>
      <c r="S43" s="576"/>
      <c r="T43" s="573"/>
      <c r="U43" s="574">
        <v>22</v>
      </c>
    </row>
    <row r="44" spans="1:21">
      <c r="A44" s="564">
        <v>23</v>
      </c>
      <c r="B44" s="527"/>
      <c r="C44" s="528"/>
      <c r="D44" s="532"/>
      <c r="E44" s="574"/>
      <c r="F44" s="575"/>
      <c r="G44" s="2109"/>
      <c r="H44" s="2109"/>
      <c r="I44" s="2083"/>
      <c r="J44" s="532"/>
      <c r="K44" s="576"/>
      <c r="L44" s="576"/>
      <c r="M44" s="574"/>
      <c r="N44" s="575"/>
      <c r="O44" s="2109"/>
      <c r="P44" s="2109"/>
      <c r="Q44" s="532"/>
      <c r="R44" s="576"/>
      <c r="S44" s="576"/>
      <c r="T44" s="573"/>
      <c r="U44" s="574">
        <v>23</v>
      </c>
    </row>
    <row r="45" spans="1:21">
      <c r="A45" s="564">
        <v>24</v>
      </c>
      <c r="B45" s="527"/>
      <c r="C45" s="528"/>
      <c r="D45" s="532"/>
      <c r="E45" s="574"/>
      <c r="F45" s="587"/>
      <c r="G45" s="535"/>
      <c r="H45" s="576"/>
      <c r="I45" s="2083"/>
      <c r="J45" s="532"/>
      <c r="K45" s="576"/>
      <c r="L45" s="576"/>
      <c r="M45" s="574"/>
      <c r="N45" s="587"/>
      <c r="O45" s="535"/>
      <c r="P45" s="576"/>
      <c r="Q45" s="532"/>
      <c r="R45" s="576"/>
      <c r="S45" s="576"/>
      <c r="T45" s="573"/>
      <c r="U45" s="574">
        <v>24</v>
      </c>
    </row>
    <row r="46" spans="1:21">
      <c r="A46" s="564">
        <v>25</v>
      </c>
      <c r="B46" s="527"/>
      <c r="C46" s="528"/>
      <c r="D46" s="532"/>
      <c r="E46" s="574"/>
      <c r="F46" s="575"/>
      <c r="G46" s="222"/>
      <c r="H46" s="2109"/>
      <c r="I46" s="2083"/>
      <c r="J46" s="532"/>
      <c r="K46" s="576"/>
      <c r="L46" s="576"/>
      <c r="M46" s="574"/>
      <c r="N46" s="575"/>
      <c r="O46" s="222"/>
      <c r="P46" s="2109"/>
      <c r="Q46" s="532"/>
      <c r="R46" s="576"/>
      <c r="S46" s="576"/>
      <c r="T46" s="573"/>
      <c r="U46" s="574">
        <v>25</v>
      </c>
    </row>
    <row r="47" spans="1:21">
      <c r="A47" s="564">
        <v>26</v>
      </c>
      <c r="B47" s="527"/>
      <c r="C47" s="528"/>
      <c r="D47" s="532"/>
      <c r="E47" s="574"/>
      <c r="F47" s="575"/>
      <c r="G47" s="2109"/>
      <c r="H47" s="2109"/>
      <c r="I47" s="2083"/>
      <c r="J47" s="532"/>
      <c r="K47" s="576"/>
      <c r="L47" s="576"/>
      <c r="M47" s="574"/>
      <c r="N47" s="575"/>
      <c r="O47" s="2109"/>
      <c r="P47" s="2109"/>
      <c r="Q47" s="532"/>
      <c r="R47" s="576"/>
      <c r="S47" s="576"/>
      <c r="T47" s="573"/>
      <c r="U47" s="574">
        <v>26</v>
      </c>
    </row>
    <row r="48" spans="1:21">
      <c r="A48" s="564">
        <v>27</v>
      </c>
      <c r="B48" s="527"/>
      <c r="C48" s="528"/>
      <c r="D48" s="532"/>
      <c r="E48" s="574"/>
      <c r="F48" s="575"/>
      <c r="G48" s="2109"/>
      <c r="H48" s="2109"/>
      <c r="I48" s="2083"/>
      <c r="J48" s="532"/>
      <c r="K48" s="576"/>
      <c r="L48" s="576"/>
      <c r="M48" s="574"/>
      <c r="N48" s="575"/>
      <c r="O48" s="2109"/>
      <c r="P48" s="2109"/>
      <c r="Q48" s="532"/>
      <c r="R48" s="576"/>
      <c r="S48" s="576"/>
      <c r="T48" s="573"/>
      <c r="U48" s="574">
        <v>27</v>
      </c>
    </row>
    <row r="49" spans="1:21">
      <c r="A49" s="564">
        <v>28</v>
      </c>
      <c r="B49" s="527"/>
      <c r="C49" s="528"/>
      <c r="D49" s="532"/>
      <c r="E49" s="574"/>
      <c r="F49" s="575"/>
      <c r="G49" s="2109"/>
      <c r="H49" s="2109"/>
      <c r="I49" s="2083"/>
      <c r="J49" s="532"/>
      <c r="K49" s="576"/>
      <c r="L49" s="576"/>
      <c r="M49" s="574"/>
      <c r="N49" s="575"/>
      <c r="O49" s="2109"/>
      <c r="P49" s="2109"/>
      <c r="Q49" s="532"/>
      <c r="R49" s="576"/>
      <c r="S49" s="576"/>
      <c r="T49" s="573"/>
      <c r="U49" s="574">
        <v>28</v>
      </c>
    </row>
    <row r="50" spans="1:21">
      <c r="A50" s="564">
        <v>29</v>
      </c>
      <c r="B50" s="527"/>
      <c r="C50" s="528"/>
      <c r="D50" s="532"/>
      <c r="E50" s="574"/>
      <c r="F50" s="575"/>
      <c r="G50" s="2109"/>
      <c r="H50" s="2109"/>
      <c r="I50" s="2083"/>
      <c r="J50" s="532"/>
      <c r="K50" s="576"/>
      <c r="L50" s="576"/>
      <c r="M50" s="574"/>
      <c r="N50" s="575"/>
      <c r="O50" s="2109"/>
      <c r="P50" s="2109"/>
      <c r="Q50" s="532"/>
      <c r="R50" s="576"/>
      <c r="S50" s="576"/>
      <c r="T50" s="573"/>
      <c r="U50" s="574">
        <v>29</v>
      </c>
    </row>
    <row r="51" spans="1:21">
      <c r="A51" s="564">
        <v>30</v>
      </c>
      <c r="B51" s="527"/>
      <c r="C51" s="528"/>
      <c r="D51" s="532"/>
      <c r="E51" s="574"/>
      <c r="F51" s="575"/>
      <c r="G51" s="2109"/>
      <c r="H51" s="2109"/>
      <c r="I51" s="2083"/>
      <c r="J51" s="532"/>
      <c r="K51" s="576"/>
      <c r="L51" s="576"/>
      <c r="M51" s="574"/>
      <c r="N51" s="575"/>
      <c r="O51" s="2109"/>
      <c r="P51" s="2109"/>
      <c r="Q51" s="532"/>
      <c r="R51" s="576"/>
      <c r="S51" s="576"/>
      <c r="T51" s="573"/>
      <c r="U51" s="574">
        <v>30</v>
      </c>
    </row>
    <row r="52" spans="1:21">
      <c r="A52" s="564">
        <v>31</v>
      </c>
      <c r="B52" s="527"/>
      <c r="C52" s="528"/>
      <c r="D52" s="532"/>
      <c r="E52" s="574"/>
      <c r="F52" s="575"/>
      <c r="G52" s="2109"/>
      <c r="H52" s="2109"/>
      <c r="I52" s="2083"/>
      <c r="J52" s="532"/>
      <c r="K52" s="576"/>
      <c r="L52" s="576"/>
      <c r="M52" s="574"/>
      <c r="N52" s="575"/>
      <c r="O52" s="2109"/>
      <c r="P52" s="2109"/>
      <c r="Q52" s="532"/>
      <c r="R52" s="576"/>
      <c r="S52" s="576"/>
      <c r="T52" s="573"/>
      <c r="U52" s="574">
        <v>31</v>
      </c>
    </row>
    <row r="53" spans="1:21">
      <c r="A53" s="564">
        <v>32</v>
      </c>
      <c r="B53" s="527"/>
      <c r="C53" s="528"/>
      <c r="D53" s="532"/>
      <c r="E53" s="574"/>
      <c r="F53" s="575"/>
      <c r="G53" s="2109"/>
      <c r="H53" s="2109"/>
      <c r="I53" s="2083"/>
      <c r="J53" s="532"/>
      <c r="K53" s="576"/>
      <c r="L53" s="576"/>
      <c r="M53" s="574"/>
      <c r="N53" s="575"/>
      <c r="O53" s="2109"/>
      <c r="P53" s="2109"/>
      <c r="Q53" s="532"/>
      <c r="R53" s="576"/>
      <c r="S53" s="576"/>
      <c r="T53" s="573"/>
      <c r="U53" s="574">
        <v>32</v>
      </c>
    </row>
    <row r="54" spans="1:21">
      <c r="A54" s="564">
        <v>33</v>
      </c>
      <c r="B54" s="527"/>
      <c r="C54" s="528"/>
      <c r="D54" s="532"/>
      <c r="E54" s="574"/>
      <c r="F54" s="587"/>
      <c r="G54" s="532"/>
      <c r="H54" s="576"/>
      <c r="I54" s="2083"/>
      <c r="J54" s="532"/>
      <c r="K54" s="576"/>
      <c r="L54" s="576"/>
      <c r="M54" s="574"/>
      <c r="N54" s="587"/>
      <c r="O54" s="532"/>
      <c r="P54" s="576"/>
      <c r="Q54" s="532"/>
      <c r="R54" s="576"/>
      <c r="S54" s="576"/>
      <c r="T54" s="573"/>
      <c r="U54" s="574">
        <v>33</v>
      </c>
    </row>
    <row r="55" spans="1:21">
      <c r="A55" s="564">
        <v>34</v>
      </c>
      <c r="B55" s="527"/>
      <c r="C55" s="528"/>
      <c r="D55" s="532"/>
      <c r="E55" s="574"/>
      <c r="F55" s="575"/>
      <c r="G55" s="2109"/>
      <c r="H55" s="2109"/>
      <c r="I55" s="2083"/>
      <c r="J55" s="532"/>
      <c r="K55" s="576"/>
      <c r="L55" s="576"/>
      <c r="M55" s="574"/>
      <c r="N55" s="575"/>
      <c r="O55" s="2109"/>
      <c r="P55" s="2109"/>
      <c r="Q55" s="532"/>
      <c r="R55" s="576"/>
      <c r="S55" s="576"/>
      <c r="T55" s="573"/>
      <c r="U55" s="574">
        <v>34</v>
      </c>
    </row>
    <row r="56" spans="1:21">
      <c r="A56" s="564">
        <v>35</v>
      </c>
      <c r="B56" s="527"/>
      <c r="C56" s="528"/>
      <c r="D56" s="532"/>
      <c r="E56" s="574"/>
      <c r="F56" s="575"/>
      <c r="G56" s="2109"/>
      <c r="H56" s="2109"/>
      <c r="I56" s="2083"/>
      <c r="J56" s="532"/>
      <c r="K56" s="576"/>
      <c r="L56" s="576"/>
      <c r="M56" s="574"/>
      <c r="N56" s="575"/>
      <c r="O56" s="2109"/>
      <c r="P56" s="2109"/>
      <c r="Q56" s="532"/>
      <c r="R56" s="576"/>
      <c r="S56" s="576"/>
      <c r="T56" s="573"/>
      <c r="U56" s="574">
        <v>35</v>
      </c>
    </row>
    <row r="57" spans="1:21">
      <c r="A57" s="564">
        <v>36</v>
      </c>
      <c r="B57" s="527"/>
      <c r="C57" s="528"/>
      <c r="D57" s="532"/>
      <c r="E57" s="574"/>
      <c r="F57" s="575"/>
      <c r="G57" s="2109"/>
      <c r="H57" s="2109"/>
      <c r="I57" s="2083"/>
      <c r="J57" s="532"/>
      <c r="K57" s="576"/>
      <c r="L57" s="576"/>
      <c r="M57" s="574"/>
      <c r="N57" s="575"/>
      <c r="O57" s="2109"/>
      <c r="P57" s="2109"/>
      <c r="Q57" s="532"/>
      <c r="R57" s="576"/>
      <c r="S57" s="576"/>
      <c r="T57" s="573"/>
      <c r="U57" s="574">
        <v>36</v>
      </c>
    </row>
    <row r="58" spans="1:21">
      <c r="A58" s="564">
        <v>37</v>
      </c>
      <c r="B58" s="527"/>
      <c r="C58" s="528"/>
      <c r="D58" s="532"/>
      <c r="E58" s="574"/>
      <c r="F58" s="575"/>
      <c r="G58" s="2109"/>
      <c r="H58" s="2109"/>
      <c r="I58" s="2083"/>
      <c r="J58" s="532"/>
      <c r="K58" s="576"/>
      <c r="L58" s="576"/>
      <c r="M58" s="574"/>
      <c r="N58" s="575"/>
      <c r="O58" s="2109"/>
      <c r="P58" s="2109"/>
      <c r="Q58" s="532"/>
      <c r="R58" s="576"/>
      <c r="S58" s="576"/>
      <c r="T58" s="573"/>
      <c r="U58" s="574">
        <v>37</v>
      </c>
    </row>
    <row r="59" spans="1:21">
      <c r="A59" s="564">
        <v>38</v>
      </c>
      <c r="B59" s="527"/>
      <c r="C59" s="528"/>
      <c r="D59" s="532"/>
      <c r="E59" s="574"/>
      <c r="F59" s="575"/>
      <c r="G59" s="2109"/>
      <c r="H59" s="2109"/>
      <c r="I59" s="2083"/>
      <c r="J59" s="535"/>
      <c r="K59" s="576"/>
      <c r="L59" s="576"/>
      <c r="M59" s="574"/>
      <c r="N59" s="575"/>
      <c r="O59" s="2109"/>
      <c r="P59" s="2109"/>
      <c r="Q59" s="535"/>
      <c r="R59" s="576"/>
      <c r="S59" s="576"/>
      <c r="T59" s="573"/>
      <c r="U59" s="574">
        <v>38</v>
      </c>
    </row>
    <row r="60" spans="1:21" ht="16" thickBot="1">
      <c r="A60" s="588">
        <v>39</v>
      </c>
      <c r="B60" s="544" t="s">
        <v>496</v>
      </c>
      <c r="C60" s="545">
        <f>SUM(C22:C59)</f>
        <v>0</v>
      </c>
      <c r="D60" s="545">
        <f>SUM(D22:D59)</f>
        <v>0</v>
      </c>
      <c r="E60" s="589">
        <f>SUM(E22:E59)</f>
        <v>0</v>
      </c>
      <c r="F60" s="642">
        <f t="shared" ref="F60:T60" si="0">SUM(F22:F59)</f>
        <v>0</v>
      </c>
      <c r="G60" s="545">
        <f t="shared" si="0"/>
        <v>0</v>
      </c>
      <c r="H60" s="545">
        <f t="shared" si="0"/>
        <v>0</v>
      </c>
      <c r="I60" s="545">
        <f t="shared" si="0"/>
        <v>0</v>
      </c>
      <c r="J60" s="545">
        <f t="shared" si="0"/>
        <v>0</v>
      </c>
      <c r="K60" s="545">
        <f t="shared" si="0"/>
        <v>0</v>
      </c>
      <c r="L60" s="545">
        <f t="shared" si="0"/>
        <v>0</v>
      </c>
      <c r="M60" s="589">
        <f t="shared" si="0"/>
        <v>0</v>
      </c>
      <c r="N60" s="642">
        <f t="shared" si="0"/>
        <v>0</v>
      </c>
      <c r="O60" s="545">
        <f t="shared" si="0"/>
        <v>0</v>
      </c>
      <c r="P60" s="545">
        <f t="shared" si="0"/>
        <v>0</v>
      </c>
      <c r="Q60" s="545" t="s">
        <v>496</v>
      </c>
      <c r="R60" s="545">
        <f>SUM(R22:R59)</f>
        <v>0</v>
      </c>
      <c r="S60" s="545">
        <f t="shared" si="0"/>
        <v>0</v>
      </c>
      <c r="T60" s="545">
        <f t="shared" si="0"/>
        <v>0</v>
      </c>
      <c r="U60" s="589">
        <v>39</v>
      </c>
    </row>
    <row r="61" spans="1:21" ht="16" thickTop="1">
      <c r="A61" s="9"/>
      <c r="B61" s="9"/>
      <c r="C61" s="9"/>
      <c r="D61" s="151"/>
      <c r="E61" s="151"/>
      <c r="F61" s="151"/>
      <c r="G61" s="151"/>
      <c r="H61" s="151"/>
      <c r="I61" s="151"/>
      <c r="J61" s="151"/>
      <c r="K61" s="151"/>
      <c r="L61" s="151"/>
      <c r="M61" s="9"/>
    </row>
    <row r="62" spans="1:21">
      <c r="A62" s="9" t="s">
        <v>1287</v>
      </c>
      <c r="B62" s="9"/>
      <c r="C62" s="9"/>
      <c r="D62" s="9"/>
      <c r="E62" s="9"/>
      <c r="F62" s="9" t="s">
        <v>1287</v>
      </c>
      <c r="G62" s="9"/>
      <c r="H62" s="9"/>
      <c r="I62" s="9"/>
      <c r="J62" s="9"/>
      <c r="K62" s="9"/>
      <c r="L62" s="9"/>
      <c r="M62" s="9"/>
      <c r="N62" s="9" t="s">
        <v>1287</v>
      </c>
    </row>
    <row r="63" spans="1:21">
      <c r="A63" s="12" t="s">
        <v>5535</v>
      </c>
      <c r="B63" s="12"/>
      <c r="C63" s="12"/>
      <c r="D63" s="12"/>
      <c r="E63" s="12"/>
      <c r="F63" s="12" t="s">
        <v>5536</v>
      </c>
      <c r="G63" s="12"/>
      <c r="H63" s="12"/>
      <c r="I63" s="12"/>
      <c r="J63" s="12"/>
      <c r="K63" s="12"/>
      <c r="L63" s="12"/>
      <c r="M63" s="12"/>
      <c r="N63" s="12" t="s">
        <v>5537</v>
      </c>
      <c r="O63" s="12"/>
      <c r="P63" s="12"/>
      <c r="Q63" s="12"/>
      <c r="R63" s="12"/>
      <c r="S63" s="12"/>
      <c r="T63" s="12"/>
      <c r="U63" s="12"/>
    </row>
    <row r="69" spans="14:14">
      <c r="N69" s="143"/>
    </row>
    <row r="70" spans="14:14">
      <c r="N70" s="143"/>
    </row>
    <row r="71" spans="14:14">
      <c r="N71" s="143"/>
    </row>
    <row r="72" spans="14:14">
      <c r="N72" s="143"/>
    </row>
    <row r="73" spans="14:14">
      <c r="N73" s="143"/>
    </row>
    <row r="74" spans="14:14">
      <c r="N74" s="143"/>
    </row>
    <row r="75" spans="14:14">
      <c r="N75" s="143"/>
    </row>
    <row r="76" spans="14:14">
      <c r="N76" s="143"/>
    </row>
    <row r="77" spans="14:14">
      <c r="N77" s="143"/>
    </row>
    <row r="78" spans="14:14">
      <c r="N78" s="143"/>
    </row>
    <row r="79" spans="14:14">
      <c r="N79" s="143"/>
    </row>
    <row r="80" spans="14:14">
      <c r="N80" s="143"/>
    </row>
    <row r="81" spans="14:14">
      <c r="N81" s="143"/>
    </row>
    <row r="82" spans="14:14">
      <c r="N82" s="143"/>
    </row>
    <row r="83" spans="14:14">
      <c r="N83" s="143"/>
    </row>
    <row r="84" spans="14:14">
      <c r="N84" s="143"/>
    </row>
    <row r="85" spans="14:14">
      <c r="N85" s="143"/>
    </row>
    <row r="86" spans="14:14">
      <c r="N86" s="143"/>
    </row>
    <row r="87" spans="14:14">
      <c r="N87" s="143"/>
    </row>
    <row r="88" spans="14:14">
      <c r="N88" s="143"/>
    </row>
    <row r="89" spans="14:14">
      <c r="N89" s="143"/>
    </row>
    <row r="90" spans="14:14">
      <c r="N90" s="143"/>
    </row>
    <row r="91" spans="14:14">
      <c r="N91" s="143"/>
    </row>
    <row r="92" spans="14:14">
      <c r="N92" s="143"/>
    </row>
    <row r="93" spans="14:14">
      <c r="N93" s="143"/>
    </row>
    <row r="94" spans="14:14">
      <c r="N94" s="143"/>
    </row>
    <row r="95" spans="14:14">
      <c r="N95" s="143"/>
    </row>
    <row r="96" spans="14:14">
      <c r="N96" s="143"/>
    </row>
    <row r="97" spans="14:14">
      <c r="N97" s="143"/>
    </row>
    <row r="98" spans="14:14">
      <c r="N98" s="143"/>
    </row>
    <row r="99" spans="14:14">
      <c r="N99" s="143"/>
    </row>
    <row r="100" spans="14:14">
      <c r="N100" s="143"/>
    </row>
    <row r="101" spans="14:14">
      <c r="N101" s="143"/>
    </row>
    <row r="102" spans="14:14">
      <c r="N102" s="143"/>
    </row>
    <row r="103" spans="14:14">
      <c r="N103" s="143"/>
    </row>
    <row r="104" spans="14:14">
      <c r="N104" s="143"/>
    </row>
    <row r="105" spans="14:14">
      <c r="N105" s="143"/>
    </row>
    <row r="106" spans="14:14">
      <c r="N106" s="143"/>
    </row>
    <row r="107" spans="14:14">
      <c r="N107" s="143"/>
    </row>
    <row r="108" spans="14:14">
      <c r="N108" s="143"/>
    </row>
    <row r="109" spans="14:14">
      <c r="N109" s="143"/>
    </row>
    <row r="110" spans="14:14">
      <c r="N110" s="143"/>
    </row>
    <row r="111" spans="14:14">
      <c r="N111" s="143"/>
    </row>
    <row r="112" spans="14:14">
      <c r="N112" s="143"/>
    </row>
    <row r="113" spans="14:14">
      <c r="N113" s="143"/>
    </row>
    <row r="114" spans="14:14">
      <c r="N114" s="143"/>
    </row>
    <row r="115" spans="14:14">
      <c r="N115" s="143"/>
    </row>
    <row r="116" spans="14:14">
      <c r="N116" s="143"/>
    </row>
    <row r="117" spans="14:14">
      <c r="N117" s="143"/>
    </row>
    <row r="118" spans="14:14">
      <c r="N118" s="143"/>
    </row>
    <row r="119" spans="14:14">
      <c r="N119" s="143"/>
    </row>
    <row r="120" spans="14:14">
      <c r="N120" s="143"/>
    </row>
    <row r="122" spans="14:14">
      <c r="N122" s="135"/>
    </row>
    <row r="123" spans="14:14">
      <c r="N123" s="12"/>
    </row>
  </sheetData>
  <mergeCells count="2">
    <mergeCell ref="F15:H15"/>
    <mergeCell ref="I15:K15"/>
  </mergeCells>
  <pageMargins left="0.7" right="0.7" top="0.75" bottom="0.75" header="0.3" footer="0.3"/>
  <pageSetup scale="54" fitToWidth="3" orientation="portrait" r:id="rId1"/>
  <colBreaks count="2" manualBreakCount="2">
    <brk id="5" max="63" man="1"/>
    <brk id="13" max="63" man="1"/>
  </colBreaks>
  <customProperties>
    <customPr name="_pios_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K200"/>
  <sheetViews>
    <sheetView view="pageBreakPreview" zoomScale="60" zoomScaleNormal="70" workbookViewId="0">
      <selection activeCell="G23" sqref="G23"/>
    </sheetView>
  </sheetViews>
  <sheetFormatPr defaultRowHeight="15.5"/>
  <cols>
    <col min="1" max="1" width="4.69140625" customWidth="1"/>
    <col min="2" max="2" width="46.69140625" customWidth="1"/>
    <col min="3" max="3" width="22.3046875" customWidth="1"/>
    <col min="4" max="4" width="15.69140625" customWidth="1"/>
    <col min="5" max="5" width="18.69140625" customWidth="1"/>
    <col min="6" max="6" width="20.07421875" customWidth="1"/>
    <col min="7" max="7" width="17.53515625" customWidth="1"/>
    <col min="8" max="8" width="20" customWidth="1"/>
    <col min="9" max="9" width="25" customWidth="1"/>
    <col min="10" max="10" width="13.4609375" customWidth="1"/>
    <col min="11" max="11" width="3.4609375" bestFit="1" customWidth="1"/>
  </cols>
  <sheetData>
    <row r="1" spans="1:11" ht="16" thickBot="1"/>
    <row r="2" spans="1:11">
      <c r="A2" s="1182" t="s">
        <v>1245</v>
      </c>
      <c r="B2" s="1235"/>
      <c r="C2" s="1328" t="s">
        <v>1246</v>
      </c>
      <c r="D2" s="1236" t="s">
        <v>158</v>
      </c>
      <c r="E2" s="1183" t="s">
        <v>159</v>
      </c>
      <c r="F2" s="1182" t="s">
        <v>156</v>
      </c>
      <c r="G2" s="1328"/>
      <c r="H2" s="1237" t="s">
        <v>1246</v>
      </c>
      <c r="I2" s="1237" t="s">
        <v>158</v>
      </c>
      <c r="J2" s="1237" t="s">
        <v>159</v>
      </c>
      <c r="K2" s="1183"/>
    </row>
    <row r="3" spans="1:11">
      <c r="A3" s="1499" t="str">
        <f>'Data Sheet'!$C$25</f>
        <v xml:space="preserve">Niagara Mohawk Power Corporation </v>
      </c>
      <c r="B3" s="40"/>
      <c r="C3" s="9" t="s">
        <v>2484</v>
      </c>
      <c r="D3" s="38" t="s">
        <v>1248</v>
      </c>
      <c r="E3" s="1586"/>
      <c r="F3" s="1499" t="str">
        <f>'Data Sheet'!$C$25</f>
        <v xml:space="preserve">Niagara Mohawk Power Corporation </v>
      </c>
      <c r="G3" s="9"/>
      <c r="H3" s="47" t="s">
        <v>2484</v>
      </c>
      <c r="I3" s="47" t="s">
        <v>1248</v>
      </c>
      <c r="J3" s="47"/>
      <c r="K3" s="1586"/>
    </row>
    <row r="4" spans="1:11">
      <c r="A4" s="1667" t="s">
        <v>1249</v>
      </c>
      <c r="B4" s="40"/>
      <c r="C4" s="9" t="s">
        <v>1250</v>
      </c>
      <c r="D4" s="49" t="str">
        <f>'Data Sheet'!$C$40</f>
        <v>April 20, 2026</v>
      </c>
      <c r="E4" s="1276" t="str">
        <f>'Data Sheet'!$C$38</f>
        <v>December 31, 2025</v>
      </c>
      <c r="F4" s="1667"/>
      <c r="G4" s="37"/>
      <c r="H4" s="49" t="s">
        <v>1250</v>
      </c>
      <c r="I4" s="49" t="str">
        <f>'Data Sheet'!$C$40</f>
        <v>April 20, 2026</v>
      </c>
      <c r="J4" s="49" t="str">
        <f>'Data Sheet'!$C$38</f>
        <v>December 31, 2025</v>
      </c>
      <c r="K4" s="1217"/>
    </row>
    <row r="5" spans="1:11">
      <c r="A5" s="2178" t="s">
        <v>5538</v>
      </c>
      <c r="B5" s="2179"/>
      <c r="C5" s="2179"/>
      <c r="D5" s="2179"/>
      <c r="E5" s="2180"/>
      <c r="F5" s="2178" t="s">
        <v>5539</v>
      </c>
      <c r="G5" s="2179"/>
      <c r="H5" s="2179"/>
      <c r="I5" s="2179"/>
      <c r="J5" s="2179"/>
      <c r="K5" s="2180"/>
    </row>
    <row r="6" spans="1:11">
      <c r="A6" s="1499" t="s">
        <v>5540</v>
      </c>
      <c r="B6" s="9"/>
      <c r="C6" s="9"/>
      <c r="D6" s="9"/>
      <c r="E6" s="1586"/>
      <c r="F6" s="1499"/>
      <c r="G6" s="9"/>
      <c r="H6" s="9"/>
      <c r="I6" s="9"/>
      <c r="J6" s="9"/>
      <c r="K6" s="1586"/>
    </row>
    <row r="7" spans="1:11">
      <c r="A7" s="1499" t="s">
        <v>5541</v>
      </c>
      <c r="B7" s="114"/>
      <c r="C7" s="114"/>
      <c r="D7" s="114"/>
      <c r="E7" s="1586"/>
      <c r="F7" s="1499"/>
      <c r="G7" s="114"/>
      <c r="H7" s="114"/>
      <c r="I7" s="114"/>
      <c r="J7" s="114"/>
      <c r="K7" s="1586"/>
    </row>
    <row r="8" spans="1:11">
      <c r="A8" s="1499" t="s">
        <v>5542</v>
      </c>
      <c r="B8" s="114"/>
      <c r="C8" s="114"/>
      <c r="D8" s="114"/>
      <c r="E8" s="1586"/>
      <c r="F8" s="1499"/>
      <c r="G8" s="114"/>
      <c r="H8" s="114"/>
      <c r="I8" s="114"/>
      <c r="J8" s="114"/>
      <c r="K8" s="1586"/>
    </row>
    <row r="9" spans="1:11">
      <c r="A9" s="1499" t="s">
        <v>5543</v>
      </c>
      <c r="B9" s="114"/>
      <c r="C9" s="114"/>
      <c r="D9" s="114"/>
      <c r="E9" s="1586"/>
      <c r="F9" s="1499"/>
      <c r="G9" s="114"/>
      <c r="H9" s="114"/>
      <c r="I9" s="114"/>
      <c r="J9" s="114"/>
      <c r="K9" s="1586"/>
    </row>
    <row r="10" spans="1:11">
      <c r="A10" s="1499" t="s">
        <v>5544</v>
      </c>
      <c r="B10" s="114"/>
      <c r="C10" s="114"/>
      <c r="D10" s="114"/>
      <c r="E10" s="1586"/>
      <c r="F10" s="1499"/>
      <c r="G10" s="114"/>
      <c r="H10" s="114"/>
      <c r="I10" s="114"/>
      <c r="J10" s="114"/>
      <c r="K10" s="1586"/>
    </row>
    <row r="11" spans="1:11">
      <c r="A11" s="1499" t="s">
        <v>5545</v>
      </c>
      <c r="B11" s="114"/>
      <c r="C11" s="114"/>
      <c r="D11" s="114"/>
      <c r="E11" s="1586"/>
      <c r="F11" s="1499"/>
      <c r="G11" s="114"/>
      <c r="H11" s="114"/>
      <c r="I11" s="114"/>
      <c r="J11" s="114"/>
      <c r="K11" s="1586"/>
    </row>
    <row r="12" spans="1:11">
      <c r="A12" s="1499" t="s">
        <v>5546</v>
      </c>
      <c r="B12" s="114"/>
      <c r="C12" s="114"/>
      <c r="D12" s="114"/>
      <c r="E12" s="1586"/>
      <c r="F12" s="1499"/>
      <c r="G12" s="114"/>
      <c r="H12" s="114"/>
      <c r="I12" s="114"/>
      <c r="J12" s="114"/>
      <c r="K12" s="1586"/>
    </row>
    <row r="13" spans="1:11">
      <c r="A13" s="1499" t="s">
        <v>5547</v>
      </c>
      <c r="B13" s="114"/>
      <c r="C13" s="114"/>
      <c r="D13" s="114"/>
      <c r="E13" s="1586"/>
      <c r="F13" s="1499"/>
      <c r="G13" s="114"/>
      <c r="H13" s="114"/>
      <c r="I13" s="114"/>
      <c r="J13" s="114"/>
      <c r="K13" s="1586"/>
    </row>
    <row r="14" spans="1:11">
      <c r="A14" s="1499" t="s">
        <v>5548</v>
      </c>
      <c r="B14" s="114"/>
      <c r="C14" s="114"/>
      <c r="D14" s="114"/>
      <c r="E14" s="1586"/>
      <c r="F14" s="1499"/>
      <c r="G14" s="114"/>
      <c r="H14" s="114"/>
      <c r="I14" s="114"/>
      <c r="J14" s="114"/>
      <c r="K14" s="1586"/>
    </row>
    <row r="15" spans="1:11">
      <c r="A15" s="1499"/>
      <c r="B15" s="9"/>
      <c r="C15" s="550"/>
      <c r="D15" s="550"/>
      <c r="E15" s="1678"/>
      <c r="F15" s="1667"/>
      <c r="G15" s="37"/>
      <c r="H15" s="37"/>
      <c r="I15" s="550"/>
      <c r="J15" s="550"/>
      <c r="K15" s="1678"/>
    </row>
    <row r="16" spans="1:11">
      <c r="A16" s="1968"/>
      <c r="B16" s="1699"/>
      <c r="C16" s="1700"/>
      <c r="D16" s="1700"/>
      <c r="E16" s="1713"/>
      <c r="F16" s="3989" t="s">
        <v>5549</v>
      </c>
      <c r="G16" s="3990"/>
      <c r="H16" s="3990"/>
      <c r="I16" s="3990"/>
      <c r="J16" s="3991"/>
      <c r="K16" s="1869"/>
    </row>
    <row r="17" spans="1:11">
      <c r="A17" s="1503" t="s">
        <v>399</v>
      </c>
      <c r="B17" s="522" t="s">
        <v>5524</v>
      </c>
      <c r="C17" s="534" t="s">
        <v>5517</v>
      </c>
      <c r="D17" s="534" t="s">
        <v>5525</v>
      </c>
      <c r="E17" s="1518" t="s">
        <v>5550</v>
      </c>
      <c r="F17" s="1503" t="s">
        <v>5551</v>
      </c>
      <c r="G17" s="649" t="s">
        <v>3853</v>
      </c>
      <c r="H17" s="632" t="s">
        <v>5552</v>
      </c>
      <c r="I17" s="633" t="s">
        <v>5553</v>
      </c>
      <c r="J17" s="143" t="s">
        <v>3972</v>
      </c>
      <c r="K17" s="1870"/>
    </row>
    <row r="18" spans="1:11">
      <c r="A18" s="3143" t="s">
        <v>402</v>
      </c>
      <c r="B18" s="522" t="s">
        <v>172</v>
      </c>
      <c r="C18" s="534" t="s">
        <v>3808</v>
      </c>
      <c r="D18" s="534" t="s">
        <v>174</v>
      </c>
      <c r="E18" s="1518" t="s">
        <v>2860</v>
      </c>
      <c r="F18" s="1969" t="s">
        <v>5554</v>
      </c>
      <c r="G18" s="646" t="s">
        <v>514</v>
      </c>
      <c r="H18" s="142" t="s">
        <v>5555</v>
      </c>
      <c r="I18" s="534" t="s">
        <v>5514</v>
      </c>
      <c r="J18" s="534" t="s">
        <v>517</v>
      </c>
      <c r="K18" s="1870"/>
    </row>
    <row r="19" spans="1:11">
      <c r="A19" s="3143"/>
      <c r="B19" s="522"/>
      <c r="C19" s="534" t="s">
        <v>173</v>
      </c>
      <c r="D19" s="534"/>
      <c r="E19" s="1518" t="s">
        <v>175</v>
      </c>
      <c r="F19" s="1969" t="s">
        <v>5556</v>
      </c>
      <c r="G19" s="646"/>
      <c r="H19" s="522" t="s">
        <v>515</v>
      </c>
      <c r="I19" s="601" t="s">
        <v>5520</v>
      </c>
      <c r="J19" s="601"/>
      <c r="K19" s="1870"/>
    </row>
    <row r="20" spans="1:11">
      <c r="A20" s="1503"/>
      <c r="B20" s="522"/>
      <c r="C20" s="534"/>
      <c r="D20" s="534"/>
      <c r="E20" s="1870"/>
      <c r="F20" s="1969" t="s">
        <v>513</v>
      </c>
      <c r="G20" s="143"/>
      <c r="H20" s="522"/>
      <c r="I20" s="601" t="s">
        <v>516</v>
      </c>
      <c r="J20" s="601"/>
      <c r="K20" s="1870"/>
    </row>
    <row r="21" spans="1:11">
      <c r="A21" s="3143"/>
      <c r="B21" s="522"/>
      <c r="C21" s="559"/>
      <c r="D21" s="534"/>
      <c r="E21" s="1520"/>
      <c r="F21" s="1503"/>
      <c r="G21" s="142"/>
      <c r="H21" s="561"/>
      <c r="I21" s="561"/>
      <c r="J21" s="561"/>
      <c r="K21" s="1520"/>
    </row>
    <row r="22" spans="1:11">
      <c r="A22" s="2164">
        <v>1</v>
      </c>
      <c r="B22" s="527" t="s">
        <v>5557</v>
      </c>
      <c r="C22" s="528" t="s">
        <v>2048</v>
      </c>
      <c r="D22" s="528" t="s">
        <v>5558</v>
      </c>
      <c r="E22" s="3233">
        <v>6054654</v>
      </c>
      <c r="F22" s="3234">
        <v>0</v>
      </c>
      <c r="G22" s="3235">
        <v>0</v>
      </c>
      <c r="H22" s="3236">
        <v>0</v>
      </c>
      <c r="I22" s="3235">
        <v>0</v>
      </c>
      <c r="J22" s="3237">
        <v>0</v>
      </c>
      <c r="K22" s="1970">
        <v>1</v>
      </c>
    </row>
    <row r="23" spans="1:11">
      <c r="A23" s="2164">
        <v>2</v>
      </c>
      <c r="B23" s="527"/>
      <c r="C23" s="528"/>
      <c r="D23" s="530"/>
      <c r="E23" s="2545"/>
      <c r="F23" s="1971"/>
      <c r="G23" s="161"/>
      <c r="H23" s="161"/>
      <c r="I23" s="220"/>
      <c r="J23" s="638"/>
      <c r="K23" s="2545">
        <v>2</v>
      </c>
    </row>
    <row r="24" spans="1:11">
      <c r="A24" s="2164">
        <v>3</v>
      </c>
      <c r="B24" s="527"/>
      <c r="C24" s="528"/>
      <c r="D24" s="530"/>
      <c r="E24" s="2545"/>
      <c r="F24" s="2110"/>
      <c r="G24" s="2109"/>
      <c r="H24" s="2109"/>
      <c r="I24" s="2083"/>
      <c r="J24" s="532"/>
      <c r="K24" s="2545">
        <v>3</v>
      </c>
    </row>
    <row r="25" spans="1:11">
      <c r="A25" s="2164">
        <v>4</v>
      </c>
      <c r="B25" s="527"/>
      <c r="C25" s="528"/>
      <c r="D25" s="532"/>
      <c r="E25" s="2545"/>
      <c r="F25" s="2110"/>
      <c r="G25" s="2109"/>
      <c r="H25" s="2109"/>
      <c r="I25" s="2083"/>
      <c r="J25" s="532"/>
      <c r="K25" s="2545">
        <v>4</v>
      </c>
    </row>
    <row r="26" spans="1:11">
      <c r="A26" s="2164">
        <v>5</v>
      </c>
      <c r="B26" s="527"/>
      <c r="C26" s="528"/>
      <c r="D26" s="532"/>
      <c r="E26" s="2545"/>
      <c r="F26" s="2110"/>
      <c r="G26" s="2082"/>
      <c r="H26" s="2082"/>
      <c r="I26" s="2586"/>
      <c r="J26" s="542"/>
      <c r="K26" s="2545">
        <v>5</v>
      </c>
    </row>
    <row r="27" spans="1:11">
      <c r="A27" s="2164">
        <v>6</v>
      </c>
      <c r="B27" s="527"/>
      <c r="C27" s="528"/>
      <c r="D27" s="535"/>
      <c r="E27" s="2545"/>
      <c r="F27" s="1972"/>
      <c r="G27" s="579"/>
      <c r="H27" s="579"/>
      <c r="I27" s="639"/>
      <c r="J27" s="579"/>
      <c r="K27" s="2545">
        <v>6</v>
      </c>
    </row>
    <row r="28" spans="1:11">
      <c r="A28" s="2164">
        <v>7</v>
      </c>
      <c r="B28" s="527"/>
      <c r="C28" s="528"/>
      <c r="D28" s="537"/>
      <c r="E28" s="2545"/>
      <c r="F28" s="1559"/>
      <c r="G28" s="582"/>
      <c r="H28" s="579"/>
      <c r="I28" s="640"/>
      <c r="J28" s="582"/>
      <c r="K28" s="2545">
        <v>7</v>
      </c>
    </row>
    <row r="29" spans="1:11">
      <c r="A29" s="2164">
        <v>8</v>
      </c>
      <c r="B29" s="527"/>
      <c r="C29" s="528"/>
      <c r="D29" s="532"/>
      <c r="E29" s="2545"/>
      <c r="F29" s="2110"/>
      <c r="G29" s="222"/>
      <c r="H29" s="222"/>
      <c r="I29" s="223"/>
      <c r="J29" s="537"/>
      <c r="K29" s="2545">
        <v>8</v>
      </c>
    </row>
    <row r="30" spans="1:11">
      <c r="A30" s="2164">
        <v>9</v>
      </c>
      <c r="B30" s="527"/>
      <c r="C30" s="528"/>
      <c r="D30" s="532"/>
      <c r="E30" s="2545"/>
      <c r="F30" s="2094"/>
      <c r="G30" s="2109"/>
      <c r="H30" s="2109"/>
      <c r="I30" s="2083"/>
      <c r="J30" s="532"/>
      <c r="K30" s="2545">
        <v>9</v>
      </c>
    </row>
    <row r="31" spans="1:11">
      <c r="A31" s="2164">
        <v>10</v>
      </c>
      <c r="B31" s="527"/>
      <c r="C31" s="528"/>
      <c r="D31" s="532"/>
      <c r="E31" s="2545"/>
      <c r="F31" s="2110"/>
      <c r="G31" s="2109"/>
      <c r="H31" s="2109"/>
      <c r="I31" s="2083"/>
      <c r="J31" s="532"/>
      <c r="K31" s="2545">
        <v>10</v>
      </c>
    </row>
    <row r="32" spans="1:11">
      <c r="A32" s="2164">
        <v>11</v>
      </c>
      <c r="B32" s="527"/>
      <c r="C32" s="528"/>
      <c r="D32" s="532"/>
      <c r="E32" s="2545"/>
      <c r="F32" s="2110"/>
      <c r="G32" s="2109"/>
      <c r="H32" s="2109"/>
      <c r="I32" s="2083"/>
      <c r="J32" s="532"/>
      <c r="K32" s="2545">
        <v>11</v>
      </c>
    </row>
    <row r="33" spans="1:11">
      <c r="A33" s="2164">
        <v>12</v>
      </c>
      <c r="B33" s="527"/>
      <c r="C33" s="528"/>
      <c r="D33" s="532"/>
      <c r="E33" s="2545"/>
      <c r="F33" s="2110"/>
      <c r="G33" s="2109"/>
      <c r="H33" s="2109"/>
      <c r="I33" s="2083"/>
      <c r="J33" s="532"/>
      <c r="K33" s="2545">
        <v>12</v>
      </c>
    </row>
    <row r="34" spans="1:11">
      <c r="A34" s="2164">
        <v>13</v>
      </c>
      <c r="B34" s="527"/>
      <c r="C34" s="528"/>
      <c r="D34" s="532"/>
      <c r="E34" s="2545"/>
      <c r="F34" s="2110"/>
      <c r="G34" s="2109"/>
      <c r="H34" s="2109"/>
      <c r="I34" s="2083"/>
      <c r="J34" s="532"/>
      <c r="K34" s="2545">
        <v>13</v>
      </c>
    </row>
    <row r="35" spans="1:11">
      <c r="A35" s="2164">
        <v>14</v>
      </c>
      <c r="B35" s="527"/>
      <c r="C35" s="528"/>
      <c r="D35" s="532"/>
      <c r="E35" s="2545"/>
      <c r="F35" s="2110"/>
      <c r="G35" s="2109"/>
      <c r="H35" s="2109"/>
      <c r="I35" s="2083"/>
      <c r="J35" s="532"/>
      <c r="K35" s="2545">
        <v>14</v>
      </c>
    </row>
    <row r="36" spans="1:11">
      <c r="A36" s="2164">
        <v>15</v>
      </c>
      <c r="B36" s="527"/>
      <c r="C36" s="528"/>
      <c r="D36" s="532"/>
      <c r="E36" s="2545"/>
      <c r="F36" s="2110"/>
      <c r="G36" s="2082"/>
      <c r="H36" s="2082"/>
      <c r="I36" s="2586"/>
      <c r="J36" s="542"/>
      <c r="K36" s="2545">
        <v>15</v>
      </c>
    </row>
    <row r="37" spans="1:11">
      <c r="A37" s="2164">
        <v>16</v>
      </c>
      <c r="B37" s="527"/>
      <c r="C37" s="528"/>
      <c r="D37" s="532"/>
      <c r="E37" s="2545"/>
      <c r="F37" s="2621"/>
      <c r="G37" s="579"/>
      <c r="H37" s="580"/>
      <c r="I37" s="641"/>
      <c r="J37" s="579"/>
      <c r="K37" s="2545">
        <v>16</v>
      </c>
    </row>
    <row r="38" spans="1:11">
      <c r="A38" s="2164">
        <v>17</v>
      </c>
      <c r="B38" s="527"/>
      <c r="C38" s="528"/>
      <c r="D38" s="532"/>
      <c r="E38" s="2545"/>
      <c r="F38" s="2110"/>
      <c r="G38" s="222"/>
      <c r="H38" s="222"/>
      <c r="I38" s="223"/>
      <c r="J38" s="537"/>
      <c r="K38" s="2545">
        <v>17</v>
      </c>
    </row>
    <row r="39" spans="1:11">
      <c r="A39" s="2164">
        <v>18</v>
      </c>
      <c r="B39" s="527"/>
      <c r="C39" s="528"/>
      <c r="D39" s="532"/>
      <c r="E39" s="2545"/>
      <c r="F39" s="2110"/>
      <c r="G39" s="2109"/>
      <c r="H39" s="2109"/>
      <c r="I39" s="2083"/>
      <c r="J39" s="532"/>
      <c r="K39" s="2545">
        <v>18</v>
      </c>
    </row>
    <row r="40" spans="1:11">
      <c r="A40" s="2164">
        <v>19</v>
      </c>
      <c r="B40" s="527"/>
      <c r="C40" s="528"/>
      <c r="D40" s="532"/>
      <c r="E40" s="2545"/>
      <c r="F40" s="2110"/>
      <c r="G40" s="2109"/>
      <c r="H40" s="2109"/>
      <c r="I40" s="2083"/>
      <c r="J40" s="532"/>
      <c r="K40" s="2545">
        <v>19</v>
      </c>
    </row>
    <row r="41" spans="1:11">
      <c r="A41" s="2164">
        <v>20</v>
      </c>
      <c r="B41" s="527"/>
      <c r="C41" s="528"/>
      <c r="D41" s="532"/>
      <c r="E41" s="2545"/>
      <c r="F41" s="2110"/>
      <c r="G41" s="2109"/>
      <c r="H41" s="2109"/>
      <c r="I41" s="2083"/>
      <c r="J41" s="532"/>
      <c r="K41" s="2545">
        <v>20</v>
      </c>
    </row>
    <row r="42" spans="1:11">
      <c r="A42" s="2164">
        <v>21</v>
      </c>
      <c r="B42" s="527"/>
      <c r="C42" s="528"/>
      <c r="D42" s="532"/>
      <c r="E42" s="2545"/>
      <c r="F42" s="2110"/>
      <c r="G42" s="2109"/>
      <c r="H42" s="2109"/>
      <c r="I42" s="2083"/>
      <c r="J42" s="532"/>
      <c r="K42" s="2545">
        <v>21</v>
      </c>
    </row>
    <row r="43" spans="1:11">
      <c r="A43" s="2164">
        <v>22</v>
      </c>
      <c r="B43" s="527"/>
      <c r="C43" s="528"/>
      <c r="D43" s="532"/>
      <c r="E43" s="2545"/>
      <c r="F43" s="2110"/>
      <c r="G43" s="2109"/>
      <c r="H43" s="2109"/>
      <c r="I43" s="2083"/>
      <c r="J43" s="532"/>
      <c r="K43" s="2545">
        <v>22</v>
      </c>
    </row>
    <row r="44" spans="1:11">
      <c r="A44" s="2164">
        <v>23</v>
      </c>
      <c r="B44" s="527"/>
      <c r="C44" s="528"/>
      <c r="D44" s="532"/>
      <c r="E44" s="2545"/>
      <c r="F44" s="2110"/>
      <c r="G44" s="2109"/>
      <c r="H44" s="2109"/>
      <c r="I44" s="2083"/>
      <c r="J44" s="532"/>
      <c r="K44" s="2545">
        <v>23</v>
      </c>
    </row>
    <row r="45" spans="1:11">
      <c r="A45" s="2164">
        <v>24</v>
      </c>
      <c r="B45" s="527"/>
      <c r="C45" s="528"/>
      <c r="D45" s="532"/>
      <c r="E45" s="2545"/>
      <c r="F45" s="1973"/>
      <c r="G45" s="535"/>
      <c r="H45" s="576"/>
      <c r="I45" s="2083"/>
      <c r="J45" s="532"/>
      <c r="K45" s="2545">
        <v>24</v>
      </c>
    </row>
    <row r="46" spans="1:11">
      <c r="A46" s="2164">
        <v>25</v>
      </c>
      <c r="B46" s="527"/>
      <c r="C46" s="528"/>
      <c r="D46" s="532"/>
      <c r="E46" s="2545"/>
      <c r="F46" s="2110"/>
      <c r="G46" s="222"/>
      <c r="H46" s="2109"/>
      <c r="I46" s="2083"/>
      <c r="J46" s="532"/>
      <c r="K46" s="2545">
        <v>25</v>
      </c>
    </row>
    <row r="47" spans="1:11">
      <c r="A47" s="2164">
        <v>26</v>
      </c>
      <c r="B47" s="527"/>
      <c r="C47" s="528"/>
      <c r="D47" s="532"/>
      <c r="E47" s="2545"/>
      <c r="F47" s="2110"/>
      <c r="G47" s="2109"/>
      <c r="H47" s="2109"/>
      <c r="I47" s="2083"/>
      <c r="J47" s="532"/>
      <c r="K47" s="2545">
        <v>26</v>
      </c>
    </row>
    <row r="48" spans="1:11">
      <c r="A48" s="2164">
        <v>27</v>
      </c>
      <c r="B48" s="527"/>
      <c r="C48" s="528"/>
      <c r="D48" s="532"/>
      <c r="E48" s="2545"/>
      <c r="F48" s="2110"/>
      <c r="G48" s="2109"/>
      <c r="H48" s="2109"/>
      <c r="I48" s="2083"/>
      <c r="J48" s="532"/>
      <c r="K48" s="2545">
        <v>27</v>
      </c>
    </row>
    <row r="49" spans="1:11">
      <c r="A49" s="2164">
        <v>28</v>
      </c>
      <c r="B49" s="527"/>
      <c r="C49" s="528"/>
      <c r="D49" s="532"/>
      <c r="E49" s="2545"/>
      <c r="F49" s="2110"/>
      <c r="G49" s="2109"/>
      <c r="H49" s="2109"/>
      <c r="I49" s="2083"/>
      <c r="J49" s="532"/>
      <c r="K49" s="2545">
        <v>28</v>
      </c>
    </row>
    <row r="50" spans="1:11">
      <c r="A50" s="2164">
        <v>29</v>
      </c>
      <c r="B50" s="527"/>
      <c r="C50" s="528"/>
      <c r="D50" s="532"/>
      <c r="E50" s="2545"/>
      <c r="F50" s="2110"/>
      <c r="G50" s="2109"/>
      <c r="H50" s="2109"/>
      <c r="I50" s="2083"/>
      <c r="J50" s="532"/>
      <c r="K50" s="2545">
        <v>29</v>
      </c>
    </row>
    <row r="51" spans="1:11">
      <c r="A51" s="2164">
        <v>30</v>
      </c>
      <c r="B51" s="527"/>
      <c r="C51" s="528"/>
      <c r="D51" s="532"/>
      <c r="E51" s="2545"/>
      <c r="F51" s="2110"/>
      <c r="G51" s="2109"/>
      <c r="H51" s="2109"/>
      <c r="I51" s="2083"/>
      <c r="J51" s="532"/>
      <c r="K51" s="2545">
        <v>30</v>
      </c>
    </row>
    <row r="52" spans="1:11">
      <c r="A52" s="2164">
        <v>31</v>
      </c>
      <c r="B52" s="527"/>
      <c r="C52" s="528"/>
      <c r="D52" s="532"/>
      <c r="E52" s="2545"/>
      <c r="F52" s="2110"/>
      <c r="G52" s="2109"/>
      <c r="H52" s="2109"/>
      <c r="I52" s="2083"/>
      <c r="J52" s="532"/>
      <c r="K52" s="2545">
        <v>31</v>
      </c>
    </row>
    <row r="53" spans="1:11">
      <c r="A53" s="2164">
        <v>32</v>
      </c>
      <c r="B53" s="527"/>
      <c r="C53" s="528"/>
      <c r="D53" s="532"/>
      <c r="E53" s="2545"/>
      <c r="F53" s="2110"/>
      <c r="G53" s="2109"/>
      <c r="H53" s="2109"/>
      <c r="I53" s="2083"/>
      <c r="J53" s="532"/>
      <c r="K53" s="2545">
        <v>32</v>
      </c>
    </row>
    <row r="54" spans="1:11">
      <c r="A54" s="2164">
        <v>33</v>
      </c>
      <c r="B54" s="527"/>
      <c r="C54" s="528"/>
      <c r="D54" s="532"/>
      <c r="E54" s="2545"/>
      <c r="F54" s="1973"/>
      <c r="G54" s="532"/>
      <c r="H54" s="576"/>
      <c r="I54" s="2083"/>
      <c r="J54" s="532"/>
      <c r="K54" s="2545">
        <v>33</v>
      </c>
    </row>
    <row r="55" spans="1:11">
      <c r="A55" s="2164">
        <v>34</v>
      </c>
      <c r="B55" s="527"/>
      <c r="C55" s="528"/>
      <c r="D55" s="532"/>
      <c r="E55" s="2545"/>
      <c r="F55" s="2110"/>
      <c r="G55" s="2109"/>
      <c r="H55" s="2109"/>
      <c r="I55" s="2083"/>
      <c r="J55" s="532"/>
      <c r="K55" s="2545">
        <v>34</v>
      </c>
    </row>
    <row r="56" spans="1:11">
      <c r="A56" s="2164">
        <v>35</v>
      </c>
      <c r="B56" s="527"/>
      <c r="C56" s="528"/>
      <c r="D56" s="532"/>
      <c r="E56" s="2545"/>
      <c r="F56" s="2110"/>
      <c r="G56" s="2109"/>
      <c r="H56" s="2109"/>
      <c r="I56" s="2083"/>
      <c r="J56" s="532"/>
      <c r="K56" s="2545">
        <v>35</v>
      </c>
    </row>
    <row r="57" spans="1:11">
      <c r="A57" s="2164">
        <v>36</v>
      </c>
      <c r="B57" s="527"/>
      <c r="C57" s="528"/>
      <c r="D57" s="532"/>
      <c r="E57" s="2545"/>
      <c r="F57" s="2110"/>
      <c r="G57" s="2109"/>
      <c r="H57" s="2109"/>
      <c r="I57" s="2083"/>
      <c r="J57" s="532"/>
      <c r="K57" s="2545">
        <v>36</v>
      </c>
    </row>
    <row r="58" spans="1:11">
      <c r="A58" s="2164">
        <v>37</v>
      </c>
      <c r="B58" s="527"/>
      <c r="C58" s="528"/>
      <c r="D58" s="532"/>
      <c r="E58" s="2545"/>
      <c r="F58" s="2110"/>
      <c r="G58" s="2109"/>
      <c r="H58" s="2109"/>
      <c r="I58" s="2083"/>
      <c r="J58" s="532"/>
      <c r="K58" s="2545">
        <v>37</v>
      </c>
    </row>
    <row r="59" spans="1:11">
      <c r="A59" s="2164">
        <v>38</v>
      </c>
      <c r="B59" s="527"/>
      <c r="C59" s="528"/>
      <c r="D59" s="532"/>
      <c r="E59" s="2545"/>
      <c r="F59" s="2110"/>
      <c r="G59" s="2109"/>
      <c r="H59" s="2109"/>
      <c r="I59" s="2083"/>
      <c r="J59" s="535"/>
      <c r="K59" s="2545">
        <v>38</v>
      </c>
    </row>
    <row r="60" spans="1:11" ht="16" thickBot="1">
      <c r="A60" s="1343">
        <v>39</v>
      </c>
      <c r="B60" s="1241" t="s">
        <v>496</v>
      </c>
      <c r="C60" s="1756">
        <f>SUM(C22:C59)</f>
        <v>0</v>
      </c>
      <c r="D60" s="1756">
        <f t="shared" ref="D60:J60" si="0">SUM(D22:D59)</f>
        <v>0</v>
      </c>
      <c r="E60" s="3238">
        <f t="shared" si="0"/>
        <v>6054654</v>
      </c>
      <c r="F60" s="3239">
        <f t="shared" si="0"/>
        <v>0</v>
      </c>
      <c r="G60" s="3240">
        <f t="shared" si="0"/>
        <v>0</v>
      </c>
      <c r="H60" s="3240">
        <f t="shared" si="0"/>
        <v>0</v>
      </c>
      <c r="I60" s="3240">
        <f t="shared" si="0"/>
        <v>0</v>
      </c>
      <c r="J60" s="3240">
        <f t="shared" si="0"/>
        <v>0</v>
      </c>
      <c r="K60" s="1974">
        <v>39</v>
      </c>
    </row>
    <row r="61" spans="1:11">
      <c r="A61" s="9"/>
      <c r="B61" s="9"/>
      <c r="C61" s="9"/>
      <c r="D61" s="151"/>
      <c r="E61" s="151"/>
      <c r="F61" s="151"/>
      <c r="G61" s="151"/>
      <c r="H61" s="151"/>
      <c r="I61" s="151"/>
      <c r="J61" s="151"/>
    </row>
    <row r="62" spans="1:11">
      <c r="A62" s="9" t="s">
        <v>1287</v>
      </c>
      <c r="B62" s="9"/>
      <c r="C62" s="9"/>
      <c r="D62" s="9"/>
      <c r="E62" s="9"/>
      <c r="F62" s="9" t="s">
        <v>1287</v>
      </c>
      <c r="G62" s="9"/>
      <c r="H62" s="9"/>
      <c r="I62" s="9"/>
      <c r="J62" s="9"/>
    </row>
    <row r="63" spans="1:11">
      <c r="A63" s="12" t="s">
        <v>5559</v>
      </c>
      <c r="B63" s="12"/>
      <c r="C63" s="12"/>
      <c r="D63" s="12"/>
      <c r="E63" s="12"/>
      <c r="F63" s="12" t="s">
        <v>5560</v>
      </c>
      <c r="G63" s="12"/>
      <c r="H63" s="12"/>
      <c r="I63" s="12"/>
      <c r="J63" s="12"/>
      <c r="K63" s="12"/>
    </row>
    <row r="71" ht="31.5" customHeight="1"/>
    <row r="125" spans="1:5" ht="16" thickBot="1"/>
    <row r="126" spans="1:5">
      <c r="A126" s="1432"/>
      <c r="B126" s="1396"/>
      <c r="C126" s="1396"/>
      <c r="D126" s="1396"/>
      <c r="E126" s="1434"/>
    </row>
    <row r="127" spans="1:5">
      <c r="A127" s="1465"/>
      <c r="E127" s="1591"/>
    </row>
    <row r="128" spans="1:5">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mergeCells count="1">
    <mergeCell ref="F16:J16"/>
  </mergeCells>
  <printOptions horizontalCentered="1" verticalCentered="1"/>
  <pageMargins left="0.5" right="0.75" top="0.5" bottom="0.5" header="0.5" footer="0.5"/>
  <pageSetup scale="61" pageOrder="overThenDown" orientation="portrait" r:id="rId1"/>
  <headerFooter alignWithMargins="0"/>
  <colBreaks count="1" manualBreakCount="1">
    <brk id="5" max="1048575" man="1"/>
  </colBreaks>
  <customProperties>
    <customPr name="_pios_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ransitionEvaluation="1">
    <tabColor rgb="FF92D050"/>
  </sheetPr>
  <dimension ref="A1:U200"/>
  <sheetViews>
    <sheetView view="pageBreakPreview" zoomScale="60" zoomScaleNormal="70" workbookViewId="0">
      <selection activeCell="K91" sqref="K91"/>
    </sheetView>
  </sheetViews>
  <sheetFormatPr defaultColWidth="9.69140625" defaultRowHeight="15.5"/>
  <cols>
    <col min="1" max="1" width="4.69140625" customWidth="1"/>
    <col min="2" max="2" width="17.07421875" customWidth="1"/>
    <col min="3" max="3" width="14.69140625" customWidth="1"/>
    <col min="4" max="4" width="9.3046875" customWidth="1"/>
    <col min="5" max="5" width="9.4609375" customWidth="1"/>
    <col min="6" max="6" width="19.3046875" customWidth="1"/>
    <col min="7" max="7" width="16.84375" customWidth="1"/>
    <col min="8" max="8" width="16.07421875" customWidth="1"/>
    <col min="9" max="9" width="17.69140625" customWidth="1"/>
    <col min="10" max="10" width="0.69140625" customWidth="1"/>
    <col min="11" max="11" width="30.23046875" customWidth="1"/>
    <col min="12" max="12" width="12.3046875" customWidth="1"/>
    <col min="13" max="13" width="15" customWidth="1"/>
    <col min="14" max="14" width="13.3046875" customWidth="1"/>
    <col min="15" max="15" width="12.07421875" customWidth="1"/>
    <col min="16" max="16" width="12.3046875" customWidth="1"/>
    <col min="17" max="17" width="15.07421875" customWidth="1"/>
    <col min="18" max="18" width="12.23046875" customWidth="1"/>
    <col min="19" max="19" width="6.84375" customWidth="1"/>
    <col min="20" max="20" width="1.3046875" customWidth="1"/>
    <col min="21" max="21" width="13" customWidth="1"/>
  </cols>
  <sheetData>
    <row r="1" spans="1:19">
      <c r="A1" s="1471" t="s">
        <v>156</v>
      </c>
      <c r="B1" s="2683"/>
      <c r="C1" s="2683"/>
      <c r="D1" s="2835"/>
      <c r="E1" s="2835"/>
      <c r="F1" s="2834" t="s">
        <v>353</v>
      </c>
      <c r="G1" s="2031"/>
      <c r="H1" s="2882" t="s">
        <v>158</v>
      </c>
      <c r="I1" s="2840" t="s">
        <v>159</v>
      </c>
      <c r="K1" s="1471" t="s">
        <v>156</v>
      </c>
      <c r="L1" s="2683"/>
      <c r="M1" s="2683"/>
      <c r="N1" s="2834" t="s">
        <v>353</v>
      </c>
      <c r="O1" s="2835"/>
      <c r="P1" s="2683"/>
      <c r="Q1" s="2882" t="s">
        <v>158</v>
      </c>
      <c r="R1" s="2834" t="s">
        <v>159</v>
      </c>
      <c r="S1" s="2753"/>
    </row>
    <row r="2" spans="1:19">
      <c r="A2" s="2429" t="s">
        <v>73</v>
      </c>
      <c r="F2" s="2429" t="s">
        <v>1107</v>
      </c>
      <c r="G2" s="1598"/>
      <c r="H2" s="1557" t="s">
        <v>161</v>
      </c>
      <c r="I2" s="2872"/>
      <c r="K2" s="2429" t="s">
        <v>73</v>
      </c>
      <c r="N2" s="2429" t="s">
        <v>1107</v>
      </c>
      <c r="Q2" s="1557" t="s">
        <v>161</v>
      </c>
      <c r="R2" s="2838"/>
      <c r="S2" s="1601"/>
    </row>
    <row r="3" spans="1:19" ht="15" customHeight="1" thickBot="1">
      <c r="A3" s="3037"/>
      <c r="B3" s="3038"/>
      <c r="C3" s="3038"/>
      <c r="D3" s="3038"/>
      <c r="E3" s="3038"/>
      <c r="F3" s="3037" t="s">
        <v>1615</v>
      </c>
      <c r="G3" s="1717"/>
      <c r="H3" s="466" t="str">
        <f>'Data Sheet'!$C$40</f>
        <v>April 20, 2026</v>
      </c>
      <c r="I3" s="3083" t="str">
        <f>'Data Sheet'!$C$38</f>
        <v>December 31, 2025</v>
      </c>
      <c r="K3" s="3037"/>
      <c r="L3" s="3038"/>
      <c r="M3" s="3038"/>
      <c r="N3" s="3037" t="s">
        <v>1615</v>
      </c>
      <c r="O3" s="3038"/>
      <c r="P3" s="1789"/>
      <c r="Q3" s="1789" t="str">
        <f>'Data Sheet'!$C$40</f>
        <v>April 20, 2026</v>
      </c>
      <c r="R3" s="3083" t="str">
        <f>'Data Sheet'!$C$38</f>
        <v>December 31, 2025</v>
      </c>
      <c r="S3" s="2034"/>
    </row>
    <row r="4" spans="1:19" ht="15" customHeight="1" thickBot="1">
      <c r="A4" s="3081" t="s">
        <v>5561</v>
      </c>
      <c r="B4" s="3067"/>
      <c r="C4" s="3067"/>
      <c r="D4" s="3060"/>
      <c r="E4" s="3060"/>
      <c r="F4" s="3060"/>
      <c r="G4" s="3060"/>
      <c r="H4" s="2839"/>
      <c r="I4" s="2034"/>
      <c r="K4" s="3081" t="s">
        <v>5562</v>
      </c>
      <c r="L4" s="3067"/>
      <c r="M4" s="3067"/>
      <c r="N4" s="3060"/>
      <c r="O4" s="3060"/>
      <c r="P4" s="3060"/>
      <c r="Q4" s="3060"/>
      <c r="R4" s="2839"/>
      <c r="S4" s="2034"/>
    </row>
    <row r="5" spans="1:19">
      <c r="A5" s="2750"/>
      <c r="B5" s="34"/>
      <c r="C5" s="34"/>
      <c r="D5" s="12"/>
      <c r="E5" s="12"/>
      <c r="F5" s="12"/>
      <c r="G5" s="12"/>
      <c r="H5" s="2615"/>
      <c r="I5" s="1579"/>
      <c r="K5" s="2750"/>
      <c r="L5" s="34"/>
      <c r="M5" s="34"/>
      <c r="N5" s="12"/>
      <c r="O5" s="12"/>
      <c r="P5" s="12"/>
      <c r="Q5" s="12"/>
      <c r="R5" s="2615"/>
      <c r="S5" s="1579"/>
    </row>
    <row r="6" spans="1:19">
      <c r="A6" s="2727" t="s">
        <v>5563</v>
      </c>
      <c r="B6" s="114"/>
      <c r="C6" s="114"/>
      <c r="D6" s="114"/>
      <c r="E6" s="114"/>
      <c r="F6" s="114" t="s">
        <v>5564</v>
      </c>
      <c r="G6" s="114"/>
      <c r="H6" s="114"/>
      <c r="I6" s="2603"/>
      <c r="K6" s="2727" t="s">
        <v>5565</v>
      </c>
      <c r="L6" s="114"/>
      <c r="M6" s="114"/>
      <c r="N6" s="114"/>
      <c r="O6" s="114" t="s">
        <v>5566</v>
      </c>
      <c r="P6" s="114"/>
      <c r="Q6" s="114"/>
      <c r="R6" s="114"/>
      <c r="S6" s="2603"/>
    </row>
    <row r="7" spans="1:19">
      <c r="A7" s="2727" t="s">
        <v>5567</v>
      </c>
      <c r="B7" s="114"/>
      <c r="C7" s="114"/>
      <c r="D7" s="114"/>
      <c r="E7" s="114"/>
      <c r="F7" s="114" t="s">
        <v>5568</v>
      </c>
      <c r="G7" s="114"/>
      <c r="H7" s="114"/>
      <c r="I7" s="2603"/>
      <c r="K7" s="2727" t="s">
        <v>5569</v>
      </c>
      <c r="L7" s="114"/>
      <c r="M7" s="114"/>
      <c r="N7" s="114"/>
      <c r="O7" s="114" t="s">
        <v>5570</v>
      </c>
      <c r="P7" s="114"/>
      <c r="Q7" s="114"/>
      <c r="R7" s="114"/>
      <c r="S7" s="2603"/>
    </row>
    <row r="8" spans="1:19">
      <c r="A8" s="2727" t="s">
        <v>5571</v>
      </c>
      <c r="B8" s="114"/>
      <c r="C8" s="114"/>
      <c r="D8" s="114"/>
      <c r="E8" s="114"/>
      <c r="F8" s="114" t="s">
        <v>5572</v>
      </c>
      <c r="G8" s="114"/>
      <c r="H8" s="114"/>
      <c r="I8" s="2603"/>
      <c r="K8" s="2727" t="s">
        <v>5573</v>
      </c>
      <c r="L8" s="114"/>
      <c r="M8" s="114"/>
      <c r="N8" s="114"/>
      <c r="O8" s="114" t="s">
        <v>5574</v>
      </c>
      <c r="P8" s="114"/>
      <c r="Q8" s="114"/>
      <c r="R8" s="114"/>
      <c r="S8" s="2603"/>
    </row>
    <row r="9" spans="1:19">
      <c r="A9" s="2727" t="s">
        <v>5575</v>
      </c>
      <c r="B9" s="114"/>
      <c r="C9" s="114"/>
      <c r="D9" s="114"/>
      <c r="E9" s="114"/>
      <c r="F9" s="114" t="s">
        <v>5576</v>
      </c>
      <c r="G9" s="114"/>
      <c r="H9" s="114"/>
      <c r="I9" s="2603"/>
      <c r="K9" s="2727" t="s">
        <v>5577</v>
      </c>
      <c r="L9" s="114"/>
      <c r="M9" s="114"/>
      <c r="N9" s="114"/>
      <c r="O9" s="114" t="s">
        <v>5578</v>
      </c>
      <c r="P9" s="114"/>
      <c r="Q9" s="114"/>
      <c r="R9" s="114"/>
      <c r="S9" s="2603"/>
    </row>
    <row r="10" spans="1:19">
      <c r="A10" s="2727" t="s">
        <v>5579</v>
      </c>
      <c r="B10" s="114"/>
      <c r="C10" s="114"/>
      <c r="D10" s="114"/>
      <c r="E10" s="114"/>
      <c r="F10" s="114" t="s">
        <v>5580</v>
      </c>
      <c r="G10" s="114"/>
      <c r="H10" s="114"/>
      <c r="I10" s="2603"/>
      <c r="K10" s="2727" t="s">
        <v>5581</v>
      </c>
      <c r="L10" s="114"/>
      <c r="M10" s="114"/>
      <c r="N10" s="114"/>
      <c r="O10" s="114" t="s">
        <v>5582</v>
      </c>
      <c r="P10" s="114"/>
      <c r="Q10" s="114"/>
      <c r="R10" s="114"/>
      <c r="S10" s="2603"/>
    </row>
    <row r="11" spans="1:19">
      <c r="A11" s="2727" t="s">
        <v>5583</v>
      </c>
      <c r="B11" s="114"/>
      <c r="C11" s="114"/>
      <c r="D11" s="114"/>
      <c r="E11" s="114"/>
      <c r="F11" s="114" t="s">
        <v>5584</v>
      </c>
      <c r="G11" s="114"/>
      <c r="H11" s="114"/>
      <c r="I11" s="2603"/>
      <c r="K11" s="2727" t="s">
        <v>5585</v>
      </c>
      <c r="L11" s="114"/>
      <c r="M11" s="114"/>
      <c r="N11" s="114"/>
      <c r="O11" s="114" t="s">
        <v>5586</v>
      </c>
      <c r="P11" s="114"/>
      <c r="Q11" s="114"/>
      <c r="R11" s="114"/>
      <c r="S11" s="2603"/>
    </row>
    <row r="12" spans="1:19">
      <c r="A12" s="2727" t="s">
        <v>5587</v>
      </c>
      <c r="B12" s="114"/>
      <c r="C12" s="114"/>
      <c r="D12" s="114"/>
      <c r="E12" s="114"/>
      <c r="F12" s="114" t="s">
        <v>5588</v>
      </c>
      <c r="G12" s="114"/>
      <c r="H12" s="114"/>
      <c r="I12" s="2603"/>
      <c r="K12" s="2727" t="s">
        <v>5589</v>
      </c>
      <c r="L12" s="114"/>
      <c r="M12" s="114"/>
      <c r="N12" s="114"/>
      <c r="O12" s="114" t="s">
        <v>5590</v>
      </c>
      <c r="P12" s="114"/>
      <c r="Q12" s="114"/>
      <c r="R12" s="114"/>
      <c r="S12" s="2603"/>
    </row>
    <row r="13" spans="1:19">
      <c r="A13" s="2727" t="s">
        <v>5591</v>
      </c>
      <c r="B13" s="114"/>
      <c r="C13" s="114"/>
      <c r="D13" s="114"/>
      <c r="E13" s="114"/>
      <c r="F13" s="114" t="s">
        <v>5592</v>
      </c>
      <c r="G13" s="114"/>
      <c r="H13" s="114"/>
      <c r="I13" s="2603"/>
      <c r="K13" s="2727" t="s">
        <v>5593</v>
      </c>
      <c r="L13" s="114"/>
      <c r="M13" s="114"/>
      <c r="N13" s="114"/>
      <c r="O13" s="114" t="s">
        <v>5594</v>
      </c>
      <c r="P13" s="114"/>
      <c r="Q13" s="114"/>
      <c r="R13" s="114"/>
      <c r="S13" s="2603"/>
    </row>
    <row r="14" spans="1:19">
      <c r="A14" s="2727" t="s">
        <v>5595</v>
      </c>
      <c r="B14" s="114"/>
      <c r="C14" s="114"/>
      <c r="D14" s="114"/>
      <c r="E14" s="114"/>
      <c r="F14" s="114" t="s">
        <v>5596</v>
      </c>
      <c r="G14" s="114"/>
      <c r="H14" s="114"/>
      <c r="I14" s="2603"/>
      <c r="K14" s="2727" t="s">
        <v>5597</v>
      </c>
      <c r="L14" s="114"/>
      <c r="M14" s="114"/>
      <c r="N14" s="114"/>
      <c r="O14" s="114" t="s">
        <v>5598</v>
      </c>
      <c r="P14" s="114"/>
      <c r="Q14" s="114"/>
      <c r="R14" s="114"/>
      <c r="S14" s="2603"/>
    </row>
    <row r="15" spans="1:19">
      <c r="A15" s="2727" t="s">
        <v>5599</v>
      </c>
      <c r="B15" s="114"/>
      <c r="C15" s="114"/>
      <c r="D15" s="114"/>
      <c r="E15" s="114"/>
      <c r="F15" s="114" t="s">
        <v>5600</v>
      </c>
      <c r="G15" s="114"/>
      <c r="H15" s="114"/>
      <c r="I15" s="2603"/>
      <c r="K15" s="2727" t="s">
        <v>5601</v>
      </c>
      <c r="L15" s="114"/>
      <c r="M15" s="114"/>
      <c r="N15" s="114"/>
      <c r="O15" s="114" t="s">
        <v>5602</v>
      </c>
      <c r="P15" s="114"/>
      <c r="Q15" s="114"/>
      <c r="R15" s="114"/>
      <c r="S15" s="2603"/>
    </row>
    <row r="16" spans="1:19">
      <c r="A16" s="2727" t="s">
        <v>5603</v>
      </c>
      <c r="B16" s="114"/>
      <c r="C16" s="114"/>
      <c r="D16" s="114"/>
      <c r="E16" s="114"/>
      <c r="F16" s="114" t="s">
        <v>5604</v>
      </c>
      <c r="G16" s="114"/>
      <c r="H16" s="114"/>
      <c r="I16" s="2603"/>
      <c r="K16" s="2727" t="s">
        <v>5605</v>
      </c>
      <c r="L16" s="114"/>
      <c r="M16" s="114"/>
      <c r="N16" s="114"/>
      <c r="O16" s="114" t="s">
        <v>5590</v>
      </c>
      <c r="P16" s="114"/>
      <c r="Q16" s="114"/>
      <c r="R16" s="114"/>
      <c r="S16" s="2603"/>
    </row>
    <row r="17" spans="1:21">
      <c r="A17" s="2727" t="s">
        <v>5606</v>
      </c>
      <c r="B17" s="114"/>
      <c r="C17" s="114"/>
      <c r="D17" s="114"/>
      <c r="E17" s="114"/>
      <c r="F17" s="114" t="s">
        <v>5607</v>
      </c>
      <c r="G17" s="114"/>
      <c r="H17" s="114"/>
      <c r="I17" s="2603"/>
      <c r="K17" s="2727" t="s">
        <v>5608</v>
      </c>
      <c r="L17" s="114"/>
      <c r="M17" s="114"/>
      <c r="N17" s="114"/>
      <c r="O17" s="114" t="s">
        <v>5609</v>
      </c>
      <c r="P17" s="114"/>
      <c r="Q17" s="114"/>
      <c r="R17" s="114"/>
      <c r="S17" s="2603"/>
    </row>
    <row r="18" spans="1:21">
      <c r="A18" s="2727" t="s">
        <v>5610</v>
      </c>
      <c r="B18" s="114"/>
      <c r="C18" s="114"/>
      <c r="D18" s="114"/>
      <c r="E18" s="114"/>
      <c r="F18" s="114" t="s">
        <v>5611</v>
      </c>
      <c r="G18" s="114"/>
      <c r="H18" s="114"/>
      <c r="I18" s="2603"/>
      <c r="K18" s="2727" t="s">
        <v>5612</v>
      </c>
      <c r="L18" s="114"/>
      <c r="M18" s="114"/>
      <c r="N18" s="114"/>
      <c r="O18" s="114" t="s">
        <v>5613</v>
      </c>
      <c r="P18" s="114"/>
      <c r="Q18" s="114"/>
      <c r="R18" s="114"/>
      <c r="S18" s="2603"/>
    </row>
    <row r="19" spans="1:21">
      <c r="A19" s="2727" t="s">
        <v>5614</v>
      </c>
      <c r="B19" s="114"/>
      <c r="C19" s="114"/>
      <c r="D19" s="114"/>
      <c r="E19" s="114"/>
      <c r="F19" s="114" t="s">
        <v>5615</v>
      </c>
      <c r="G19" s="114"/>
      <c r="H19" s="114"/>
      <c r="I19" s="2603"/>
      <c r="K19" s="2727"/>
      <c r="L19" s="114"/>
      <c r="M19" s="114"/>
      <c r="N19" s="114"/>
      <c r="O19" s="114"/>
      <c r="P19" s="114"/>
      <c r="Q19" s="114"/>
      <c r="R19" s="114"/>
      <c r="S19" s="2603"/>
    </row>
    <row r="20" spans="1:21" ht="16" thickBot="1">
      <c r="A20" s="3086"/>
      <c r="B20" s="3087"/>
      <c r="C20" s="3087"/>
      <c r="D20" s="3087"/>
      <c r="E20" s="3087"/>
      <c r="F20" s="3087"/>
      <c r="G20" s="3087"/>
      <c r="H20" s="3087"/>
      <c r="I20" s="2883"/>
      <c r="K20" s="2727"/>
      <c r="L20" s="114"/>
      <c r="M20" s="114"/>
      <c r="N20" s="114"/>
      <c r="O20" s="114"/>
      <c r="P20" s="114"/>
      <c r="Q20" s="114"/>
      <c r="R20" s="114"/>
      <c r="S20" s="2603"/>
    </row>
    <row r="21" spans="1:21">
      <c r="A21" s="2791"/>
      <c r="C21" s="1554"/>
      <c r="D21" s="391" t="s">
        <v>5616</v>
      </c>
      <c r="E21" s="1601"/>
      <c r="F21" s="1554"/>
      <c r="G21" s="391" t="s">
        <v>5617</v>
      </c>
      <c r="H21" s="391"/>
      <c r="I21" s="2843"/>
      <c r="K21" s="2791"/>
      <c r="L21" s="2837" t="s">
        <v>5618</v>
      </c>
      <c r="M21" s="2837"/>
      <c r="N21" s="2753"/>
      <c r="O21" s="2794"/>
      <c r="P21" s="2794"/>
      <c r="Q21" s="2794"/>
      <c r="R21" s="2794"/>
      <c r="S21" s="2843"/>
    </row>
    <row r="22" spans="1:21">
      <c r="A22" s="2795"/>
      <c r="B22" s="391" t="s">
        <v>5619</v>
      </c>
      <c r="C22" s="1601"/>
      <c r="D22" s="976" t="s">
        <v>5620</v>
      </c>
      <c r="E22" s="1601"/>
      <c r="F22" s="1598" t="s">
        <v>5621</v>
      </c>
      <c r="G22" s="976" t="s">
        <v>5622</v>
      </c>
      <c r="H22" s="391"/>
      <c r="I22" s="2795" t="s">
        <v>108</v>
      </c>
      <c r="K22" s="2795" t="s">
        <v>5623</v>
      </c>
      <c r="L22" s="976" t="s">
        <v>5624</v>
      </c>
      <c r="M22" s="391"/>
      <c r="N22" s="2884"/>
      <c r="O22" s="391" t="s">
        <v>5625</v>
      </c>
      <c r="P22" s="391"/>
      <c r="Q22" s="976"/>
      <c r="R22" s="391"/>
      <c r="S22" s="2795"/>
    </row>
    <row r="23" spans="1:21" ht="16" thickBot="1">
      <c r="A23" s="2795" t="s">
        <v>399</v>
      </c>
      <c r="B23" s="3038"/>
      <c r="C23" s="1789"/>
      <c r="D23" s="3088" t="s">
        <v>5626</v>
      </c>
      <c r="E23" s="2034"/>
      <c r="F23" s="1598" t="s">
        <v>5627</v>
      </c>
      <c r="G23" s="3088" t="s">
        <v>5628</v>
      </c>
      <c r="H23" s="3060"/>
      <c r="I23" s="2795" t="s">
        <v>2380</v>
      </c>
      <c r="K23" s="2795" t="s">
        <v>5629</v>
      </c>
      <c r="L23" s="3088" t="s">
        <v>5630</v>
      </c>
      <c r="M23" s="3060"/>
      <c r="N23" s="2885"/>
      <c r="O23" s="3042"/>
      <c r="P23" s="3042"/>
      <c r="Q23" s="3089"/>
      <c r="R23" s="1717"/>
      <c r="S23" s="2795" t="s">
        <v>399</v>
      </c>
    </row>
    <row r="24" spans="1:21">
      <c r="A24" s="2795" t="s">
        <v>402</v>
      </c>
      <c r="B24" s="1598" t="s">
        <v>5631</v>
      </c>
      <c r="C24" s="1598" t="s">
        <v>5632</v>
      </c>
      <c r="D24" s="1598" t="s">
        <v>5633</v>
      </c>
      <c r="E24" s="1598" t="s">
        <v>5634</v>
      </c>
      <c r="F24" s="1598" t="s">
        <v>5635</v>
      </c>
      <c r="G24" s="1601" t="s">
        <v>5636</v>
      </c>
      <c r="H24" s="1601" t="s">
        <v>5636</v>
      </c>
      <c r="I24" s="2795" t="s">
        <v>5637</v>
      </c>
      <c r="K24" s="2795" t="s">
        <v>5638</v>
      </c>
      <c r="L24" s="1598" t="s">
        <v>5639</v>
      </c>
      <c r="M24" s="1598" t="s">
        <v>5640</v>
      </c>
      <c r="N24" s="1598" t="s">
        <v>5641</v>
      </c>
      <c r="O24" s="1598" t="s">
        <v>3854</v>
      </c>
      <c r="P24" s="1598" t="s">
        <v>3853</v>
      </c>
      <c r="Q24" s="1598" t="s">
        <v>3919</v>
      </c>
      <c r="R24" s="363" t="s">
        <v>496</v>
      </c>
      <c r="S24" s="2795" t="s">
        <v>402</v>
      </c>
    </row>
    <row r="25" spans="1:21">
      <c r="A25" s="2844"/>
      <c r="B25" s="1554"/>
      <c r="C25" s="1598"/>
      <c r="D25" s="1554"/>
      <c r="E25" s="1598"/>
      <c r="F25" s="1598"/>
      <c r="G25" s="1601" t="s">
        <v>5642</v>
      </c>
      <c r="H25" s="1601" t="s">
        <v>5643</v>
      </c>
      <c r="I25" s="2844"/>
      <c r="K25" s="2844"/>
      <c r="L25" s="1554"/>
      <c r="M25" s="1598" t="s">
        <v>5644</v>
      </c>
      <c r="N25" s="1554"/>
      <c r="O25" s="1598" t="s">
        <v>4775</v>
      </c>
      <c r="P25" s="1598" t="s">
        <v>4775</v>
      </c>
      <c r="Q25" s="1554"/>
      <c r="R25" s="1598" t="s">
        <v>4775</v>
      </c>
      <c r="S25" s="2844"/>
    </row>
    <row r="26" spans="1:21" ht="16" thickBot="1">
      <c r="A26" s="3083"/>
      <c r="B26" s="1717" t="s">
        <v>172</v>
      </c>
      <c r="C26" s="1717" t="s">
        <v>173</v>
      </c>
      <c r="D26" s="1717" t="s">
        <v>174</v>
      </c>
      <c r="E26" s="1717" t="s">
        <v>175</v>
      </c>
      <c r="F26" s="1717" t="s">
        <v>513</v>
      </c>
      <c r="G26" s="2034" t="s">
        <v>514</v>
      </c>
      <c r="H26" s="2034" t="s">
        <v>515</v>
      </c>
      <c r="I26" s="2034" t="s">
        <v>516</v>
      </c>
      <c r="K26" s="3061" t="s">
        <v>517</v>
      </c>
      <c r="L26" s="1717" t="s">
        <v>518</v>
      </c>
      <c r="M26" s="1717" t="s">
        <v>519</v>
      </c>
      <c r="N26" s="1717" t="s">
        <v>520</v>
      </c>
      <c r="O26" s="1717" t="s">
        <v>982</v>
      </c>
      <c r="P26" s="1717" t="s">
        <v>983</v>
      </c>
      <c r="Q26" s="1717" t="s">
        <v>984</v>
      </c>
      <c r="R26" s="3060" t="s">
        <v>985</v>
      </c>
      <c r="S26" s="3083"/>
    </row>
    <row r="27" spans="1:21">
      <c r="A27" s="2844">
        <v>1</v>
      </c>
      <c r="B27" s="1554" t="s">
        <v>5645</v>
      </c>
      <c r="C27" s="1554" t="s">
        <v>5646</v>
      </c>
      <c r="D27" s="1558">
        <v>345</v>
      </c>
      <c r="E27" s="2886"/>
      <c r="F27" s="1555" t="s">
        <v>5647</v>
      </c>
      <c r="G27" s="2886">
        <v>15.08699989318848</v>
      </c>
      <c r="I27" s="2887">
        <v>1</v>
      </c>
      <c r="K27" s="1557" t="s">
        <v>5648</v>
      </c>
      <c r="L27" s="2888">
        <v>900555</v>
      </c>
      <c r="M27" s="2888">
        <v>4944890</v>
      </c>
      <c r="N27" s="2888">
        <v>5845445</v>
      </c>
      <c r="O27" s="2889"/>
      <c r="P27" s="2889"/>
      <c r="Q27" s="2889"/>
      <c r="R27" s="467"/>
      <c r="S27" s="2844">
        <v>1</v>
      </c>
      <c r="U27" s="978"/>
    </row>
    <row r="28" spans="1:21">
      <c r="A28" s="2844">
        <v>2</v>
      </c>
      <c r="B28" s="1554" t="s">
        <v>5649</v>
      </c>
      <c r="C28" s="1554" t="s">
        <v>5650</v>
      </c>
      <c r="D28" s="1558">
        <v>345</v>
      </c>
      <c r="E28" s="2886"/>
      <c r="F28" s="1555" t="s">
        <v>5651</v>
      </c>
      <c r="G28" s="2886">
        <v>8.3120002746582031</v>
      </c>
      <c r="I28" s="2887">
        <v>1</v>
      </c>
      <c r="K28" s="1557" t="s">
        <v>5652</v>
      </c>
      <c r="L28" s="1558">
        <v>541168</v>
      </c>
      <c r="M28" s="1558">
        <v>5038847</v>
      </c>
      <c r="N28" s="1558">
        <v>5580015</v>
      </c>
      <c r="O28" s="2890"/>
      <c r="P28" s="2890"/>
      <c r="Q28" s="2890"/>
      <c r="R28" s="469"/>
      <c r="S28" s="2844">
        <v>2</v>
      </c>
      <c r="U28" s="978"/>
    </row>
    <row r="29" spans="1:21">
      <c r="A29" s="2844">
        <v>3</v>
      </c>
      <c r="B29" s="1554" t="s">
        <v>5653</v>
      </c>
      <c r="C29" s="1554" t="s">
        <v>5654</v>
      </c>
      <c r="D29" s="1558">
        <v>345</v>
      </c>
      <c r="E29" s="2886"/>
      <c r="F29" s="1555" t="s">
        <v>5655</v>
      </c>
      <c r="G29" s="2886">
        <v>27.561000823974609</v>
      </c>
      <c r="I29" s="2887">
        <v>1</v>
      </c>
      <c r="K29" s="1557" t="s">
        <v>5648</v>
      </c>
      <c r="L29" s="1558">
        <v>1220182</v>
      </c>
      <c r="M29" s="1558">
        <v>22344240</v>
      </c>
      <c r="N29" s="1558">
        <v>23564422</v>
      </c>
      <c r="O29" s="2890"/>
      <c r="P29" s="2890"/>
      <c r="Q29" s="2890"/>
      <c r="R29" s="469"/>
      <c r="S29" s="2844">
        <v>3</v>
      </c>
      <c r="U29" s="978"/>
    </row>
    <row r="30" spans="1:21">
      <c r="A30" s="2844">
        <v>4</v>
      </c>
      <c r="B30" s="1554" t="s">
        <v>5653</v>
      </c>
      <c r="C30" s="1554" t="s">
        <v>5656</v>
      </c>
      <c r="D30" s="1558">
        <v>345</v>
      </c>
      <c r="E30" s="2886"/>
      <c r="F30" s="1555" t="s">
        <v>5657</v>
      </c>
      <c r="G30" s="2886">
        <v>0.40200001001358032</v>
      </c>
      <c r="I30" s="2887">
        <v>1</v>
      </c>
      <c r="K30" s="1557" t="s">
        <v>5648</v>
      </c>
      <c r="L30" s="1558">
        <v>0</v>
      </c>
      <c r="M30" s="1558">
        <v>442025</v>
      </c>
      <c r="N30" s="1558">
        <v>442025</v>
      </c>
      <c r="O30" s="2890"/>
      <c r="P30" s="2890"/>
      <c r="Q30" s="2890"/>
      <c r="R30" s="469"/>
      <c r="S30" s="2844">
        <v>4</v>
      </c>
      <c r="U30" s="978"/>
    </row>
    <row r="31" spans="1:21">
      <c r="A31" s="2844">
        <v>5</v>
      </c>
      <c r="B31" s="1554" t="s">
        <v>5658</v>
      </c>
      <c r="C31" s="1554" t="s">
        <v>5650</v>
      </c>
      <c r="D31" s="1558">
        <v>345</v>
      </c>
      <c r="E31" s="2886"/>
      <c r="F31" s="1555" t="s">
        <v>5655</v>
      </c>
      <c r="G31" s="2886">
        <v>48.17</v>
      </c>
      <c r="I31" s="2887">
        <v>1</v>
      </c>
      <c r="K31" s="1557" t="s">
        <v>5652</v>
      </c>
      <c r="L31" s="1558">
        <v>5625110</v>
      </c>
      <c r="M31" s="1558">
        <v>44763354</v>
      </c>
      <c r="N31" s="1558">
        <v>50388464</v>
      </c>
      <c r="O31" s="2890"/>
      <c r="P31" s="2890"/>
      <c r="Q31" s="2890"/>
      <c r="R31" s="469"/>
      <c r="S31" s="2844">
        <v>5</v>
      </c>
      <c r="U31" s="978"/>
    </row>
    <row r="32" spans="1:21">
      <c r="A32" s="2850">
        <v>6</v>
      </c>
      <c r="B32" s="1554" t="s">
        <v>5658</v>
      </c>
      <c r="C32" s="1554" t="s">
        <v>5659</v>
      </c>
      <c r="D32" s="1558">
        <v>345</v>
      </c>
      <c r="E32" s="2886"/>
      <c r="F32" s="1555" t="s">
        <v>5660</v>
      </c>
      <c r="G32" s="2886">
        <v>13.407999992370611</v>
      </c>
      <c r="I32" s="2887">
        <v>1</v>
      </c>
      <c r="K32" s="1557" t="s">
        <v>5652</v>
      </c>
      <c r="L32" s="1558">
        <v>1743552</v>
      </c>
      <c r="M32" s="1558">
        <v>3825413</v>
      </c>
      <c r="N32" s="1558">
        <v>5568965</v>
      </c>
      <c r="O32" s="2890"/>
      <c r="P32" s="2890"/>
      <c r="Q32" s="2890"/>
      <c r="R32" s="469"/>
      <c r="S32" s="2844">
        <v>6</v>
      </c>
      <c r="U32" s="978"/>
    </row>
    <row r="33" spans="1:21">
      <c r="A33" s="2850">
        <v>7</v>
      </c>
      <c r="B33" s="1554" t="s">
        <v>5658</v>
      </c>
      <c r="C33" s="1554" t="s">
        <v>5659</v>
      </c>
      <c r="D33" s="1558">
        <v>345</v>
      </c>
      <c r="E33" s="2886"/>
      <c r="F33" s="1555" t="s">
        <v>5660</v>
      </c>
      <c r="G33" s="2886">
        <v>13.41199970245361</v>
      </c>
      <c r="I33" s="2887">
        <v>1</v>
      </c>
      <c r="K33" s="1557" t="s">
        <v>5652</v>
      </c>
      <c r="L33" s="1558">
        <v>0</v>
      </c>
      <c r="M33" s="1558">
        <v>5822534</v>
      </c>
      <c r="N33" s="1558">
        <v>5822534</v>
      </c>
      <c r="O33" s="2890"/>
      <c r="P33" s="2890"/>
      <c r="Q33" s="2890"/>
      <c r="R33" s="469"/>
      <c r="S33" s="2844">
        <v>7</v>
      </c>
      <c r="U33" s="978"/>
    </row>
    <row r="34" spans="1:21">
      <c r="A34" s="2850">
        <v>8</v>
      </c>
      <c r="B34" s="1554" t="s">
        <v>5661</v>
      </c>
      <c r="C34" s="1554" t="s">
        <v>5659</v>
      </c>
      <c r="D34" s="1558">
        <v>345</v>
      </c>
      <c r="E34" s="2886"/>
      <c r="F34" s="1555" t="s">
        <v>5655</v>
      </c>
      <c r="G34" s="2886">
        <v>8.8199996948242188</v>
      </c>
      <c r="I34" s="2887">
        <v>1</v>
      </c>
      <c r="K34" s="1557" t="s">
        <v>5648</v>
      </c>
      <c r="L34" s="1558">
        <v>208643</v>
      </c>
      <c r="M34" s="1558">
        <v>4321298</v>
      </c>
      <c r="N34" s="1558">
        <v>4529941</v>
      </c>
      <c r="O34" s="2890"/>
      <c r="P34" s="2890"/>
      <c r="Q34" s="2890"/>
      <c r="R34" s="469"/>
      <c r="S34" s="2844">
        <v>8</v>
      </c>
      <c r="U34" s="978"/>
    </row>
    <row r="35" spans="1:21">
      <c r="A35" s="2850">
        <v>9</v>
      </c>
      <c r="B35" s="1554" t="s">
        <v>5661</v>
      </c>
      <c r="C35" s="1554" t="s">
        <v>5659</v>
      </c>
      <c r="D35" s="1558">
        <v>345</v>
      </c>
      <c r="E35" s="2886"/>
      <c r="F35" s="1555" t="s">
        <v>5662</v>
      </c>
      <c r="G35" s="2886">
        <v>8.8710002899169922</v>
      </c>
      <c r="I35" s="2887">
        <v>1</v>
      </c>
      <c r="K35" s="1557" t="s">
        <v>5652</v>
      </c>
      <c r="L35" s="1558">
        <v>0</v>
      </c>
      <c r="M35" s="1558">
        <v>0</v>
      </c>
      <c r="N35" s="1558">
        <v>0</v>
      </c>
      <c r="O35" s="2890"/>
      <c r="P35" s="2890"/>
      <c r="Q35" s="2890"/>
      <c r="R35" s="469"/>
      <c r="S35" s="2844">
        <v>9</v>
      </c>
      <c r="U35" s="978"/>
    </row>
    <row r="36" spans="1:21">
      <c r="A36" s="2850">
        <v>10</v>
      </c>
      <c r="B36" s="1554" t="s">
        <v>5663</v>
      </c>
      <c r="C36" s="1554" t="s">
        <v>5654</v>
      </c>
      <c r="D36" s="1558">
        <v>345</v>
      </c>
      <c r="E36" s="2886"/>
      <c r="F36" s="1555" t="s">
        <v>5655</v>
      </c>
      <c r="G36" s="2886">
        <v>18.466999053955082</v>
      </c>
      <c r="I36" s="2887">
        <v>1</v>
      </c>
      <c r="K36" s="1557" t="s">
        <v>5648</v>
      </c>
      <c r="L36" s="1558">
        <v>0</v>
      </c>
      <c r="M36" s="1558">
        <v>887691</v>
      </c>
      <c r="N36" s="1558">
        <v>887691</v>
      </c>
      <c r="O36" s="2890"/>
      <c r="P36" s="2890"/>
      <c r="Q36" s="2890"/>
      <c r="R36" s="469"/>
      <c r="S36" s="2844">
        <v>10</v>
      </c>
      <c r="U36" s="978"/>
    </row>
    <row r="37" spans="1:21">
      <c r="A37" s="2850">
        <v>11</v>
      </c>
      <c r="B37" s="1554" t="s">
        <v>5664</v>
      </c>
      <c r="C37" s="1554" t="s">
        <v>5656</v>
      </c>
      <c r="D37" s="1558">
        <v>345</v>
      </c>
      <c r="E37" s="2886"/>
      <c r="F37" s="1555" t="s">
        <v>5665</v>
      </c>
      <c r="G37" s="2886">
        <v>2.7890000343322749</v>
      </c>
      <c r="I37" s="2887">
        <v>1</v>
      </c>
      <c r="K37" s="1557" t="s">
        <v>5666</v>
      </c>
      <c r="L37" s="1558">
        <v>0</v>
      </c>
      <c r="M37" s="1558">
        <v>26608597</v>
      </c>
      <c r="N37" s="1558">
        <v>26608597</v>
      </c>
      <c r="O37" s="2890"/>
      <c r="P37" s="2890"/>
      <c r="Q37" s="2890"/>
      <c r="R37" s="469"/>
      <c r="S37" s="2844">
        <v>11</v>
      </c>
      <c r="U37" s="978"/>
    </row>
    <row r="38" spans="1:21">
      <c r="A38" s="2850">
        <v>12</v>
      </c>
      <c r="B38" s="1554" t="s">
        <v>5667</v>
      </c>
      <c r="C38" s="1554" t="s">
        <v>5668</v>
      </c>
      <c r="D38" s="1558">
        <v>345</v>
      </c>
      <c r="E38" s="2886"/>
      <c r="F38" s="1555" t="s">
        <v>5669</v>
      </c>
      <c r="G38" s="2886">
        <v>77.207000732421875</v>
      </c>
      <c r="I38" s="2887">
        <v>1</v>
      </c>
      <c r="K38" s="1557" t="s">
        <v>5666</v>
      </c>
      <c r="L38" s="1558">
        <v>2627756</v>
      </c>
      <c r="M38" s="1558">
        <v>32934320</v>
      </c>
      <c r="N38" s="1558">
        <v>35562076</v>
      </c>
      <c r="O38" s="2890"/>
      <c r="P38" s="2890"/>
      <c r="Q38" s="2890"/>
      <c r="R38" s="469"/>
      <c r="S38" s="2844">
        <v>12</v>
      </c>
      <c r="U38" s="978"/>
    </row>
    <row r="39" spans="1:21">
      <c r="A39" s="2850">
        <v>13</v>
      </c>
      <c r="B39" s="1554" t="s">
        <v>5670</v>
      </c>
      <c r="C39" s="1554" t="s">
        <v>5671</v>
      </c>
      <c r="D39" s="1558">
        <v>345</v>
      </c>
      <c r="E39" s="2886"/>
      <c r="F39" s="1555" t="s">
        <v>5672</v>
      </c>
      <c r="G39" s="2886">
        <v>7.0999999999999994E-2</v>
      </c>
      <c r="I39" s="2887">
        <v>1</v>
      </c>
      <c r="K39" s="1557" t="s">
        <v>5673</v>
      </c>
      <c r="L39" s="1558">
        <v>2322341</v>
      </c>
      <c r="M39" s="1558">
        <v>29484868</v>
      </c>
      <c r="N39" s="1558">
        <v>31807209</v>
      </c>
      <c r="O39" s="2890"/>
      <c r="P39" s="2890"/>
      <c r="Q39" s="2890"/>
      <c r="R39" s="469"/>
      <c r="S39" s="2844">
        <v>13</v>
      </c>
      <c r="U39" s="978"/>
    </row>
    <row r="40" spans="1:21" ht="46.5">
      <c r="A40" s="2850">
        <v>14</v>
      </c>
      <c r="B40" s="1554" t="s">
        <v>5670</v>
      </c>
      <c r="C40" s="1554" t="s">
        <v>5668</v>
      </c>
      <c r="D40" s="1558">
        <v>345</v>
      </c>
      <c r="E40" s="2886"/>
      <c r="F40" s="1555" t="s">
        <v>5674</v>
      </c>
      <c r="G40" s="2886">
        <v>83.91400146484375</v>
      </c>
      <c r="I40" s="2887">
        <v>1</v>
      </c>
      <c r="K40" s="3624" t="s">
        <v>5675</v>
      </c>
      <c r="L40" s="1558">
        <v>0</v>
      </c>
      <c r="M40" s="1558">
        <v>154118</v>
      </c>
      <c r="N40" s="1558">
        <v>154118</v>
      </c>
      <c r="O40" s="2890"/>
      <c r="P40" s="2890"/>
      <c r="Q40" s="2890"/>
      <c r="R40" s="469"/>
      <c r="S40" s="2844">
        <v>14</v>
      </c>
      <c r="U40" s="978"/>
    </row>
    <row r="41" spans="1:21" ht="46.5">
      <c r="A41" s="2850">
        <v>15</v>
      </c>
      <c r="B41" s="1554" t="s">
        <v>5663</v>
      </c>
      <c r="C41" s="1554" t="s">
        <v>5676</v>
      </c>
      <c r="D41" s="1558">
        <v>345</v>
      </c>
      <c r="E41" s="2886"/>
      <c r="F41" s="1555" t="s">
        <v>5677</v>
      </c>
      <c r="G41" s="2886">
        <v>65.563003540039063</v>
      </c>
      <c r="I41" s="2887">
        <v>1</v>
      </c>
      <c r="K41" s="3624" t="s">
        <v>5678</v>
      </c>
      <c r="L41" s="1558">
        <v>2640639</v>
      </c>
      <c r="M41" s="1558">
        <v>298014</v>
      </c>
      <c r="N41" s="1558">
        <v>2938653</v>
      </c>
      <c r="O41" s="2890"/>
      <c r="P41" s="2890"/>
      <c r="Q41" s="2890"/>
      <c r="R41" s="469"/>
      <c r="S41" s="2844">
        <v>15</v>
      </c>
      <c r="U41" s="978"/>
    </row>
    <row r="42" spans="1:21">
      <c r="A42" s="2850">
        <v>16</v>
      </c>
      <c r="B42" s="1554" t="s">
        <v>5679</v>
      </c>
      <c r="C42" s="1554" t="s">
        <v>5680</v>
      </c>
      <c r="D42" s="1558">
        <v>345</v>
      </c>
      <c r="E42" s="2886"/>
      <c r="F42" s="1555" t="s">
        <v>5681</v>
      </c>
      <c r="G42" s="2886">
        <v>8.8690004348754883</v>
      </c>
      <c r="I42" s="2887">
        <v>1</v>
      </c>
      <c r="K42" s="1557" t="s">
        <v>5652</v>
      </c>
      <c r="L42" s="1558">
        <v>2587038</v>
      </c>
      <c r="M42" s="1558">
        <v>25268441</v>
      </c>
      <c r="N42" s="1558">
        <v>27855479</v>
      </c>
      <c r="O42" s="2890"/>
      <c r="P42" s="2890"/>
      <c r="Q42" s="2890"/>
      <c r="R42" s="469"/>
      <c r="S42" s="2844">
        <v>16</v>
      </c>
      <c r="U42" s="978"/>
    </row>
    <row r="43" spans="1:21">
      <c r="A43" s="2844">
        <v>17</v>
      </c>
      <c r="B43" s="1554" t="s">
        <v>5682</v>
      </c>
      <c r="C43" s="1554" t="s">
        <v>5683</v>
      </c>
      <c r="D43" s="1558">
        <v>345</v>
      </c>
      <c r="E43" s="2886"/>
      <c r="F43" s="1555" t="s">
        <v>5673</v>
      </c>
      <c r="G43" s="2886">
        <v>0.17700000107288361</v>
      </c>
      <c r="I43" s="2887">
        <v>1</v>
      </c>
      <c r="K43" s="1557" t="s">
        <v>5684</v>
      </c>
      <c r="L43" s="1558">
        <v>0</v>
      </c>
      <c r="M43" s="1558">
        <v>59438</v>
      </c>
      <c r="N43" s="1558">
        <v>59438</v>
      </c>
      <c r="O43" s="2890"/>
      <c r="P43" s="2890"/>
      <c r="Q43" s="2890"/>
      <c r="R43" s="469"/>
      <c r="S43" s="2844">
        <v>17</v>
      </c>
      <c r="U43" s="978"/>
    </row>
    <row r="44" spans="1:21" ht="31">
      <c r="A44" s="2844">
        <v>18</v>
      </c>
      <c r="B44" s="1554" t="s">
        <v>5685</v>
      </c>
      <c r="C44" s="1554" t="s">
        <v>5686</v>
      </c>
      <c r="D44" s="1558">
        <v>345</v>
      </c>
      <c r="E44" s="2886"/>
      <c r="F44" s="1555" t="s">
        <v>5657</v>
      </c>
      <c r="G44" s="2886">
        <v>39.169998168945313</v>
      </c>
      <c r="I44" s="2887">
        <v>1</v>
      </c>
      <c r="K44" s="3624" t="s">
        <v>5687</v>
      </c>
      <c r="L44" s="1558">
        <v>0</v>
      </c>
      <c r="M44" s="1558">
        <v>0</v>
      </c>
      <c r="N44" s="1558">
        <v>0</v>
      </c>
      <c r="O44" s="2890"/>
      <c r="P44" s="2890"/>
      <c r="Q44" s="2890"/>
      <c r="R44" s="469"/>
      <c r="S44" s="2844">
        <v>18</v>
      </c>
      <c r="U44" s="978"/>
    </row>
    <row r="45" spans="1:21" ht="31">
      <c r="A45" s="2844">
        <v>19</v>
      </c>
      <c r="B45" s="1554" t="s">
        <v>5682</v>
      </c>
      <c r="C45" s="1554" t="s">
        <v>5686</v>
      </c>
      <c r="D45" s="1558">
        <v>345</v>
      </c>
      <c r="E45" s="2886"/>
      <c r="F45" s="1555" t="s">
        <v>5677</v>
      </c>
      <c r="G45" s="2886">
        <v>38.756999969482422</v>
      </c>
      <c r="I45" s="2887">
        <v>1</v>
      </c>
      <c r="K45" s="3624" t="s">
        <v>5688</v>
      </c>
      <c r="L45" s="1558">
        <v>0</v>
      </c>
      <c r="M45" s="1558">
        <v>0</v>
      </c>
      <c r="N45" s="1558">
        <v>0</v>
      </c>
      <c r="O45" s="2890"/>
      <c r="P45" s="2890"/>
      <c r="Q45" s="2890"/>
      <c r="R45" s="469"/>
      <c r="S45" s="2844">
        <v>19</v>
      </c>
      <c r="U45" s="978"/>
    </row>
    <row r="46" spans="1:21" ht="31">
      <c r="A46" s="2844">
        <v>20</v>
      </c>
      <c r="B46" s="1554" t="s">
        <v>5689</v>
      </c>
      <c r="C46" s="1554" t="s">
        <v>5690</v>
      </c>
      <c r="D46" s="1558">
        <v>345</v>
      </c>
      <c r="E46" s="2886"/>
      <c r="F46" s="1555" t="s">
        <v>5660</v>
      </c>
      <c r="G46" s="2886">
        <v>12.94</v>
      </c>
      <c r="I46" s="2887">
        <v>1</v>
      </c>
      <c r="K46" s="3624" t="s">
        <v>5691</v>
      </c>
      <c r="L46" s="1558">
        <v>2587038</v>
      </c>
      <c r="M46" s="1558">
        <v>25268441</v>
      </c>
      <c r="N46" s="1558">
        <v>27855479</v>
      </c>
      <c r="O46" s="2890"/>
      <c r="P46" s="2890"/>
      <c r="Q46" s="2890"/>
      <c r="R46" s="469"/>
      <c r="S46" s="2844">
        <v>20</v>
      </c>
      <c r="U46" s="978"/>
    </row>
    <row r="47" spans="1:21">
      <c r="A47" s="2844">
        <v>21</v>
      </c>
      <c r="B47" s="1554" t="s">
        <v>5689</v>
      </c>
      <c r="C47" s="1554" t="s">
        <v>5692</v>
      </c>
      <c r="D47" s="1558">
        <v>345</v>
      </c>
      <c r="E47" s="2886"/>
      <c r="F47" s="1555" t="s">
        <v>5693</v>
      </c>
      <c r="G47" s="2886">
        <v>25.726999282836911</v>
      </c>
      <c r="I47" s="2887">
        <v>1</v>
      </c>
      <c r="K47" s="1557" t="s">
        <v>5666</v>
      </c>
      <c r="L47" s="1558">
        <v>2018970</v>
      </c>
      <c r="M47" s="1558">
        <v>13740308</v>
      </c>
      <c r="N47" s="1558">
        <v>15759278</v>
      </c>
      <c r="O47" s="2890"/>
      <c r="P47" s="2890"/>
      <c r="Q47" s="2890"/>
      <c r="R47" s="469"/>
      <c r="S47" s="2844">
        <v>21</v>
      </c>
      <c r="U47" s="978"/>
    </row>
    <row r="48" spans="1:21">
      <c r="A48" s="2844">
        <v>22</v>
      </c>
      <c r="B48" s="1554" t="s">
        <v>5689</v>
      </c>
      <c r="C48" s="1554" t="s">
        <v>5692</v>
      </c>
      <c r="D48" s="1558">
        <v>345</v>
      </c>
      <c r="E48" s="2886"/>
      <c r="F48" s="1555" t="s">
        <v>5647</v>
      </c>
      <c r="G48" s="2607">
        <v>25.860000610351559</v>
      </c>
      <c r="I48" s="2887">
        <v>1</v>
      </c>
      <c r="K48" s="1557" t="s">
        <v>5666</v>
      </c>
      <c r="L48" s="1558">
        <v>0</v>
      </c>
      <c r="M48" s="1558">
        <v>0</v>
      </c>
      <c r="N48" s="1558">
        <v>0</v>
      </c>
      <c r="O48" s="2890"/>
      <c r="P48" s="2890"/>
      <c r="Q48" s="2890"/>
      <c r="R48" s="469"/>
      <c r="S48" s="2844">
        <v>22</v>
      </c>
      <c r="U48" s="978"/>
    </row>
    <row r="49" spans="1:21">
      <c r="A49" s="2844">
        <v>23</v>
      </c>
      <c r="B49" s="1554" t="s">
        <v>5694</v>
      </c>
      <c r="C49" s="1554" t="s">
        <v>5690</v>
      </c>
      <c r="D49" s="1558">
        <v>345</v>
      </c>
      <c r="E49" s="2886"/>
      <c r="F49" s="1555" t="s">
        <v>5655</v>
      </c>
      <c r="G49" s="2886">
        <v>11.09500026702881</v>
      </c>
      <c r="I49" s="2887">
        <v>1</v>
      </c>
      <c r="K49" s="1557" t="s">
        <v>5652</v>
      </c>
      <c r="L49" s="1558">
        <v>608370</v>
      </c>
      <c r="M49" s="1558">
        <v>12214589</v>
      </c>
      <c r="N49" s="1558">
        <v>12822959</v>
      </c>
      <c r="O49" s="2890"/>
      <c r="P49" s="2890"/>
      <c r="Q49" s="2890"/>
      <c r="R49" s="469"/>
      <c r="S49" s="2844">
        <v>23</v>
      </c>
      <c r="U49" s="978"/>
    </row>
    <row r="50" spans="1:21">
      <c r="A50" s="2844">
        <v>24</v>
      </c>
      <c r="B50" s="1554" t="s">
        <v>5664</v>
      </c>
      <c r="C50" s="1554" t="s">
        <v>5654</v>
      </c>
      <c r="D50" s="1558">
        <v>345</v>
      </c>
      <c r="E50" s="2886"/>
      <c r="F50" s="1555" t="s">
        <v>5651</v>
      </c>
      <c r="G50" s="2886">
        <v>29.141000747680661</v>
      </c>
      <c r="I50" s="2887">
        <v>1</v>
      </c>
      <c r="K50" s="1557" t="s">
        <v>5652</v>
      </c>
      <c r="L50" s="1558">
        <v>0</v>
      </c>
      <c r="M50" s="1558">
        <v>26608597</v>
      </c>
      <c r="N50" s="1558">
        <v>26608597</v>
      </c>
      <c r="O50" s="2890"/>
      <c r="P50" s="2890"/>
      <c r="Q50" s="2890"/>
      <c r="R50" s="469"/>
      <c r="S50" s="2844">
        <v>24</v>
      </c>
      <c r="U50" s="978"/>
    </row>
    <row r="51" spans="1:21">
      <c r="A51" s="2844">
        <v>25</v>
      </c>
      <c r="B51" s="1554" t="s">
        <v>5682</v>
      </c>
      <c r="C51" s="1554" t="s">
        <v>5695</v>
      </c>
      <c r="D51" s="1558">
        <v>345</v>
      </c>
      <c r="E51" s="2886"/>
      <c r="F51" s="1555" t="s">
        <v>5665</v>
      </c>
      <c r="G51" s="2886">
        <v>0.49200001358985901</v>
      </c>
      <c r="I51" s="2887">
        <v>1</v>
      </c>
      <c r="K51" s="2891" t="s">
        <v>5666</v>
      </c>
      <c r="L51" s="1558">
        <v>153716</v>
      </c>
      <c r="M51" s="1558">
        <v>21079520</v>
      </c>
      <c r="N51" s="1558">
        <v>21233236</v>
      </c>
      <c r="O51" s="2890"/>
      <c r="P51" s="2890"/>
      <c r="Q51" s="2890"/>
      <c r="R51" s="469"/>
      <c r="S51" s="2844">
        <v>25</v>
      </c>
      <c r="U51" s="978"/>
    </row>
    <row r="52" spans="1:21">
      <c r="A52" s="2844">
        <v>26</v>
      </c>
      <c r="B52" s="1554" t="s">
        <v>5694</v>
      </c>
      <c r="C52" s="1554" t="s">
        <v>5696</v>
      </c>
      <c r="D52" s="1558">
        <v>345</v>
      </c>
      <c r="E52" s="2886"/>
      <c r="F52" s="1555" t="s">
        <v>5665</v>
      </c>
      <c r="G52" s="2886">
        <v>8.116999626159668</v>
      </c>
      <c r="I52" s="2887">
        <v>1</v>
      </c>
      <c r="K52" s="2891" t="s">
        <v>5673</v>
      </c>
      <c r="L52" s="1558">
        <v>0</v>
      </c>
      <c r="M52" s="1558">
        <v>0</v>
      </c>
      <c r="N52" s="1558">
        <v>0</v>
      </c>
      <c r="O52" s="2890"/>
      <c r="P52" s="2890"/>
      <c r="Q52" s="2890"/>
      <c r="R52" s="469"/>
      <c r="S52" s="2844">
        <v>26</v>
      </c>
      <c r="U52" s="978"/>
    </row>
    <row r="53" spans="1:21">
      <c r="A53" s="2844">
        <v>27</v>
      </c>
      <c r="B53" s="1554" t="s">
        <v>5697</v>
      </c>
      <c r="C53" s="1554" t="s">
        <v>5698</v>
      </c>
      <c r="D53" s="1558">
        <v>345</v>
      </c>
      <c r="E53" s="2886"/>
      <c r="F53" s="1555" t="s">
        <v>5655</v>
      </c>
      <c r="G53" s="2886">
        <v>38.592998504638672</v>
      </c>
      <c r="I53" s="2887">
        <v>1</v>
      </c>
      <c r="K53" s="2892" t="s">
        <v>5652</v>
      </c>
      <c r="L53" s="1558">
        <v>0</v>
      </c>
      <c r="M53" s="1558">
        <v>0</v>
      </c>
      <c r="N53" s="1558">
        <v>0</v>
      </c>
      <c r="O53" s="2890"/>
      <c r="P53" s="2890"/>
      <c r="Q53" s="2890"/>
      <c r="R53" s="469"/>
      <c r="S53" s="2844">
        <v>27</v>
      </c>
      <c r="U53" s="978"/>
    </row>
    <row r="54" spans="1:21">
      <c r="A54" s="2844">
        <v>28</v>
      </c>
      <c r="B54" s="1554" t="s">
        <v>5699</v>
      </c>
      <c r="C54" s="1554" t="s">
        <v>5700</v>
      </c>
      <c r="D54" s="1558">
        <v>345</v>
      </c>
      <c r="E54" s="2886"/>
      <c r="F54" s="1555" t="s">
        <v>5655</v>
      </c>
      <c r="G54" s="2886">
        <v>25.16500091552734</v>
      </c>
      <c r="I54" s="2887">
        <v>1</v>
      </c>
      <c r="K54" s="1557" t="s">
        <v>5652</v>
      </c>
      <c r="L54" s="1558">
        <v>0</v>
      </c>
      <c r="M54" s="1558">
        <v>0</v>
      </c>
      <c r="N54" s="1558">
        <v>0</v>
      </c>
      <c r="O54" s="2890"/>
      <c r="P54" s="2890"/>
      <c r="Q54" s="2890"/>
      <c r="R54" s="469"/>
      <c r="S54" s="2844">
        <v>28</v>
      </c>
      <c r="U54" s="978"/>
    </row>
    <row r="55" spans="1:21">
      <c r="A55" s="2844">
        <v>29</v>
      </c>
      <c r="B55" s="1554" t="s">
        <v>5701</v>
      </c>
      <c r="C55" s="1554" t="s">
        <v>5700</v>
      </c>
      <c r="D55" s="1558">
        <v>345</v>
      </c>
      <c r="E55" s="2886"/>
      <c r="F55" s="1555" t="s">
        <v>5660</v>
      </c>
      <c r="G55" s="2886">
        <v>12.342000007629389</v>
      </c>
      <c r="I55" s="2887">
        <v>1</v>
      </c>
      <c r="K55" s="2892" t="s">
        <v>5652</v>
      </c>
      <c r="L55" s="1558">
        <v>0</v>
      </c>
      <c r="M55" s="1558">
        <v>48406929</v>
      </c>
      <c r="N55" s="1558">
        <v>48406929</v>
      </c>
      <c r="O55" s="2890"/>
      <c r="P55" s="2890"/>
      <c r="Q55" s="2890"/>
      <c r="R55" s="469"/>
      <c r="S55" s="2844">
        <v>29</v>
      </c>
      <c r="U55" s="978"/>
    </row>
    <row r="56" spans="1:21">
      <c r="A56" s="2844">
        <v>30</v>
      </c>
      <c r="B56" s="1554" t="s">
        <v>5702</v>
      </c>
      <c r="C56" s="1554" t="s">
        <v>5668</v>
      </c>
      <c r="D56" s="1558">
        <v>345</v>
      </c>
      <c r="E56" s="2886"/>
      <c r="F56" s="1555" t="s">
        <v>5703</v>
      </c>
      <c r="G56" s="2886">
        <v>13.26</v>
      </c>
      <c r="I56" s="2887">
        <v>1</v>
      </c>
      <c r="K56" s="2892" t="s">
        <v>5666</v>
      </c>
      <c r="L56" s="1558">
        <v>0</v>
      </c>
      <c r="M56" s="1558">
        <v>0</v>
      </c>
      <c r="N56" s="1558">
        <v>0</v>
      </c>
      <c r="O56" s="2890"/>
      <c r="P56" s="2890"/>
      <c r="Q56" s="2890"/>
      <c r="R56" s="469"/>
      <c r="S56" s="2844">
        <v>30</v>
      </c>
      <c r="U56" s="978"/>
    </row>
    <row r="57" spans="1:21">
      <c r="A57" s="2844">
        <v>31</v>
      </c>
      <c r="B57" s="1554" t="s">
        <v>5704</v>
      </c>
      <c r="C57" s="1554" t="s">
        <v>5705</v>
      </c>
      <c r="D57" s="1558">
        <v>345</v>
      </c>
      <c r="E57" s="2886"/>
      <c r="F57" s="1555" t="s">
        <v>5706</v>
      </c>
      <c r="G57" s="2886">
        <v>0.3</v>
      </c>
      <c r="I57" s="2887">
        <v>1</v>
      </c>
      <c r="K57" s="2892" t="s">
        <v>5707</v>
      </c>
      <c r="L57" s="1558">
        <v>0</v>
      </c>
      <c r="M57" s="1558">
        <v>0</v>
      </c>
      <c r="N57" s="1558">
        <v>0</v>
      </c>
      <c r="O57" s="2890"/>
      <c r="P57" s="2890"/>
      <c r="Q57" s="2890"/>
      <c r="R57" s="469"/>
      <c r="S57" s="2844">
        <v>31</v>
      </c>
      <c r="U57" s="978"/>
    </row>
    <row r="58" spans="1:21">
      <c r="A58" s="2844">
        <v>32</v>
      </c>
      <c r="B58" s="1554" t="s">
        <v>5704</v>
      </c>
      <c r="C58" s="1554" t="s">
        <v>5708</v>
      </c>
      <c r="D58" s="1558">
        <v>345</v>
      </c>
      <c r="E58" s="2886"/>
      <c r="F58" s="1555" t="s">
        <v>5706</v>
      </c>
      <c r="G58" s="2886">
        <v>0.3</v>
      </c>
      <c r="I58" s="2887">
        <v>1</v>
      </c>
      <c r="K58" s="1557" t="s">
        <v>5707</v>
      </c>
      <c r="L58" s="1558">
        <v>0</v>
      </c>
      <c r="M58" s="1558">
        <v>0</v>
      </c>
      <c r="N58" s="1558">
        <v>0</v>
      </c>
      <c r="O58" s="2890"/>
      <c r="P58" s="2890"/>
      <c r="Q58" s="2890"/>
      <c r="R58" s="469"/>
      <c r="S58" s="2844">
        <v>32</v>
      </c>
      <c r="U58" s="978"/>
    </row>
    <row r="59" spans="1:21" ht="31">
      <c r="A59" s="2844">
        <v>33</v>
      </c>
      <c r="B59" s="1554" t="s">
        <v>5709</v>
      </c>
      <c r="C59" s="1554" t="s">
        <v>5710</v>
      </c>
      <c r="D59" s="1558">
        <v>230</v>
      </c>
      <c r="E59" s="2886"/>
      <c r="F59" s="1555" t="s">
        <v>5647</v>
      </c>
      <c r="G59" s="2886">
        <v>4.0990000000000002</v>
      </c>
      <c r="I59" s="2887">
        <v>1</v>
      </c>
      <c r="K59" s="3624" t="s">
        <v>5711</v>
      </c>
      <c r="L59" s="1558">
        <v>26140</v>
      </c>
      <c r="M59" s="1558">
        <v>497147</v>
      </c>
      <c r="N59" s="1558">
        <v>523287</v>
      </c>
      <c r="O59" s="2890"/>
      <c r="P59" s="2890"/>
      <c r="Q59" s="2890"/>
      <c r="R59" s="469"/>
      <c r="S59" s="2844">
        <v>33</v>
      </c>
      <c r="U59" s="978"/>
    </row>
    <row r="60" spans="1:21" ht="31">
      <c r="A60" s="2844">
        <v>34</v>
      </c>
      <c r="B60" s="1554" t="s">
        <v>5712</v>
      </c>
      <c r="C60" s="1554" t="s">
        <v>5713</v>
      </c>
      <c r="D60" s="1558">
        <v>230</v>
      </c>
      <c r="E60" s="2886"/>
      <c r="F60" s="1555" t="s">
        <v>5681</v>
      </c>
      <c r="G60" s="2886">
        <v>31.407</v>
      </c>
      <c r="I60" s="2887">
        <v>1</v>
      </c>
      <c r="K60" s="3624" t="s">
        <v>5714</v>
      </c>
      <c r="L60" s="1558">
        <v>0</v>
      </c>
      <c r="M60" s="1558">
        <v>0</v>
      </c>
      <c r="N60" s="1558">
        <v>0</v>
      </c>
      <c r="O60" s="2890"/>
      <c r="P60" s="2890"/>
      <c r="Q60" s="2890"/>
      <c r="R60" s="469"/>
      <c r="S60" s="2844">
        <v>34</v>
      </c>
      <c r="U60" s="978"/>
    </row>
    <row r="61" spans="1:21" ht="16" thickBot="1">
      <c r="A61" s="3083">
        <v>35</v>
      </c>
      <c r="B61" s="1789" t="s">
        <v>5715</v>
      </c>
      <c r="C61" s="1789" t="s">
        <v>5716</v>
      </c>
      <c r="D61" s="1790">
        <v>230</v>
      </c>
      <c r="E61" s="2893"/>
      <c r="F61" s="2894" t="s">
        <v>5672</v>
      </c>
      <c r="G61" s="2893">
        <v>0.154</v>
      </c>
      <c r="H61" s="3085"/>
      <c r="I61" s="3084">
        <v>1</v>
      </c>
      <c r="K61" s="1557" t="s">
        <v>5717</v>
      </c>
      <c r="L61" s="1558">
        <v>612222</v>
      </c>
      <c r="M61" s="1558">
        <v>5006733</v>
      </c>
      <c r="N61" s="1558">
        <v>5618955</v>
      </c>
      <c r="O61" s="2890"/>
      <c r="P61" s="2890"/>
      <c r="Q61" s="2890"/>
      <c r="R61" s="469"/>
      <c r="S61" s="2844">
        <v>35</v>
      </c>
      <c r="U61" s="978"/>
    </row>
    <row r="62" spans="1:21" ht="16" thickBot="1">
      <c r="A62" s="3083">
        <v>36</v>
      </c>
      <c r="B62" s="3038"/>
      <c r="C62" s="3038"/>
      <c r="D62" s="3085"/>
      <c r="E62" s="3038"/>
      <c r="F62" s="1717" t="s">
        <v>496</v>
      </c>
      <c r="G62" s="2893">
        <f>SUM(G144:G195)+SUM(G77:G130)+SUM(G27:G61)</f>
        <v>5666.7919990568107</v>
      </c>
      <c r="H62" s="2893">
        <f>SUM(H144:H195)+SUM(H77:H130)+SUM(H27:H61)</f>
        <v>0</v>
      </c>
      <c r="I62" s="1790">
        <f>SUM(I144:I195)+SUM(I77:I130)+SUM(I27:I61)</f>
        <v>430</v>
      </c>
      <c r="K62" s="2895"/>
      <c r="L62" s="3246">
        <f>SUM(L144:L195)+SUM(L77:L130)+SUM(L27:L61)</f>
        <v>37976445</v>
      </c>
      <c r="M62" s="3247">
        <f>SUM(M144:M195)+SUM(M77:M130)+SUM(M27:M61)</f>
        <v>604021196</v>
      </c>
      <c r="N62" s="3247">
        <f>SUM(N144:N195)+SUM(N77:N130)+SUM(N27:N61)</f>
        <v>641997641</v>
      </c>
      <c r="O62" s="2897">
        <f>SUM(O27:O61)</f>
        <v>0</v>
      </c>
      <c r="P62" s="2897">
        <f>SUM(P27:P61)</f>
        <v>0</v>
      </c>
      <c r="Q62" s="2897">
        <f>SUM(Q27:Q61)</f>
        <v>0</v>
      </c>
      <c r="R62" s="2897">
        <f>SUM(R27:R61)</f>
        <v>0</v>
      </c>
      <c r="S62" s="2895">
        <v>36</v>
      </c>
      <c r="U62" s="978"/>
    </row>
    <row r="63" spans="1:21">
      <c r="D63" s="424"/>
      <c r="F63" s="363"/>
      <c r="G63" s="424"/>
      <c r="H63" s="424"/>
      <c r="I63" s="424"/>
      <c r="L63" s="462"/>
      <c r="M63" s="462"/>
      <c r="N63" s="462"/>
      <c r="O63" s="462"/>
      <c r="P63" s="462"/>
      <c r="Q63" s="462"/>
      <c r="R63" s="462"/>
      <c r="U63" s="978"/>
    </row>
    <row r="64" spans="1:21">
      <c r="A64" s="51" t="s">
        <v>5718</v>
      </c>
      <c r="D64" s="424"/>
      <c r="K64" s="51" t="s">
        <v>5718</v>
      </c>
      <c r="O64" s="391"/>
      <c r="U64" s="978"/>
    </row>
    <row r="65" spans="1:21">
      <c r="A65" s="391" t="s">
        <v>5719</v>
      </c>
      <c r="B65" s="391"/>
      <c r="C65" s="391"/>
      <c r="D65" s="3241"/>
      <c r="E65" s="391"/>
      <c r="F65" s="391"/>
      <c r="G65" s="391"/>
      <c r="H65" s="391"/>
      <c r="I65" s="391"/>
      <c r="K65" s="391" t="s">
        <v>5720</v>
      </c>
      <c r="L65" s="391"/>
      <c r="M65" s="391"/>
      <c r="N65" s="391"/>
      <c r="O65" s="391"/>
      <c r="P65" s="391"/>
      <c r="Q65" s="391"/>
      <c r="R65" s="391"/>
      <c r="S65" s="391"/>
      <c r="U65" s="978"/>
    </row>
    <row r="66" spans="1:21">
      <c r="D66" s="424"/>
      <c r="U66" s="978"/>
    </row>
    <row r="67" spans="1:21">
      <c r="A67" s="34" t="s">
        <v>4508</v>
      </c>
      <c r="B67" s="391"/>
      <c r="C67" s="391"/>
      <c r="D67" s="3241"/>
      <c r="E67" s="391"/>
      <c r="F67" s="391"/>
      <c r="G67" s="391"/>
      <c r="H67" s="391"/>
      <c r="I67" s="391"/>
      <c r="U67" s="978"/>
    </row>
    <row r="68" spans="1:21">
      <c r="D68" s="424"/>
      <c r="U68" s="978"/>
    </row>
    <row r="69" spans="1:21" ht="16" thickBot="1">
      <c r="A69" s="422" t="s">
        <v>73</v>
      </c>
      <c r="D69" s="424"/>
      <c r="G69" s="443"/>
      <c r="H69" t="str">
        <f>'Data Sheet'!$C$40</f>
        <v>April 20, 2026</v>
      </c>
      <c r="I69" s="391" t="str">
        <f>'Data Sheet'!$C$38</f>
        <v>December 31, 2025</v>
      </c>
      <c r="K69" s="422" t="s">
        <v>73</v>
      </c>
      <c r="L69" s="3038"/>
      <c r="M69" s="3038"/>
      <c r="N69" s="3038"/>
      <c r="O69" s="3038"/>
      <c r="P69" s="3038"/>
      <c r="Q69" s="3038" t="str">
        <f>'Data Sheet'!$C$40</f>
        <v>April 20, 2026</v>
      </c>
      <c r="R69" s="977" t="str">
        <f>'Data Sheet'!$C$38</f>
        <v>December 31, 2025</v>
      </c>
      <c r="S69" s="3060"/>
      <c r="U69" s="978"/>
    </row>
    <row r="70" spans="1:21" ht="16" thickBot="1">
      <c r="A70" s="1992" t="s">
        <v>5562</v>
      </c>
      <c r="B70" s="1993"/>
      <c r="C70" s="1993"/>
      <c r="D70" s="3242"/>
      <c r="E70" s="1994"/>
      <c r="F70" s="1994"/>
      <c r="G70" s="1994"/>
      <c r="H70" s="1994"/>
      <c r="I70" s="1995"/>
      <c r="K70" s="2898" t="s">
        <v>5562</v>
      </c>
      <c r="L70" s="3067"/>
      <c r="M70" s="3067"/>
      <c r="N70" s="3060"/>
      <c r="O70" s="3060"/>
      <c r="P70" s="3060"/>
      <c r="Q70" s="2839"/>
      <c r="R70" s="2839"/>
      <c r="S70" s="2034"/>
      <c r="U70" s="978"/>
    </row>
    <row r="71" spans="1:21" ht="31.5" customHeight="1">
      <c r="A71" s="1597"/>
      <c r="C71" s="1554"/>
      <c r="D71" s="1938"/>
      <c r="E71" s="2753"/>
      <c r="F71" s="1554"/>
      <c r="G71" s="391" t="s">
        <v>5617</v>
      </c>
      <c r="H71" s="391"/>
      <c r="I71" s="2068"/>
      <c r="K71" s="2791"/>
      <c r="L71" s="2837" t="s">
        <v>5618</v>
      </c>
      <c r="M71" s="2837"/>
      <c r="N71" s="2753"/>
      <c r="O71" s="2794"/>
      <c r="P71" s="2794"/>
      <c r="Q71" s="2794"/>
      <c r="R71" s="2794"/>
      <c r="S71" s="2843"/>
      <c r="U71" s="978"/>
    </row>
    <row r="72" spans="1:21">
      <c r="B72" s="1595" t="s">
        <v>5619</v>
      </c>
      <c r="C72" s="1601"/>
      <c r="E72" s="1601"/>
      <c r="F72" s="1598" t="s">
        <v>5621</v>
      </c>
      <c r="G72" s="976" t="s">
        <v>5622</v>
      </c>
      <c r="H72" s="391"/>
      <c r="I72" s="3090" t="s">
        <v>108</v>
      </c>
      <c r="K72" s="2795" t="s">
        <v>5623</v>
      </c>
      <c r="L72" s="976" t="s">
        <v>5624</v>
      </c>
      <c r="M72" s="391"/>
      <c r="N72" s="2884"/>
      <c r="O72" s="391" t="s">
        <v>5625</v>
      </c>
      <c r="P72" s="391"/>
      <c r="Q72" s="976"/>
      <c r="R72" s="391"/>
      <c r="S72" s="2795"/>
      <c r="U72" s="978"/>
    </row>
    <row r="73" spans="1:21" ht="16" thickBot="1">
      <c r="A73" s="1599" t="s">
        <v>399</v>
      </c>
      <c r="B73" s="3038"/>
      <c r="C73" s="1789"/>
      <c r="D73" s="3243" t="s">
        <v>5626</v>
      </c>
      <c r="E73" s="2034"/>
      <c r="F73" s="1598" t="s">
        <v>5627</v>
      </c>
      <c r="G73" s="3088" t="s">
        <v>5628</v>
      </c>
      <c r="H73" s="3060"/>
      <c r="I73" s="3090" t="s">
        <v>2380</v>
      </c>
      <c r="K73" s="2795" t="s">
        <v>5629</v>
      </c>
      <c r="L73" s="3088" t="s">
        <v>5630</v>
      </c>
      <c r="M73" s="3060"/>
      <c r="N73" s="2885"/>
      <c r="O73" s="3042"/>
      <c r="P73" s="3042"/>
      <c r="Q73" s="3089"/>
      <c r="R73" s="1717"/>
      <c r="S73" s="2795" t="s">
        <v>399</v>
      </c>
      <c r="U73" s="978"/>
    </row>
    <row r="74" spans="1:21">
      <c r="A74" s="1599" t="s">
        <v>402</v>
      </c>
      <c r="B74" s="1598" t="s">
        <v>5631</v>
      </c>
      <c r="C74" s="1598" t="s">
        <v>5632</v>
      </c>
      <c r="D74" s="3244" t="s">
        <v>5633</v>
      </c>
      <c r="E74" s="1598" t="s">
        <v>5634</v>
      </c>
      <c r="F74" s="1598" t="s">
        <v>5635</v>
      </c>
      <c r="G74" s="1601" t="s">
        <v>5636</v>
      </c>
      <c r="H74" s="1601" t="s">
        <v>5636</v>
      </c>
      <c r="I74" s="3090" t="s">
        <v>5637</v>
      </c>
      <c r="K74" s="2795" t="s">
        <v>5638</v>
      </c>
      <c r="L74" s="1598" t="s">
        <v>5639</v>
      </c>
      <c r="M74" s="1598" t="s">
        <v>5640</v>
      </c>
      <c r="N74" s="1598" t="s">
        <v>5641</v>
      </c>
      <c r="O74" s="1598" t="s">
        <v>3854</v>
      </c>
      <c r="P74" s="1598" t="s">
        <v>3853</v>
      </c>
      <c r="Q74" s="1598" t="s">
        <v>3919</v>
      </c>
      <c r="R74" s="363" t="s">
        <v>496</v>
      </c>
      <c r="S74" s="2795" t="s">
        <v>402</v>
      </c>
      <c r="U74" s="978"/>
    </row>
    <row r="75" spans="1:21">
      <c r="A75" s="1602"/>
      <c r="B75" s="1554"/>
      <c r="C75" s="1598"/>
      <c r="D75" s="1558"/>
      <c r="E75" s="1598"/>
      <c r="F75" s="1598"/>
      <c r="G75" s="1601" t="s">
        <v>5642</v>
      </c>
      <c r="H75" s="1601" t="s">
        <v>5643</v>
      </c>
      <c r="I75" s="3064"/>
      <c r="K75" s="2844"/>
      <c r="L75" s="1554"/>
      <c r="M75" s="1598" t="s">
        <v>5644</v>
      </c>
      <c r="N75" s="1554"/>
      <c r="O75" s="1598" t="s">
        <v>4775</v>
      </c>
      <c r="P75" s="1598" t="s">
        <v>4775</v>
      </c>
      <c r="Q75" s="1554"/>
      <c r="R75" s="1598" t="s">
        <v>4775</v>
      </c>
      <c r="S75" s="2844"/>
      <c r="U75" s="978"/>
    </row>
    <row r="76" spans="1:21" ht="16" thickBot="1">
      <c r="A76" s="1603"/>
      <c r="B76" s="1598" t="s">
        <v>172</v>
      </c>
      <c r="C76" s="1598" t="s">
        <v>173</v>
      </c>
      <c r="D76" s="2881" t="s">
        <v>174</v>
      </c>
      <c r="E76" s="1598" t="s">
        <v>175</v>
      </c>
      <c r="F76" s="1717" t="s">
        <v>513</v>
      </c>
      <c r="G76" s="2034" t="s">
        <v>514</v>
      </c>
      <c r="H76" s="2034" t="s">
        <v>515</v>
      </c>
      <c r="I76" s="1612" t="s">
        <v>516</v>
      </c>
      <c r="K76" s="3061" t="s">
        <v>517</v>
      </c>
      <c r="L76" s="1717" t="s">
        <v>518</v>
      </c>
      <c r="M76" s="1717" t="s">
        <v>519</v>
      </c>
      <c r="N76" s="1717" t="s">
        <v>520</v>
      </c>
      <c r="O76" s="1717" t="s">
        <v>982</v>
      </c>
      <c r="P76" s="1717" t="s">
        <v>983</v>
      </c>
      <c r="Q76" s="1717" t="s">
        <v>984</v>
      </c>
      <c r="R76" s="3060" t="s">
        <v>985</v>
      </c>
      <c r="S76" s="3083"/>
      <c r="U76" s="978"/>
    </row>
    <row r="77" spans="1:21" ht="31">
      <c r="A77" s="1590">
        <v>1</v>
      </c>
      <c r="B77" s="2062" t="s">
        <v>5721</v>
      </c>
      <c r="C77" s="2062" t="s">
        <v>5722</v>
      </c>
      <c r="D77" s="424">
        <v>230</v>
      </c>
      <c r="E77" s="2065"/>
      <c r="F77" s="1555" t="s">
        <v>5655</v>
      </c>
      <c r="G77" s="1556">
        <v>33.891998000000001</v>
      </c>
      <c r="H77" s="391"/>
      <c r="I77" s="3091">
        <v>1</v>
      </c>
      <c r="K77" s="3625" t="s">
        <v>5714</v>
      </c>
      <c r="L77" s="3248">
        <v>3618873</v>
      </c>
      <c r="M77" s="3248">
        <v>16109719</v>
      </c>
      <c r="N77" s="3248">
        <v>19728592</v>
      </c>
      <c r="O77" s="1558"/>
      <c r="P77" s="1558"/>
      <c r="Q77" s="1558"/>
      <c r="R77" s="424"/>
      <c r="S77" s="2844">
        <v>1</v>
      </c>
      <c r="U77" s="978"/>
    </row>
    <row r="78" spans="1:21" ht="31">
      <c r="A78" s="1590">
        <v>2</v>
      </c>
      <c r="B78" s="2063" t="s">
        <v>5721</v>
      </c>
      <c r="C78" s="2063" t="s">
        <v>5722</v>
      </c>
      <c r="D78" s="424">
        <v>230</v>
      </c>
      <c r="E78" s="1990"/>
      <c r="F78" s="1555" t="s">
        <v>5655</v>
      </c>
      <c r="G78" s="1556">
        <v>47.161999000000002</v>
      </c>
      <c r="H78" s="363"/>
      <c r="I78" s="3091">
        <v>1</v>
      </c>
      <c r="K78" s="2891" t="s">
        <v>5714</v>
      </c>
      <c r="L78" s="3249">
        <v>0</v>
      </c>
      <c r="M78" s="3249">
        <v>0</v>
      </c>
      <c r="N78" s="3249">
        <v>0</v>
      </c>
      <c r="O78" s="1558"/>
      <c r="P78" s="1558"/>
      <c r="Q78" s="1558"/>
      <c r="R78" s="424"/>
      <c r="S78" s="2844">
        <v>2</v>
      </c>
      <c r="U78" s="978"/>
    </row>
    <row r="79" spans="1:21" ht="31">
      <c r="A79" s="1590">
        <v>3</v>
      </c>
      <c r="B79" s="2063" t="s">
        <v>5723</v>
      </c>
      <c r="C79" s="2063" t="s">
        <v>5724</v>
      </c>
      <c r="D79" s="424">
        <v>230</v>
      </c>
      <c r="E79" s="1990"/>
      <c r="F79" s="1555" t="s">
        <v>5657</v>
      </c>
      <c r="G79" s="1556">
        <v>20.187000000000001</v>
      </c>
      <c r="H79" s="363"/>
      <c r="I79" s="3091">
        <v>1</v>
      </c>
      <c r="K79" s="3624" t="s">
        <v>5725</v>
      </c>
      <c r="L79" s="3249">
        <v>0</v>
      </c>
      <c r="M79" s="3249">
        <v>0</v>
      </c>
      <c r="N79" s="3249">
        <v>0</v>
      </c>
      <c r="O79" s="1558"/>
      <c r="P79" s="1558"/>
      <c r="Q79" s="1558"/>
      <c r="R79" s="424"/>
      <c r="S79" s="2844">
        <v>3</v>
      </c>
      <c r="U79" s="978"/>
    </row>
    <row r="80" spans="1:21" ht="31">
      <c r="A80" s="1590">
        <v>4</v>
      </c>
      <c r="B80" s="2063" t="s">
        <v>5723</v>
      </c>
      <c r="C80" s="2063" t="s">
        <v>5724</v>
      </c>
      <c r="D80" s="424">
        <v>230</v>
      </c>
      <c r="E80" s="1990"/>
      <c r="F80" s="1555" t="s">
        <v>5657</v>
      </c>
      <c r="G80" s="1556">
        <v>20.303999999999998</v>
      </c>
      <c r="H80" s="363"/>
      <c r="I80" s="3091">
        <v>1</v>
      </c>
      <c r="K80" s="2891" t="s">
        <v>5725</v>
      </c>
      <c r="L80" s="3249">
        <v>1053702</v>
      </c>
      <c r="M80" s="3249">
        <v>14113187</v>
      </c>
      <c r="N80" s="3249">
        <v>15166889</v>
      </c>
      <c r="O80" s="1558"/>
      <c r="P80" s="1558"/>
      <c r="Q80" s="1558"/>
      <c r="R80" s="424"/>
      <c r="S80" s="2844">
        <v>4</v>
      </c>
      <c r="U80" s="978"/>
    </row>
    <row r="81" spans="1:21">
      <c r="A81" s="1590">
        <v>5</v>
      </c>
      <c r="B81" s="2063" t="s">
        <v>5726</v>
      </c>
      <c r="C81" s="2063" t="s">
        <v>5710</v>
      </c>
      <c r="D81" s="424">
        <v>230</v>
      </c>
      <c r="E81" s="1990"/>
      <c r="F81" s="1555" t="s">
        <v>5693</v>
      </c>
      <c r="G81" s="1556">
        <v>3.3679999999999999</v>
      </c>
      <c r="H81" s="363"/>
      <c r="I81" s="3091">
        <v>1</v>
      </c>
      <c r="K81" s="2892" t="s">
        <v>5727</v>
      </c>
      <c r="L81" s="3249">
        <v>68648</v>
      </c>
      <c r="M81" s="3249">
        <v>584984</v>
      </c>
      <c r="N81" s="3249">
        <v>653632</v>
      </c>
      <c r="O81" s="1558"/>
      <c r="P81" s="1558"/>
      <c r="Q81" s="1558"/>
      <c r="R81" s="424"/>
      <c r="S81" s="2844">
        <v>5</v>
      </c>
      <c r="U81" s="978"/>
    </row>
    <row r="82" spans="1:21">
      <c r="A82" s="1976">
        <v>6</v>
      </c>
      <c r="B82" s="2063" t="s">
        <v>5726</v>
      </c>
      <c r="C82" s="2063" t="s">
        <v>5710</v>
      </c>
      <c r="D82" s="424">
        <v>230</v>
      </c>
      <c r="E82" s="1990"/>
      <c r="F82" s="1555" t="s">
        <v>5693</v>
      </c>
      <c r="G82" s="1556">
        <v>3.4180000000000001</v>
      </c>
      <c r="I82" s="3091">
        <v>1</v>
      </c>
      <c r="K82" s="1557" t="s">
        <v>5727</v>
      </c>
      <c r="L82" s="3249">
        <v>0</v>
      </c>
      <c r="M82" s="3249">
        <v>365888</v>
      </c>
      <c r="N82" s="3249">
        <v>365888</v>
      </c>
      <c r="O82" s="1558"/>
      <c r="P82" s="1558"/>
      <c r="Q82" s="1558"/>
      <c r="R82" s="424"/>
      <c r="S82" s="2844">
        <v>6</v>
      </c>
      <c r="U82" s="978"/>
    </row>
    <row r="83" spans="1:21" ht="46.5">
      <c r="A83" s="1976">
        <v>7</v>
      </c>
      <c r="B83" s="2063" t="s">
        <v>5728</v>
      </c>
      <c r="C83" s="2063" t="s">
        <v>5729</v>
      </c>
      <c r="D83" s="424">
        <v>230</v>
      </c>
      <c r="E83" s="1990"/>
      <c r="F83" s="1555" t="s">
        <v>5677</v>
      </c>
      <c r="G83" s="1556">
        <v>12.307</v>
      </c>
      <c r="I83" s="3091">
        <v>1</v>
      </c>
      <c r="K83" s="2891" t="s">
        <v>5730</v>
      </c>
      <c r="L83" s="3249">
        <v>1239863</v>
      </c>
      <c r="M83" s="3249">
        <v>5234341</v>
      </c>
      <c r="N83" s="3249">
        <v>6474204</v>
      </c>
      <c r="O83" s="1558"/>
      <c r="P83" s="1558"/>
      <c r="Q83" s="1558"/>
      <c r="R83" s="424"/>
      <c r="S83" s="2844">
        <v>7</v>
      </c>
      <c r="U83" s="978"/>
    </row>
    <row r="84" spans="1:21" ht="46.5">
      <c r="A84" s="1976">
        <v>8</v>
      </c>
      <c r="B84" s="2063" t="s">
        <v>5728</v>
      </c>
      <c r="C84" s="2063" t="s">
        <v>5729</v>
      </c>
      <c r="D84" s="424">
        <v>230</v>
      </c>
      <c r="E84" s="1990"/>
      <c r="F84" s="1555" t="s">
        <v>5657</v>
      </c>
      <c r="G84" s="1556">
        <v>12.083</v>
      </c>
      <c r="I84" s="3091">
        <v>1</v>
      </c>
      <c r="K84" s="3624" t="s">
        <v>5731</v>
      </c>
      <c r="L84" s="3249">
        <v>0</v>
      </c>
      <c r="M84" s="3249">
        <v>0</v>
      </c>
      <c r="N84" s="3249">
        <v>0</v>
      </c>
      <c r="O84" s="1558"/>
      <c r="P84" s="1558"/>
      <c r="Q84" s="1558"/>
      <c r="R84" s="424"/>
      <c r="S84" s="2844">
        <v>8</v>
      </c>
      <c r="U84" s="978"/>
    </row>
    <row r="85" spans="1:21" ht="31">
      <c r="A85" s="1976">
        <v>9</v>
      </c>
      <c r="B85" s="2063" t="s">
        <v>5732</v>
      </c>
      <c r="C85" s="2063" t="s">
        <v>5733</v>
      </c>
      <c r="D85" s="424">
        <v>230</v>
      </c>
      <c r="E85" s="1990"/>
      <c r="F85" s="1555" t="s">
        <v>5660</v>
      </c>
      <c r="G85" s="1556">
        <v>54.334999000000003</v>
      </c>
      <c r="I85" s="3091">
        <v>1</v>
      </c>
      <c r="K85" s="3624" t="s">
        <v>5734</v>
      </c>
      <c r="L85" s="3249">
        <v>207280</v>
      </c>
      <c r="M85" s="3249">
        <v>4276531</v>
      </c>
      <c r="N85" s="3249">
        <v>4483811</v>
      </c>
      <c r="O85" s="1558"/>
      <c r="P85" s="1558"/>
      <c r="Q85" s="1558"/>
      <c r="R85" s="424"/>
      <c r="S85" s="2844">
        <v>9</v>
      </c>
      <c r="U85" s="978"/>
    </row>
    <row r="86" spans="1:21" ht="31">
      <c r="A86" s="1976">
        <v>10</v>
      </c>
      <c r="B86" s="2063" t="s">
        <v>5667</v>
      </c>
      <c r="C86" s="2063" t="s">
        <v>5733</v>
      </c>
      <c r="D86" s="424">
        <v>230</v>
      </c>
      <c r="E86" s="1990"/>
      <c r="F86" s="1555" t="s">
        <v>5647</v>
      </c>
      <c r="G86" s="1556">
        <v>0.38600000000000001</v>
      </c>
      <c r="I86" s="3091">
        <v>1</v>
      </c>
      <c r="K86" s="3624" t="s">
        <v>5735</v>
      </c>
      <c r="L86" s="3249">
        <v>539387</v>
      </c>
      <c r="M86" s="3249">
        <v>13976463</v>
      </c>
      <c r="N86" s="3249">
        <v>14515850</v>
      </c>
      <c r="O86" s="1558"/>
      <c r="P86" s="1558"/>
      <c r="Q86" s="1558"/>
      <c r="R86" s="424"/>
      <c r="S86" s="2844">
        <v>10</v>
      </c>
      <c r="U86" s="978"/>
    </row>
    <row r="87" spans="1:21" ht="46.5">
      <c r="A87" s="1976">
        <v>11</v>
      </c>
      <c r="B87" s="2063" t="s">
        <v>5736</v>
      </c>
      <c r="C87" s="2063" t="s">
        <v>5737</v>
      </c>
      <c r="D87" s="424">
        <v>230</v>
      </c>
      <c r="E87" s="1990"/>
      <c r="F87" s="1555" t="s">
        <v>5662</v>
      </c>
      <c r="G87" s="1556">
        <v>12.367000000000001</v>
      </c>
      <c r="I87" s="3091">
        <v>1</v>
      </c>
      <c r="K87" s="3624" t="s">
        <v>5738</v>
      </c>
      <c r="L87" s="3249">
        <v>281861</v>
      </c>
      <c r="M87" s="3249">
        <v>387216</v>
      </c>
      <c r="N87" s="3249">
        <v>669077</v>
      </c>
      <c r="O87" s="1558"/>
      <c r="P87" s="1558"/>
      <c r="Q87" s="1558"/>
      <c r="R87" s="424"/>
      <c r="S87" s="2844">
        <v>11</v>
      </c>
      <c r="U87" s="978"/>
    </row>
    <row r="88" spans="1:21" ht="46.5">
      <c r="A88" s="1976">
        <v>12</v>
      </c>
      <c r="B88" s="2063" t="s">
        <v>5736</v>
      </c>
      <c r="C88" s="2063" t="s">
        <v>5737</v>
      </c>
      <c r="D88" s="424">
        <v>230</v>
      </c>
      <c r="E88" s="1990"/>
      <c r="F88" s="1555" t="s">
        <v>5662</v>
      </c>
      <c r="G88" s="1556">
        <v>2.1999999999999999E-2</v>
      </c>
      <c r="I88" s="3091">
        <v>1</v>
      </c>
      <c r="K88" s="3624" t="s">
        <v>5739</v>
      </c>
      <c r="L88" s="3249">
        <v>153649</v>
      </c>
      <c r="M88" s="3249">
        <v>2</v>
      </c>
      <c r="N88" s="3249">
        <v>153651</v>
      </c>
      <c r="O88" s="1558"/>
      <c r="P88" s="1558"/>
      <c r="Q88" s="1558"/>
      <c r="R88" s="424"/>
      <c r="S88" s="2844">
        <v>12</v>
      </c>
      <c r="U88" s="978"/>
    </row>
    <row r="89" spans="1:21">
      <c r="A89" s="1976">
        <v>13</v>
      </c>
      <c r="B89" s="2063" t="s">
        <v>5732</v>
      </c>
      <c r="C89" s="2063" t="s">
        <v>5740</v>
      </c>
      <c r="D89" s="424">
        <v>230</v>
      </c>
      <c r="E89" s="1990"/>
      <c r="F89" s="1555" t="s">
        <v>5672</v>
      </c>
      <c r="G89" s="1556">
        <v>11.051</v>
      </c>
      <c r="I89" s="3091">
        <v>1</v>
      </c>
      <c r="K89" s="1557" t="s">
        <v>5741</v>
      </c>
      <c r="L89" s="3249">
        <v>526621</v>
      </c>
      <c r="M89" s="3249">
        <v>4830774</v>
      </c>
      <c r="N89" s="3249">
        <v>5357395</v>
      </c>
      <c r="O89" s="1558"/>
      <c r="P89" s="1558"/>
      <c r="Q89" s="1558"/>
      <c r="R89" s="424"/>
      <c r="S89" s="2844">
        <v>13</v>
      </c>
      <c r="U89" s="978"/>
    </row>
    <row r="90" spans="1:21" ht="31">
      <c r="A90" s="1976">
        <v>14</v>
      </c>
      <c r="B90" s="2063" t="s">
        <v>5742</v>
      </c>
      <c r="C90" s="2063" t="s">
        <v>5733</v>
      </c>
      <c r="D90" s="424">
        <v>230</v>
      </c>
      <c r="E90" s="1990"/>
      <c r="F90" s="1555" t="s">
        <v>5660</v>
      </c>
      <c r="G90" s="1556">
        <v>43.411999000000002</v>
      </c>
      <c r="I90" s="3091">
        <v>1</v>
      </c>
      <c r="K90" s="3624" t="s">
        <v>5734</v>
      </c>
      <c r="L90" s="3249">
        <v>0</v>
      </c>
      <c r="M90" s="3249">
        <v>0</v>
      </c>
      <c r="N90" s="3249">
        <v>0</v>
      </c>
      <c r="O90" s="1558"/>
      <c r="P90" s="1558"/>
      <c r="Q90" s="1558"/>
      <c r="R90" s="424"/>
      <c r="S90" s="2844">
        <v>14</v>
      </c>
      <c r="U90" s="978"/>
    </row>
    <row r="91" spans="1:21" ht="31">
      <c r="A91" s="1976">
        <v>15</v>
      </c>
      <c r="B91" s="2063" t="s">
        <v>5743</v>
      </c>
      <c r="C91" s="2063" t="s">
        <v>5744</v>
      </c>
      <c r="D91" s="424">
        <v>230</v>
      </c>
      <c r="E91" s="1990"/>
      <c r="F91" s="1555" t="s">
        <v>5660</v>
      </c>
      <c r="G91" s="1556">
        <v>23.518000000000001</v>
      </c>
      <c r="I91" s="3091">
        <v>1</v>
      </c>
      <c r="K91" s="3624" t="s">
        <v>5745</v>
      </c>
      <c r="L91" s="3249">
        <v>1145797</v>
      </c>
      <c r="M91" s="3249">
        <v>25083321</v>
      </c>
      <c r="N91" s="3249">
        <v>26229118</v>
      </c>
      <c r="O91" s="1558"/>
      <c r="P91" s="1558"/>
      <c r="Q91" s="1558"/>
      <c r="R91" s="424"/>
      <c r="S91" s="2844">
        <v>15</v>
      </c>
      <c r="U91" s="978"/>
    </row>
    <row r="92" spans="1:21" ht="46.5">
      <c r="A92" s="1976">
        <v>16</v>
      </c>
      <c r="B92" s="2063" t="s">
        <v>5744</v>
      </c>
      <c r="C92" s="2063" t="s">
        <v>5746</v>
      </c>
      <c r="D92" s="424">
        <v>230</v>
      </c>
      <c r="E92" s="1990"/>
      <c r="F92" s="1555" t="s">
        <v>5662</v>
      </c>
      <c r="G92" s="1556">
        <v>20.423999999999999</v>
      </c>
      <c r="I92" s="3091">
        <v>1</v>
      </c>
      <c r="K92" s="3624" t="s">
        <v>5747</v>
      </c>
      <c r="L92" s="3249">
        <v>0</v>
      </c>
      <c r="M92" s="3249">
        <v>0</v>
      </c>
      <c r="N92" s="3249">
        <v>0</v>
      </c>
      <c r="O92" s="1558"/>
      <c r="P92" s="1558"/>
      <c r="Q92" s="1558"/>
      <c r="R92" s="424"/>
      <c r="S92" s="2844">
        <v>16</v>
      </c>
      <c r="U92" s="978"/>
    </row>
    <row r="93" spans="1:21">
      <c r="A93" s="1976">
        <v>17</v>
      </c>
      <c r="B93" s="2063" t="s">
        <v>5748</v>
      </c>
      <c r="C93" s="2063" t="s">
        <v>5722</v>
      </c>
      <c r="D93" s="424">
        <v>230</v>
      </c>
      <c r="E93" s="1990"/>
      <c r="F93" s="1555" t="s">
        <v>5681</v>
      </c>
      <c r="G93" s="1556">
        <v>13.696</v>
      </c>
      <c r="I93" s="3091"/>
      <c r="K93" s="1557"/>
      <c r="L93" s="3249">
        <v>0</v>
      </c>
      <c r="M93" s="3249">
        <v>0</v>
      </c>
      <c r="N93" s="3249">
        <v>0</v>
      </c>
      <c r="O93" s="1558"/>
      <c r="P93" s="1558"/>
      <c r="Q93" s="1558"/>
      <c r="R93" s="424"/>
      <c r="S93" s="2844">
        <v>17</v>
      </c>
      <c r="U93" s="978"/>
    </row>
    <row r="94" spans="1:21">
      <c r="A94" s="1976">
        <v>18</v>
      </c>
      <c r="B94" s="2063"/>
      <c r="C94" s="2063"/>
      <c r="D94" s="424"/>
      <c r="E94" s="1990"/>
      <c r="F94" s="1555"/>
      <c r="G94" s="1556"/>
      <c r="I94" s="3091"/>
      <c r="K94" s="1557"/>
      <c r="L94" s="3249">
        <v>0</v>
      </c>
      <c r="M94" s="3249">
        <v>0</v>
      </c>
      <c r="N94" s="3249">
        <v>0</v>
      </c>
      <c r="O94" s="1558"/>
      <c r="P94" s="1558"/>
      <c r="Q94" s="1558"/>
      <c r="R94" s="424"/>
      <c r="S94" s="2844">
        <v>18</v>
      </c>
      <c r="U94" s="978"/>
    </row>
    <row r="95" spans="1:21">
      <c r="A95" s="1976">
        <v>19</v>
      </c>
      <c r="B95" s="2063" t="s">
        <v>5729</v>
      </c>
      <c r="C95" s="2063" t="s">
        <v>5749</v>
      </c>
      <c r="D95" s="424">
        <v>230</v>
      </c>
      <c r="E95" s="1990"/>
      <c r="F95" s="1555" t="s">
        <v>5706</v>
      </c>
      <c r="G95" s="1556">
        <v>7.9</v>
      </c>
      <c r="I95" s="3091">
        <v>1</v>
      </c>
      <c r="K95" s="1557" t="s">
        <v>5750</v>
      </c>
      <c r="L95" s="3249">
        <v>0</v>
      </c>
      <c r="M95" s="3249">
        <v>0</v>
      </c>
      <c r="N95" s="3249">
        <v>0</v>
      </c>
      <c r="O95" s="1558"/>
      <c r="P95" s="1558"/>
      <c r="Q95" s="1558"/>
      <c r="R95" s="424"/>
      <c r="S95" s="2844">
        <v>19</v>
      </c>
      <c r="U95" s="978"/>
    </row>
    <row r="96" spans="1:21">
      <c r="A96" s="1976">
        <v>20</v>
      </c>
      <c r="B96" s="2063" t="s">
        <v>5749</v>
      </c>
      <c r="C96" s="2063" t="s">
        <v>5751</v>
      </c>
      <c r="D96" s="424">
        <v>230</v>
      </c>
      <c r="E96" s="1990"/>
      <c r="F96" s="1555" t="s">
        <v>5706</v>
      </c>
      <c r="G96" s="1556">
        <v>3.2</v>
      </c>
      <c r="I96" s="3091">
        <v>1</v>
      </c>
      <c r="K96" s="1557" t="s">
        <v>5752</v>
      </c>
      <c r="L96" s="3249">
        <v>0</v>
      </c>
      <c r="M96" s="3249">
        <v>232609</v>
      </c>
      <c r="N96" s="3249">
        <v>232609</v>
      </c>
      <c r="O96" s="1558"/>
      <c r="P96" s="1558"/>
      <c r="Q96" s="1558"/>
      <c r="R96" s="424"/>
      <c r="S96" s="2844">
        <v>20</v>
      </c>
      <c r="U96" s="978"/>
    </row>
    <row r="97" spans="1:21">
      <c r="A97" s="1976">
        <v>21</v>
      </c>
      <c r="B97" s="2063" t="s">
        <v>5749</v>
      </c>
      <c r="C97" s="2063" t="s">
        <v>5751</v>
      </c>
      <c r="D97" s="424">
        <v>230</v>
      </c>
      <c r="E97" s="1990"/>
      <c r="F97" s="1555" t="s">
        <v>5706</v>
      </c>
      <c r="G97" s="1556">
        <v>3</v>
      </c>
      <c r="I97" s="3091">
        <v>1</v>
      </c>
      <c r="K97" s="1557" t="s">
        <v>5752</v>
      </c>
      <c r="L97" s="3249">
        <v>0</v>
      </c>
      <c r="M97" s="3249">
        <v>0</v>
      </c>
      <c r="N97" s="3249">
        <v>0</v>
      </c>
      <c r="O97" s="1558"/>
      <c r="P97" s="1558"/>
      <c r="Q97" s="1558"/>
      <c r="R97" s="424"/>
      <c r="S97" s="2844">
        <v>21</v>
      </c>
      <c r="U97" s="978"/>
    </row>
    <row r="98" spans="1:21">
      <c r="A98" s="1976">
        <v>22</v>
      </c>
      <c r="B98" s="2063" t="s">
        <v>5751</v>
      </c>
      <c r="C98" s="2063" t="s">
        <v>5724</v>
      </c>
      <c r="D98" s="424">
        <v>230</v>
      </c>
      <c r="E98" s="1990"/>
      <c r="F98" s="1555" t="s">
        <v>5706</v>
      </c>
      <c r="G98" s="1556">
        <v>3</v>
      </c>
      <c r="I98" s="3091">
        <v>1</v>
      </c>
      <c r="K98" s="1557" t="s">
        <v>5753</v>
      </c>
      <c r="L98" s="3249">
        <v>182039</v>
      </c>
      <c r="M98" s="3249">
        <v>651994</v>
      </c>
      <c r="N98" s="3249">
        <v>834033</v>
      </c>
      <c r="O98" s="1558"/>
      <c r="P98" s="1558"/>
      <c r="Q98" s="1558"/>
      <c r="R98" s="424"/>
      <c r="S98" s="2844">
        <v>22</v>
      </c>
      <c r="U98" s="978"/>
    </row>
    <row r="99" spans="1:21">
      <c r="A99" s="1976">
        <v>23</v>
      </c>
      <c r="B99" s="2063" t="s">
        <v>5751</v>
      </c>
      <c r="C99" s="2063" t="s">
        <v>5724</v>
      </c>
      <c r="D99" s="424">
        <v>230</v>
      </c>
      <c r="E99" s="1990"/>
      <c r="F99" s="1555" t="s">
        <v>5706</v>
      </c>
      <c r="G99" s="1556">
        <v>3.1</v>
      </c>
      <c r="I99" s="3091">
        <v>1</v>
      </c>
      <c r="K99" s="1557" t="s">
        <v>5753</v>
      </c>
      <c r="L99" s="3249">
        <v>0</v>
      </c>
      <c r="M99" s="3249">
        <v>0</v>
      </c>
      <c r="N99" s="3249">
        <v>0</v>
      </c>
      <c r="O99" s="1558"/>
      <c r="P99" s="1558"/>
      <c r="Q99" s="1558"/>
      <c r="R99" s="424"/>
      <c r="S99" s="2844">
        <v>23</v>
      </c>
      <c r="U99" s="978"/>
    </row>
    <row r="100" spans="1:21">
      <c r="A100" s="1976">
        <v>24</v>
      </c>
      <c r="B100" s="2063" t="s">
        <v>5754</v>
      </c>
      <c r="C100" s="2063"/>
      <c r="D100" s="424">
        <v>230</v>
      </c>
      <c r="E100" s="1990"/>
      <c r="F100" s="1555" t="s">
        <v>5706</v>
      </c>
      <c r="G100" s="1556">
        <v>0.04</v>
      </c>
      <c r="I100" s="3091">
        <v>1</v>
      </c>
      <c r="K100" s="1557" t="s">
        <v>5755</v>
      </c>
      <c r="L100" s="3249">
        <v>0</v>
      </c>
      <c r="M100" s="3249">
        <v>0</v>
      </c>
      <c r="N100" s="3249">
        <v>0</v>
      </c>
      <c r="O100" s="1558"/>
      <c r="P100" s="1558"/>
      <c r="Q100" s="1558"/>
      <c r="R100" s="424"/>
      <c r="S100" s="2844">
        <v>24</v>
      </c>
      <c r="U100" s="978"/>
    </row>
    <row r="101" spans="1:21">
      <c r="A101" s="1976">
        <v>25</v>
      </c>
      <c r="B101" s="2063"/>
      <c r="C101" s="2063"/>
      <c r="D101" s="424"/>
      <c r="E101" s="1990"/>
      <c r="F101" s="1555"/>
      <c r="G101" s="1556"/>
      <c r="I101" s="3091"/>
      <c r="K101" s="1557"/>
      <c r="L101" s="3249"/>
      <c r="M101" s="3249"/>
      <c r="N101" s="3249"/>
      <c r="O101" s="1558"/>
      <c r="P101" s="1558"/>
      <c r="Q101" s="1558"/>
      <c r="R101" s="424"/>
      <c r="S101" s="2844">
        <v>25</v>
      </c>
      <c r="U101" s="978"/>
    </row>
    <row r="102" spans="1:21">
      <c r="A102" s="1976">
        <v>26</v>
      </c>
      <c r="B102" s="2063"/>
      <c r="C102" s="2063"/>
      <c r="D102" s="424"/>
      <c r="E102" s="1990"/>
      <c r="F102" s="1555"/>
      <c r="G102" s="1556"/>
      <c r="I102" s="3091"/>
      <c r="K102" s="1557"/>
      <c r="L102" s="3249"/>
      <c r="M102" s="3249"/>
      <c r="N102" s="3249"/>
      <c r="O102" s="1558"/>
      <c r="P102" s="1558"/>
      <c r="Q102" s="1558"/>
      <c r="R102" s="424"/>
      <c r="S102" s="2844">
        <v>26</v>
      </c>
      <c r="U102" s="978"/>
    </row>
    <row r="103" spans="1:21">
      <c r="A103" s="1976">
        <v>27</v>
      </c>
      <c r="B103" s="2063" t="s">
        <v>2792</v>
      </c>
      <c r="C103" s="2063"/>
      <c r="D103" s="424">
        <v>115</v>
      </c>
      <c r="E103" s="1990"/>
      <c r="F103" s="1555" t="s">
        <v>2792</v>
      </c>
      <c r="G103" s="1556">
        <v>4342.76</v>
      </c>
      <c r="I103" s="3091">
        <v>316</v>
      </c>
      <c r="K103" s="1557" t="s">
        <v>2792</v>
      </c>
      <c r="L103" s="3249">
        <v>2390935</v>
      </c>
      <c r="M103" s="3249">
        <v>887660</v>
      </c>
      <c r="N103" s="3249">
        <v>3278595</v>
      </c>
      <c r="O103" s="1558"/>
      <c r="P103" s="1558"/>
      <c r="Q103" s="1558"/>
      <c r="R103" s="424"/>
      <c r="S103" s="2844">
        <v>27</v>
      </c>
      <c r="U103" s="978"/>
    </row>
    <row r="104" spans="1:21">
      <c r="A104" s="1976">
        <v>28</v>
      </c>
      <c r="B104" s="2063" t="s">
        <v>2792</v>
      </c>
      <c r="C104" s="2063"/>
      <c r="D104" s="424">
        <v>115</v>
      </c>
      <c r="E104" s="1990"/>
      <c r="F104" s="1555" t="s">
        <v>5706</v>
      </c>
      <c r="G104" s="1556">
        <v>32.700000000000003</v>
      </c>
      <c r="I104" s="3091">
        <v>31</v>
      </c>
      <c r="K104" s="1557" t="s">
        <v>2792</v>
      </c>
      <c r="L104" s="3249">
        <v>0</v>
      </c>
      <c r="M104" s="3249">
        <v>157232047</v>
      </c>
      <c r="N104" s="3249">
        <v>157232047</v>
      </c>
      <c r="O104" s="1558"/>
      <c r="P104" s="1558"/>
      <c r="Q104" s="1558"/>
      <c r="R104" s="424"/>
      <c r="S104" s="2844">
        <v>28</v>
      </c>
      <c r="U104" s="978"/>
    </row>
    <row r="105" spans="1:21">
      <c r="A105" s="1976">
        <v>29</v>
      </c>
      <c r="B105" s="2063" t="s">
        <v>2792</v>
      </c>
      <c r="C105" s="2063"/>
      <c r="D105" s="424">
        <v>69</v>
      </c>
      <c r="E105" s="1990"/>
      <c r="F105" s="1555" t="s">
        <v>2792</v>
      </c>
      <c r="G105" s="1556">
        <v>219.441</v>
      </c>
      <c r="I105" s="3091">
        <v>23</v>
      </c>
      <c r="K105" s="1557" t="s">
        <v>2792</v>
      </c>
      <c r="L105" s="3249">
        <v>144350</v>
      </c>
      <c r="M105" s="3249">
        <v>0</v>
      </c>
      <c r="N105" s="3249">
        <v>144350</v>
      </c>
      <c r="O105" s="1558"/>
      <c r="P105" s="1558"/>
      <c r="Q105" s="1558"/>
      <c r="R105" s="424"/>
      <c r="S105" s="2844">
        <v>29</v>
      </c>
      <c r="U105" s="978"/>
    </row>
    <row r="106" spans="1:21">
      <c r="A106" s="1976">
        <v>30</v>
      </c>
      <c r="B106" s="2063" t="s">
        <v>2792</v>
      </c>
      <c r="C106" s="2063"/>
      <c r="D106" s="424">
        <v>46</v>
      </c>
      <c r="E106" s="1990"/>
      <c r="F106" s="1555" t="s">
        <v>5706</v>
      </c>
      <c r="G106" s="2069">
        <v>1.7</v>
      </c>
      <c r="I106" s="3091">
        <v>3</v>
      </c>
      <c r="K106" s="1557" t="s">
        <v>2792</v>
      </c>
      <c r="L106" s="3249">
        <v>0</v>
      </c>
      <c r="M106" s="3249">
        <v>34108</v>
      </c>
      <c r="N106" s="3249">
        <v>34108</v>
      </c>
      <c r="O106" s="1558"/>
      <c r="P106" s="1558"/>
      <c r="Q106" s="1558"/>
      <c r="R106" s="424"/>
      <c r="S106" s="2844">
        <v>30</v>
      </c>
      <c r="U106" s="978"/>
    </row>
    <row r="107" spans="1:21">
      <c r="A107" s="1976">
        <v>31</v>
      </c>
      <c r="B107" s="2063"/>
      <c r="C107" s="2063"/>
      <c r="D107" s="424"/>
      <c r="E107" s="1990"/>
      <c r="F107" s="1555"/>
      <c r="G107" s="2069"/>
      <c r="I107" s="3091"/>
      <c r="K107" s="2892"/>
      <c r="L107" s="1558"/>
      <c r="M107" s="1558"/>
      <c r="N107" s="1558"/>
      <c r="O107" s="1558"/>
      <c r="P107" s="1558"/>
      <c r="Q107" s="1558"/>
      <c r="R107" s="424"/>
      <c r="S107" s="2844">
        <v>31</v>
      </c>
      <c r="U107" s="978"/>
    </row>
    <row r="108" spans="1:21">
      <c r="A108" s="1976">
        <v>32</v>
      </c>
      <c r="B108" s="2063"/>
      <c r="C108" s="2063"/>
      <c r="D108" s="424"/>
      <c r="E108" s="1990"/>
      <c r="F108" s="1555"/>
      <c r="G108" s="1554"/>
      <c r="I108" s="3091"/>
      <c r="K108" s="1557"/>
      <c r="L108" s="1558"/>
      <c r="M108" s="1558"/>
      <c r="N108" s="1558"/>
      <c r="O108" s="1558"/>
      <c r="P108" s="1558"/>
      <c r="Q108" s="1558"/>
      <c r="R108" s="424"/>
      <c r="S108" s="2844">
        <v>32</v>
      </c>
      <c r="U108" s="978"/>
    </row>
    <row r="109" spans="1:21">
      <c r="A109" s="1976">
        <v>33</v>
      </c>
      <c r="B109" s="2063"/>
      <c r="C109" s="2063"/>
      <c r="D109" s="424"/>
      <c r="E109" s="1990"/>
      <c r="F109" s="1555"/>
      <c r="G109" s="1554"/>
      <c r="I109" s="3091"/>
      <c r="K109" s="1557"/>
      <c r="L109" s="1558"/>
      <c r="M109" s="1558"/>
      <c r="N109" s="1558"/>
      <c r="O109" s="1558"/>
      <c r="P109" s="1558"/>
      <c r="Q109" s="1558"/>
      <c r="R109" s="424"/>
      <c r="S109" s="2844">
        <v>33</v>
      </c>
      <c r="U109" s="978"/>
    </row>
    <row r="110" spans="1:21">
      <c r="A110" s="1976">
        <v>34</v>
      </c>
      <c r="B110" s="2063"/>
      <c r="C110" s="2063"/>
      <c r="D110" s="424"/>
      <c r="E110" s="1990"/>
      <c r="F110" s="1555"/>
      <c r="G110" s="1554"/>
      <c r="I110" s="3091"/>
      <c r="K110" s="1557"/>
      <c r="L110" s="1558"/>
      <c r="M110" s="1558"/>
      <c r="N110" s="1558"/>
      <c r="O110" s="1558"/>
      <c r="P110" s="1558"/>
      <c r="Q110" s="1558"/>
      <c r="R110" s="424"/>
      <c r="S110" s="2844">
        <v>34</v>
      </c>
    </row>
    <row r="111" spans="1:21">
      <c r="A111" s="1976">
        <v>35</v>
      </c>
      <c r="B111" s="2063"/>
      <c r="C111" s="2063"/>
      <c r="D111" s="424"/>
      <c r="E111" s="1990"/>
      <c r="F111" s="1555"/>
      <c r="G111" s="1554"/>
      <c r="I111" s="3091"/>
      <c r="K111" s="1557"/>
      <c r="L111" s="1558"/>
      <c r="M111" s="1558"/>
      <c r="N111" s="1558"/>
      <c r="O111" s="1558"/>
      <c r="P111" s="1558"/>
      <c r="Q111" s="1558"/>
      <c r="R111" s="424"/>
      <c r="S111" s="2844">
        <v>35</v>
      </c>
    </row>
    <row r="112" spans="1:21">
      <c r="A112" s="1976">
        <v>36</v>
      </c>
      <c r="B112" s="2063"/>
      <c r="C112" s="2063"/>
      <c r="D112" s="424"/>
      <c r="E112" s="1990"/>
      <c r="F112" s="1555"/>
      <c r="G112" s="1554"/>
      <c r="I112" s="3091"/>
      <c r="K112" s="1557"/>
      <c r="L112" s="1558"/>
      <c r="M112" s="1558"/>
      <c r="N112" s="1558"/>
      <c r="O112" s="1558"/>
      <c r="P112" s="1558"/>
      <c r="Q112" s="1558"/>
      <c r="R112" s="424"/>
      <c r="S112" s="2844">
        <v>36</v>
      </c>
    </row>
    <row r="113" spans="1:19">
      <c r="A113" s="1976">
        <v>37</v>
      </c>
      <c r="B113" s="2063"/>
      <c r="C113" s="2063"/>
      <c r="D113" s="424"/>
      <c r="E113" s="1990"/>
      <c r="F113" s="1555"/>
      <c r="G113" s="1554"/>
      <c r="I113" s="3091"/>
      <c r="K113" s="1557"/>
      <c r="L113" s="1558"/>
      <c r="M113" s="1558"/>
      <c r="N113" s="1558"/>
      <c r="O113" s="1558"/>
      <c r="P113" s="1558"/>
      <c r="Q113" s="1558"/>
      <c r="R113" s="424"/>
      <c r="S113" s="2844">
        <v>37</v>
      </c>
    </row>
    <row r="114" spans="1:19">
      <c r="A114" s="1976">
        <v>38</v>
      </c>
      <c r="B114" s="2063"/>
      <c r="C114" s="2063"/>
      <c r="D114" s="424"/>
      <c r="E114" s="1990"/>
      <c r="F114" s="1555"/>
      <c r="G114" s="1554"/>
      <c r="I114" s="3091"/>
      <c r="K114" s="1557"/>
      <c r="L114" s="1558"/>
      <c r="M114" s="1558"/>
      <c r="N114" s="1558"/>
      <c r="O114" s="1558"/>
      <c r="P114" s="1558"/>
      <c r="Q114" s="1558"/>
      <c r="R114" s="424"/>
      <c r="S114" s="2844">
        <v>38</v>
      </c>
    </row>
    <row r="115" spans="1:19">
      <c r="A115" s="1976">
        <v>39</v>
      </c>
      <c r="B115" s="2063"/>
      <c r="C115" s="2063"/>
      <c r="D115" s="424"/>
      <c r="E115" s="1990"/>
      <c r="F115" s="1555"/>
      <c r="G115" s="1554"/>
      <c r="I115" s="3091"/>
      <c r="K115" s="1557"/>
      <c r="L115" s="1558"/>
      <c r="M115" s="1558"/>
      <c r="N115" s="1558"/>
      <c r="O115" s="1558"/>
      <c r="P115" s="1558"/>
      <c r="Q115" s="1558"/>
      <c r="R115" s="424"/>
      <c r="S115" s="2844">
        <v>39</v>
      </c>
    </row>
    <row r="116" spans="1:19">
      <c r="A116" s="1976">
        <v>40</v>
      </c>
      <c r="B116" s="2063"/>
      <c r="C116" s="2063"/>
      <c r="D116" s="424"/>
      <c r="E116" s="1990"/>
      <c r="F116" s="1555"/>
      <c r="G116" s="1554"/>
      <c r="I116" s="3091"/>
      <c r="K116" s="1557"/>
      <c r="L116" s="1558"/>
      <c r="M116" s="1558"/>
      <c r="N116" s="1558"/>
      <c r="O116" s="1558"/>
      <c r="P116" s="1558"/>
      <c r="Q116" s="1558"/>
      <c r="R116" s="424"/>
      <c r="S116" s="2844">
        <v>40</v>
      </c>
    </row>
    <row r="117" spans="1:19">
      <c r="A117" s="1976">
        <v>41</v>
      </c>
      <c r="B117" s="2063"/>
      <c r="C117" s="2063"/>
      <c r="D117" s="424"/>
      <c r="E117" s="1990"/>
      <c r="F117" s="1555"/>
      <c r="G117" s="1554"/>
      <c r="I117" s="3091"/>
      <c r="K117" s="1557"/>
      <c r="L117" s="1558"/>
      <c r="M117" s="1558"/>
      <c r="N117" s="1558"/>
      <c r="O117" s="1558"/>
      <c r="P117" s="1558"/>
      <c r="Q117" s="1558"/>
      <c r="R117" s="424"/>
      <c r="S117" s="2844">
        <v>41</v>
      </c>
    </row>
    <row r="118" spans="1:19">
      <c r="A118" s="1976">
        <v>42</v>
      </c>
      <c r="B118" s="2063"/>
      <c r="C118" s="2063"/>
      <c r="D118" s="424"/>
      <c r="E118" s="1990"/>
      <c r="F118" s="1555"/>
      <c r="G118" s="1554"/>
      <c r="I118" s="3091"/>
      <c r="K118" s="1557"/>
      <c r="L118" s="1558"/>
      <c r="M118" s="1558"/>
      <c r="N118" s="1558"/>
      <c r="O118" s="1558"/>
      <c r="P118" s="1558"/>
      <c r="Q118" s="1558"/>
      <c r="R118" s="424"/>
      <c r="S118" s="2844">
        <v>42</v>
      </c>
    </row>
    <row r="119" spans="1:19">
      <c r="A119" s="1976">
        <v>43</v>
      </c>
      <c r="B119" s="2063"/>
      <c r="C119" s="2063"/>
      <c r="D119" s="424"/>
      <c r="E119" s="1990"/>
      <c r="F119" s="1555"/>
      <c r="G119" s="1554"/>
      <c r="I119" s="3091"/>
      <c r="K119" s="1557"/>
      <c r="L119" s="1558"/>
      <c r="M119" s="1558"/>
      <c r="N119" s="1558"/>
      <c r="O119" s="1558"/>
      <c r="P119" s="1558"/>
      <c r="Q119" s="1558"/>
      <c r="R119" s="424"/>
      <c r="S119" s="2844">
        <v>43</v>
      </c>
    </row>
    <row r="120" spans="1:19">
      <c r="A120" s="1976">
        <v>44</v>
      </c>
      <c r="B120" s="2063"/>
      <c r="C120" s="2063"/>
      <c r="D120" s="424"/>
      <c r="E120" s="1990"/>
      <c r="F120" s="1555"/>
      <c r="G120" s="1554"/>
      <c r="I120" s="3091"/>
      <c r="K120" s="1557"/>
      <c r="L120" s="1558"/>
      <c r="M120" s="1558"/>
      <c r="N120" s="1558"/>
      <c r="O120" s="1558"/>
      <c r="P120" s="1558"/>
      <c r="Q120" s="1558"/>
      <c r="R120" s="424"/>
      <c r="S120" s="2844">
        <v>44</v>
      </c>
    </row>
    <row r="121" spans="1:19">
      <c r="A121" s="1976">
        <v>45</v>
      </c>
      <c r="B121" s="2063"/>
      <c r="C121" s="2063"/>
      <c r="D121" s="424"/>
      <c r="E121" s="1990"/>
      <c r="F121" s="1555"/>
      <c r="G121" s="1554"/>
      <c r="I121" s="3091"/>
      <c r="K121" s="1557"/>
      <c r="L121" s="1558"/>
      <c r="M121" s="1558"/>
      <c r="N121" s="1558"/>
      <c r="O121" s="1558"/>
      <c r="P121" s="1558"/>
      <c r="Q121" s="1558"/>
      <c r="R121" s="424"/>
      <c r="S121" s="2844">
        <v>45</v>
      </c>
    </row>
    <row r="122" spans="1:19">
      <c r="A122" s="1976">
        <v>46</v>
      </c>
      <c r="B122" s="2063"/>
      <c r="C122" s="2063"/>
      <c r="D122" s="424"/>
      <c r="E122" s="1990"/>
      <c r="F122" s="1555"/>
      <c r="G122" s="1554"/>
      <c r="I122" s="3091"/>
      <c r="K122" s="1557"/>
      <c r="L122" s="1558"/>
      <c r="M122" s="1558"/>
      <c r="N122" s="1558"/>
      <c r="O122" s="1558"/>
      <c r="P122" s="1558"/>
      <c r="Q122" s="1558"/>
      <c r="R122" s="424"/>
      <c r="S122" s="2844">
        <v>46</v>
      </c>
    </row>
    <row r="123" spans="1:19">
      <c r="A123" s="1976">
        <v>47</v>
      </c>
      <c r="B123" s="2063"/>
      <c r="C123" s="2063"/>
      <c r="D123" s="424"/>
      <c r="E123" s="1990"/>
      <c r="F123" s="1555"/>
      <c r="G123" s="1554"/>
      <c r="I123" s="3091"/>
      <c r="K123" s="1557"/>
      <c r="L123" s="1558"/>
      <c r="M123" s="1558"/>
      <c r="N123" s="1558"/>
      <c r="O123" s="1558"/>
      <c r="P123" s="1558"/>
      <c r="Q123" s="1558"/>
      <c r="R123" s="424"/>
      <c r="S123" s="2844">
        <v>47</v>
      </c>
    </row>
    <row r="124" spans="1:19">
      <c r="A124" s="1976">
        <v>48</v>
      </c>
      <c r="B124" s="2063"/>
      <c r="C124" s="2063"/>
      <c r="D124" s="424"/>
      <c r="E124" s="1990"/>
      <c r="F124" s="1555"/>
      <c r="G124" s="1554"/>
      <c r="I124" s="3091"/>
      <c r="K124" s="1557"/>
      <c r="L124" s="1558"/>
      <c r="M124" s="1558"/>
      <c r="N124" s="1558"/>
      <c r="O124" s="1558"/>
      <c r="P124" s="1558"/>
      <c r="Q124" s="1558"/>
      <c r="R124" s="424"/>
      <c r="S124" s="2844">
        <v>48</v>
      </c>
    </row>
    <row r="125" spans="1:19">
      <c r="A125" s="1976">
        <v>49</v>
      </c>
      <c r="B125" s="2063"/>
      <c r="C125" s="2063"/>
      <c r="D125" s="424"/>
      <c r="E125" s="1990"/>
      <c r="F125" s="1555"/>
      <c r="G125" s="1554"/>
      <c r="I125" s="3091"/>
      <c r="K125" s="1557"/>
      <c r="L125" s="1558"/>
      <c r="M125" s="1558"/>
      <c r="N125" s="1558"/>
      <c r="O125" s="1558"/>
      <c r="P125" s="1558"/>
      <c r="Q125" s="1558"/>
      <c r="R125" s="424"/>
      <c r="S125" s="2844">
        <v>49</v>
      </c>
    </row>
    <row r="126" spans="1:19">
      <c r="A126" s="1976">
        <v>50</v>
      </c>
      <c r="B126" s="2063"/>
      <c r="C126" s="2063"/>
      <c r="D126" s="424"/>
      <c r="E126" s="1990"/>
      <c r="F126" s="1555"/>
      <c r="G126" s="1554"/>
      <c r="I126" s="3091"/>
      <c r="K126" s="1557"/>
      <c r="L126" s="1558"/>
      <c r="M126" s="1558"/>
      <c r="N126" s="1558"/>
      <c r="O126" s="1558"/>
      <c r="P126" s="1558"/>
      <c r="Q126" s="1558"/>
      <c r="R126" s="424"/>
      <c r="S126" s="2844">
        <v>50</v>
      </c>
    </row>
    <row r="127" spans="1:19">
      <c r="A127" s="1976">
        <v>51</v>
      </c>
      <c r="B127" s="2063"/>
      <c r="C127" s="2063"/>
      <c r="D127" s="424"/>
      <c r="E127" s="1990"/>
      <c r="F127" s="1555"/>
      <c r="G127" s="1554"/>
      <c r="I127" s="3091"/>
      <c r="K127" s="1557"/>
      <c r="L127" s="1558"/>
      <c r="M127" s="1558"/>
      <c r="N127" s="1558"/>
      <c r="O127" s="1558"/>
      <c r="P127" s="1558"/>
      <c r="Q127" s="1558"/>
      <c r="R127" s="424"/>
      <c r="S127" s="2844">
        <v>51</v>
      </c>
    </row>
    <row r="128" spans="1:19">
      <c r="A128" s="1976">
        <v>52</v>
      </c>
      <c r="B128" s="2063"/>
      <c r="C128" s="2063"/>
      <c r="D128" s="424"/>
      <c r="E128" s="1990"/>
      <c r="F128" s="1555"/>
      <c r="G128" s="1554"/>
      <c r="I128" s="3091"/>
      <c r="K128" s="1557"/>
      <c r="L128" s="1558"/>
      <c r="M128" s="1558"/>
      <c r="N128" s="1558"/>
      <c r="O128" s="1558"/>
      <c r="P128" s="1558"/>
      <c r="Q128" s="1558"/>
      <c r="R128" s="424"/>
      <c r="S128" s="2844">
        <v>52</v>
      </c>
    </row>
    <row r="129" spans="1:20">
      <c r="A129" s="1976">
        <v>53</v>
      </c>
      <c r="B129" s="2063"/>
      <c r="C129" s="2063"/>
      <c r="D129" s="424"/>
      <c r="E129" s="1990"/>
      <c r="F129" s="1555"/>
      <c r="G129" s="1554"/>
      <c r="I129" s="3064"/>
      <c r="K129" s="1557"/>
      <c r="L129" s="1558"/>
      <c r="M129" s="1558"/>
      <c r="N129" s="1558"/>
      <c r="O129" s="1558"/>
      <c r="P129" s="1558"/>
      <c r="Q129" s="1558"/>
      <c r="R129" s="424"/>
      <c r="S129" s="2844">
        <v>53</v>
      </c>
    </row>
    <row r="130" spans="1:20">
      <c r="A130" s="1976">
        <v>54</v>
      </c>
      <c r="B130" s="2063"/>
      <c r="C130" s="2063"/>
      <c r="D130" s="424"/>
      <c r="E130" s="2066"/>
      <c r="F130" s="1555"/>
      <c r="G130" s="1554"/>
      <c r="I130" s="3064"/>
      <c r="K130" s="1557"/>
      <c r="L130" s="1558"/>
      <c r="M130" s="1558"/>
      <c r="N130" s="1558"/>
      <c r="O130" s="1558"/>
      <c r="P130" s="1558"/>
      <c r="Q130" s="1558"/>
      <c r="R130" s="424"/>
      <c r="S130" s="2844">
        <v>54</v>
      </c>
    </row>
    <row r="131" spans="1:20" ht="16" thickBot="1">
      <c r="A131" s="1976">
        <v>55</v>
      </c>
      <c r="B131" s="2064"/>
      <c r="C131" s="2064"/>
      <c r="D131" s="3085"/>
      <c r="E131" s="2067"/>
      <c r="F131" s="1789"/>
      <c r="G131" s="1789"/>
      <c r="H131" s="3038"/>
      <c r="I131" s="2070"/>
      <c r="K131" s="2844"/>
      <c r="L131" s="1558"/>
      <c r="M131" s="1558"/>
      <c r="N131" s="1558"/>
      <c r="O131" s="1558"/>
      <c r="P131" s="1558"/>
      <c r="Q131" s="1558"/>
      <c r="R131" s="424"/>
      <c r="S131" s="3083">
        <v>55</v>
      </c>
    </row>
    <row r="132" spans="1:20" ht="16" thickBot="1">
      <c r="A132" s="1607">
        <v>53</v>
      </c>
      <c r="B132" s="1608"/>
      <c r="C132" s="2071"/>
      <c r="D132" s="3245"/>
      <c r="E132" s="1594"/>
      <c r="F132" s="2072" t="s">
        <v>496</v>
      </c>
      <c r="G132" s="2073">
        <f>SUM(G144:G195)+SUM(G77:G130)+SUM(G27:G61)</f>
        <v>5666.7919990568107</v>
      </c>
      <c r="H132" s="2073">
        <f>SUM(H144:H195)+SUM(H77:H130)+SUM(H27:H61)</f>
        <v>0</v>
      </c>
      <c r="I132" s="1792">
        <f>SUM(I144:I195)+SUM(I77:I130)+SUM(I27:I61)</f>
        <v>430</v>
      </c>
      <c r="K132" s="2895"/>
      <c r="L132" s="3247">
        <f>SUM(L144:L195)+SUM(L77:L130)+SUM(L27:L61)</f>
        <v>37976445</v>
      </c>
      <c r="M132" s="3247">
        <f>SUM(M144:M195)+SUM(M77:M130)+SUM(M27:M61)</f>
        <v>604021196</v>
      </c>
      <c r="N132" s="3247">
        <f>SUM(N144:N195)+SUM(N77:N130)+SUM(N27:N61)</f>
        <v>641997641</v>
      </c>
      <c r="O132" s="3247">
        <f>SUM(O77:O131)</f>
        <v>0</v>
      </c>
      <c r="P132" s="3247">
        <f>SUM(P77:P131)</f>
        <v>0</v>
      </c>
      <c r="Q132" s="3247">
        <f>SUM(Q77:Q131)</f>
        <v>0</v>
      </c>
      <c r="R132" s="3247">
        <f>SUM(R77:R131)</f>
        <v>0</v>
      </c>
      <c r="S132" s="3083">
        <v>56</v>
      </c>
    </row>
    <row r="134" spans="1:20">
      <c r="B134" s="373" t="s">
        <v>5756</v>
      </c>
      <c r="J134" s="865" t="s">
        <v>5757</v>
      </c>
      <c r="K134" s="1715"/>
      <c r="L134" s="1715"/>
      <c r="M134" s="1715"/>
      <c r="N134" s="1715"/>
      <c r="O134" s="1715"/>
      <c r="P134" s="1715"/>
      <c r="Q134" s="1715"/>
      <c r="R134" s="1715"/>
      <c r="S134" s="1715"/>
      <c r="T134" s="1715"/>
    </row>
    <row r="136" spans="1:20" ht="16" thickBot="1">
      <c r="A136" s="422" t="s">
        <v>73</v>
      </c>
      <c r="G136" s="443"/>
      <c r="H136" s="443" t="str">
        <f>'Data Sheet'!$C$40</f>
        <v>April 20, 2026</v>
      </c>
      <c r="I136" s="391" t="str">
        <f>'Data Sheet'!$C$38</f>
        <v>December 31, 2025</v>
      </c>
      <c r="K136" s="422" t="s">
        <v>73</v>
      </c>
      <c r="L136" s="3038"/>
      <c r="M136" s="3038"/>
      <c r="N136" s="3038"/>
      <c r="O136" s="3038"/>
      <c r="P136" s="3038"/>
      <c r="Q136" s="418" t="str">
        <f>'Data Sheet'!$C$40</f>
        <v>April 20, 2026</v>
      </c>
      <c r="R136" s="977" t="str">
        <f>'Data Sheet'!$C$38</f>
        <v>December 31, 2025</v>
      </c>
      <c r="S136" s="3060"/>
    </row>
    <row r="137" spans="1:20" ht="16" thickBot="1">
      <c r="A137" s="34" t="s">
        <v>5562</v>
      </c>
      <c r="B137" s="34"/>
      <c r="C137" s="34"/>
      <c r="D137" s="391"/>
      <c r="E137" s="391"/>
      <c r="F137" s="391"/>
      <c r="G137" s="391"/>
      <c r="H137" s="391"/>
      <c r="I137" s="391"/>
      <c r="K137" s="2898" t="s">
        <v>5562</v>
      </c>
      <c r="L137" s="3067"/>
      <c r="M137" s="3067"/>
      <c r="N137" s="3060"/>
      <c r="O137" s="3060"/>
      <c r="P137" s="3060"/>
      <c r="Q137" s="2839"/>
      <c r="R137" s="2839"/>
      <c r="S137" s="2034"/>
    </row>
    <row r="138" spans="1:20">
      <c r="A138" s="363"/>
      <c r="D138" s="391" t="s">
        <v>5616</v>
      </c>
      <c r="E138" s="391"/>
      <c r="G138" s="391" t="s">
        <v>5617</v>
      </c>
      <c r="H138" s="391"/>
      <c r="K138" s="2791"/>
      <c r="L138" s="2837" t="s">
        <v>5618</v>
      </c>
      <c r="M138" s="2837"/>
      <c r="N138" s="2753"/>
      <c r="O138" s="2794"/>
      <c r="P138" s="2794"/>
      <c r="Q138" s="2794"/>
      <c r="R138" s="2794"/>
      <c r="S138" s="2843"/>
    </row>
    <row r="139" spans="1:20">
      <c r="A139" s="1599"/>
      <c r="B139" s="391" t="s">
        <v>5619</v>
      </c>
      <c r="C139" s="1722"/>
      <c r="D139" s="1763" t="s">
        <v>5620</v>
      </c>
      <c r="E139" s="1596"/>
      <c r="F139" s="1600" t="s">
        <v>5621</v>
      </c>
      <c r="G139" s="976" t="s">
        <v>5622</v>
      </c>
      <c r="H139" s="391"/>
      <c r="I139" s="2795" t="s">
        <v>108</v>
      </c>
      <c r="K139" s="2795" t="s">
        <v>5623</v>
      </c>
      <c r="L139" s="976" t="s">
        <v>5624</v>
      </c>
      <c r="M139" s="391"/>
      <c r="N139" s="2884"/>
      <c r="O139" s="391" t="s">
        <v>5625</v>
      </c>
      <c r="P139" s="391"/>
      <c r="Q139" s="976"/>
      <c r="R139" s="391"/>
      <c r="S139" s="2795"/>
    </row>
    <row r="140" spans="1:20" ht="16" thickBot="1">
      <c r="A140" s="1599" t="s">
        <v>399</v>
      </c>
      <c r="B140" s="3038"/>
      <c r="C140" s="1723"/>
      <c r="D140" s="1764" t="s">
        <v>5626</v>
      </c>
      <c r="E140" s="1612"/>
      <c r="F140" s="1600" t="s">
        <v>5627</v>
      </c>
      <c r="G140" s="3088" t="s">
        <v>5628</v>
      </c>
      <c r="H140" s="3060"/>
      <c r="I140" s="2795" t="s">
        <v>2380</v>
      </c>
      <c r="K140" s="2795" t="s">
        <v>5629</v>
      </c>
      <c r="L140" s="3088" t="s">
        <v>5630</v>
      </c>
      <c r="M140" s="3060"/>
      <c r="N140" s="2885"/>
      <c r="O140" s="3042"/>
      <c r="P140" s="3042"/>
      <c r="Q140" s="3089"/>
      <c r="R140" s="1717"/>
      <c r="S140" s="2795" t="s">
        <v>399</v>
      </c>
    </row>
    <row r="141" spans="1:20">
      <c r="A141" s="1599" t="s">
        <v>402</v>
      </c>
      <c r="B141" s="363" t="s">
        <v>5631</v>
      </c>
      <c r="C141" s="1724" t="s">
        <v>5632</v>
      </c>
      <c r="D141" s="1724" t="s">
        <v>5633</v>
      </c>
      <c r="E141" s="1600" t="s">
        <v>5634</v>
      </c>
      <c r="F141" s="1600" t="s">
        <v>5635</v>
      </c>
      <c r="G141" s="1601" t="s">
        <v>5636</v>
      </c>
      <c r="H141" s="1601" t="s">
        <v>5636</v>
      </c>
      <c r="I141" s="2795" t="s">
        <v>5637</v>
      </c>
      <c r="K141" s="2795" t="s">
        <v>5638</v>
      </c>
      <c r="L141" s="1598" t="s">
        <v>5639</v>
      </c>
      <c r="M141" s="1598" t="s">
        <v>5640</v>
      </c>
      <c r="N141" s="1598" t="s">
        <v>5641</v>
      </c>
      <c r="O141" s="1598" t="s">
        <v>3854</v>
      </c>
      <c r="P141" s="1598" t="s">
        <v>3853</v>
      </c>
      <c r="Q141" s="1598" t="s">
        <v>3919</v>
      </c>
      <c r="R141" s="363" t="s">
        <v>496</v>
      </c>
      <c r="S141" s="2795" t="s">
        <v>402</v>
      </c>
    </row>
    <row r="142" spans="1:20">
      <c r="A142" s="1602"/>
      <c r="C142" s="1724"/>
      <c r="D142" s="1721"/>
      <c r="E142" s="1600"/>
      <c r="F142" s="1600"/>
      <c r="G142" s="1601" t="s">
        <v>5642</v>
      </c>
      <c r="H142" s="1601" t="s">
        <v>5643</v>
      </c>
      <c r="I142" s="2844"/>
      <c r="K142" s="2844"/>
      <c r="L142" s="1554"/>
      <c r="M142" s="1598" t="s">
        <v>5644</v>
      </c>
      <c r="N142" s="1554"/>
      <c r="O142" s="1598" t="s">
        <v>4775</v>
      </c>
      <c r="P142" s="1598" t="s">
        <v>4775</v>
      </c>
      <c r="Q142" s="1554"/>
      <c r="R142" s="1598" t="s">
        <v>4775</v>
      </c>
      <c r="S142" s="2844"/>
    </row>
    <row r="143" spans="1:20" ht="16" thickBot="1">
      <c r="A143" s="1603"/>
      <c r="B143" s="3042" t="s">
        <v>172</v>
      </c>
      <c r="C143" s="1725" t="s">
        <v>173</v>
      </c>
      <c r="D143" s="1725" t="s">
        <v>174</v>
      </c>
      <c r="E143" s="1604" t="s">
        <v>175</v>
      </c>
      <c r="F143" s="1604" t="s">
        <v>513</v>
      </c>
      <c r="G143" s="2034" t="s">
        <v>514</v>
      </c>
      <c r="H143" s="2034" t="s">
        <v>515</v>
      </c>
      <c r="I143" s="2034" t="s">
        <v>516</v>
      </c>
      <c r="K143" s="3061" t="s">
        <v>517</v>
      </c>
      <c r="L143" s="1717" t="s">
        <v>518</v>
      </c>
      <c r="M143" s="1717" t="s">
        <v>519</v>
      </c>
      <c r="N143" s="1717" t="s">
        <v>520</v>
      </c>
      <c r="O143" s="1717" t="s">
        <v>982</v>
      </c>
      <c r="P143" s="1717" t="s">
        <v>983</v>
      </c>
      <c r="Q143" s="1717" t="s">
        <v>984</v>
      </c>
      <c r="R143" s="3060" t="s">
        <v>985</v>
      </c>
      <c r="S143" s="3083"/>
    </row>
    <row r="144" spans="1:20">
      <c r="A144" s="1602">
        <v>1</v>
      </c>
      <c r="C144" s="1721"/>
      <c r="D144" s="1765"/>
      <c r="E144" s="1606"/>
      <c r="F144" s="1613"/>
      <c r="G144" s="2900"/>
      <c r="H144" s="391"/>
      <c r="I144" s="2887"/>
      <c r="K144" s="1557"/>
      <c r="L144" s="1558"/>
      <c r="M144" s="1558"/>
      <c r="N144" s="1558"/>
      <c r="O144" s="1558"/>
      <c r="P144" s="1558"/>
      <c r="Q144" s="1558"/>
      <c r="R144" s="424"/>
      <c r="S144" s="2844">
        <v>1</v>
      </c>
    </row>
    <row r="145" spans="1:19">
      <c r="A145" s="1602">
        <v>2</v>
      </c>
      <c r="C145" s="1721"/>
      <c r="D145" s="1765"/>
      <c r="E145" s="1606"/>
      <c r="F145" s="1613"/>
      <c r="G145" s="2900"/>
      <c r="H145" s="363"/>
      <c r="I145" s="2887"/>
      <c r="K145" s="1557"/>
      <c r="L145" s="1558"/>
      <c r="M145" s="1558"/>
      <c r="N145" s="1558"/>
      <c r="O145" s="1558"/>
      <c r="P145" s="1558"/>
      <c r="Q145" s="1558"/>
      <c r="R145" s="424"/>
      <c r="S145" s="2844">
        <v>2</v>
      </c>
    </row>
    <row r="146" spans="1:19">
      <c r="A146" s="1602">
        <v>3</v>
      </c>
      <c r="C146" s="1721"/>
      <c r="D146" s="1765"/>
      <c r="E146" s="1606"/>
      <c r="F146" s="1613"/>
      <c r="G146" s="2900"/>
      <c r="H146" s="363"/>
      <c r="I146" s="2887"/>
      <c r="K146" s="1557"/>
      <c r="L146" s="1558"/>
      <c r="M146" s="1558"/>
      <c r="N146" s="1558"/>
      <c r="O146" s="1558"/>
      <c r="P146" s="1558"/>
      <c r="Q146" s="1558"/>
      <c r="R146" s="424"/>
      <c r="S146" s="2844">
        <v>3</v>
      </c>
    </row>
    <row r="147" spans="1:19">
      <c r="A147" s="1602">
        <v>4</v>
      </c>
      <c r="C147" s="1721"/>
      <c r="D147" s="1765"/>
      <c r="E147" s="1606"/>
      <c r="F147" s="1613"/>
      <c r="G147" s="2900"/>
      <c r="H147" s="363"/>
      <c r="I147" s="2887"/>
      <c r="K147" s="1557"/>
      <c r="L147" s="1558"/>
      <c r="M147" s="1558"/>
      <c r="N147" s="1558"/>
      <c r="O147" s="1558"/>
      <c r="P147" s="1558"/>
      <c r="Q147" s="1558"/>
      <c r="R147" s="424"/>
      <c r="S147" s="2844">
        <v>4</v>
      </c>
    </row>
    <row r="148" spans="1:19">
      <c r="A148" s="1602">
        <v>5</v>
      </c>
      <c r="C148" s="1721"/>
      <c r="D148" s="1765"/>
      <c r="E148" s="1606"/>
      <c r="F148" s="1613"/>
      <c r="G148" s="2900"/>
      <c r="H148" s="363"/>
      <c r="I148" s="2887"/>
      <c r="K148" s="1557"/>
      <c r="L148" s="1558"/>
      <c r="M148" s="1558"/>
      <c r="N148" s="1558"/>
      <c r="O148" s="1558"/>
      <c r="P148" s="1558"/>
      <c r="Q148" s="1558"/>
      <c r="R148" s="424"/>
      <c r="S148" s="2844">
        <v>5</v>
      </c>
    </row>
    <row r="149" spans="1:19">
      <c r="A149" s="1605">
        <v>6</v>
      </c>
      <c r="C149" s="1721"/>
      <c r="D149" s="1765"/>
      <c r="E149" s="1606"/>
      <c r="F149" s="1613"/>
      <c r="G149" s="2900"/>
      <c r="I149" s="2887"/>
      <c r="K149" s="1557"/>
      <c r="L149" s="1558"/>
      <c r="M149" s="1558"/>
      <c r="N149" s="1558"/>
      <c r="O149" s="1558"/>
      <c r="P149" s="1558"/>
      <c r="Q149" s="1558"/>
      <c r="R149" s="424"/>
      <c r="S149" s="2844">
        <v>6</v>
      </c>
    </row>
    <row r="150" spans="1:19">
      <c r="A150" s="1605">
        <v>7</v>
      </c>
      <c r="C150" s="1721"/>
      <c r="D150" s="1765"/>
      <c r="E150" s="1606"/>
      <c r="F150" s="1613"/>
      <c r="G150" s="2900"/>
      <c r="I150" s="2887"/>
      <c r="K150" s="1557"/>
      <c r="L150" s="1558"/>
      <c r="M150" s="1558"/>
      <c r="N150" s="1558"/>
      <c r="O150" s="1558"/>
      <c r="P150" s="1558"/>
      <c r="Q150" s="1558"/>
      <c r="R150" s="424"/>
      <c r="S150" s="2844">
        <v>7</v>
      </c>
    </row>
    <row r="151" spans="1:19">
      <c r="A151" s="1605">
        <v>8</v>
      </c>
      <c r="C151" s="1721"/>
      <c r="D151" s="1765"/>
      <c r="E151" s="1606"/>
      <c r="F151" s="1613"/>
      <c r="G151" s="2900"/>
      <c r="I151" s="2887"/>
      <c r="K151" s="1557"/>
      <c r="L151" s="1558"/>
      <c r="M151" s="1558"/>
      <c r="N151" s="1558"/>
      <c r="O151" s="1558"/>
      <c r="P151" s="1558"/>
      <c r="Q151" s="1558"/>
      <c r="R151" s="424"/>
      <c r="S151" s="2844">
        <v>8</v>
      </c>
    </row>
    <row r="152" spans="1:19">
      <c r="A152" s="1605">
        <v>9</v>
      </c>
      <c r="C152" s="1721"/>
      <c r="D152" s="1765"/>
      <c r="E152" s="1606"/>
      <c r="F152" s="1613"/>
      <c r="G152" s="2900"/>
      <c r="I152" s="2887"/>
      <c r="K152" s="1557"/>
      <c r="L152" s="1558"/>
      <c r="M152" s="1558"/>
      <c r="N152" s="1558"/>
      <c r="O152" s="1558"/>
      <c r="P152" s="1558"/>
      <c r="Q152" s="1558"/>
      <c r="R152" s="424"/>
      <c r="S152" s="2844">
        <v>9</v>
      </c>
    </row>
    <row r="153" spans="1:19">
      <c r="A153" s="1605">
        <v>10</v>
      </c>
      <c r="C153" s="1721"/>
      <c r="D153" s="1765"/>
      <c r="E153" s="1606"/>
      <c r="F153" s="1613"/>
      <c r="G153" s="2900"/>
      <c r="I153" s="2887"/>
      <c r="K153" s="1557"/>
      <c r="L153" s="1558"/>
      <c r="M153" s="1558"/>
      <c r="N153" s="1558"/>
      <c r="O153" s="1558"/>
      <c r="P153" s="1558"/>
      <c r="Q153" s="1558"/>
      <c r="R153" s="424"/>
      <c r="S153" s="2844">
        <v>10</v>
      </c>
    </row>
    <row r="154" spans="1:19">
      <c r="A154" s="1605">
        <v>11</v>
      </c>
      <c r="C154" s="1721"/>
      <c r="D154" s="1765"/>
      <c r="E154" s="1606"/>
      <c r="F154" s="1613"/>
      <c r="G154" s="2900"/>
      <c r="I154" s="2887"/>
      <c r="K154" s="1557"/>
      <c r="L154" s="1558"/>
      <c r="M154" s="1558"/>
      <c r="N154" s="1558"/>
      <c r="O154" s="1558"/>
      <c r="P154" s="1558"/>
      <c r="Q154" s="1558"/>
      <c r="R154" s="424"/>
      <c r="S154" s="2844">
        <v>11</v>
      </c>
    </row>
    <row r="155" spans="1:19">
      <c r="A155" s="1605">
        <v>12</v>
      </c>
      <c r="C155" s="1721"/>
      <c r="D155" s="1765"/>
      <c r="E155" s="1606"/>
      <c r="F155" s="1613"/>
      <c r="G155" s="2900"/>
      <c r="I155" s="2887"/>
      <c r="K155" s="1557"/>
      <c r="L155" s="1558"/>
      <c r="M155" s="1558"/>
      <c r="N155" s="1558"/>
      <c r="O155" s="1558"/>
      <c r="P155" s="1558"/>
      <c r="Q155" s="1558"/>
      <c r="R155" s="424"/>
      <c r="S155" s="2844">
        <v>12</v>
      </c>
    </row>
    <row r="156" spans="1:19">
      <c r="A156" s="1605">
        <v>13</v>
      </c>
      <c r="C156" s="1721"/>
      <c r="D156" s="1765"/>
      <c r="E156" s="1606"/>
      <c r="F156" s="1613"/>
      <c r="G156" s="2900"/>
      <c r="I156" s="2887"/>
      <c r="K156" s="1557"/>
      <c r="L156" s="1558"/>
      <c r="M156" s="1558"/>
      <c r="N156" s="1558"/>
      <c r="O156" s="1558"/>
      <c r="P156" s="1558"/>
      <c r="Q156" s="1558"/>
      <c r="R156" s="424"/>
      <c r="S156" s="2844">
        <v>13</v>
      </c>
    </row>
    <row r="157" spans="1:19">
      <c r="A157" s="1605">
        <v>14</v>
      </c>
      <c r="C157" s="1721"/>
      <c r="D157" s="1765"/>
      <c r="E157" s="1606"/>
      <c r="F157" s="1613"/>
      <c r="G157" s="2900"/>
      <c r="I157" s="2887"/>
      <c r="K157" s="1557"/>
      <c r="L157" s="1558"/>
      <c r="M157" s="1558"/>
      <c r="N157" s="1558"/>
      <c r="O157" s="1558"/>
      <c r="P157" s="1558"/>
      <c r="Q157" s="1558"/>
      <c r="R157" s="424"/>
      <c r="S157" s="2844">
        <v>14</v>
      </c>
    </row>
    <row r="158" spans="1:19">
      <c r="A158" s="1605">
        <v>15</v>
      </c>
      <c r="C158" s="1721"/>
      <c r="D158" s="1765"/>
      <c r="E158" s="1606"/>
      <c r="F158" s="1613"/>
      <c r="G158" s="2900"/>
      <c r="I158" s="2887"/>
      <c r="K158" s="1557"/>
      <c r="L158" s="1558"/>
      <c r="M158" s="1558"/>
      <c r="N158" s="1558"/>
      <c r="O158" s="1558"/>
      <c r="P158" s="1558"/>
      <c r="Q158" s="1558"/>
      <c r="R158" s="424"/>
      <c r="S158" s="2844">
        <v>15</v>
      </c>
    </row>
    <row r="159" spans="1:19">
      <c r="A159" s="1605">
        <v>16</v>
      </c>
      <c r="C159" s="1721"/>
      <c r="D159" s="1765"/>
      <c r="E159" s="1606"/>
      <c r="F159" s="1613"/>
      <c r="G159" s="2900"/>
      <c r="I159" s="2887"/>
      <c r="K159" s="1557"/>
      <c r="L159" s="1558"/>
      <c r="M159" s="1558"/>
      <c r="N159" s="1558"/>
      <c r="O159" s="1558"/>
      <c r="P159" s="1558"/>
      <c r="Q159" s="1558"/>
      <c r="R159" s="424"/>
      <c r="S159" s="2844">
        <v>16</v>
      </c>
    </row>
    <row r="160" spans="1:19">
      <c r="A160" s="1602">
        <v>17</v>
      </c>
      <c r="C160" s="1721"/>
      <c r="D160" s="1765"/>
      <c r="E160" s="1606"/>
      <c r="F160" s="1613"/>
      <c r="G160" s="2900"/>
      <c r="I160" s="2887"/>
      <c r="K160" s="1557"/>
      <c r="L160" s="1558"/>
      <c r="M160" s="1558"/>
      <c r="N160" s="1558"/>
      <c r="O160" s="1558"/>
      <c r="P160" s="1558"/>
      <c r="Q160" s="1558"/>
      <c r="R160" s="424"/>
      <c r="S160" s="2844">
        <v>17</v>
      </c>
    </row>
    <row r="161" spans="1:19">
      <c r="A161" s="1602">
        <v>18</v>
      </c>
      <c r="C161" s="1721"/>
      <c r="D161" s="1765"/>
      <c r="E161" s="1606"/>
      <c r="F161" s="1613"/>
      <c r="G161" s="2900"/>
      <c r="I161" s="2887"/>
      <c r="K161" s="1557"/>
      <c r="L161" s="1558"/>
      <c r="M161" s="1558"/>
      <c r="N161" s="1558"/>
      <c r="O161" s="1558"/>
      <c r="P161" s="1558"/>
      <c r="Q161" s="1558"/>
      <c r="R161" s="424"/>
      <c r="S161" s="2844">
        <v>18</v>
      </c>
    </row>
    <row r="162" spans="1:19">
      <c r="A162" s="1602">
        <v>19</v>
      </c>
      <c r="C162" s="1721"/>
      <c r="D162" s="1765"/>
      <c r="E162" s="1606"/>
      <c r="F162" s="1613"/>
      <c r="G162" s="2900"/>
      <c r="I162" s="2887"/>
      <c r="K162" s="1557"/>
      <c r="L162" s="1558"/>
      <c r="M162" s="1558"/>
      <c r="N162" s="1558"/>
      <c r="O162" s="1558"/>
      <c r="P162" s="1558"/>
      <c r="Q162" s="1558"/>
      <c r="R162" s="424"/>
      <c r="S162" s="2844">
        <v>19</v>
      </c>
    </row>
    <row r="163" spans="1:19">
      <c r="A163" s="1602">
        <v>20</v>
      </c>
      <c r="C163" s="1721"/>
      <c r="D163" s="1765"/>
      <c r="E163" s="1606"/>
      <c r="F163" s="1613"/>
      <c r="G163" s="2900"/>
      <c r="I163" s="2887"/>
      <c r="K163" s="1557"/>
      <c r="L163" s="1558"/>
      <c r="M163" s="1558"/>
      <c r="N163" s="1558"/>
      <c r="O163" s="1558"/>
      <c r="P163" s="1558"/>
      <c r="Q163" s="1558"/>
      <c r="R163" s="424"/>
      <c r="S163" s="2844">
        <v>20</v>
      </c>
    </row>
    <row r="164" spans="1:19">
      <c r="A164" s="1602">
        <v>21</v>
      </c>
      <c r="C164" s="1721"/>
      <c r="D164" s="1765"/>
      <c r="E164" s="1606"/>
      <c r="F164" s="1613"/>
      <c r="G164" s="2900"/>
      <c r="I164" s="2887"/>
      <c r="K164" s="1557"/>
      <c r="L164" s="1558"/>
      <c r="M164" s="1558"/>
      <c r="N164" s="1558"/>
      <c r="O164" s="1558"/>
      <c r="P164" s="1558"/>
      <c r="Q164" s="1558"/>
      <c r="R164" s="424"/>
      <c r="S164" s="2844">
        <v>21</v>
      </c>
    </row>
    <row r="165" spans="1:19">
      <c r="A165" s="1602">
        <v>22</v>
      </c>
      <c r="C165" s="1721"/>
      <c r="D165" s="1765"/>
      <c r="E165" s="1606"/>
      <c r="F165" s="1613"/>
      <c r="G165" s="2900"/>
      <c r="I165" s="2887"/>
      <c r="K165" s="1557"/>
      <c r="L165" s="1558"/>
      <c r="M165" s="1558"/>
      <c r="N165" s="1558"/>
      <c r="O165" s="1558"/>
      <c r="P165" s="1558"/>
      <c r="Q165" s="1558"/>
      <c r="R165" s="424"/>
      <c r="S165" s="2844">
        <v>22</v>
      </c>
    </row>
    <row r="166" spans="1:19">
      <c r="A166" s="1602">
        <v>23</v>
      </c>
      <c r="C166" s="1721"/>
      <c r="D166" s="1765"/>
      <c r="E166" s="1606"/>
      <c r="F166" s="1613"/>
      <c r="G166" s="2900"/>
      <c r="I166" s="2887"/>
      <c r="K166" s="1557"/>
      <c r="L166" s="1558"/>
      <c r="M166" s="1558"/>
      <c r="N166" s="1558"/>
      <c r="O166" s="1558"/>
      <c r="P166" s="1558"/>
      <c r="Q166" s="1558"/>
      <c r="R166" s="424"/>
      <c r="S166" s="2844">
        <v>23</v>
      </c>
    </row>
    <row r="167" spans="1:19">
      <c r="A167" s="1602">
        <v>24</v>
      </c>
      <c r="C167" s="1721"/>
      <c r="D167" s="1765"/>
      <c r="E167" s="1606"/>
      <c r="F167" s="1613"/>
      <c r="G167" s="2900"/>
      <c r="I167" s="2887"/>
      <c r="K167" s="1557"/>
      <c r="L167" s="1558"/>
      <c r="M167" s="1558"/>
      <c r="N167" s="1558"/>
      <c r="O167" s="1558"/>
      <c r="P167" s="1558"/>
      <c r="Q167" s="1558"/>
      <c r="R167" s="424"/>
      <c r="S167" s="2844">
        <v>24</v>
      </c>
    </row>
    <row r="168" spans="1:19">
      <c r="A168" s="1602">
        <v>25</v>
      </c>
      <c r="C168" s="1721"/>
      <c r="D168" s="1765"/>
      <c r="E168" s="1606"/>
      <c r="F168" s="1613"/>
      <c r="G168" s="2900"/>
      <c r="I168" s="2887"/>
      <c r="K168" s="1557"/>
      <c r="L168" s="1558"/>
      <c r="M168" s="1558"/>
      <c r="N168" s="1558"/>
      <c r="O168" s="1558"/>
      <c r="P168" s="1558"/>
      <c r="Q168" s="1558"/>
      <c r="R168" s="424"/>
      <c r="S168" s="2844">
        <v>25</v>
      </c>
    </row>
    <row r="169" spans="1:19">
      <c r="A169" s="1602">
        <v>26</v>
      </c>
      <c r="C169" s="1721"/>
      <c r="D169" s="1765"/>
      <c r="E169" s="1606"/>
      <c r="F169" s="1613"/>
      <c r="G169" s="2900"/>
      <c r="I169" s="2887"/>
      <c r="K169" s="1557"/>
      <c r="L169" s="1558"/>
      <c r="M169" s="1558"/>
      <c r="N169" s="1558"/>
      <c r="O169" s="1558"/>
      <c r="P169" s="1558"/>
      <c r="Q169" s="1558"/>
      <c r="R169" s="424"/>
      <c r="S169" s="2844">
        <v>26</v>
      </c>
    </row>
    <row r="170" spans="1:19">
      <c r="A170" s="1602">
        <v>27</v>
      </c>
      <c r="C170" s="1721"/>
      <c r="D170" s="1765"/>
      <c r="E170" s="1606"/>
      <c r="F170" s="1613"/>
      <c r="G170" s="2900"/>
      <c r="I170" s="2887"/>
      <c r="K170" s="1557"/>
      <c r="L170" s="1558"/>
      <c r="M170" s="1558"/>
      <c r="N170" s="1558"/>
      <c r="O170" s="1558"/>
      <c r="P170" s="1558"/>
      <c r="Q170" s="1558"/>
      <c r="R170" s="424"/>
      <c r="S170" s="2844">
        <v>27</v>
      </c>
    </row>
    <row r="171" spans="1:19">
      <c r="A171" s="1602">
        <v>28</v>
      </c>
      <c r="C171" s="1721"/>
      <c r="D171" s="1765"/>
      <c r="E171" s="1606"/>
      <c r="F171" s="1613"/>
      <c r="G171" s="2900"/>
      <c r="I171" s="2887"/>
      <c r="K171" s="2892"/>
      <c r="L171" s="1558"/>
      <c r="M171" s="1558"/>
      <c r="N171" s="1558"/>
      <c r="O171" s="1558"/>
      <c r="P171" s="1558"/>
      <c r="Q171" s="1558"/>
      <c r="R171" s="424"/>
      <c r="S171" s="2844">
        <v>28</v>
      </c>
    </row>
    <row r="172" spans="1:19">
      <c r="A172" s="1602">
        <v>29</v>
      </c>
      <c r="C172" s="1721"/>
      <c r="D172" s="1737"/>
      <c r="E172" s="1788"/>
      <c r="F172" s="1613"/>
      <c r="G172" s="2900"/>
      <c r="I172" s="2887"/>
      <c r="K172" s="1557"/>
      <c r="L172" s="1558"/>
      <c r="M172" s="1558"/>
      <c r="N172" s="1558"/>
      <c r="O172" s="1558"/>
      <c r="P172" s="1558"/>
      <c r="Q172" s="1558"/>
      <c r="R172" s="424"/>
      <c r="S172" s="2844">
        <v>29</v>
      </c>
    </row>
    <row r="173" spans="1:19">
      <c r="A173" s="1602">
        <v>30</v>
      </c>
      <c r="C173" s="1721"/>
      <c r="D173" s="1737"/>
      <c r="E173" s="1788"/>
      <c r="F173" s="1613"/>
      <c r="G173" s="2901"/>
      <c r="I173" s="2887"/>
      <c r="K173" s="1557"/>
      <c r="L173" s="1558"/>
      <c r="M173" s="1558"/>
      <c r="N173" s="1558"/>
      <c r="O173" s="1558"/>
      <c r="P173" s="1558"/>
      <c r="Q173" s="1558"/>
      <c r="R173" s="424"/>
      <c r="S173" s="2844">
        <v>30</v>
      </c>
    </row>
    <row r="174" spans="1:19">
      <c r="A174" s="1602">
        <v>31</v>
      </c>
      <c r="C174" s="1721"/>
      <c r="D174" s="1737"/>
      <c r="E174" s="1788"/>
      <c r="F174" s="1613"/>
      <c r="G174" s="2900"/>
      <c r="I174" s="2887"/>
      <c r="K174" s="1557"/>
      <c r="L174" s="1558"/>
      <c r="M174" s="1558"/>
      <c r="N174" s="1558"/>
      <c r="O174" s="1558"/>
      <c r="P174" s="1558"/>
      <c r="Q174" s="1558"/>
      <c r="R174" s="424"/>
      <c r="S174" s="2844">
        <v>31</v>
      </c>
    </row>
    <row r="175" spans="1:19">
      <c r="A175" s="1602">
        <v>32</v>
      </c>
      <c r="C175" s="1721"/>
      <c r="D175" s="1737"/>
      <c r="E175" s="1788"/>
      <c r="F175" s="1613"/>
      <c r="G175" s="2901"/>
      <c r="I175" s="2887"/>
      <c r="K175" s="1557"/>
      <c r="L175" s="1558"/>
      <c r="M175" s="1558"/>
      <c r="N175" s="1558"/>
      <c r="O175" s="1558"/>
      <c r="P175" s="1558"/>
      <c r="Q175" s="1558"/>
      <c r="R175" s="424"/>
      <c r="S175" s="2844">
        <v>32</v>
      </c>
    </row>
    <row r="176" spans="1:19">
      <c r="A176" s="1602">
        <v>33</v>
      </c>
      <c r="C176" s="1721"/>
      <c r="D176" s="1737"/>
      <c r="E176" s="1788"/>
      <c r="F176" s="1613"/>
      <c r="G176" s="2901"/>
      <c r="I176" s="2887"/>
      <c r="K176" s="1557"/>
      <c r="L176" s="1558"/>
      <c r="M176" s="1558"/>
      <c r="N176" s="1558"/>
      <c r="O176" s="1558"/>
      <c r="P176" s="1558"/>
      <c r="Q176" s="1558"/>
      <c r="R176" s="424"/>
      <c r="S176" s="2844">
        <v>33</v>
      </c>
    </row>
    <row r="177" spans="1:19">
      <c r="A177" s="1602">
        <v>34</v>
      </c>
      <c r="C177" s="1721"/>
      <c r="D177" s="1737"/>
      <c r="E177" s="1788"/>
      <c r="F177" s="1613"/>
      <c r="G177" s="2901"/>
      <c r="I177" s="2887"/>
      <c r="K177" s="1557"/>
      <c r="L177" s="1558"/>
      <c r="M177" s="1558"/>
      <c r="N177" s="1558"/>
      <c r="O177" s="1558"/>
      <c r="P177" s="1558"/>
      <c r="Q177" s="1558"/>
      <c r="R177" s="424"/>
      <c r="S177" s="2844">
        <v>34</v>
      </c>
    </row>
    <row r="178" spans="1:19">
      <c r="A178" s="1602">
        <v>35</v>
      </c>
      <c r="C178" s="1721"/>
      <c r="D178" s="1737"/>
      <c r="E178" s="1788"/>
      <c r="F178" s="1613"/>
      <c r="G178" s="2900"/>
      <c r="I178" s="2887"/>
      <c r="K178" s="1557"/>
      <c r="L178" s="1558"/>
      <c r="M178" s="1558"/>
      <c r="N178" s="1558"/>
      <c r="O178" s="1558"/>
      <c r="P178" s="1558"/>
      <c r="Q178" s="1558"/>
      <c r="R178" s="424"/>
      <c r="S178" s="2844">
        <v>35</v>
      </c>
    </row>
    <row r="179" spans="1:19">
      <c r="A179" s="1602">
        <v>36</v>
      </c>
      <c r="C179" s="1150"/>
      <c r="D179" s="1738"/>
      <c r="E179" s="1788"/>
      <c r="F179" s="1613"/>
      <c r="G179" s="2900"/>
      <c r="I179" s="2887"/>
      <c r="K179" s="1557"/>
      <c r="L179" s="1558"/>
      <c r="M179" s="1558"/>
      <c r="N179" s="1558"/>
      <c r="O179" s="1558"/>
      <c r="P179" s="1558"/>
      <c r="Q179" s="1558"/>
      <c r="R179" s="424"/>
      <c r="S179" s="2844">
        <v>36</v>
      </c>
    </row>
    <row r="180" spans="1:19">
      <c r="A180" s="1602">
        <v>37</v>
      </c>
      <c r="B180" s="1554"/>
      <c r="C180" s="1554"/>
      <c r="D180" s="1558"/>
      <c r="E180" s="1788"/>
      <c r="F180" s="1613"/>
      <c r="G180" s="2900"/>
      <c r="I180" s="2887"/>
      <c r="K180" s="1557"/>
      <c r="L180" s="1558"/>
      <c r="M180" s="1558"/>
      <c r="N180" s="1558"/>
      <c r="O180" s="1558"/>
      <c r="P180" s="1558"/>
      <c r="Q180" s="1558"/>
      <c r="R180" s="424"/>
      <c r="S180" s="2844">
        <v>37</v>
      </c>
    </row>
    <row r="181" spans="1:19" ht="16" thickBot="1">
      <c r="A181" s="1607">
        <v>38</v>
      </c>
      <c r="B181" s="1609"/>
      <c r="C181" s="1609"/>
      <c r="D181" s="1791"/>
      <c r="E181" s="1792"/>
      <c r="F181" s="1613"/>
      <c r="G181" s="2900"/>
      <c r="I181" s="2887"/>
      <c r="K181" s="1557"/>
      <c r="L181" s="1558"/>
      <c r="M181" s="1558"/>
      <c r="N181" s="1558"/>
      <c r="O181" s="1558"/>
      <c r="P181" s="1558"/>
      <c r="Q181" s="1558"/>
      <c r="R181" s="424"/>
      <c r="S181" s="2844">
        <v>38</v>
      </c>
    </row>
    <row r="182" spans="1:19">
      <c r="A182" s="1602">
        <v>39</v>
      </c>
      <c r="B182" s="1554"/>
      <c r="C182" s="1554"/>
      <c r="D182" s="1558"/>
      <c r="E182" s="1558"/>
      <c r="F182" s="1613"/>
      <c r="G182" s="2900"/>
      <c r="I182" s="2887"/>
      <c r="K182" s="1557"/>
      <c r="L182" s="1558"/>
      <c r="M182" s="1558"/>
      <c r="N182" s="1558"/>
      <c r="O182" s="1558"/>
      <c r="P182" s="1558"/>
      <c r="Q182" s="1558"/>
      <c r="R182" s="424"/>
      <c r="S182" s="2844">
        <v>39</v>
      </c>
    </row>
    <row r="183" spans="1:19">
      <c r="A183" s="1602">
        <v>40</v>
      </c>
      <c r="B183" s="1554"/>
      <c r="C183" s="1554"/>
      <c r="D183" s="1558"/>
      <c r="E183" s="1558"/>
      <c r="F183" s="1613"/>
      <c r="G183" s="2900"/>
      <c r="I183" s="2887"/>
      <c r="K183" s="1557"/>
      <c r="L183" s="1558"/>
      <c r="M183" s="1558"/>
      <c r="N183" s="1558"/>
      <c r="O183" s="1558"/>
      <c r="P183" s="1558"/>
      <c r="Q183" s="1558"/>
      <c r="R183" s="424"/>
      <c r="S183" s="2844">
        <v>40</v>
      </c>
    </row>
    <row r="184" spans="1:19">
      <c r="A184" s="1602">
        <v>41</v>
      </c>
      <c r="B184" s="1554"/>
      <c r="C184" s="1554"/>
      <c r="D184" s="1558"/>
      <c r="E184" s="1558"/>
      <c r="F184" s="1613"/>
      <c r="G184" s="2900"/>
      <c r="I184" s="2887"/>
      <c r="K184" s="1557"/>
      <c r="L184" s="1558"/>
      <c r="M184" s="1558"/>
      <c r="N184" s="1558"/>
      <c r="O184" s="1558"/>
      <c r="P184" s="1558"/>
      <c r="Q184" s="1558"/>
      <c r="R184" s="424"/>
      <c r="S184" s="2844">
        <v>41</v>
      </c>
    </row>
    <row r="185" spans="1:19">
      <c r="A185" s="1602">
        <v>42</v>
      </c>
      <c r="B185" s="1554"/>
      <c r="C185" s="1554"/>
      <c r="D185" s="1558"/>
      <c r="E185" s="1558"/>
      <c r="F185" s="1613"/>
      <c r="G185" s="2900"/>
      <c r="I185" s="2887"/>
      <c r="K185" s="1557"/>
      <c r="L185" s="1558"/>
      <c r="M185" s="1558"/>
      <c r="N185" s="1558"/>
      <c r="O185" s="1558"/>
      <c r="P185" s="1558"/>
      <c r="Q185" s="1558"/>
      <c r="R185" s="424"/>
      <c r="S185" s="2844">
        <v>42</v>
      </c>
    </row>
    <row r="186" spans="1:19">
      <c r="A186" s="1602">
        <v>43</v>
      </c>
      <c r="B186" s="1554"/>
      <c r="C186" s="1554"/>
      <c r="D186" s="1558"/>
      <c r="E186" s="1558"/>
      <c r="F186" s="1613"/>
      <c r="G186" s="2900"/>
      <c r="I186" s="2844"/>
      <c r="K186" s="1557"/>
      <c r="L186" s="1558"/>
      <c r="M186" s="1558"/>
      <c r="N186" s="1558"/>
      <c r="O186" s="1558"/>
      <c r="P186" s="1558"/>
      <c r="Q186" s="1558"/>
      <c r="R186" s="424"/>
      <c r="S186" s="2844">
        <v>43</v>
      </c>
    </row>
    <row r="187" spans="1:19">
      <c r="A187" s="1602">
        <v>44</v>
      </c>
      <c r="B187" s="1554"/>
      <c r="C187" s="1554"/>
      <c r="D187" s="1558"/>
      <c r="E187" s="1558"/>
      <c r="F187" s="1613"/>
      <c r="G187" s="2900"/>
      <c r="I187" s="2844"/>
      <c r="K187" s="1557"/>
      <c r="L187" s="1558"/>
      <c r="M187" s="1558"/>
      <c r="N187" s="1558"/>
      <c r="O187" s="1558"/>
      <c r="P187" s="1558"/>
      <c r="Q187" s="1558"/>
      <c r="R187" s="424"/>
      <c r="S187" s="2844">
        <v>44</v>
      </c>
    </row>
    <row r="188" spans="1:19">
      <c r="A188" s="1602">
        <v>45</v>
      </c>
      <c r="B188" s="1554"/>
      <c r="C188" s="1554"/>
      <c r="D188" s="1558"/>
      <c r="E188" s="1558"/>
      <c r="F188" s="1613"/>
      <c r="G188" s="2900"/>
      <c r="I188" s="2844"/>
      <c r="K188" s="1557"/>
      <c r="L188" s="1558"/>
      <c r="M188" s="1558"/>
      <c r="N188" s="1558"/>
      <c r="O188" s="1558"/>
      <c r="P188" s="1558"/>
      <c r="Q188" s="1558"/>
      <c r="R188" s="424"/>
      <c r="S188" s="2844">
        <v>45</v>
      </c>
    </row>
    <row r="189" spans="1:19">
      <c r="A189" s="1602">
        <v>46</v>
      </c>
      <c r="B189" s="1554"/>
      <c r="C189" s="1554"/>
      <c r="D189" s="1558"/>
      <c r="E189" s="1558"/>
      <c r="F189" s="1613"/>
      <c r="G189" s="2900"/>
      <c r="I189" s="2844"/>
      <c r="K189" s="1557"/>
      <c r="L189" s="1558"/>
      <c r="M189" s="1558"/>
      <c r="N189" s="1558"/>
      <c r="O189" s="1558"/>
      <c r="P189" s="1558"/>
      <c r="Q189" s="1558"/>
      <c r="R189" s="424"/>
      <c r="S189" s="2844">
        <v>46</v>
      </c>
    </row>
    <row r="190" spans="1:19">
      <c r="A190" s="1602">
        <v>47</v>
      </c>
      <c r="B190" s="1554"/>
      <c r="C190" s="1554"/>
      <c r="D190" s="1558"/>
      <c r="E190" s="1558"/>
      <c r="F190" s="1613"/>
      <c r="G190" s="2900"/>
      <c r="I190" s="2844"/>
      <c r="K190" s="1557"/>
      <c r="L190" s="1558"/>
      <c r="M190" s="1558"/>
      <c r="N190" s="1558"/>
      <c r="O190" s="1558"/>
      <c r="P190" s="1558"/>
      <c r="Q190" s="1558"/>
      <c r="R190" s="424"/>
      <c r="S190" s="2844">
        <v>47</v>
      </c>
    </row>
    <row r="191" spans="1:19">
      <c r="A191" s="1602">
        <v>48</v>
      </c>
      <c r="B191" s="1554"/>
      <c r="C191" s="1554"/>
      <c r="D191" s="1558"/>
      <c r="E191" s="1558"/>
      <c r="F191" s="1613"/>
      <c r="G191" s="2901"/>
      <c r="I191" s="2844"/>
      <c r="K191" s="1557"/>
      <c r="L191" s="1558"/>
      <c r="M191" s="1558"/>
      <c r="N191" s="1558"/>
      <c r="O191" s="1558"/>
      <c r="P191" s="1558"/>
      <c r="Q191" s="1558"/>
      <c r="R191" s="424"/>
      <c r="S191" s="2844">
        <v>48</v>
      </c>
    </row>
    <row r="192" spans="1:19">
      <c r="A192" s="1602">
        <v>49</v>
      </c>
      <c r="B192" s="1554"/>
      <c r="C192" s="1554"/>
      <c r="D192" s="1558"/>
      <c r="E192" s="1558"/>
      <c r="F192" s="1613"/>
      <c r="G192" s="2901"/>
      <c r="I192" s="2844"/>
      <c r="K192" s="1557"/>
      <c r="L192" s="1558"/>
      <c r="M192" s="1558"/>
      <c r="N192" s="1558"/>
      <c r="O192" s="1558"/>
      <c r="P192" s="1558"/>
      <c r="Q192" s="1558"/>
      <c r="R192" s="424"/>
      <c r="S192" s="2844">
        <v>49</v>
      </c>
    </row>
    <row r="193" spans="1:19">
      <c r="A193" s="1602">
        <v>50</v>
      </c>
      <c r="B193" s="1554"/>
      <c r="C193" s="1554"/>
      <c r="D193" s="1558"/>
      <c r="E193" s="1558"/>
      <c r="F193" s="1613"/>
      <c r="G193" s="2901"/>
      <c r="I193" s="2844"/>
      <c r="K193" s="1557"/>
      <c r="L193" s="1558"/>
      <c r="M193" s="1558"/>
      <c r="N193" s="1558"/>
      <c r="O193" s="1558"/>
      <c r="P193" s="1558"/>
      <c r="Q193" s="1558"/>
      <c r="R193" s="424"/>
      <c r="S193" s="2844">
        <v>50</v>
      </c>
    </row>
    <row r="194" spans="1:19">
      <c r="A194" s="1602">
        <v>51</v>
      </c>
      <c r="B194" s="1554"/>
      <c r="C194" s="1554"/>
      <c r="D194" s="1558"/>
      <c r="E194" s="1558"/>
      <c r="F194" s="1613"/>
      <c r="G194" s="1554"/>
      <c r="I194" s="2844"/>
      <c r="K194" s="1557"/>
      <c r="L194" s="1558"/>
      <c r="M194" s="1558"/>
      <c r="N194" s="1558"/>
      <c r="O194" s="1558"/>
      <c r="P194" s="1558"/>
      <c r="Q194" s="1558"/>
      <c r="R194" s="424"/>
      <c r="S194" s="2844">
        <v>51</v>
      </c>
    </row>
    <row r="195" spans="1:19" ht="16" thickBot="1">
      <c r="A195" s="1603">
        <v>52</v>
      </c>
      <c r="B195" s="1789"/>
      <c r="C195" s="1789"/>
      <c r="D195" s="1790"/>
      <c r="E195" s="1790"/>
      <c r="F195" s="1611"/>
      <c r="G195" s="1789"/>
      <c r="H195" s="3038"/>
      <c r="I195" s="3083"/>
      <c r="K195" s="1557"/>
      <c r="L195" s="2844"/>
      <c r="M195" s="2844"/>
      <c r="N195" s="2844"/>
      <c r="O195" s="1558"/>
      <c r="P195" s="1558"/>
      <c r="Q195" s="1558"/>
      <c r="R195" s="424"/>
      <c r="S195" s="3083">
        <v>52</v>
      </c>
    </row>
    <row r="196" spans="1:19" ht="16" thickBot="1">
      <c r="A196" s="1603">
        <v>53</v>
      </c>
      <c r="B196" s="3038"/>
      <c r="C196" s="3038"/>
      <c r="D196" s="3038"/>
      <c r="E196" s="3038"/>
      <c r="F196" s="1604" t="s">
        <v>496</v>
      </c>
      <c r="G196" s="2893">
        <f>SUM(G144:G195)+SUM(G77:G131)+SUM(G27:G61)</f>
        <v>5666.7919990568107</v>
      </c>
      <c r="H196" s="2893">
        <f>SUM(H144:H195)+SUM(H77:H131)+SUM(H27:H61)</f>
        <v>0</v>
      </c>
      <c r="I196" s="1790">
        <f>SUM(I144:I195)+SUM(I77:I131)+SUM(I27:I61)</f>
        <v>430</v>
      </c>
      <c r="K196" s="2895"/>
      <c r="L196" s="2896">
        <f t="shared" ref="L196:R196" si="0">SUM(L144:L195)+SUM(L77:L131)+SUM(L27:L61)</f>
        <v>37976445</v>
      </c>
      <c r="M196" s="2896">
        <f t="shared" si="0"/>
        <v>604021196</v>
      </c>
      <c r="N196" s="2896">
        <f t="shared" si="0"/>
        <v>641997641</v>
      </c>
      <c r="O196" s="2896">
        <f t="shared" si="0"/>
        <v>0</v>
      </c>
      <c r="P196" s="2896">
        <f t="shared" si="0"/>
        <v>0</v>
      </c>
      <c r="Q196" s="2896">
        <f t="shared" si="0"/>
        <v>0</v>
      </c>
      <c r="R196" s="2896">
        <f t="shared" si="0"/>
        <v>0</v>
      </c>
      <c r="S196" s="3083">
        <v>53</v>
      </c>
    </row>
    <row r="197" spans="1:19">
      <c r="A197" s="1590"/>
      <c r="F197" s="1591"/>
    </row>
    <row r="198" spans="1:19">
      <c r="A198" s="1590"/>
      <c r="B198" s="13" t="s">
        <v>5758</v>
      </c>
      <c r="F198" s="1591"/>
      <c r="K198" s="13" t="s">
        <v>5759</v>
      </c>
    </row>
    <row r="199" spans="1:19">
      <c r="A199" s="1590"/>
      <c r="F199" s="1591"/>
    </row>
    <row r="200" spans="1:19" ht="16" thickBot="1">
      <c r="A200" s="1592"/>
      <c r="B200" s="1608"/>
      <c r="C200" s="1608"/>
      <c r="D200" s="1608"/>
      <c r="E200" s="1608"/>
      <c r="F200" s="1594"/>
    </row>
  </sheetData>
  <printOptions horizontalCentered="1" verticalCentered="1"/>
  <pageMargins left="0.5" right="0.75" top="0.5" bottom="0.5" header="0.5" footer="0.5"/>
  <pageSetup scale="53" fitToWidth="2" fitToHeight="2" pageOrder="overThenDown" orientation="portrait" r:id="rId1"/>
  <headerFooter alignWithMargins="0"/>
  <rowBreaks count="1" manualBreakCount="1">
    <brk id="65" max="16383" man="1"/>
  </rowBreaks>
  <colBreaks count="1" manualBreakCount="1">
    <brk id="9" max="1048575" man="1"/>
  </colBreaks>
  <customProperties>
    <customPr name="_pios_id" r:id="rId2"/>
  </customPropertie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ransitionEvaluation="1">
    <tabColor rgb="FF92D050"/>
  </sheetPr>
  <dimension ref="A1:S200"/>
  <sheetViews>
    <sheetView view="pageBreakPreview" topLeftCell="F1" zoomScale="80" zoomScaleNormal="60" zoomScaleSheetLayoutView="80" workbookViewId="0">
      <selection activeCell="R18" sqref="R18"/>
    </sheetView>
  </sheetViews>
  <sheetFormatPr defaultColWidth="9.69140625" defaultRowHeight="15.5"/>
  <cols>
    <col min="1" max="1" width="4.69140625" customWidth="1"/>
    <col min="2" max="2" width="25" customWidth="1"/>
    <col min="3" max="3" width="18.07421875" customWidth="1"/>
    <col min="4" max="4" width="15.69140625" customWidth="1"/>
    <col min="5" max="5" width="15.765625" customWidth="1"/>
    <col min="6" max="6" width="11.23046875" customWidth="1"/>
    <col min="7" max="7" width="14.765625" customWidth="1"/>
    <col min="8" max="8" width="17.69140625" customWidth="1"/>
    <col min="9" max="9" width="2.69140625" customWidth="1"/>
    <col min="10" max="10" width="10.84375" bestFit="1" customWidth="1"/>
    <col min="11" max="11" width="12.69140625" customWidth="1"/>
    <col min="12" max="12" width="21.53515625" customWidth="1"/>
    <col min="13" max="13" width="15.4609375" customWidth="1"/>
    <col min="14" max="14" width="10.84375" customWidth="1"/>
    <col min="15" max="15" width="12.69140625" customWidth="1"/>
    <col min="16" max="16" width="13.69140625" customWidth="1"/>
    <col min="17" max="17" width="12.84375" customWidth="1"/>
    <col min="18" max="18" width="9.69140625" customWidth="1"/>
    <col min="19" max="19" width="7" customWidth="1"/>
  </cols>
  <sheetData>
    <row r="1" spans="1:19">
      <c r="A1" s="1471" t="s">
        <v>156</v>
      </c>
      <c r="B1" s="2683"/>
      <c r="C1" s="2683"/>
      <c r="D1" s="2835"/>
      <c r="E1" s="2834" t="s">
        <v>353</v>
      </c>
      <c r="F1" s="2683"/>
      <c r="G1" s="2791" t="s">
        <v>158</v>
      </c>
      <c r="H1" s="2753" t="s">
        <v>159</v>
      </c>
      <c r="J1" s="1471" t="s">
        <v>156</v>
      </c>
      <c r="K1" s="2683"/>
      <c r="L1" s="2683"/>
      <c r="M1" s="2835"/>
      <c r="N1" s="2834" t="s">
        <v>353</v>
      </c>
      <c r="O1" s="2683"/>
      <c r="P1" s="2791" t="s">
        <v>158</v>
      </c>
      <c r="Q1" s="2790"/>
      <c r="R1" s="2836" t="s">
        <v>159</v>
      </c>
      <c r="S1" s="2753"/>
    </row>
    <row r="2" spans="1:19">
      <c r="A2" s="2429" t="str">
        <f>'Data Sheet'!$C$25</f>
        <v xml:space="preserve">Niagara Mohawk Power Corporation </v>
      </c>
      <c r="E2" s="2429" t="s">
        <v>1107</v>
      </c>
      <c r="G2" s="2795" t="s">
        <v>161</v>
      </c>
      <c r="H2" s="1601"/>
      <c r="J2" s="2429" t="str">
        <f>'Data Sheet'!$C$25</f>
        <v xml:space="preserve">Niagara Mohawk Power Corporation </v>
      </c>
      <c r="N2" s="2429" t="s">
        <v>1107</v>
      </c>
      <c r="P2" s="2795" t="s">
        <v>161</v>
      </c>
      <c r="Q2" s="2030"/>
      <c r="R2" s="2838"/>
      <c r="S2" s="1601"/>
    </row>
    <row r="3" spans="1:19" ht="15" customHeight="1" thickBot="1">
      <c r="A3" s="3037"/>
      <c r="B3" s="3038"/>
      <c r="C3" s="3038"/>
      <c r="D3" s="3038"/>
      <c r="E3" s="3037" t="s">
        <v>1615</v>
      </c>
      <c r="F3" s="3038"/>
      <c r="G3" s="2877" t="str">
        <f>'Data Sheet'!$C$40</f>
        <v>April 20, 2026</v>
      </c>
      <c r="H3" s="2902" t="str">
        <f>'Data Sheet'!$C$38</f>
        <v>December 31, 2025</v>
      </c>
      <c r="J3" s="3037"/>
      <c r="K3" s="3038"/>
      <c r="L3" s="3038"/>
      <c r="M3" s="3038"/>
      <c r="N3" s="3037" t="s">
        <v>1615</v>
      </c>
      <c r="O3" s="3038"/>
      <c r="P3" s="2877" t="str">
        <f>'Data Sheet'!$C$40</f>
        <v>April 20, 2026</v>
      </c>
      <c r="Q3" s="418"/>
      <c r="R3" s="3080" t="str">
        <f>'Data Sheet'!$C$38</f>
        <v>December 31, 2025</v>
      </c>
      <c r="S3" s="2034"/>
    </row>
    <row r="4" spans="1:19" ht="19.5" customHeight="1" thickBot="1">
      <c r="A4" s="3081" t="s">
        <v>5760</v>
      </c>
      <c r="B4" s="3067"/>
      <c r="C4" s="3067"/>
      <c r="D4" s="3060"/>
      <c r="E4" s="3060"/>
      <c r="F4" s="3060"/>
      <c r="G4" s="2839"/>
      <c r="H4" s="2034"/>
      <c r="J4" s="3081" t="s">
        <v>5761</v>
      </c>
      <c r="K4" s="3067"/>
      <c r="L4" s="3067"/>
      <c r="M4" s="3060"/>
      <c r="N4" s="3060"/>
      <c r="O4" s="3060"/>
      <c r="P4" s="2839"/>
      <c r="Q4" s="2839"/>
      <c r="R4" s="2839"/>
      <c r="S4" s="2034"/>
    </row>
    <row r="5" spans="1:19">
      <c r="A5" s="2750"/>
      <c r="B5" s="34"/>
      <c r="C5" s="34"/>
      <c r="D5" s="12"/>
      <c r="E5" s="12"/>
      <c r="F5" s="12"/>
      <c r="G5" s="2615"/>
      <c r="H5" s="1579"/>
      <c r="J5" s="2750"/>
      <c r="K5" s="34"/>
      <c r="L5" s="34"/>
      <c r="M5" s="12"/>
      <c r="N5" s="12"/>
      <c r="O5" s="12"/>
      <c r="P5" s="2615"/>
      <c r="Q5" s="2615"/>
      <c r="R5" s="2615"/>
      <c r="S5" s="1579"/>
    </row>
    <row r="6" spans="1:19">
      <c r="A6" s="2429" t="s">
        <v>5762</v>
      </c>
      <c r="B6" s="9"/>
      <c r="C6" s="9"/>
      <c r="D6" s="9"/>
      <c r="E6" s="9" t="s">
        <v>5763</v>
      </c>
      <c r="F6" s="9"/>
      <c r="G6" s="9"/>
      <c r="H6" s="1579"/>
      <c r="J6" s="2429" t="s">
        <v>5764</v>
      </c>
      <c r="K6" s="9"/>
      <c r="L6" s="9"/>
      <c r="M6" s="9"/>
      <c r="N6" s="9" t="s">
        <v>5765</v>
      </c>
      <c r="O6" s="9"/>
      <c r="P6" s="9"/>
      <c r="Q6" s="9"/>
      <c r="R6" s="9"/>
      <c r="S6" s="1579"/>
    </row>
    <row r="7" spans="1:19">
      <c r="A7" s="2429" t="s">
        <v>5766</v>
      </c>
      <c r="B7" s="9"/>
      <c r="C7" s="9"/>
      <c r="D7" s="9"/>
      <c r="E7" s="9" t="s">
        <v>5767</v>
      </c>
      <c r="F7" s="9"/>
      <c r="G7" s="9"/>
      <c r="H7" s="1579"/>
      <c r="J7" s="2429" t="s">
        <v>5768</v>
      </c>
      <c r="K7" s="9"/>
      <c r="L7" s="9"/>
      <c r="M7" s="9"/>
      <c r="N7" s="9" t="s">
        <v>5769</v>
      </c>
      <c r="O7" s="9"/>
      <c r="P7" s="9"/>
      <c r="Q7" s="9"/>
      <c r="R7" s="9"/>
      <c r="S7" s="1579"/>
    </row>
    <row r="8" spans="1:19">
      <c r="A8" s="2429" t="s">
        <v>5770</v>
      </c>
      <c r="B8" s="9"/>
      <c r="C8" s="9"/>
      <c r="D8" s="9"/>
      <c r="E8" s="9" t="s">
        <v>5771</v>
      </c>
      <c r="F8" s="9"/>
      <c r="G8" s="9"/>
      <c r="H8" s="1579"/>
      <c r="J8" s="2429" t="s">
        <v>5772</v>
      </c>
      <c r="K8" s="9"/>
      <c r="L8" s="9"/>
      <c r="M8" s="9"/>
      <c r="N8" s="9" t="s">
        <v>5773</v>
      </c>
      <c r="O8" s="9"/>
      <c r="P8" s="9"/>
      <c r="Q8" s="9"/>
      <c r="R8" s="9"/>
      <c r="S8" s="1579"/>
    </row>
    <row r="9" spans="1:19">
      <c r="A9" s="2429" t="s">
        <v>5774</v>
      </c>
      <c r="B9" s="9"/>
      <c r="C9" s="9"/>
      <c r="D9" s="9"/>
      <c r="E9" s="9" t="s">
        <v>5775</v>
      </c>
      <c r="F9" s="9"/>
      <c r="G9" s="9"/>
      <c r="H9" s="1579"/>
      <c r="J9" s="2429" t="s">
        <v>5776</v>
      </c>
      <c r="K9" s="9"/>
      <c r="L9" s="9"/>
      <c r="M9" s="9"/>
      <c r="N9" s="9" t="s">
        <v>5777</v>
      </c>
      <c r="O9" s="9"/>
      <c r="P9" s="9"/>
      <c r="Q9" s="9"/>
      <c r="R9" s="9"/>
      <c r="S9" s="1579"/>
    </row>
    <row r="10" spans="1:19" ht="16" thickBot="1">
      <c r="A10" s="2932"/>
      <c r="B10" s="2921"/>
      <c r="C10" s="2921"/>
      <c r="D10" s="2921"/>
      <c r="E10" s="2921"/>
      <c r="F10" s="2921"/>
      <c r="G10" s="2921"/>
      <c r="H10" s="2510"/>
      <c r="J10" s="2932"/>
      <c r="K10" s="2921"/>
      <c r="L10" s="2921"/>
      <c r="M10" s="2921"/>
      <c r="N10" s="2921"/>
      <c r="O10" s="2921"/>
      <c r="P10" s="2921"/>
      <c r="Q10" s="2921"/>
      <c r="R10" s="2921"/>
      <c r="S10" s="2510"/>
    </row>
    <row r="11" spans="1:19">
      <c r="A11" s="2791"/>
      <c r="C11" s="1554"/>
      <c r="D11" s="1601"/>
      <c r="E11" s="391" t="s">
        <v>5778</v>
      </c>
      <c r="F11" s="1601"/>
      <c r="G11" s="391" t="s">
        <v>5779</v>
      </c>
      <c r="H11" s="2753"/>
      <c r="J11" s="2790"/>
      <c r="K11" s="363"/>
      <c r="L11" s="1598"/>
      <c r="M11" s="1598"/>
      <c r="N11" s="363"/>
      <c r="O11" s="363"/>
      <c r="P11" s="363"/>
      <c r="Q11" s="363"/>
      <c r="R11" s="363"/>
      <c r="S11" s="2031"/>
    </row>
    <row r="12" spans="1:19" ht="16" thickBot="1">
      <c r="A12" s="2795"/>
      <c r="B12" s="3060" t="s">
        <v>5780</v>
      </c>
      <c r="C12" s="2034"/>
      <c r="D12" s="1601" t="s">
        <v>399</v>
      </c>
      <c r="E12" s="3060" t="s">
        <v>5781</v>
      </c>
      <c r="F12" s="2034"/>
      <c r="G12" s="3060" t="s">
        <v>5781</v>
      </c>
      <c r="H12" s="2034"/>
      <c r="J12" s="3080" t="s">
        <v>5782</v>
      </c>
      <c r="K12" s="3060"/>
      <c r="L12" s="2034"/>
      <c r="M12" s="1598"/>
      <c r="N12" s="3060" t="s">
        <v>5783</v>
      </c>
      <c r="O12" s="3060"/>
      <c r="P12" s="3060"/>
      <c r="Q12" s="3060"/>
      <c r="R12" s="3060"/>
      <c r="S12" s="2034"/>
    </row>
    <row r="13" spans="1:19">
      <c r="A13" s="2795"/>
      <c r="B13" s="1601"/>
      <c r="C13" s="1601"/>
      <c r="D13" s="1598" t="s">
        <v>5784</v>
      </c>
      <c r="E13" s="1601"/>
      <c r="F13" s="1598" t="s">
        <v>3796</v>
      </c>
      <c r="G13" s="1601"/>
      <c r="H13" s="1598"/>
      <c r="J13" s="2795"/>
      <c r="K13" s="1601"/>
      <c r="L13" s="1601"/>
      <c r="M13" s="1598" t="s">
        <v>5785</v>
      </c>
      <c r="N13" s="1601" t="s">
        <v>5639</v>
      </c>
      <c r="O13" s="1598" t="s">
        <v>5786</v>
      </c>
      <c r="P13" s="1598"/>
      <c r="Q13" s="2435"/>
      <c r="R13" s="1598"/>
      <c r="S13" s="1598"/>
    </row>
    <row r="14" spans="1:19">
      <c r="A14" s="2795" t="s">
        <v>399</v>
      </c>
      <c r="B14" s="1554"/>
      <c r="C14" s="1554"/>
      <c r="D14" s="1598" t="s">
        <v>5787</v>
      </c>
      <c r="E14" s="1601"/>
      <c r="F14" s="1598" t="s">
        <v>108</v>
      </c>
      <c r="G14" s="1601"/>
      <c r="H14" s="1598"/>
      <c r="J14" s="2795"/>
      <c r="K14" s="1554"/>
      <c r="L14" s="1598" t="s">
        <v>5788</v>
      </c>
      <c r="M14" s="1598" t="s">
        <v>5789</v>
      </c>
      <c r="N14" s="1601" t="s">
        <v>5790</v>
      </c>
      <c r="O14" s="1598" t="s">
        <v>5791</v>
      </c>
      <c r="P14" s="1598" t="s">
        <v>5782</v>
      </c>
      <c r="Q14" s="2435"/>
      <c r="R14" s="1598"/>
      <c r="S14" s="1598" t="s">
        <v>399</v>
      </c>
    </row>
    <row r="15" spans="1:19">
      <c r="A15" s="2795" t="s">
        <v>402</v>
      </c>
      <c r="B15" s="1598" t="s">
        <v>5631</v>
      </c>
      <c r="C15" s="1598" t="s">
        <v>5632</v>
      </c>
      <c r="D15" s="1598" t="s">
        <v>5792</v>
      </c>
      <c r="E15" s="1598" t="s">
        <v>4668</v>
      </c>
      <c r="F15" s="1598" t="s">
        <v>5793</v>
      </c>
      <c r="G15" s="1601" t="s">
        <v>5794</v>
      </c>
      <c r="H15" s="1598" t="s">
        <v>5795</v>
      </c>
      <c r="J15" s="2795" t="s">
        <v>5796</v>
      </c>
      <c r="K15" s="1598" t="s">
        <v>5797</v>
      </c>
      <c r="L15" s="1598" t="s">
        <v>5790</v>
      </c>
      <c r="M15" s="1598" t="s">
        <v>5798</v>
      </c>
      <c r="N15" s="1598" t="s">
        <v>5639</v>
      </c>
      <c r="O15" s="1598" t="s">
        <v>5790</v>
      </c>
      <c r="P15" s="1598" t="s">
        <v>5790</v>
      </c>
      <c r="Q15" s="2435" t="s">
        <v>5799</v>
      </c>
      <c r="R15" s="1598" t="s">
        <v>496</v>
      </c>
      <c r="S15" s="1598" t="s">
        <v>402</v>
      </c>
    </row>
    <row r="16" spans="1:19">
      <c r="A16" s="2844"/>
      <c r="B16" s="1554"/>
      <c r="C16" s="1598"/>
      <c r="D16" s="1554"/>
      <c r="E16" s="1598"/>
      <c r="F16" s="1598" t="s">
        <v>5792</v>
      </c>
      <c r="G16" s="1601"/>
      <c r="H16" s="1554"/>
      <c r="J16" s="2844"/>
      <c r="K16" s="1554"/>
      <c r="L16" s="1598" t="s">
        <v>5800</v>
      </c>
      <c r="M16" s="1554"/>
      <c r="N16" s="1598" t="s">
        <v>1638</v>
      </c>
      <c r="O16" s="1598" t="s">
        <v>5801</v>
      </c>
      <c r="P16" s="1598" t="s">
        <v>5802</v>
      </c>
      <c r="Q16" s="2435" t="s">
        <v>2378</v>
      </c>
      <c r="R16" s="1598"/>
      <c r="S16" s="1554"/>
    </row>
    <row r="17" spans="1:19" ht="16" thickBot="1">
      <c r="A17" s="3083"/>
      <c r="B17" s="1717" t="s">
        <v>172</v>
      </c>
      <c r="C17" s="1717" t="s">
        <v>173</v>
      </c>
      <c r="D17" s="1717" t="s">
        <v>174</v>
      </c>
      <c r="E17" s="1717" t="s">
        <v>175</v>
      </c>
      <c r="F17" s="1717" t="s">
        <v>513</v>
      </c>
      <c r="G17" s="2034" t="s">
        <v>514</v>
      </c>
      <c r="H17" s="2034" t="s">
        <v>515</v>
      </c>
      <c r="J17" s="3061" t="s">
        <v>516</v>
      </c>
      <c r="K17" s="1717" t="s">
        <v>517</v>
      </c>
      <c r="L17" s="1717" t="s">
        <v>518</v>
      </c>
      <c r="M17" s="1717" t="s">
        <v>519</v>
      </c>
      <c r="N17" s="1717" t="s">
        <v>520</v>
      </c>
      <c r="O17" s="1717" t="s">
        <v>982</v>
      </c>
      <c r="P17" s="1717" t="s">
        <v>983</v>
      </c>
      <c r="Q17" s="2903" t="s">
        <v>984</v>
      </c>
      <c r="R17" s="2903" t="s">
        <v>985</v>
      </c>
      <c r="S17" s="1717"/>
    </row>
    <row r="18" spans="1:19">
      <c r="A18" s="2844">
        <v>1</v>
      </c>
      <c r="B18" s="1554" t="s">
        <v>5724</v>
      </c>
      <c r="C18" s="1554" t="s">
        <v>5803</v>
      </c>
      <c r="D18" s="3186">
        <v>0.13500001</v>
      </c>
      <c r="E18" s="1601" t="s">
        <v>5665</v>
      </c>
      <c r="F18" s="3186">
        <v>14</v>
      </c>
      <c r="G18" s="468">
        <v>1</v>
      </c>
      <c r="H18" s="2866"/>
      <c r="J18" s="3187">
        <v>1192.5</v>
      </c>
      <c r="K18" s="1554"/>
      <c r="L18" s="1598" t="s">
        <v>5804</v>
      </c>
      <c r="M18" s="1598">
        <v>115</v>
      </c>
      <c r="N18" s="2889"/>
      <c r="O18" s="2889"/>
      <c r="P18" s="2889"/>
      <c r="Q18" s="2904"/>
      <c r="R18" s="3250">
        <f>SUM(N18:P18)</f>
        <v>0</v>
      </c>
      <c r="S18" s="2844">
        <v>1</v>
      </c>
    </row>
    <row r="19" spans="1:19">
      <c r="A19" s="2844">
        <v>2</v>
      </c>
      <c r="B19" s="1554" t="s">
        <v>5724</v>
      </c>
      <c r="C19" s="1554" t="s">
        <v>5805</v>
      </c>
      <c r="D19" s="3186">
        <v>0.13500001</v>
      </c>
      <c r="E19" s="1598" t="s">
        <v>5665</v>
      </c>
      <c r="F19" s="3186">
        <v>14</v>
      </c>
      <c r="G19" s="468">
        <v>1</v>
      </c>
      <c r="H19" s="2866"/>
      <c r="J19" s="3187">
        <v>1192.5</v>
      </c>
      <c r="K19" s="1554"/>
      <c r="L19" s="1598" t="s">
        <v>5804</v>
      </c>
      <c r="M19" s="1598">
        <v>115</v>
      </c>
      <c r="N19" s="2890"/>
      <c r="O19" s="2890"/>
      <c r="P19" s="2890"/>
      <c r="Q19" s="2905"/>
      <c r="R19" s="3250">
        <f t="shared" ref="R19:R60" si="0">SUM(N19:P19)</f>
        <v>0</v>
      </c>
      <c r="S19" s="2844">
        <v>2</v>
      </c>
    </row>
    <row r="20" spans="1:19">
      <c r="A20" s="2844">
        <v>3</v>
      </c>
      <c r="B20" s="1554" t="s">
        <v>5724</v>
      </c>
      <c r="C20" s="1554" t="s">
        <v>5806</v>
      </c>
      <c r="D20" s="3186">
        <v>0.14199999999999999</v>
      </c>
      <c r="E20" s="1598" t="s">
        <v>5665</v>
      </c>
      <c r="F20" s="3186">
        <v>14</v>
      </c>
      <c r="G20" s="468">
        <v>1</v>
      </c>
      <c r="H20" s="2866"/>
      <c r="J20" s="3187">
        <v>1192.5</v>
      </c>
      <c r="K20" s="1554"/>
      <c r="L20" s="1598" t="s">
        <v>5804</v>
      </c>
      <c r="M20" s="1598">
        <v>115</v>
      </c>
      <c r="N20" s="2890"/>
      <c r="O20" s="2890"/>
      <c r="P20" s="2890"/>
      <c r="Q20" s="2905"/>
      <c r="R20" s="3250">
        <f t="shared" si="0"/>
        <v>0</v>
      </c>
      <c r="S20" s="2844">
        <v>3</v>
      </c>
    </row>
    <row r="21" spans="1:19">
      <c r="A21" s="2844">
        <v>4</v>
      </c>
      <c r="B21" s="1554" t="s">
        <v>5724</v>
      </c>
      <c r="C21" s="1554" t="s">
        <v>5807</v>
      </c>
      <c r="D21" s="3186">
        <v>0.28200001000000002</v>
      </c>
      <c r="E21" s="1598" t="s">
        <v>5665</v>
      </c>
      <c r="F21" s="3186">
        <v>14</v>
      </c>
      <c r="G21" s="468">
        <v>2</v>
      </c>
      <c r="H21" s="2866"/>
      <c r="J21" s="3187">
        <v>795</v>
      </c>
      <c r="K21" s="1554"/>
      <c r="L21" s="1598" t="s">
        <v>5804</v>
      </c>
      <c r="M21" s="1598">
        <v>115</v>
      </c>
      <c r="N21" s="2890"/>
      <c r="O21" s="2890"/>
      <c r="P21" s="2890"/>
      <c r="Q21" s="2905"/>
      <c r="R21" s="3250">
        <f t="shared" si="0"/>
        <v>0</v>
      </c>
      <c r="S21" s="2844">
        <v>4</v>
      </c>
    </row>
    <row r="22" spans="1:19">
      <c r="A22" s="2844">
        <v>5</v>
      </c>
      <c r="B22" s="1554" t="s">
        <v>5724</v>
      </c>
      <c r="C22" s="1554" t="s">
        <v>5807</v>
      </c>
      <c r="D22" s="3186">
        <v>0.34199998999999998</v>
      </c>
      <c r="E22" s="1598" t="s">
        <v>5665</v>
      </c>
      <c r="F22" s="3186">
        <v>12</v>
      </c>
      <c r="G22" s="468">
        <v>2</v>
      </c>
      <c r="H22" s="2866"/>
      <c r="J22" s="3187">
        <v>795</v>
      </c>
      <c r="K22" s="1554"/>
      <c r="L22" s="1598" t="s">
        <v>5804</v>
      </c>
      <c r="M22" s="1598">
        <v>115</v>
      </c>
      <c r="N22" s="2890"/>
      <c r="O22" s="2890"/>
      <c r="P22" s="2890"/>
      <c r="Q22" s="2905"/>
      <c r="R22" s="3250">
        <f t="shared" si="0"/>
        <v>0</v>
      </c>
      <c r="S22" s="2844">
        <v>5</v>
      </c>
    </row>
    <row r="23" spans="1:19">
      <c r="A23" s="2850">
        <v>6</v>
      </c>
      <c r="B23" s="1554" t="s">
        <v>5808</v>
      </c>
      <c r="C23" s="1554" t="s">
        <v>5809</v>
      </c>
      <c r="D23" s="3186">
        <v>1.0499999499999999</v>
      </c>
      <c r="E23" s="1554" t="s">
        <v>5660</v>
      </c>
      <c r="F23" s="3186">
        <v>18</v>
      </c>
      <c r="G23" s="468">
        <v>1</v>
      </c>
      <c r="H23" s="2866"/>
      <c r="J23" s="3187">
        <v>336.4</v>
      </c>
      <c r="K23" s="1554"/>
      <c r="L23" s="1598" t="s">
        <v>5810</v>
      </c>
      <c r="M23" s="1598">
        <v>115</v>
      </c>
      <c r="N23" s="2890"/>
      <c r="O23" s="2890"/>
      <c r="P23" s="2890"/>
      <c r="Q23" s="2905"/>
      <c r="R23" s="3250">
        <f t="shared" si="0"/>
        <v>0</v>
      </c>
      <c r="S23" s="2844">
        <v>6</v>
      </c>
    </row>
    <row r="24" spans="1:19">
      <c r="A24" s="2850">
        <v>7</v>
      </c>
      <c r="B24" s="1554" t="s">
        <v>5811</v>
      </c>
      <c r="C24" s="1554" t="s">
        <v>5737</v>
      </c>
      <c r="D24" s="3186">
        <v>8.8090000199999992</v>
      </c>
      <c r="E24" s="1554" t="s">
        <v>5647</v>
      </c>
      <c r="F24" s="3186">
        <v>8</v>
      </c>
      <c r="G24" s="468">
        <v>2</v>
      </c>
      <c r="H24" s="2866"/>
      <c r="J24" s="3187">
        <v>336.4</v>
      </c>
      <c r="K24" s="1554"/>
      <c r="L24" s="1598" t="s">
        <v>5810</v>
      </c>
      <c r="M24" s="1598">
        <v>115</v>
      </c>
      <c r="N24" s="2890"/>
      <c r="O24" s="2890"/>
      <c r="P24" s="2890"/>
      <c r="Q24" s="2905"/>
      <c r="R24" s="3250">
        <f t="shared" si="0"/>
        <v>0</v>
      </c>
      <c r="S24" s="2844">
        <v>7</v>
      </c>
    </row>
    <row r="25" spans="1:19">
      <c r="A25" s="2850">
        <v>8</v>
      </c>
      <c r="B25" s="1554" t="s">
        <v>5812</v>
      </c>
      <c r="C25" s="1554" t="s">
        <v>5813</v>
      </c>
      <c r="D25" s="3186">
        <v>9.9560003300000002</v>
      </c>
      <c r="E25" s="1554" t="s">
        <v>5660</v>
      </c>
      <c r="F25" s="3186">
        <v>11</v>
      </c>
      <c r="G25" s="468">
        <v>2</v>
      </c>
      <c r="H25" s="2866"/>
      <c r="J25" s="3187">
        <v>336.4</v>
      </c>
      <c r="K25" s="1554"/>
      <c r="L25" s="1598" t="s">
        <v>5810</v>
      </c>
      <c r="M25" s="1598">
        <v>115</v>
      </c>
      <c r="N25" s="2890"/>
      <c r="O25" s="2890"/>
      <c r="P25" s="2890"/>
      <c r="Q25" s="2905"/>
      <c r="R25" s="3250">
        <f t="shared" si="0"/>
        <v>0</v>
      </c>
      <c r="S25" s="2844">
        <v>8</v>
      </c>
    </row>
    <row r="26" spans="1:19">
      <c r="A26" s="2850">
        <v>9</v>
      </c>
      <c r="B26" s="1554" t="s">
        <v>5814</v>
      </c>
      <c r="C26" s="1554" t="s">
        <v>5815</v>
      </c>
      <c r="D26" s="3186">
        <v>21.153999299999999</v>
      </c>
      <c r="E26" s="1554" t="s">
        <v>5660</v>
      </c>
      <c r="F26" s="3186">
        <v>12</v>
      </c>
      <c r="G26" s="468">
        <v>2</v>
      </c>
      <c r="H26" s="2866"/>
      <c r="J26" s="3187" t="s">
        <v>5816</v>
      </c>
      <c r="K26" s="1554"/>
      <c r="L26" s="1598" t="s">
        <v>5810</v>
      </c>
      <c r="M26" s="1598">
        <v>115</v>
      </c>
      <c r="N26" s="2890"/>
      <c r="O26" s="2890"/>
      <c r="P26" s="2890"/>
      <c r="Q26" s="2905"/>
      <c r="R26" s="3250">
        <f t="shared" si="0"/>
        <v>0</v>
      </c>
      <c r="S26" s="2844">
        <v>9</v>
      </c>
    </row>
    <row r="27" spans="1:19">
      <c r="A27" s="2850">
        <v>10</v>
      </c>
      <c r="B27" s="1554"/>
      <c r="C27" s="1554"/>
      <c r="D27" s="1558"/>
      <c r="E27" s="1554"/>
      <c r="F27" s="2890"/>
      <c r="G27" s="424"/>
      <c r="H27" s="2866"/>
      <c r="J27" s="2850"/>
      <c r="K27" s="1554"/>
      <c r="L27" s="1598"/>
      <c r="M27" s="1554"/>
      <c r="N27" s="2890"/>
      <c r="O27" s="2890"/>
      <c r="P27" s="2890"/>
      <c r="Q27" s="2905"/>
      <c r="R27" s="3250">
        <f t="shared" si="0"/>
        <v>0</v>
      </c>
      <c r="S27" s="2844">
        <v>10</v>
      </c>
    </row>
    <row r="28" spans="1:19">
      <c r="A28" s="2850">
        <v>11</v>
      </c>
      <c r="B28" s="1554"/>
      <c r="C28" s="1554"/>
      <c r="D28" s="1558"/>
      <c r="E28" s="1554"/>
      <c r="F28" s="2890"/>
      <c r="G28" s="424"/>
      <c r="H28" s="2866"/>
      <c r="J28" s="2850"/>
      <c r="K28" s="1554"/>
      <c r="L28" s="1554"/>
      <c r="M28" s="1554"/>
      <c r="N28" s="2890"/>
      <c r="O28" s="2890"/>
      <c r="P28" s="2890"/>
      <c r="Q28" s="2905"/>
      <c r="R28" s="3250">
        <f t="shared" si="0"/>
        <v>0</v>
      </c>
      <c r="S28" s="2844">
        <v>11</v>
      </c>
    </row>
    <row r="29" spans="1:19">
      <c r="A29" s="2850">
        <v>12</v>
      </c>
      <c r="B29" s="1554"/>
      <c r="C29" s="1554"/>
      <c r="D29" s="1558"/>
      <c r="E29" s="1554"/>
      <c r="F29" s="2890"/>
      <c r="G29" s="424"/>
      <c r="H29" s="2866"/>
      <c r="J29" s="2850"/>
      <c r="K29" s="1554"/>
      <c r="L29" s="1554"/>
      <c r="M29" s="1554"/>
      <c r="N29" s="2890"/>
      <c r="O29" s="2890"/>
      <c r="P29" s="2890"/>
      <c r="Q29" s="2905"/>
      <c r="R29" s="3250">
        <f t="shared" si="0"/>
        <v>0</v>
      </c>
      <c r="S29" s="2844">
        <v>12</v>
      </c>
    </row>
    <row r="30" spans="1:19">
      <c r="A30" s="2850">
        <v>13</v>
      </c>
      <c r="B30" s="1554"/>
      <c r="C30" s="1554"/>
      <c r="D30" s="1558"/>
      <c r="E30" s="1554"/>
      <c r="F30" s="2890"/>
      <c r="G30" s="424"/>
      <c r="H30" s="2866"/>
      <c r="J30" s="2850"/>
      <c r="K30" s="1554"/>
      <c r="L30" s="1554"/>
      <c r="M30" s="1554"/>
      <c r="N30" s="2890"/>
      <c r="O30" s="2890"/>
      <c r="P30" s="2890"/>
      <c r="Q30" s="2905"/>
      <c r="R30" s="3250">
        <f t="shared" si="0"/>
        <v>0</v>
      </c>
      <c r="S30" s="2844">
        <v>13</v>
      </c>
    </row>
    <row r="31" spans="1:19">
      <c r="A31" s="2850">
        <v>14</v>
      </c>
      <c r="B31" s="1554"/>
      <c r="C31" s="1554"/>
      <c r="D31" s="1558"/>
      <c r="E31" s="1554"/>
      <c r="F31" s="2890"/>
      <c r="G31" s="424"/>
      <c r="H31" s="2866"/>
      <c r="J31" s="2850"/>
      <c r="K31" s="1554"/>
      <c r="L31" s="1554"/>
      <c r="M31" s="1554"/>
      <c r="N31" s="2890"/>
      <c r="O31" s="2890"/>
      <c r="P31" s="2890"/>
      <c r="Q31" s="2905"/>
      <c r="R31" s="3250">
        <f t="shared" si="0"/>
        <v>0</v>
      </c>
      <c r="S31" s="2844">
        <v>14</v>
      </c>
    </row>
    <row r="32" spans="1:19">
      <c r="A32" s="2850">
        <v>15</v>
      </c>
      <c r="B32" s="1554"/>
      <c r="C32" s="1554"/>
      <c r="D32" s="1558"/>
      <c r="E32" s="1554"/>
      <c r="F32" s="2890"/>
      <c r="G32" s="424"/>
      <c r="H32" s="2866"/>
      <c r="J32" s="2850"/>
      <c r="K32" s="1554"/>
      <c r="L32" s="1554"/>
      <c r="M32" s="1554"/>
      <c r="N32" s="2890"/>
      <c r="O32" s="2890"/>
      <c r="P32" s="2890"/>
      <c r="Q32" s="2905"/>
      <c r="R32" s="3250">
        <f t="shared" si="0"/>
        <v>0</v>
      </c>
      <c r="S32" s="2844">
        <v>15</v>
      </c>
    </row>
    <row r="33" spans="1:19">
      <c r="A33" s="2850">
        <v>16</v>
      </c>
      <c r="B33" s="1554"/>
      <c r="C33" s="1554"/>
      <c r="D33" s="1558"/>
      <c r="E33" s="1554"/>
      <c r="F33" s="2890"/>
      <c r="G33" s="424"/>
      <c r="H33" s="2866"/>
      <c r="J33" s="2850"/>
      <c r="K33" s="1554"/>
      <c r="L33" s="1554"/>
      <c r="M33" s="1554"/>
      <c r="N33" s="2890"/>
      <c r="O33" s="2890"/>
      <c r="P33" s="2890"/>
      <c r="Q33" s="2905"/>
      <c r="R33" s="3250">
        <f t="shared" si="0"/>
        <v>0</v>
      </c>
      <c r="S33" s="2844">
        <v>16</v>
      </c>
    </row>
    <row r="34" spans="1:19">
      <c r="A34" s="2844">
        <v>17</v>
      </c>
      <c r="B34" s="1554"/>
      <c r="C34" s="1554"/>
      <c r="D34" s="1558"/>
      <c r="E34" s="1554"/>
      <c r="F34" s="2890"/>
      <c r="G34" s="424"/>
      <c r="H34" s="2866"/>
      <c r="J34" s="2844"/>
      <c r="K34" s="1554"/>
      <c r="L34" s="1554"/>
      <c r="M34" s="1554"/>
      <c r="N34" s="2890"/>
      <c r="O34" s="2890"/>
      <c r="P34" s="2890"/>
      <c r="Q34" s="2905"/>
      <c r="R34" s="3250">
        <f t="shared" si="0"/>
        <v>0</v>
      </c>
      <c r="S34" s="2844">
        <v>17</v>
      </c>
    </row>
    <row r="35" spans="1:19">
      <c r="A35" s="2844">
        <v>18</v>
      </c>
      <c r="B35" s="1554"/>
      <c r="C35" s="1554"/>
      <c r="D35" s="1558"/>
      <c r="E35" s="1554"/>
      <c r="F35" s="2890"/>
      <c r="G35" s="424"/>
      <c r="H35" s="2866"/>
      <c r="J35" s="2844"/>
      <c r="K35" s="1554"/>
      <c r="L35" s="1554"/>
      <c r="M35" s="1554"/>
      <c r="N35" s="2890"/>
      <c r="O35" s="2890"/>
      <c r="P35" s="2890"/>
      <c r="Q35" s="2905"/>
      <c r="R35" s="3250">
        <f t="shared" si="0"/>
        <v>0</v>
      </c>
      <c r="S35" s="2844">
        <v>18</v>
      </c>
    </row>
    <row r="36" spans="1:19">
      <c r="A36" s="2844">
        <v>19</v>
      </c>
      <c r="B36" s="1554"/>
      <c r="C36" s="1554"/>
      <c r="D36" s="1558"/>
      <c r="E36" s="1554"/>
      <c r="F36" s="2890"/>
      <c r="G36" s="424"/>
      <c r="H36" s="2866"/>
      <c r="J36" s="2844"/>
      <c r="K36" s="1554"/>
      <c r="L36" s="1554"/>
      <c r="M36" s="1554"/>
      <c r="N36" s="2890"/>
      <c r="O36" s="2890"/>
      <c r="P36" s="2890"/>
      <c r="Q36" s="2905"/>
      <c r="R36" s="3250">
        <f t="shared" si="0"/>
        <v>0</v>
      </c>
      <c r="S36" s="2844">
        <v>19</v>
      </c>
    </row>
    <row r="37" spans="1:19">
      <c r="A37" s="2844">
        <v>20</v>
      </c>
      <c r="B37" s="1554"/>
      <c r="C37" s="1554"/>
      <c r="D37" s="1558"/>
      <c r="E37" s="1554"/>
      <c r="F37" s="2890"/>
      <c r="G37" s="424"/>
      <c r="H37" s="2866"/>
      <c r="J37" s="2844"/>
      <c r="K37" s="1554"/>
      <c r="L37" s="1554"/>
      <c r="M37" s="1554"/>
      <c r="N37" s="2890"/>
      <c r="O37" s="2890"/>
      <c r="P37" s="2890"/>
      <c r="Q37" s="2905"/>
      <c r="R37" s="3250">
        <f t="shared" si="0"/>
        <v>0</v>
      </c>
      <c r="S37" s="2844">
        <v>20</v>
      </c>
    </row>
    <row r="38" spans="1:19">
      <c r="A38" s="2844">
        <v>21</v>
      </c>
      <c r="B38" s="1554"/>
      <c r="C38" s="1554"/>
      <c r="D38" s="1558"/>
      <c r="E38" s="1554"/>
      <c r="F38" s="2890"/>
      <c r="G38" s="424"/>
      <c r="H38" s="2866"/>
      <c r="J38" s="2844"/>
      <c r="K38" s="1554"/>
      <c r="L38" s="1554"/>
      <c r="M38" s="1554"/>
      <c r="N38" s="2890"/>
      <c r="O38" s="2890"/>
      <c r="P38" s="2890"/>
      <c r="Q38" s="2905"/>
      <c r="R38" s="3250">
        <f t="shared" si="0"/>
        <v>0</v>
      </c>
      <c r="S38" s="2844">
        <v>21</v>
      </c>
    </row>
    <row r="39" spans="1:19">
      <c r="A39" s="2844">
        <v>22</v>
      </c>
      <c r="B39" s="1554"/>
      <c r="C39" s="1554"/>
      <c r="D39" s="1558"/>
      <c r="E39" s="1554"/>
      <c r="F39" s="2890"/>
      <c r="G39" s="424"/>
      <c r="H39" s="2866"/>
      <c r="J39" s="2844"/>
      <c r="K39" s="1554"/>
      <c r="L39" s="1554"/>
      <c r="M39" s="1554"/>
      <c r="N39" s="2890"/>
      <c r="O39" s="2890"/>
      <c r="P39" s="2890"/>
      <c r="Q39" s="2905"/>
      <c r="R39" s="3250">
        <f t="shared" si="0"/>
        <v>0</v>
      </c>
      <c r="S39" s="2844">
        <v>22</v>
      </c>
    </row>
    <row r="40" spans="1:19">
      <c r="A40" s="2844">
        <v>23</v>
      </c>
      <c r="B40" s="1554"/>
      <c r="C40" s="1554"/>
      <c r="D40" s="1558"/>
      <c r="E40" s="1554"/>
      <c r="F40" s="2890"/>
      <c r="G40" s="424"/>
      <c r="H40" s="2866"/>
      <c r="J40" s="2844"/>
      <c r="K40" s="1554"/>
      <c r="L40" s="1554"/>
      <c r="M40" s="1554"/>
      <c r="N40" s="2890"/>
      <c r="O40" s="2890"/>
      <c r="P40" s="2890"/>
      <c r="Q40" s="2905"/>
      <c r="R40" s="3250">
        <f t="shared" si="0"/>
        <v>0</v>
      </c>
      <c r="S40" s="2844">
        <v>23</v>
      </c>
    </row>
    <row r="41" spans="1:19">
      <c r="A41" s="2844">
        <v>24</v>
      </c>
      <c r="B41" s="1554"/>
      <c r="C41" s="1554"/>
      <c r="D41" s="1558"/>
      <c r="E41" s="1554"/>
      <c r="F41" s="2890"/>
      <c r="G41" s="424"/>
      <c r="H41" s="2866"/>
      <c r="J41" s="2844"/>
      <c r="K41" s="1554"/>
      <c r="L41" s="1554"/>
      <c r="M41" s="1554"/>
      <c r="N41" s="2890"/>
      <c r="O41" s="2890"/>
      <c r="P41" s="2890"/>
      <c r="Q41" s="2905"/>
      <c r="R41" s="3250">
        <f t="shared" si="0"/>
        <v>0</v>
      </c>
      <c r="S41" s="2844">
        <v>24</v>
      </c>
    </row>
    <row r="42" spans="1:19">
      <c r="A42" s="2844">
        <v>25</v>
      </c>
      <c r="B42" s="1554"/>
      <c r="C42" s="1554"/>
      <c r="D42" s="1558"/>
      <c r="E42" s="1554"/>
      <c r="F42" s="2890"/>
      <c r="G42" s="424"/>
      <c r="H42" s="2866"/>
      <c r="J42" s="2844"/>
      <c r="K42" s="1554"/>
      <c r="L42" s="1554"/>
      <c r="M42" s="1554"/>
      <c r="N42" s="2890"/>
      <c r="O42" s="2890"/>
      <c r="P42" s="2890"/>
      <c r="Q42" s="2905"/>
      <c r="R42" s="3250">
        <f t="shared" si="0"/>
        <v>0</v>
      </c>
      <c r="S42" s="2844">
        <v>25</v>
      </c>
    </row>
    <row r="43" spans="1:19">
      <c r="A43" s="2844">
        <v>26</v>
      </c>
      <c r="B43" s="1554"/>
      <c r="C43" s="1554"/>
      <c r="D43" s="1558"/>
      <c r="E43" s="1554"/>
      <c r="F43" s="2890"/>
      <c r="G43" s="424"/>
      <c r="H43" s="2866"/>
      <c r="J43" s="2844"/>
      <c r="K43" s="1554"/>
      <c r="L43" s="1554"/>
      <c r="M43" s="1554"/>
      <c r="N43" s="2890"/>
      <c r="O43" s="2890"/>
      <c r="P43" s="2890"/>
      <c r="Q43" s="2905"/>
      <c r="R43" s="3250">
        <f t="shared" si="0"/>
        <v>0</v>
      </c>
      <c r="S43" s="2844">
        <v>26</v>
      </c>
    </row>
    <row r="44" spans="1:19">
      <c r="A44" s="2844">
        <v>27</v>
      </c>
      <c r="B44" s="1554"/>
      <c r="C44" s="1554"/>
      <c r="D44" s="1558"/>
      <c r="E44" s="1554"/>
      <c r="F44" s="2890"/>
      <c r="G44" s="424"/>
      <c r="H44" s="2866"/>
      <c r="J44" s="2844"/>
      <c r="K44" s="1554"/>
      <c r="L44" s="1554"/>
      <c r="M44" s="1554"/>
      <c r="N44" s="2890"/>
      <c r="O44" s="2890"/>
      <c r="P44" s="2890"/>
      <c r="Q44" s="2905"/>
      <c r="R44" s="3250">
        <f t="shared" si="0"/>
        <v>0</v>
      </c>
      <c r="S44" s="2844">
        <v>27</v>
      </c>
    </row>
    <row r="45" spans="1:19">
      <c r="A45" s="2844">
        <v>28</v>
      </c>
      <c r="B45" s="1554"/>
      <c r="C45" s="1554"/>
      <c r="D45" s="1558"/>
      <c r="E45" s="1554"/>
      <c r="F45" s="2890"/>
      <c r="G45" s="424"/>
      <c r="H45" s="2866"/>
      <c r="J45" s="2844"/>
      <c r="K45" s="1554"/>
      <c r="L45" s="1554"/>
      <c r="M45" s="1554"/>
      <c r="N45" s="2890"/>
      <c r="O45" s="2890"/>
      <c r="P45" s="2890"/>
      <c r="Q45" s="2905"/>
      <c r="R45" s="3250">
        <f t="shared" si="0"/>
        <v>0</v>
      </c>
      <c r="S45" s="2844">
        <v>28</v>
      </c>
    </row>
    <row r="46" spans="1:19">
      <c r="A46" s="2844">
        <v>29</v>
      </c>
      <c r="B46" s="1554"/>
      <c r="C46" s="1554"/>
      <c r="D46" s="1558"/>
      <c r="E46" s="1554"/>
      <c r="F46" s="2890"/>
      <c r="G46" s="424"/>
      <c r="H46" s="2866"/>
      <c r="J46" s="2844"/>
      <c r="K46" s="1554"/>
      <c r="L46" s="1554"/>
      <c r="M46" s="1554"/>
      <c r="N46" s="2890"/>
      <c r="O46" s="2890"/>
      <c r="P46" s="2890"/>
      <c r="Q46" s="2905"/>
      <c r="R46" s="3250">
        <f t="shared" si="0"/>
        <v>0</v>
      </c>
      <c r="S46" s="2844">
        <v>29</v>
      </c>
    </row>
    <row r="47" spans="1:19">
      <c r="A47" s="2844">
        <v>30</v>
      </c>
      <c r="B47" s="1554"/>
      <c r="C47" s="1554"/>
      <c r="D47" s="1558"/>
      <c r="E47" s="1554"/>
      <c r="F47" s="2890"/>
      <c r="G47" s="424"/>
      <c r="H47" s="2866"/>
      <c r="J47" s="2844"/>
      <c r="K47" s="1554"/>
      <c r="L47" s="1554"/>
      <c r="M47" s="1554"/>
      <c r="N47" s="2890"/>
      <c r="O47" s="2890"/>
      <c r="P47" s="2890"/>
      <c r="Q47" s="2905"/>
      <c r="R47" s="3250">
        <f t="shared" si="0"/>
        <v>0</v>
      </c>
      <c r="S47" s="2844">
        <v>30</v>
      </c>
    </row>
    <row r="48" spans="1:19">
      <c r="A48" s="2844">
        <v>31</v>
      </c>
      <c r="B48" s="1554"/>
      <c r="C48" s="1554"/>
      <c r="D48" s="1558"/>
      <c r="E48" s="1554"/>
      <c r="F48" s="2890"/>
      <c r="G48" s="424"/>
      <c r="H48" s="2866"/>
      <c r="J48" s="2844"/>
      <c r="K48" s="1554"/>
      <c r="L48" s="1554"/>
      <c r="M48" s="1554"/>
      <c r="N48" s="2890"/>
      <c r="O48" s="2890"/>
      <c r="P48" s="2890"/>
      <c r="Q48" s="2905"/>
      <c r="R48" s="3250">
        <f t="shared" si="0"/>
        <v>0</v>
      </c>
      <c r="S48" s="2844">
        <v>31</v>
      </c>
    </row>
    <row r="49" spans="1:19">
      <c r="A49" s="2844">
        <v>32</v>
      </c>
      <c r="B49" s="1554"/>
      <c r="C49" s="1554"/>
      <c r="D49" s="1558"/>
      <c r="E49" s="1554"/>
      <c r="F49" s="2890"/>
      <c r="G49" s="424"/>
      <c r="H49" s="2866"/>
      <c r="J49" s="2844"/>
      <c r="K49" s="1554"/>
      <c r="L49" s="1554"/>
      <c r="M49" s="1554"/>
      <c r="N49" s="2890"/>
      <c r="O49" s="2890"/>
      <c r="P49" s="2890"/>
      <c r="Q49" s="2905"/>
      <c r="R49" s="3250">
        <f t="shared" si="0"/>
        <v>0</v>
      </c>
      <c r="S49" s="2844">
        <v>32</v>
      </c>
    </row>
    <row r="50" spans="1:19">
      <c r="A50" s="2844">
        <v>33</v>
      </c>
      <c r="B50" s="1554"/>
      <c r="C50" s="1554"/>
      <c r="D50" s="1558"/>
      <c r="E50" s="1554"/>
      <c r="F50" s="2890"/>
      <c r="G50" s="424"/>
      <c r="H50" s="2866"/>
      <c r="J50" s="2844"/>
      <c r="K50" s="1554"/>
      <c r="L50" s="1554"/>
      <c r="M50" s="1554"/>
      <c r="N50" s="2890"/>
      <c r="O50" s="2890"/>
      <c r="P50" s="2890"/>
      <c r="Q50" s="2905"/>
      <c r="R50" s="3250">
        <f t="shared" si="0"/>
        <v>0</v>
      </c>
      <c r="S50" s="2844">
        <v>33</v>
      </c>
    </row>
    <row r="51" spans="1:19">
      <c r="A51" s="2844">
        <v>34</v>
      </c>
      <c r="B51" s="1554"/>
      <c r="C51" s="1554"/>
      <c r="D51" s="1558"/>
      <c r="E51" s="1554"/>
      <c r="F51" s="2890"/>
      <c r="G51" s="424"/>
      <c r="H51" s="2866"/>
      <c r="J51" s="2844"/>
      <c r="K51" s="1554"/>
      <c r="L51" s="1554"/>
      <c r="M51" s="1554"/>
      <c r="N51" s="2890"/>
      <c r="O51" s="2890"/>
      <c r="P51" s="2890"/>
      <c r="Q51" s="2905"/>
      <c r="R51" s="3250">
        <f t="shared" si="0"/>
        <v>0</v>
      </c>
      <c r="S51" s="2844">
        <v>34</v>
      </c>
    </row>
    <row r="52" spans="1:19">
      <c r="A52" s="2844">
        <v>35</v>
      </c>
      <c r="B52" s="1554"/>
      <c r="C52" s="1554"/>
      <c r="D52" s="1558"/>
      <c r="E52" s="1554"/>
      <c r="F52" s="2890"/>
      <c r="G52" s="424"/>
      <c r="H52" s="2866"/>
      <c r="J52" s="2844"/>
      <c r="K52" s="1554"/>
      <c r="L52" s="1554"/>
      <c r="M52" s="1554"/>
      <c r="N52" s="2890"/>
      <c r="O52" s="2890"/>
      <c r="P52" s="2890"/>
      <c r="Q52" s="2905"/>
      <c r="R52" s="3250">
        <f t="shared" si="0"/>
        <v>0</v>
      </c>
      <c r="S52" s="2844">
        <v>35</v>
      </c>
    </row>
    <row r="53" spans="1:19">
      <c r="A53" s="2844">
        <v>36</v>
      </c>
      <c r="B53" s="1554"/>
      <c r="C53" s="1554"/>
      <c r="D53" s="1558"/>
      <c r="E53" s="1554"/>
      <c r="F53" s="2890"/>
      <c r="G53" s="424"/>
      <c r="H53" s="2866"/>
      <c r="J53" s="2844"/>
      <c r="K53" s="1554"/>
      <c r="L53" s="1554"/>
      <c r="M53" s="1554"/>
      <c r="N53" s="2890"/>
      <c r="O53" s="2890"/>
      <c r="P53" s="2890"/>
      <c r="Q53" s="2905"/>
      <c r="R53" s="3250">
        <f t="shared" si="0"/>
        <v>0</v>
      </c>
      <c r="S53" s="2844">
        <v>36</v>
      </c>
    </row>
    <row r="54" spans="1:19">
      <c r="A54" s="2844">
        <v>37</v>
      </c>
      <c r="B54" s="1554"/>
      <c r="C54" s="1554"/>
      <c r="D54" s="1558"/>
      <c r="E54" s="1554"/>
      <c r="F54" s="2890"/>
      <c r="G54" s="424"/>
      <c r="H54" s="2866"/>
      <c r="J54" s="2844"/>
      <c r="K54" s="1554"/>
      <c r="L54" s="1554"/>
      <c r="M54" s="1554"/>
      <c r="N54" s="2890"/>
      <c r="O54" s="2890"/>
      <c r="P54" s="2890"/>
      <c r="Q54" s="2905"/>
      <c r="R54" s="3250">
        <f t="shared" si="0"/>
        <v>0</v>
      </c>
      <c r="S54" s="2844">
        <v>37</v>
      </c>
    </row>
    <row r="55" spans="1:19">
      <c r="A55" s="2844">
        <v>38</v>
      </c>
      <c r="B55" s="1554"/>
      <c r="C55" s="1554"/>
      <c r="D55" s="1558"/>
      <c r="E55" s="1554"/>
      <c r="F55" s="2890"/>
      <c r="G55" s="424"/>
      <c r="H55" s="2866"/>
      <c r="J55" s="2844"/>
      <c r="K55" s="1554"/>
      <c r="L55" s="1554"/>
      <c r="M55" s="1554"/>
      <c r="N55" s="2890"/>
      <c r="O55" s="2890"/>
      <c r="P55" s="2890"/>
      <c r="Q55" s="2905"/>
      <c r="R55" s="3250">
        <f t="shared" si="0"/>
        <v>0</v>
      </c>
      <c r="S55" s="2844">
        <v>38</v>
      </c>
    </row>
    <row r="56" spans="1:19">
      <c r="A56" s="2844">
        <v>39</v>
      </c>
      <c r="B56" s="1554"/>
      <c r="C56" s="1554"/>
      <c r="D56" s="1558"/>
      <c r="E56" s="1554"/>
      <c r="F56" s="2890"/>
      <c r="G56" s="424"/>
      <c r="H56" s="2866"/>
      <c r="J56" s="2844"/>
      <c r="K56" s="1554"/>
      <c r="L56" s="1554"/>
      <c r="M56" s="1554"/>
      <c r="N56" s="2890"/>
      <c r="O56" s="2890"/>
      <c r="P56" s="2890"/>
      <c r="Q56" s="2905"/>
      <c r="R56" s="3250">
        <f t="shared" si="0"/>
        <v>0</v>
      </c>
      <c r="S56" s="2844">
        <v>39</v>
      </c>
    </row>
    <row r="57" spans="1:19">
      <c r="A57" s="2844">
        <v>40</v>
      </c>
      <c r="B57" s="1554"/>
      <c r="C57" s="1554"/>
      <c r="D57" s="1558"/>
      <c r="E57" s="1554"/>
      <c r="F57" s="2890"/>
      <c r="G57" s="424"/>
      <c r="H57" s="2866"/>
      <c r="J57" s="2844"/>
      <c r="K57" s="1554"/>
      <c r="L57" s="1554"/>
      <c r="M57" s="1554"/>
      <c r="N57" s="2890"/>
      <c r="O57" s="2890"/>
      <c r="P57" s="2890"/>
      <c r="Q57" s="2905"/>
      <c r="R57" s="3250">
        <f t="shared" si="0"/>
        <v>0</v>
      </c>
      <c r="S57" s="2844">
        <v>40</v>
      </c>
    </row>
    <row r="58" spans="1:19">
      <c r="A58" s="2844">
        <v>41</v>
      </c>
      <c r="B58" s="1554"/>
      <c r="C58" s="1554"/>
      <c r="D58" s="1558"/>
      <c r="E58" s="1554"/>
      <c r="F58" s="2890"/>
      <c r="G58" s="424"/>
      <c r="H58" s="2866"/>
      <c r="J58" s="2844"/>
      <c r="K58" s="1554"/>
      <c r="L58" s="1554"/>
      <c r="M58" s="1554"/>
      <c r="N58" s="2890"/>
      <c r="O58" s="2890"/>
      <c r="P58" s="2890"/>
      <c r="Q58" s="2905"/>
      <c r="R58" s="3250">
        <f t="shared" si="0"/>
        <v>0</v>
      </c>
      <c r="S58" s="2844">
        <v>41</v>
      </c>
    </row>
    <row r="59" spans="1:19">
      <c r="A59" s="2844">
        <v>42</v>
      </c>
      <c r="B59" s="1554"/>
      <c r="C59" s="1554"/>
      <c r="D59" s="1558"/>
      <c r="E59" s="1554"/>
      <c r="F59" s="2890"/>
      <c r="G59" s="424"/>
      <c r="H59" s="2866"/>
      <c r="J59" s="2844"/>
      <c r="K59" s="1554"/>
      <c r="L59" s="1554"/>
      <c r="M59" s="1554"/>
      <c r="N59" s="2890"/>
      <c r="O59" s="2890"/>
      <c r="P59" s="2890"/>
      <c r="Q59" s="2905"/>
      <c r="R59" s="3250">
        <f t="shared" si="0"/>
        <v>0</v>
      </c>
      <c r="S59" s="2844">
        <v>42</v>
      </c>
    </row>
    <row r="60" spans="1:19" ht="16" thickBot="1">
      <c r="A60" s="3083">
        <v>43</v>
      </c>
      <c r="B60" s="1789"/>
      <c r="C60" s="1789"/>
      <c r="D60" s="1790"/>
      <c r="E60" s="1789"/>
      <c r="F60" s="2906"/>
      <c r="G60" s="3085"/>
      <c r="H60" s="3084"/>
      <c r="J60" s="3083"/>
      <c r="K60" s="1789"/>
      <c r="L60" s="1789"/>
      <c r="M60" s="1789"/>
      <c r="N60" s="2906"/>
      <c r="O60" s="2906"/>
      <c r="P60" s="2906"/>
      <c r="Q60" s="2907"/>
      <c r="R60" s="3251">
        <f t="shared" si="0"/>
        <v>0</v>
      </c>
      <c r="S60" s="3083">
        <v>43</v>
      </c>
    </row>
    <row r="61" spans="1:19" ht="16" thickBot="1">
      <c r="A61" s="3083">
        <v>44</v>
      </c>
      <c r="B61" s="1789" t="s">
        <v>496</v>
      </c>
      <c r="C61" s="1789"/>
      <c r="D61" s="1790">
        <f>SUM(D18:D60)</f>
        <v>42.004999619999992</v>
      </c>
      <c r="E61" s="1789"/>
      <c r="F61" s="1790">
        <f>IF(ISERR(AVERAGEA(F18:F60))," ",AVERAGEA(F18:F60))</f>
        <v>13</v>
      </c>
      <c r="G61" s="1790">
        <f>SUM(G18:G60)</f>
        <v>14</v>
      </c>
      <c r="H61" s="1790">
        <f>SUM(H18:H60)</f>
        <v>0</v>
      </c>
      <c r="J61" s="3083"/>
      <c r="K61" s="1789"/>
      <c r="L61" s="1789"/>
      <c r="M61" s="1789"/>
      <c r="N61" s="2908">
        <f>SUM(N18:N60)</f>
        <v>0</v>
      </c>
      <c r="O61" s="2908">
        <f>SUM(O18:O60)</f>
        <v>0</v>
      </c>
      <c r="P61" s="2908">
        <f>SUM(P18:P60)</f>
        <v>0</v>
      </c>
      <c r="Q61" s="2596">
        <f>SUM(Q18:Q60)</f>
        <v>0</v>
      </c>
      <c r="R61" s="2908">
        <f>SUM(R18:R60)</f>
        <v>0</v>
      </c>
      <c r="S61" s="3083">
        <v>44</v>
      </c>
    </row>
    <row r="62" spans="1:19">
      <c r="D62" s="424"/>
      <c r="F62" s="424"/>
      <c r="G62" s="424"/>
      <c r="H62" s="424"/>
      <c r="N62" s="462"/>
      <c r="O62" s="462"/>
      <c r="P62" s="462"/>
      <c r="Q62" s="193"/>
      <c r="R62" s="462"/>
    </row>
    <row r="63" spans="1:19">
      <c r="A63" s="9" t="s">
        <v>3733</v>
      </c>
      <c r="J63" s="9" t="s">
        <v>3733</v>
      </c>
    </row>
    <row r="64" spans="1:19">
      <c r="A64" s="391" t="s">
        <v>5817</v>
      </c>
      <c r="B64" s="391"/>
      <c r="C64" s="391"/>
      <c r="D64" s="391"/>
      <c r="E64" s="391"/>
      <c r="F64" s="391"/>
      <c r="G64" s="391"/>
      <c r="H64" s="391"/>
      <c r="J64" s="391" t="s">
        <v>5818</v>
      </c>
      <c r="K64" s="391"/>
      <c r="L64" s="391"/>
      <c r="M64" s="391"/>
      <c r="N64" s="391"/>
      <c r="O64" s="391"/>
      <c r="P64" s="391"/>
      <c r="Q64" s="391"/>
      <c r="R64" s="391"/>
      <c r="S64" s="391"/>
    </row>
    <row r="71" ht="31.5" customHeight="1"/>
    <row r="125" spans="1:5" ht="16" thickBot="1"/>
    <row r="126" spans="1:5">
      <c r="A126" s="1432"/>
      <c r="B126" s="1396"/>
      <c r="C126" s="1396"/>
      <c r="D126" s="1396"/>
      <c r="E126" s="1434"/>
    </row>
    <row r="127" spans="1:5">
      <c r="A127" s="1465"/>
      <c r="E127" s="1591"/>
    </row>
    <row r="128" spans="1:5">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printOptions horizontalCentered="1" verticalCentered="1"/>
  <pageMargins left="0.5" right="0.75" top="0.5" bottom="0.5" header="0.5" footer="0.5"/>
  <pageSetup scale="61" fitToWidth="2" pageOrder="overThenDown" orientation="portrait" r:id="rId1"/>
  <headerFooter alignWithMargins="0"/>
  <colBreaks count="1" manualBreakCount="1">
    <brk id="9" max="1048575" man="1"/>
  </colBreaks>
  <customProperties>
    <customPr name="_pios_id" r:id="rId2"/>
  </customProperties>
  <ignoredErrors>
    <ignoredError sqref="R18 R19:R26" formulaRange="1"/>
  </ignoredError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abColor rgb="FF92D050"/>
  </sheetPr>
  <dimension ref="A1:H200"/>
  <sheetViews>
    <sheetView view="pageBreakPreview" zoomScale="85" zoomScaleNormal="90" zoomScaleSheetLayoutView="85" workbookViewId="0">
      <selection activeCell="B21" sqref="B21:H23"/>
    </sheetView>
  </sheetViews>
  <sheetFormatPr defaultColWidth="9.69140625" defaultRowHeight="15.5"/>
  <cols>
    <col min="1" max="1" width="2.69140625" style="9" customWidth="1"/>
    <col min="2" max="2" width="42.3046875" style="9" customWidth="1"/>
    <col min="3" max="3" width="14.69140625" style="9" customWidth="1"/>
    <col min="4" max="4" width="15.69140625" style="9" customWidth="1"/>
    <col min="5" max="5" width="1.69140625" style="9" customWidth="1"/>
    <col min="6" max="6" width="15" style="9" customWidth="1"/>
    <col min="7" max="7" width="13" style="9" customWidth="1"/>
    <col min="8" max="8" width="17" style="9" customWidth="1"/>
    <col min="9" max="16384" width="9.69140625" style="9"/>
  </cols>
  <sheetData>
    <row r="1" spans="1:8">
      <c r="A1" s="2426"/>
      <c r="B1" s="2427" t="s">
        <v>156</v>
      </c>
      <c r="C1" s="2470" t="s">
        <v>353</v>
      </c>
      <c r="D1" s="1326"/>
      <c r="E1" s="1326"/>
      <c r="F1" s="2427"/>
      <c r="G1" s="1326" t="s">
        <v>158</v>
      </c>
      <c r="H1" s="2471" t="s">
        <v>159</v>
      </c>
    </row>
    <row r="2" spans="1:8">
      <c r="A2" s="2429"/>
      <c r="B2" s="40" t="str">
        <f>'Data Sheet'!$C$25</f>
        <v xml:space="preserve">Niagara Mohawk Power Corporation </v>
      </c>
      <c r="C2" s="47" t="s">
        <v>354</v>
      </c>
      <c r="D2" s="9" t="s">
        <v>355</v>
      </c>
      <c r="F2" s="40" t="s">
        <v>356</v>
      </c>
      <c r="G2" s="17" t="s">
        <v>161</v>
      </c>
      <c r="H2" s="41"/>
    </row>
    <row r="3" spans="1:8" ht="15" customHeight="1">
      <c r="A3" s="2430"/>
      <c r="B3" s="37"/>
      <c r="C3" s="49" t="s">
        <v>357</v>
      </c>
      <c r="D3" s="37" t="s">
        <v>358</v>
      </c>
      <c r="E3" s="37"/>
      <c r="F3" s="54" t="s">
        <v>359</v>
      </c>
      <c r="G3" s="319" t="str">
        <f>'Data Sheet'!$C$40</f>
        <v>April 20, 2026</v>
      </c>
      <c r="H3" s="488" t="str">
        <f>'Data Sheet'!$C$38</f>
        <v>December 31, 2025</v>
      </c>
    </row>
    <row r="4" spans="1:8" ht="15" customHeight="1">
      <c r="A4" s="2431" t="s">
        <v>360</v>
      </c>
      <c r="B4" s="35"/>
      <c r="C4" s="35"/>
      <c r="D4" s="35"/>
      <c r="E4" s="35"/>
      <c r="F4" s="35"/>
      <c r="G4" s="35"/>
      <c r="H4" s="217"/>
    </row>
    <row r="5" spans="1:8">
      <c r="A5" s="2429"/>
      <c r="B5" s="3689" t="s">
        <v>361</v>
      </c>
      <c r="C5" s="3693"/>
      <c r="D5" s="3693"/>
      <c r="E5" s="3693"/>
      <c r="F5" s="3693"/>
      <c r="G5" s="3693"/>
      <c r="H5" s="3694"/>
    </row>
    <row r="6" spans="1:8">
      <c r="A6" s="2429"/>
      <c r="B6" s="3695"/>
      <c r="C6" s="3695"/>
      <c r="D6" s="3695"/>
      <c r="E6" s="3695"/>
      <c r="F6" s="3695"/>
      <c r="G6" s="3695"/>
      <c r="H6" s="3696"/>
    </row>
    <row r="7" spans="1:8">
      <c r="A7" s="2429"/>
      <c r="B7" s="3695"/>
      <c r="C7" s="3695"/>
      <c r="D7" s="3695"/>
      <c r="E7" s="3695"/>
      <c r="F7" s="3695"/>
      <c r="G7" s="3695"/>
      <c r="H7" s="3696"/>
    </row>
    <row r="8" spans="1:8">
      <c r="A8" s="2429"/>
      <c r="B8" s="365"/>
      <c r="C8" s="365"/>
      <c r="D8" s="365"/>
      <c r="E8" s="365"/>
      <c r="F8" s="365"/>
      <c r="G8" s="365"/>
      <c r="H8" s="2472"/>
    </row>
    <row r="9" spans="1:8">
      <c r="A9" s="2429"/>
      <c r="B9" s="3699" t="s">
        <v>362</v>
      </c>
      <c r="C9" s="3700"/>
      <c r="D9" s="3700"/>
      <c r="E9" s="3700"/>
      <c r="F9" s="3700"/>
      <c r="G9" s="3700"/>
      <c r="H9" s="3701"/>
    </row>
    <row r="10" spans="1:8">
      <c r="A10" s="2429"/>
      <c r="B10" s="3699" t="s">
        <v>363</v>
      </c>
      <c r="C10" s="3699"/>
      <c r="D10" s="3699"/>
      <c r="E10" s="3699"/>
      <c r="F10" s="3699"/>
      <c r="G10" s="3699"/>
      <c r="H10" s="3702"/>
    </row>
    <row r="11" spans="1:8">
      <c r="A11" s="2429"/>
      <c r="B11" s="3699" t="s">
        <v>364</v>
      </c>
      <c r="C11" s="3699"/>
      <c r="D11" s="3699"/>
      <c r="E11" s="3699"/>
      <c r="F11" s="3699"/>
      <c r="G11" s="3699"/>
      <c r="H11" s="3702"/>
    </row>
    <row r="12" spans="1:8">
      <c r="A12" s="2429"/>
      <c r="B12" s="12" t="s">
        <v>365</v>
      </c>
      <c r="C12" s="12"/>
      <c r="D12" s="12"/>
      <c r="E12" s="12"/>
      <c r="F12" s="12"/>
      <c r="G12" s="12"/>
      <c r="H12" s="2473"/>
    </row>
    <row r="13" spans="1:8">
      <c r="A13" s="2429"/>
      <c r="B13" s="12" t="s">
        <v>366</v>
      </c>
      <c r="C13" s="12"/>
      <c r="D13" s="12"/>
      <c r="E13" s="12"/>
      <c r="F13" s="12"/>
      <c r="G13" s="12"/>
      <c r="H13" s="2473"/>
    </row>
    <row r="14" spans="1:8">
      <c r="A14" s="2429"/>
      <c r="B14" s="12" t="s">
        <v>367</v>
      </c>
      <c r="C14" s="12"/>
      <c r="D14" s="12"/>
      <c r="E14" s="12"/>
      <c r="F14" s="12"/>
      <c r="G14" s="12"/>
      <c r="H14" s="2473"/>
    </row>
    <row r="15" spans="1:8">
      <c r="A15" s="2429"/>
      <c r="B15" s="12" t="s">
        <v>368</v>
      </c>
      <c r="C15" s="12"/>
      <c r="D15" s="12"/>
      <c r="E15" s="12"/>
      <c r="F15" s="12"/>
      <c r="G15" s="12"/>
      <c r="H15" s="2473"/>
    </row>
    <row r="16" spans="1:8">
      <c r="A16" s="2430"/>
      <c r="B16" s="35"/>
      <c r="C16" s="35"/>
      <c r="D16" s="35"/>
      <c r="E16" s="35"/>
      <c r="F16" s="35"/>
      <c r="G16" s="35"/>
      <c r="H16" s="217"/>
    </row>
    <row r="17" spans="1:8">
      <c r="A17" s="2429"/>
      <c r="B17" s="3689" t="s">
        <v>369</v>
      </c>
      <c r="C17" s="3697"/>
      <c r="D17" s="3697"/>
      <c r="E17" s="3697"/>
      <c r="F17" s="3697"/>
      <c r="G17" s="3697"/>
      <c r="H17" s="3690"/>
    </row>
    <row r="18" spans="1:8">
      <c r="A18" s="2429"/>
      <c r="B18" s="3698"/>
      <c r="C18" s="3698"/>
      <c r="D18" s="3698"/>
      <c r="E18" s="3698"/>
      <c r="F18" s="3698"/>
      <c r="G18" s="3698"/>
      <c r="H18" s="3692"/>
    </row>
    <row r="19" spans="1:8">
      <c r="A19" s="2429"/>
      <c r="B19" s="3698"/>
      <c r="C19" s="3698"/>
      <c r="D19" s="3698"/>
      <c r="E19" s="3698"/>
      <c r="F19" s="3698"/>
      <c r="G19" s="3698"/>
      <c r="H19" s="3692"/>
    </row>
    <row r="20" spans="1:8">
      <c r="A20" s="2429"/>
      <c r="B20" s="364"/>
      <c r="C20" s="364"/>
      <c r="D20" s="364"/>
      <c r="E20" s="364"/>
      <c r="F20" s="364"/>
      <c r="G20" s="364"/>
      <c r="H20" s="2473"/>
    </row>
    <row r="21" spans="1:8">
      <c r="A21" s="2429"/>
      <c r="B21" s="3675" t="s">
        <v>370</v>
      </c>
      <c r="C21" s="3675"/>
      <c r="D21" s="3675"/>
      <c r="E21" s="3675"/>
      <c r="F21" s="3675"/>
      <c r="G21" s="3675"/>
      <c r="H21" s="3703"/>
    </row>
    <row r="22" spans="1:8">
      <c r="A22" s="2429"/>
      <c r="B22" s="3675"/>
      <c r="C22" s="3675"/>
      <c r="D22" s="3675"/>
      <c r="E22" s="3675"/>
      <c r="F22" s="3675"/>
      <c r="G22" s="3675"/>
      <c r="H22" s="3703"/>
    </row>
    <row r="23" spans="1:8">
      <c r="A23" s="2429"/>
      <c r="B23" s="3675"/>
      <c r="C23" s="3675"/>
      <c r="D23" s="3675"/>
      <c r="E23" s="3675"/>
      <c r="F23" s="3675"/>
      <c r="G23" s="3675"/>
      <c r="H23" s="3703"/>
    </row>
    <row r="24" spans="1:8">
      <c r="A24" s="2429"/>
      <c r="B24" s="12"/>
      <c r="C24" s="12"/>
      <c r="D24" s="12"/>
      <c r="E24" s="12"/>
      <c r="F24" s="12"/>
      <c r="G24" s="12"/>
      <c r="H24" s="2473"/>
    </row>
    <row r="25" spans="1:8">
      <c r="A25" s="2429"/>
      <c r="B25" s="12"/>
      <c r="C25" s="12"/>
      <c r="D25" s="12"/>
      <c r="E25" s="12"/>
      <c r="F25" s="12"/>
      <c r="G25" s="12"/>
      <c r="H25" s="2473"/>
    </row>
    <row r="26" spans="1:8">
      <c r="A26" s="2430"/>
      <c r="B26" s="35"/>
      <c r="C26" s="35"/>
      <c r="D26" s="35"/>
      <c r="E26" s="35"/>
      <c r="F26" s="35"/>
      <c r="G26" s="35"/>
      <c r="H26" s="217"/>
    </row>
    <row r="27" spans="1:8">
      <c r="A27" s="2429"/>
      <c r="B27" s="3689" t="s">
        <v>371</v>
      </c>
      <c r="C27" s="3697"/>
      <c r="D27" s="3697"/>
      <c r="E27" s="3697"/>
      <c r="F27" s="3697"/>
      <c r="G27" s="3697"/>
      <c r="H27" s="3690"/>
    </row>
    <row r="28" spans="1:8">
      <c r="A28" s="2429"/>
      <c r="B28" s="3698"/>
      <c r="C28" s="3698"/>
      <c r="D28" s="3698"/>
      <c r="E28" s="3698"/>
      <c r="F28" s="3698"/>
      <c r="G28" s="3698"/>
      <c r="H28" s="3692"/>
    </row>
    <row r="29" spans="1:8">
      <c r="A29" s="2429"/>
      <c r="B29" s="3698"/>
      <c r="C29" s="3698"/>
      <c r="D29" s="3698"/>
      <c r="E29" s="3698"/>
      <c r="F29" s="3698"/>
      <c r="G29" s="3698"/>
      <c r="H29" s="3692"/>
    </row>
    <row r="30" spans="1:8">
      <c r="A30" s="2429"/>
      <c r="B30" s="366"/>
      <c r="C30" s="366"/>
      <c r="D30" s="366"/>
      <c r="E30" s="366"/>
      <c r="F30" s="366"/>
      <c r="G30" s="366"/>
      <c r="H30" s="1554"/>
    </row>
    <row r="31" spans="1:8">
      <c r="A31" s="2429"/>
      <c r="B31" s="12"/>
      <c r="C31" s="12"/>
      <c r="D31" s="12"/>
      <c r="E31" s="12"/>
      <c r="F31" s="12"/>
      <c r="G31" s="12"/>
      <c r="H31" s="2473"/>
    </row>
    <row r="32" spans="1:8">
      <c r="A32" s="2429"/>
      <c r="B32" s="12"/>
      <c r="C32" s="12"/>
      <c r="D32" s="12"/>
      <c r="E32" s="12"/>
      <c r="F32" s="12"/>
      <c r="G32" s="12"/>
      <c r="H32" s="2473"/>
    </row>
    <row r="33" spans="1:8">
      <c r="A33" s="2429"/>
      <c r="B33" s="143"/>
      <c r="C33" s="9" t="s">
        <v>372</v>
      </c>
      <c r="G33" s="143"/>
      <c r="H33" s="2435"/>
    </row>
    <row r="34" spans="1:8">
      <c r="A34" s="2429"/>
      <c r="B34" s="12"/>
      <c r="C34" s="12"/>
      <c r="D34" s="12"/>
      <c r="E34" s="12"/>
      <c r="F34" s="12"/>
      <c r="G34" s="12"/>
      <c r="H34" s="2473"/>
    </row>
    <row r="35" spans="1:8">
      <c r="A35" s="2429"/>
      <c r="B35" s="12"/>
      <c r="C35" s="12"/>
      <c r="D35" s="12"/>
      <c r="E35" s="12"/>
      <c r="F35" s="12"/>
      <c r="G35" s="12"/>
      <c r="H35" s="2473"/>
    </row>
    <row r="36" spans="1:8">
      <c r="A36" s="2429"/>
      <c r="B36" s="12"/>
      <c r="C36" s="12"/>
      <c r="D36" s="12"/>
      <c r="E36" s="12"/>
      <c r="F36" s="12"/>
      <c r="G36" s="12"/>
      <c r="H36" s="2473"/>
    </row>
    <row r="37" spans="1:8">
      <c r="A37" s="2429"/>
      <c r="B37" s="12"/>
      <c r="C37" s="12"/>
      <c r="D37" s="12"/>
      <c r="E37" s="12"/>
      <c r="F37" s="12"/>
      <c r="G37" s="12"/>
      <c r="H37" s="2473"/>
    </row>
    <row r="38" spans="1:8">
      <c r="A38" s="2429"/>
      <c r="B38" s="12"/>
      <c r="C38" s="12"/>
      <c r="D38" s="12"/>
      <c r="E38" s="12"/>
      <c r="F38" s="12"/>
      <c r="G38" s="12"/>
      <c r="H38" s="2473"/>
    </row>
    <row r="39" spans="1:8">
      <c r="A39" s="2430"/>
      <c r="B39" s="35"/>
      <c r="C39" s="35"/>
      <c r="D39" s="35"/>
      <c r="E39" s="35"/>
      <c r="F39" s="35"/>
      <c r="G39" s="35"/>
      <c r="H39" s="217"/>
    </row>
    <row r="40" spans="1:8">
      <c r="A40" s="2429"/>
      <c r="B40" s="3689" t="s">
        <v>373</v>
      </c>
      <c r="C40" s="3689"/>
      <c r="D40" s="3689"/>
      <c r="E40" s="3689"/>
      <c r="F40" s="3689"/>
      <c r="G40" s="3689"/>
      <c r="H40" s="3690"/>
    </row>
    <row r="41" spans="1:8">
      <c r="A41" s="2429"/>
      <c r="B41" s="3691"/>
      <c r="C41" s="3691"/>
      <c r="D41" s="3691"/>
      <c r="E41" s="3691"/>
      <c r="F41" s="3691"/>
      <c r="G41" s="3691"/>
      <c r="H41" s="3692"/>
    </row>
    <row r="42" spans="1:8">
      <c r="A42" s="2429"/>
      <c r="B42" s="12"/>
      <c r="C42" s="12"/>
      <c r="D42" s="12"/>
      <c r="E42" s="12"/>
      <c r="F42" s="12"/>
      <c r="G42" s="12"/>
      <c r="H42" s="2473"/>
    </row>
    <row r="43" spans="1:8" ht="15" customHeight="1">
      <c r="A43" s="2429"/>
      <c r="B43" s="3704" t="s">
        <v>374</v>
      </c>
      <c r="C43" s="3704"/>
      <c r="D43" s="3704"/>
      <c r="E43" s="3704"/>
      <c r="F43" s="3704"/>
      <c r="G43" s="3704"/>
      <c r="H43" s="3705"/>
    </row>
    <row r="44" spans="1:8">
      <c r="A44" s="2429"/>
      <c r="B44" s="3704"/>
      <c r="C44" s="3704"/>
      <c r="D44" s="3704"/>
      <c r="E44" s="3704"/>
      <c r="F44" s="3704"/>
      <c r="G44" s="3704"/>
      <c r="H44" s="3705"/>
    </row>
    <row r="45" spans="1:8">
      <c r="A45" s="2429"/>
      <c r="B45" s="12"/>
      <c r="C45" s="12"/>
      <c r="D45" s="12"/>
      <c r="E45" s="12"/>
      <c r="F45" s="12"/>
      <c r="G45" s="12"/>
      <c r="H45" s="2473"/>
    </row>
    <row r="46" spans="1:8">
      <c r="A46" s="2429"/>
      <c r="B46" s="12"/>
      <c r="C46" s="12"/>
      <c r="D46" s="12"/>
      <c r="E46" s="12"/>
      <c r="F46" s="12"/>
      <c r="G46" s="12"/>
      <c r="H46" s="2473"/>
    </row>
    <row r="47" spans="1:8">
      <c r="A47" s="2429"/>
      <c r="B47" s="12"/>
      <c r="C47" s="12"/>
      <c r="D47" s="12"/>
      <c r="E47" s="12"/>
      <c r="F47" s="12"/>
      <c r="G47" s="12"/>
      <c r="H47" s="2473"/>
    </row>
    <row r="48" spans="1:8">
      <c r="A48" s="2429"/>
      <c r="B48" s="12"/>
      <c r="C48" s="12"/>
      <c r="D48" s="12"/>
      <c r="E48" s="12"/>
      <c r="F48" s="12"/>
      <c r="G48" s="12"/>
      <c r="H48" s="2473"/>
    </row>
    <row r="49" spans="1:8">
      <c r="A49" s="2430"/>
      <c r="B49" s="35"/>
      <c r="C49" s="35"/>
      <c r="D49" s="35"/>
      <c r="E49" s="35"/>
      <c r="F49" s="35"/>
      <c r="G49" s="35"/>
      <c r="H49" s="217"/>
    </row>
    <row r="50" spans="1:8">
      <c r="A50" s="2429"/>
      <c r="B50" s="3689" t="s">
        <v>375</v>
      </c>
      <c r="C50" s="3689"/>
      <c r="D50" s="3689"/>
      <c r="E50" s="3689"/>
      <c r="F50" s="3689"/>
      <c r="G50" s="3689"/>
      <c r="H50" s="3690"/>
    </row>
    <row r="51" spans="1:8">
      <c r="A51" s="2429"/>
      <c r="B51" s="3691"/>
      <c r="C51" s="3691"/>
      <c r="D51" s="3691"/>
      <c r="E51" s="3691"/>
      <c r="F51" s="3691"/>
      <c r="G51" s="3691"/>
      <c r="H51" s="3692"/>
    </row>
    <row r="52" spans="1:8">
      <c r="A52" s="2429"/>
      <c r="B52" s="12"/>
      <c r="C52" s="12"/>
      <c r="D52" s="12"/>
      <c r="E52" s="12"/>
      <c r="F52" s="12"/>
      <c r="G52" s="12"/>
      <c r="H52" s="2473"/>
    </row>
    <row r="53" spans="1:8">
      <c r="A53" s="2429"/>
      <c r="B53" s="13" t="s">
        <v>376</v>
      </c>
      <c r="C53" s="12"/>
      <c r="D53" s="12"/>
      <c r="E53" s="12"/>
      <c r="F53" s="12"/>
      <c r="G53" s="12"/>
      <c r="H53" s="2473"/>
    </row>
    <row r="54" spans="1:8">
      <c r="A54" s="2429"/>
      <c r="B54" s="13" t="s">
        <v>377</v>
      </c>
      <c r="C54" s="12"/>
      <c r="D54" s="12"/>
      <c r="E54" s="12"/>
      <c r="F54" s="12"/>
      <c r="G54" s="12"/>
      <c r="H54" s="2473"/>
    </row>
    <row r="55" spans="1:8">
      <c r="A55" s="2429"/>
      <c r="C55" s="12"/>
      <c r="D55" s="12"/>
      <c r="E55" s="12"/>
      <c r="F55" s="12"/>
      <c r="G55" s="12"/>
      <c r="H55" s="2473"/>
    </row>
    <row r="56" spans="1:8">
      <c r="A56" s="2429"/>
      <c r="C56" s="12"/>
      <c r="D56" s="12"/>
      <c r="E56" s="12"/>
      <c r="F56" s="12"/>
      <c r="G56" s="12"/>
      <c r="H56" s="2473"/>
    </row>
    <row r="57" spans="1:8" ht="16" thickBot="1">
      <c r="A57" s="2932"/>
      <c r="B57" s="2921"/>
      <c r="C57" s="2933"/>
      <c r="D57" s="2933"/>
      <c r="E57" s="2933"/>
      <c r="F57" s="2933"/>
      <c r="G57" s="2933"/>
      <c r="H57" s="2474"/>
    </row>
    <row r="58" spans="1:8">
      <c r="A58" s="13" t="s">
        <v>378</v>
      </c>
      <c r="C58" s="12"/>
      <c r="D58" s="12"/>
      <c r="E58" s="12"/>
      <c r="F58" s="12"/>
      <c r="G58" s="12"/>
      <c r="H58" s="12"/>
    </row>
    <row r="59" spans="1:8">
      <c r="A59" s="12" t="s">
        <v>379</v>
      </c>
      <c r="B59" s="12"/>
      <c r="C59" s="12"/>
      <c r="D59" s="12"/>
      <c r="E59" s="12"/>
      <c r="F59" s="12"/>
      <c r="G59" s="12"/>
      <c r="H59" s="12"/>
    </row>
    <row r="71" ht="31.5" customHeight="1"/>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10">
    <mergeCell ref="B50:H51"/>
    <mergeCell ref="B5:H7"/>
    <mergeCell ref="B17:H19"/>
    <mergeCell ref="B27:H29"/>
    <mergeCell ref="B40:H41"/>
    <mergeCell ref="B9:H9"/>
    <mergeCell ref="B11:H11"/>
    <mergeCell ref="B21:H23"/>
    <mergeCell ref="B43:H44"/>
    <mergeCell ref="B10:H10"/>
  </mergeCells>
  <printOptions horizontalCentered="1" verticalCentered="1"/>
  <pageMargins left="0.5" right="0.75" top="0.5" bottom="0.5" header="0.5" footer="0.5"/>
  <pageSetup scale="61" pageOrder="overThenDown" orientation="portrait" r:id="rId1"/>
  <headerFooter alignWithMargins="0"/>
  <rowBreaks count="1" manualBreakCount="1">
    <brk id="60" max="16383" man="1"/>
  </rowBreaks>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tabColor rgb="FF92D050"/>
  </sheetPr>
  <dimension ref="A1:R1192"/>
  <sheetViews>
    <sheetView view="pageBreakPreview" topLeftCell="A64" zoomScale="60" zoomScaleNormal="70" workbookViewId="0">
      <selection activeCell="B76" sqref="B76"/>
    </sheetView>
  </sheetViews>
  <sheetFormatPr defaultColWidth="9.69140625" defaultRowHeight="15.5"/>
  <cols>
    <col min="1" max="1" width="4.69140625" customWidth="1"/>
    <col min="2" max="2" width="36.84375" customWidth="1"/>
    <col min="3" max="3" width="7.84375" customWidth="1"/>
    <col min="4" max="4" width="15.69140625" customWidth="1"/>
    <col min="5" max="5" width="10.84375" customWidth="1"/>
    <col min="6" max="6" width="13.69140625" customWidth="1"/>
    <col min="7" max="7" width="15.69140625" customWidth="1"/>
    <col min="8" max="8" width="17" customWidth="1"/>
    <col min="9" max="9" width="2.69140625" customWidth="1"/>
    <col min="10" max="10" width="14.69140625" customWidth="1"/>
    <col min="11" max="12" width="10.69140625" customWidth="1"/>
    <col min="13" max="13" width="19.69140625" customWidth="1"/>
    <col min="14" max="14" width="15.69140625" customWidth="1"/>
    <col min="15" max="15" width="5.69140625" customWidth="1"/>
    <col min="16" max="16" width="17" customWidth="1"/>
    <col min="17" max="17" width="16.69140625" customWidth="1"/>
    <col min="18" max="18" width="4.69140625" customWidth="1"/>
  </cols>
  <sheetData>
    <row r="1" spans="1:18">
      <c r="A1" s="1471" t="s">
        <v>156</v>
      </c>
      <c r="B1" s="2683"/>
      <c r="C1" s="2683"/>
      <c r="D1" s="2834" t="s">
        <v>353</v>
      </c>
      <c r="E1" s="2835"/>
      <c r="F1" s="2882" t="s">
        <v>158</v>
      </c>
      <c r="G1" s="2834" t="s">
        <v>159</v>
      </c>
      <c r="H1" s="2753"/>
      <c r="J1" s="1471" t="s">
        <v>156</v>
      </c>
      <c r="K1" s="2683"/>
      <c r="L1" s="2835"/>
      <c r="M1" s="2834" t="s">
        <v>353</v>
      </c>
      <c r="N1" s="2835"/>
      <c r="O1" s="2837"/>
      <c r="P1" s="2834" t="s">
        <v>158</v>
      </c>
      <c r="Q1" s="2834" t="s">
        <v>159</v>
      </c>
      <c r="R1" s="2753"/>
    </row>
    <row r="2" spans="1:18">
      <c r="A2" s="2429" t="s">
        <v>73</v>
      </c>
      <c r="D2" s="2429" t="s">
        <v>1107</v>
      </c>
      <c r="F2" s="1557" t="s">
        <v>161</v>
      </c>
      <c r="G2" s="2909"/>
      <c r="H2" s="1601"/>
      <c r="J2" s="2429" t="s">
        <v>73</v>
      </c>
      <c r="M2" s="2429" t="s">
        <v>1107</v>
      </c>
      <c r="O2" s="391"/>
      <c r="P2" s="2909" t="s">
        <v>161</v>
      </c>
      <c r="Q2" s="2909"/>
      <c r="R2" s="1598"/>
    </row>
    <row r="3" spans="1:18" ht="15" customHeight="1" thickBot="1">
      <c r="A3" s="3037"/>
      <c r="B3" s="3038"/>
      <c r="C3" s="3038"/>
      <c r="D3" s="3037" t="s">
        <v>1615</v>
      </c>
      <c r="E3" s="3038"/>
      <c r="F3" s="3057" t="str">
        <f>'Data Sheet'!$C$40</f>
        <v>April 20, 2026</v>
      </c>
      <c r="G3" s="1034" t="str">
        <f>'Data Sheet'!$C$38</f>
        <v>December 31, 2025</v>
      </c>
      <c r="H3" s="2034"/>
      <c r="J3" s="3037"/>
      <c r="K3" s="3038"/>
      <c r="L3" s="3038"/>
      <c r="M3" s="3037" t="s">
        <v>1615</v>
      </c>
      <c r="N3" s="3038"/>
      <c r="O3" s="3092"/>
      <c r="P3" s="3057" t="str">
        <f>'Data Sheet'!$C$40</f>
        <v>April 20, 2026</v>
      </c>
      <c r="Q3" s="3093" t="str">
        <f>'Data Sheet'!$C$38</f>
        <v>December 31, 2025</v>
      </c>
      <c r="R3" s="2034"/>
    </row>
    <row r="4" spans="1:18" ht="15" customHeight="1" thickBot="1">
      <c r="A4" s="3081" t="s">
        <v>5819</v>
      </c>
      <c r="B4" s="3067"/>
      <c r="C4" s="3067"/>
      <c r="D4" s="3060"/>
      <c r="E4" s="3060"/>
      <c r="F4" s="3060"/>
      <c r="G4" s="2839"/>
      <c r="H4" s="2034"/>
      <c r="J4" s="3081" t="s">
        <v>5820</v>
      </c>
      <c r="K4" s="3067"/>
      <c r="L4" s="3067"/>
      <c r="M4" s="3060"/>
      <c r="N4" s="3060"/>
      <c r="O4" s="3060"/>
      <c r="P4" s="3060"/>
      <c r="Q4" s="2839"/>
      <c r="R4" s="2034"/>
    </row>
    <row r="5" spans="1:18">
      <c r="A5" s="2750"/>
      <c r="B5" s="34"/>
      <c r="C5" s="34"/>
      <c r="D5" s="12"/>
      <c r="E5" s="12"/>
      <c r="F5" s="12"/>
      <c r="G5" s="2615"/>
      <c r="H5" s="1579"/>
      <c r="J5" s="2750"/>
      <c r="K5" s="34"/>
      <c r="L5" s="34"/>
      <c r="M5" s="12"/>
      <c r="N5" s="12"/>
      <c r="O5" s="12"/>
      <c r="P5" s="12"/>
      <c r="Q5" s="2615"/>
      <c r="R5" s="1579"/>
    </row>
    <row r="6" spans="1:18">
      <c r="A6" s="2429" t="s">
        <v>5762</v>
      </c>
      <c r="B6" s="9"/>
      <c r="C6" s="9"/>
      <c r="D6" s="9"/>
      <c r="E6" s="9" t="s">
        <v>5821</v>
      </c>
      <c r="F6" s="9"/>
      <c r="G6" s="9"/>
      <c r="H6" s="1579"/>
      <c r="J6" s="1949" t="s">
        <v>5822</v>
      </c>
      <c r="K6" s="9"/>
      <c r="L6" s="9"/>
      <c r="M6" s="9"/>
      <c r="N6" s="9" t="s">
        <v>5823</v>
      </c>
      <c r="O6" s="9"/>
      <c r="P6" s="9"/>
      <c r="Q6" s="9"/>
      <c r="R6" s="1579"/>
    </row>
    <row r="7" spans="1:18">
      <c r="A7" s="2429" t="s">
        <v>5824</v>
      </c>
      <c r="B7" s="9"/>
      <c r="C7" s="9"/>
      <c r="D7" s="9"/>
      <c r="E7" s="9" t="s">
        <v>5825</v>
      </c>
      <c r="F7" s="9"/>
      <c r="G7" s="9"/>
      <c r="H7" s="1579"/>
      <c r="J7" s="2429" t="s">
        <v>5826</v>
      </c>
      <c r="K7" s="9"/>
      <c r="L7" s="9"/>
      <c r="M7" s="9"/>
      <c r="N7" s="9" t="s">
        <v>5827</v>
      </c>
      <c r="O7" s="9"/>
      <c r="P7" s="9"/>
      <c r="Q7" s="9"/>
      <c r="R7" s="1579"/>
    </row>
    <row r="8" spans="1:18">
      <c r="A8" s="2429" t="s">
        <v>5828</v>
      </c>
      <c r="B8" s="9"/>
      <c r="C8" s="9"/>
      <c r="D8" s="9"/>
      <c r="E8" s="9" t="s">
        <v>5829</v>
      </c>
      <c r="F8" s="9"/>
      <c r="G8" s="9"/>
      <c r="H8" s="1579"/>
      <c r="J8" s="2429" t="s">
        <v>5830</v>
      </c>
      <c r="K8" s="9"/>
      <c r="L8" s="9"/>
      <c r="M8" s="9"/>
      <c r="N8" s="9" t="s">
        <v>5831</v>
      </c>
      <c r="O8" s="9"/>
      <c r="P8" s="9"/>
      <c r="Q8" s="9"/>
      <c r="R8" s="1579"/>
    </row>
    <row r="9" spans="1:18">
      <c r="A9" s="2429" t="s">
        <v>5832</v>
      </c>
      <c r="B9" s="9"/>
      <c r="C9" s="9"/>
      <c r="D9" s="9"/>
      <c r="E9" s="9" t="s">
        <v>5833</v>
      </c>
      <c r="F9" s="9"/>
      <c r="G9" s="9"/>
      <c r="H9" s="1579"/>
      <c r="J9" s="2429" t="s">
        <v>5834</v>
      </c>
      <c r="K9" s="9"/>
      <c r="L9" s="9"/>
      <c r="M9" s="9"/>
      <c r="N9" s="9" t="s">
        <v>5835</v>
      </c>
      <c r="O9" s="9"/>
      <c r="P9" s="9"/>
      <c r="Q9" s="9"/>
      <c r="R9" s="1579"/>
    </row>
    <row r="10" spans="1:18">
      <c r="A10" s="2429" t="s">
        <v>5836</v>
      </c>
      <c r="B10" s="9"/>
      <c r="C10" s="9"/>
      <c r="D10" s="9"/>
      <c r="E10" s="9" t="s">
        <v>5837</v>
      </c>
      <c r="F10" s="9"/>
      <c r="G10" s="9"/>
      <c r="H10" s="1579"/>
      <c r="J10" s="2429" t="s">
        <v>5838</v>
      </c>
      <c r="K10" s="9"/>
      <c r="L10" s="9"/>
      <c r="M10" s="9"/>
      <c r="N10" s="9" t="s">
        <v>5839</v>
      </c>
      <c r="O10" s="9"/>
      <c r="P10" s="9"/>
      <c r="Q10" s="9"/>
      <c r="R10" s="1579"/>
    </row>
    <row r="11" spans="1:18">
      <c r="A11" s="2429" t="s">
        <v>5840</v>
      </c>
      <c r="B11" s="9"/>
      <c r="C11" s="9"/>
      <c r="D11" s="9"/>
      <c r="E11" s="9" t="s">
        <v>5841</v>
      </c>
      <c r="F11" s="9"/>
      <c r="G11" s="9"/>
      <c r="H11" s="1579"/>
      <c r="J11" s="2429" t="s">
        <v>5842</v>
      </c>
      <c r="K11" s="9"/>
      <c r="L11" s="9"/>
      <c r="M11" s="9"/>
      <c r="N11" s="9" t="s">
        <v>5843</v>
      </c>
      <c r="O11" s="9"/>
      <c r="P11" s="9"/>
      <c r="Q11" s="9"/>
      <c r="R11" s="1579"/>
    </row>
    <row r="12" spans="1:18">
      <c r="A12" s="2429" t="s">
        <v>5844</v>
      </c>
      <c r="B12" s="9"/>
      <c r="C12" s="9"/>
      <c r="D12" s="9"/>
      <c r="E12" s="9" t="s">
        <v>5845</v>
      </c>
      <c r="F12" s="9"/>
      <c r="G12" s="9"/>
      <c r="H12" s="1579"/>
      <c r="J12" s="2429" t="s">
        <v>5846</v>
      </c>
      <c r="K12" s="9"/>
      <c r="L12" s="9"/>
      <c r="M12" s="9"/>
      <c r="N12" s="9" t="s">
        <v>5847</v>
      </c>
      <c r="O12" s="9"/>
      <c r="P12" s="9"/>
      <c r="Q12" s="9"/>
      <c r="R12" s="1579"/>
    </row>
    <row r="13" spans="1:18" ht="16" thickBot="1">
      <c r="A13" s="2932"/>
      <c r="B13" s="2921"/>
      <c r="C13" s="2921"/>
      <c r="D13" s="2921"/>
      <c r="E13" s="2921"/>
      <c r="F13" s="2921"/>
      <c r="G13" s="2921"/>
      <c r="H13" s="2510"/>
      <c r="J13" s="2932"/>
      <c r="K13" s="2921"/>
      <c r="L13" s="2921"/>
      <c r="M13" s="2921"/>
      <c r="N13" s="2921"/>
      <c r="O13" s="2921"/>
      <c r="P13" s="2921"/>
      <c r="Q13" s="2921"/>
      <c r="R13" s="2510"/>
    </row>
    <row r="14" spans="1:18">
      <c r="A14" s="2791"/>
      <c r="C14" s="1554"/>
      <c r="D14" s="363"/>
      <c r="E14" s="1598"/>
      <c r="F14" s="391"/>
      <c r="G14" s="391"/>
      <c r="H14" s="2753"/>
      <c r="J14" s="2791"/>
      <c r="K14" s="1554"/>
      <c r="L14" s="1554"/>
      <c r="M14" s="391" t="s">
        <v>5848</v>
      </c>
      <c r="N14" s="391"/>
      <c r="O14" s="391"/>
      <c r="P14" s="391"/>
      <c r="Q14" s="1601"/>
      <c r="R14" s="2031"/>
    </row>
    <row r="15" spans="1:18" ht="16" thickBot="1">
      <c r="A15" s="2795"/>
      <c r="B15" s="363"/>
      <c r="C15" s="1598"/>
      <c r="D15" s="363"/>
      <c r="E15" s="1598"/>
      <c r="F15" s="3060" t="s">
        <v>5849</v>
      </c>
      <c r="G15" s="3060"/>
      <c r="H15" s="2034"/>
      <c r="J15" s="2795" t="s">
        <v>5850</v>
      </c>
      <c r="K15" s="1598" t="s">
        <v>5851</v>
      </c>
      <c r="L15" s="1598" t="s">
        <v>5851</v>
      </c>
      <c r="M15" s="3060" t="s">
        <v>5852</v>
      </c>
      <c r="N15" s="3060"/>
      <c r="O15" s="3060"/>
      <c r="P15" s="3060"/>
      <c r="Q15" s="2034"/>
      <c r="R15" s="1598"/>
    </row>
    <row r="16" spans="1:18">
      <c r="A16" s="2795"/>
      <c r="B16" s="363"/>
      <c r="C16" s="1598"/>
      <c r="D16" s="363"/>
      <c r="E16" s="1598"/>
      <c r="F16" s="1598"/>
      <c r="G16" s="1601"/>
      <c r="H16" s="1598"/>
      <c r="J16" s="2795" t="s">
        <v>5853</v>
      </c>
      <c r="K16" s="1598" t="s">
        <v>5854</v>
      </c>
      <c r="L16" s="1598" t="s">
        <v>5855</v>
      </c>
      <c r="M16" s="363"/>
      <c r="N16" s="363"/>
      <c r="O16" s="1598"/>
      <c r="P16" s="1598"/>
      <c r="Q16" s="1601"/>
      <c r="R16" s="1598"/>
    </row>
    <row r="17" spans="1:18">
      <c r="A17" s="2795" t="s">
        <v>399</v>
      </c>
      <c r="B17" s="391" t="s">
        <v>5856</v>
      </c>
      <c r="C17" s="1601"/>
      <c r="D17" s="391" t="s">
        <v>5857</v>
      </c>
      <c r="E17" s="1601"/>
      <c r="F17" s="1598"/>
      <c r="G17" s="1601"/>
      <c r="H17" s="1598"/>
      <c r="J17" s="2795" t="s">
        <v>5858</v>
      </c>
      <c r="K17" s="1598" t="s">
        <v>5859</v>
      </c>
      <c r="L17" s="1598" t="s">
        <v>5854</v>
      </c>
      <c r="M17" s="391"/>
      <c r="N17" s="391"/>
      <c r="O17" s="1601"/>
      <c r="P17" s="1598" t="s">
        <v>108</v>
      </c>
      <c r="Q17" s="1601" t="s">
        <v>5860</v>
      </c>
      <c r="R17" s="1598" t="s">
        <v>399</v>
      </c>
    </row>
    <row r="18" spans="1:18">
      <c r="A18" s="2795" t="s">
        <v>402</v>
      </c>
      <c r="C18" s="1554"/>
      <c r="D18" s="363"/>
      <c r="E18" s="1598"/>
      <c r="F18" s="1598" t="s">
        <v>1067</v>
      </c>
      <c r="G18" s="1601" t="s">
        <v>5861</v>
      </c>
      <c r="H18" s="1598" t="s">
        <v>5862</v>
      </c>
      <c r="J18" s="2795" t="s">
        <v>5863</v>
      </c>
      <c r="K18" s="1598" t="s">
        <v>2163</v>
      </c>
      <c r="L18" s="1598" t="s">
        <v>5859</v>
      </c>
      <c r="M18" s="391" t="s">
        <v>5864</v>
      </c>
      <c r="N18" s="391"/>
      <c r="O18" s="1601"/>
      <c r="P18" s="1598" t="s">
        <v>5865</v>
      </c>
      <c r="Q18" s="1601" t="s">
        <v>5866</v>
      </c>
      <c r="R18" s="1598" t="s">
        <v>402</v>
      </c>
    </row>
    <row r="19" spans="1:18">
      <c r="A19" s="2844"/>
      <c r="C19" s="1598"/>
      <c r="E19" s="1598"/>
      <c r="F19" s="1598"/>
      <c r="G19" s="1601"/>
      <c r="H19" s="1554"/>
      <c r="J19" s="2844"/>
      <c r="K19" s="1554"/>
      <c r="L19" s="1598"/>
      <c r="O19" s="1598"/>
      <c r="P19" s="1598"/>
      <c r="Q19" s="1598"/>
      <c r="R19" s="1554"/>
    </row>
    <row r="20" spans="1:18" ht="16" thickBot="1">
      <c r="A20" s="3083"/>
      <c r="B20" s="3060" t="s">
        <v>172</v>
      </c>
      <c r="C20" s="2034"/>
      <c r="D20" s="3060" t="s">
        <v>173</v>
      </c>
      <c r="E20" s="2034"/>
      <c r="F20" s="1717" t="s">
        <v>174</v>
      </c>
      <c r="G20" s="2034" t="s">
        <v>175</v>
      </c>
      <c r="H20" s="2034" t="s">
        <v>513</v>
      </c>
      <c r="J20" s="3061" t="s">
        <v>514</v>
      </c>
      <c r="K20" s="3061" t="s">
        <v>515</v>
      </c>
      <c r="L20" s="3061" t="s">
        <v>516</v>
      </c>
      <c r="M20" s="3060" t="s">
        <v>517</v>
      </c>
      <c r="N20" s="3060"/>
      <c r="O20" s="2034"/>
      <c r="P20" s="1717" t="s">
        <v>518</v>
      </c>
      <c r="Q20" s="1717" t="s">
        <v>519</v>
      </c>
      <c r="R20" s="1717"/>
    </row>
    <row r="21" spans="1:18">
      <c r="A21" s="2844">
        <v>1</v>
      </c>
      <c r="B21" t="s">
        <v>5867</v>
      </c>
      <c r="C21" s="1554"/>
      <c r="D21" t="s">
        <v>5868</v>
      </c>
      <c r="E21" s="1601"/>
      <c r="F21" s="2886">
        <v>115</v>
      </c>
      <c r="G21" s="978">
        <v>5.04</v>
      </c>
      <c r="H21" s="2910"/>
      <c r="J21" s="2910">
        <v>10</v>
      </c>
      <c r="K21" s="2874">
        <v>1</v>
      </c>
      <c r="L21" s="2874"/>
      <c r="O21" s="1601"/>
      <c r="P21" s="1558"/>
      <c r="Q21" s="424"/>
      <c r="R21" s="2844">
        <v>1</v>
      </c>
    </row>
    <row r="22" spans="1:18">
      <c r="A22" s="2844">
        <v>2</v>
      </c>
      <c r="B22" t="s">
        <v>5867</v>
      </c>
      <c r="C22" s="1554"/>
      <c r="D22" t="s">
        <v>5868</v>
      </c>
      <c r="E22" s="1598"/>
      <c r="F22" s="2886">
        <v>115</v>
      </c>
      <c r="G22" s="978">
        <v>34.5</v>
      </c>
      <c r="H22" s="2910"/>
      <c r="J22" s="2910">
        <v>20</v>
      </c>
      <c r="K22" s="2874">
        <v>1</v>
      </c>
      <c r="L22" s="2874"/>
      <c r="O22" s="1598"/>
      <c r="P22" s="1558"/>
      <c r="Q22" s="424"/>
      <c r="R22" s="2844">
        <v>2</v>
      </c>
    </row>
    <row r="23" spans="1:18">
      <c r="A23" s="2844">
        <v>3</v>
      </c>
      <c r="B23" t="s">
        <v>5869</v>
      </c>
      <c r="C23" s="1554"/>
      <c r="D23" t="s">
        <v>5870</v>
      </c>
      <c r="E23" s="1598"/>
      <c r="F23" s="2886">
        <v>34.5</v>
      </c>
      <c r="G23" s="978">
        <v>4.8</v>
      </c>
      <c r="H23" s="2910"/>
      <c r="J23" s="2910">
        <v>3.75</v>
      </c>
      <c r="K23" s="2874">
        <v>1</v>
      </c>
      <c r="L23" s="2874"/>
      <c r="O23" s="1598"/>
      <c r="P23" s="1558"/>
      <c r="Q23" s="424"/>
      <c r="R23" s="2844">
        <v>3</v>
      </c>
    </row>
    <row r="24" spans="1:18">
      <c r="A24" s="2844">
        <v>4</v>
      </c>
      <c r="B24" t="s">
        <v>5869</v>
      </c>
      <c r="C24" s="1554"/>
      <c r="D24" t="s">
        <v>5870</v>
      </c>
      <c r="E24" s="1598"/>
      <c r="F24" s="2886">
        <v>34.4</v>
      </c>
      <c r="G24" s="978">
        <v>4.8</v>
      </c>
      <c r="H24" s="2910"/>
      <c r="J24" s="2910">
        <v>3.75</v>
      </c>
      <c r="K24" s="2874">
        <v>1</v>
      </c>
      <c r="L24" s="2874"/>
      <c r="O24" s="1598"/>
      <c r="P24" s="1558"/>
      <c r="Q24" s="424"/>
      <c r="R24" s="2844">
        <v>4</v>
      </c>
    </row>
    <row r="25" spans="1:18">
      <c r="A25" s="2844">
        <v>5</v>
      </c>
      <c r="B25" t="s">
        <v>5871</v>
      </c>
      <c r="C25" s="1554"/>
      <c r="D25" t="s">
        <v>5870</v>
      </c>
      <c r="E25" s="1598"/>
      <c r="F25" s="2886">
        <v>43.8</v>
      </c>
      <c r="G25" s="978">
        <v>13.8</v>
      </c>
      <c r="H25" s="2910"/>
      <c r="J25" s="2910">
        <v>3.75</v>
      </c>
      <c r="K25" s="2874">
        <v>1</v>
      </c>
      <c r="L25" s="2874"/>
      <c r="O25" s="1598"/>
      <c r="P25" s="1558"/>
      <c r="Q25" s="424"/>
      <c r="R25" s="2844">
        <v>5</v>
      </c>
    </row>
    <row r="26" spans="1:18">
      <c r="A26" s="2850">
        <v>6</v>
      </c>
      <c r="B26" t="s">
        <v>5871</v>
      </c>
      <c r="C26" s="1554"/>
      <c r="D26" t="s">
        <v>5870</v>
      </c>
      <c r="E26" s="1554"/>
      <c r="F26" s="2886">
        <v>43.8</v>
      </c>
      <c r="G26" s="978">
        <v>5</v>
      </c>
      <c r="H26" s="2910"/>
      <c r="J26" s="2910">
        <v>0.5</v>
      </c>
      <c r="K26" s="2874">
        <v>3</v>
      </c>
      <c r="L26" s="2874"/>
      <c r="O26" s="1554"/>
      <c r="P26" s="1558"/>
      <c r="Q26" s="424"/>
      <c r="R26" s="2844">
        <v>6</v>
      </c>
    </row>
    <row r="27" spans="1:18">
      <c r="A27" s="2850">
        <v>7</v>
      </c>
      <c r="B27" t="s">
        <v>5872</v>
      </c>
      <c r="C27" s="1554"/>
      <c r="D27" t="s">
        <v>5870</v>
      </c>
      <c r="E27" s="1554"/>
      <c r="F27" s="2886">
        <v>115</v>
      </c>
      <c r="G27" s="978">
        <v>13.8</v>
      </c>
      <c r="H27" s="2910"/>
      <c r="J27" s="2910">
        <v>12</v>
      </c>
      <c r="K27" s="2874">
        <v>1</v>
      </c>
      <c r="L27" s="2874"/>
      <c r="O27" s="1554"/>
      <c r="P27" s="1558"/>
      <c r="Q27" s="424"/>
      <c r="R27" s="2844">
        <v>7</v>
      </c>
    </row>
    <row r="28" spans="1:18">
      <c r="A28" s="2850">
        <v>8</v>
      </c>
      <c r="B28" t="s">
        <v>5872</v>
      </c>
      <c r="C28" s="1554"/>
      <c r="D28" t="s">
        <v>5870</v>
      </c>
      <c r="E28" s="1554"/>
      <c r="F28" s="2886">
        <v>115</v>
      </c>
      <c r="G28" s="978">
        <v>34.5</v>
      </c>
      <c r="H28" s="2910"/>
      <c r="J28" s="2910">
        <v>15</v>
      </c>
      <c r="K28" s="2874">
        <v>1</v>
      </c>
      <c r="L28" s="2874"/>
      <c r="O28" s="1554"/>
      <c r="P28" s="1558"/>
      <c r="Q28" s="424"/>
      <c r="R28" s="2844">
        <v>8</v>
      </c>
    </row>
    <row r="29" spans="1:18">
      <c r="A29" s="2850">
        <v>9</v>
      </c>
      <c r="B29" t="s">
        <v>5873</v>
      </c>
      <c r="C29" s="1554"/>
      <c r="D29" t="s">
        <v>5868</v>
      </c>
      <c r="E29" s="1554"/>
      <c r="F29" s="2886">
        <v>34.5</v>
      </c>
      <c r="G29" s="978">
        <v>4.8</v>
      </c>
      <c r="H29" s="2910"/>
      <c r="J29" s="2910">
        <v>1</v>
      </c>
      <c r="K29" s="2874">
        <v>1</v>
      </c>
      <c r="L29" s="2874"/>
      <c r="O29" s="1554"/>
      <c r="P29" s="1558"/>
      <c r="Q29" s="424"/>
      <c r="R29" s="2844">
        <v>9</v>
      </c>
    </row>
    <row r="30" spans="1:18">
      <c r="A30" s="2850">
        <v>10</v>
      </c>
      <c r="B30" t="s">
        <v>5873</v>
      </c>
      <c r="C30" s="1554"/>
      <c r="D30" t="s">
        <v>5868</v>
      </c>
      <c r="E30" s="1554"/>
      <c r="F30" s="2886">
        <v>115</v>
      </c>
      <c r="G30" s="978">
        <v>34.5</v>
      </c>
      <c r="H30" s="2910"/>
      <c r="J30" s="2910">
        <v>30</v>
      </c>
      <c r="K30" s="2874">
        <v>1</v>
      </c>
      <c r="L30" s="2874"/>
      <c r="O30" s="1554"/>
      <c r="P30" s="1558"/>
      <c r="Q30" s="424"/>
      <c r="R30" s="2844">
        <v>10</v>
      </c>
    </row>
    <row r="31" spans="1:18">
      <c r="A31" s="2850">
        <v>11</v>
      </c>
      <c r="B31" t="s">
        <v>5874</v>
      </c>
      <c r="C31" s="1554"/>
      <c r="D31" t="s">
        <v>5870</v>
      </c>
      <c r="E31" s="1554"/>
      <c r="F31" s="2886">
        <v>23</v>
      </c>
      <c r="G31" s="978">
        <v>4.8</v>
      </c>
      <c r="H31" s="2910"/>
      <c r="J31" s="2910">
        <v>3.75</v>
      </c>
      <c r="K31" s="2874">
        <v>1</v>
      </c>
      <c r="L31" s="2874"/>
      <c r="O31" s="1554"/>
      <c r="P31" s="1558"/>
      <c r="Q31" s="424"/>
      <c r="R31" s="2844">
        <v>11</v>
      </c>
    </row>
    <row r="32" spans="1:18">
      <c r="A32" s="2850">
        <v>12</v>
      </c>
      <c r="B32" t="s">
        <v>5875</v>
      </c>
      <c r="C32" s="1554"/>
      <c r="D32" t="s">
        <v>5870</v>
      </c>
      <c r="E32" s="1554"/>
      <c r="F32" s="2886">
        <v>23</v>
      </c>
      <c r="G32" s="978">
        <v>0.48</v>
      </c>
      <c r="H32" s="2910"/>
      <c r="J32" s="2910">
        <v>0.1</v>
      </c>
      <c r="K32" s="2874">
        <v>3</v>
      </c>
      <c r="L32" s="2874"/>
      <c r="O32" s="1554"/>
      <c r="P32" s="1558"/>
      <c r="Q32" s="424"/>
      <c r="R32" s="2844">
        <v>12</v>
      </c>
    </row>
    <row r="33" spans="1:18">
      <c r="A33" s="2850">
        <v>13</v>
      </c>
      <c r="B33" t="s">
        <v>5876</v>
      </c>
      <c r="C33" s="1554"/>
      <c r="D33" t="s">
        <v>5870</v>
      </c>
      <c r="E33" s="1554"/>
      <c r="F33" s="2886">
        <v>43.8</v>
      </c>
      <c r="G33" s="978">
        <v>4.4000000000000004</v>
      </c>
      <c r="H33" s="2910"/>
      <c r="J33" s="2910">
        <v>5</v>
      </c>
      <c r="K33" s="2874">
        <v>1</v>
      </c>
      <c r="L33" s="2874"/>
      <c r="O33" s="1554"/>
      <c r="P33" s="1558"/>
      <c r="Q33" s="424"/>
      <c r="R33" s="2844">
        <v>13</v>
      </c>
    </row>
    <row r="34" spans="1:18">
      <c r="A34" s="2850">
        <v>14</v>
      </c>
      <c r="B34" t="s">
        <v>5876</v>
      </c>
      <c r="C34" s="1554"/>
      <c r="D34" t="s">
        <v>5870</v>
      </c>
      <c r="E34" s="1554"/>
      <c r="F34" s="2886">
        <v>43.8</v>
      </c>
      <c r="G34" s="978">
        <v>13.8</v>
      </c>
      <c r="H34" s="2910"/>
      <c r="J34" s="2910">
        <v>5</v>
      </c>
      <c r="K34" s="2874">
        <v>1</v>
      </c>
      <c r="L34" s="2874"/>
      <c r="O34" s="1554"/>
      <c r="P34" s="1558"/>
      <c r="Q34" s="424"/>
      <c r="R34" s="2844">
        <v>14</v>
      </c>
    </row>
    <row r="35" spans="1:18">
      <c r="A35" s="2850">
        <v>15</v>
      </c>
      <c r="B35" t="s">
        <v>5877</v>
      </c>
      <c r="C35" s="1554"/>
      <c r="D35" t="s">
        <v>5868</v>
      </c>
      <c r="E35" s="1554"/>
      <c r="F35" s="2886">
        <v>115</v>
      </c>
      <c r="G35" s="978">
        <v>13.8</v>
      </c>
      <c r="H35" s="2910"/>
      <c r="J35" s="2910">
        <v>20</v>
      </c>
      <c r="K35" s="2874">
        <v>2</v>
      </c>
      <c r="L35" s="2874"/>
      <c r="O35" s="1554"/>
      <c r="P35" s="1558"/>
      <c r="Q35" s="424"/>
      <c r="R35" s="2844">
        <v>15</v>
      </c>
    </row>
    <row r="36" spans="1:18">
      <c r="A36" s="2850">
        <v>16</v>
      </c>
      <c r="B36" t="s">
        <v>5877</v>
      </c>
      <c r="C36" s="1554"/>
      <c r="D36" t="s">
        <v>5868</v>
      </c>
      <c r="E36" s="1554"/>
      <c r="F36" s="2886">
        <v>34.4</v>
      </c>
      <c r="G36" s="978">
        <v>4.4000000000000004</v>
      </c>
      <c r="H36" s="2910"/>
      <c r="J36" s="2910">
        <v>7.5</v>
      </c>
      <c r="K36" s="2874">
        <v>2</v>
      </c>
      <c r="L36" s="2874"/>
      <c r="O36" s="1554"/>
      <c r="P36" s="1558"/>
      <c r="Q36" s="424"/>
      <c r="R36" s="2844">
        <v>16</v>
      </c>
    </row>
    <row r="37" spans="1:18">
      <c r="A37" s="2844">
        <v>17</v>
      </c>
      <c r="B37" t="s">
        <v>5877</v>
      </c>
      <c r="C37" s="1554"/>
      <c r="D37" t="s">
        <v>5868</v>
      </c>
      <c r="E37" s="1554"/>
      <c r="F37" s="2886">
        <v>34.5</v>
      </c>
      <c r="G37" s="978">
        <v>4.4000000000000004</v>
      </c>
      <c r="H37" s="2910"/>
      <c r="J37" s="2910">
        <v>7.5</v>
      </c>
      <c r="K37" s="2874">
        <v>1</v>
      </c>
      <c r="L37" s="2874"/>
      <c r="O37" s="1554"/>
      <c r="P37" s="1558"/>
      <c r="Q37" s="424"/>
      <c r="R37" s="2844">
        <v>17</v>
      </c>
    </row>
    <row r="38" spans="1:18">
      <c r="A38" s="2844">
        <v>18</v>
      </c>
      <c r="B38" t="s">
        <v>5877</v>
      </c>
      <c r="C38" s="1554"/>
      <c r="D38" t="s">
        <v>5868</v>
      </c>
      <c r="E38" s="1554"/>
      <c r="F38" s="2886">
        <v>115</v>
      </c>
      <c r="G38" s="978">
        <v>11.5</v>
      </c>
      <c r="H38" s="2910"/>
      <c r="J38" s="2910">
        <v>24</v>
      </c>
      <c r="K38" s="2874">
        <v>1</v>
      </c>
      <c r="L38" s="2874"/>
      <c r="O38" s="1554"/>
      <c r="P38" s="1558"/>
      <c r="Q38" s="424"/>
      <c r="R38" s="2844">
        <v>18</v>
      </c>
    </row>
    <row r="39" spans="1:18">
      <c r="A39" s="2844">
        <v>19</v>
      </c>
      <c r="B39" t="s">
        <v>5877</v>
      </c>
      <c r="C39" s="1554"/>
      <c r="D39" t="s">
        <v>5868</v>
      </c>
      <c r="E39" s="1554"/>
      <c r="F39" s="2886">
        <v>115</v>
      </c>
      <c r="G39" s="978">
        <v>12.5</v>
      </c>
      <c r="H39" s="2910"/>
      <c r="J39" s="2910">
        <v>24</v>
      </c>
      <c r="K39" s="2874">
        <v>1</v>
      </c>
      <c r="L39" s="2874"/>
      <c r="O39" s="1554"/>
      <c r="P39" s="1558"/>
      <c r="Q39" s="424"/>
      <c r="R39" s="2844">
        <v>19</v>
      </c>
    </row>
    <row r="40" spans="1:18">
      <c r="A40" s="2844">
        <v>20</v>
      </c>
      <c r="B40" t="s">
        <v>5877</v>
      </c>
      <c r="C40" s="1554"/>
      <c r="D40" t="s">
        <v>5868</v>
      </c>
      <c r="E40" s="1554"/>
      <c r="F40" s="2886">
        <v>110</v>
      </c>
      <c r="G40" s="978">
        <v>34.5</v>
      </c>
      <c r="H40" s="2910"/>
      <c r="J40" s="2910">
        <v>30</v>
      </c>
      <c r="K40" s="2874">
        <v>1</v>
      </c>
      <c r="L40" s="2874"/>
      <c r="O40" s="1554"/>
      <c r="P40" s="1558"/>
      <c r="Q40" s="424"/>
      <c r="R40" s="2844">
        <v>20</v>
      </c>
    </row>
    <row r="41" spans="1:18">
      <c r="A41" s="2844">
        <v>21</v>
      </c>
      <c r="B41" t="s">
        <v>5877</v>
      </c>
      <c r="C41" s="1554"/>
      <c r="D41" t="s">
        <v>5868</v>
      </c>
      <c r="E41" s="1554"/>
      <c r="F41" s="2886">
        <v>115</v>
      </c>
      <c r="G41" s="978">
        <v>34.5</v>
      </c>
      <c r="H41" s="2910"/>
      <c r="J41" s="2910">
        <v>30</v>
      </c>
      <c r="K41" s="2874">
        <v>1</v>
      </c>
      <c r="L41" s="2874"/>
      <c r="O41" s="1554"/>
      <c r="P41" s="1558"/>
      <c r="Q41" s="424"/>
      <c r="R41" s="2844">
        <v>21</v>
      </c>
    </row>
    <row r="42" spans="1:18">
      <c r="A42" s="2844">
        <v>22</v>
      </c>
      <c r="B42" t="s">
        <v>5878</v>
      </c>
      <c r="C42" s="1554"/>
      <c r="D42" t="s">
        <v>5870</v>
      </c>
      <c r="E42" s="1554"/>
      <c r="F42" s="2886">
        <v>34.5</v>
      </c>
      <c r="G42" s="978">
        <v>13.2</v>
      </c>
      <c r="H42" s="2910"/>
      <c r="J42" s="2910">
        <v>7.5</v>
      </c>
      <c r="K42" s="2874">
        <v>1</v>
      </c>
      <c r="L42" s="2874"/>
      <c r="O42" s="1554"/>
      <c r="P42" s="1558"/>
      <c r="Q42" s="424"/>
      <c r="R42" s="2844">
        <v>22</v>
      </c>
    </row>
    <row r="43" spans="1:18">
      <c r="A43" s="2844">
        <v>23</v>
      </c>
      <c r="B43" t="s">
        <v>5879</v>
      </c>
      <c r="C43" s="1554"/>
      <c r="D43" t="s">
        <v>5870</v>
      </c>
      <c r="E43" s="1554"/>
      <c r="F43" s="2886">
        <v>34.5</v>
      </c>
      <c r="G43" s="978">
        <v>4.8</v>
      </c>
      <c r="H43" s="2910"/>
      <c r="J43" s="2910">
        <v>7.5</v>
      </c>
      <c r="K43" s="2874">
        <v>1</v>
      </c>
      <c r="L43" s="2874"/>
      <c r="O43" s="1554"/>
      <c r="P43" s="1558"/>
      <c r="Q43" s="424"/>
      <c r="R43" s="2844">
        <v>23</v>
      </c>
    </row>
    <row r="44" spans="1:18">
      <c r="A44" s="2844">
        <v>24</v>
      </c>
      <c r="B44" t="s">
        <v>5880</v>
      </c>
      <c r="C44" s="1554"/>
      <c r="D44" t="s">
        <v>5870</v>
      </c>
      <c r="E44" s="1554"/>
      <c r="F44" s="2886">
        <v>46</v>
      </c>
      <c r="G44" s="978">
        <v>5</v>
      </c>
      <c r="H44" s="2910"/>
      <c r="J44" s="2910">
        <v>2.5</v>
      </c>
      <c r="K44" s="2874">
        <v>1</v>
      </c>
      <c r="L44" s="2874"/>
      <c r="O44" s="1554"/>
      <c r="P44" s="1558"/>
      <c r="Q44" s="424"/>
      <c r="R44" s="2844">
        <v>24</v>
      </c>
    </row>
    <row r="45" spans="1:18">
      <c r="A45" s="2844">
        <v>25</v>
      </c>
      <c r="B45" t="s">
        <v>5881</v>
      </c>
      <c r="C45" s="1554"/>
      <c r="D45" t="s">
        <v>5868</v>
      </c>
      <c r="E45" s="1554"/>
      <c r="F45" s="2886">
        <v>345</v>
      </c>
      <c r="G45" s="978">
        <v>230</v>
      </c>
      <c r="H45" s="2910">
        <v>13.8</v>
      </c>
      <c r="J45" s="2910">
        <v>270</v>
      </c>
      <c r="K45" s="2874">
        <v>1</v>
      </c>
      <c r="L45" s="2874"/>
      <c r="O45" s="1554"/>
      <c r="P45" s="1558"/>
      <c r="Q45" s="424"/>
      <c r="R45" s="2844">
        <v>25</v>
      </c>
    </row>
    <row r="46" spans="1:18">
      <c r="A46" s="2844">
        <v>26</v>
      </c>
      <c r="B46" t="s">
        <v>5882</v>
      </c>
      <c r="C46" s="1554"/>
      <c r="D46" t="s">
        <v>5870</v>
      </c>
      <c r="E46" s="1554"/>
      <c r="F46" s="2886">
        <v>34.4</v>
      </c>
      <c r="G46" s="978">
        <v>4.4000000000000004</v>
      </c>
      <c r="H46" s="2910"/>
      <c r="J46" s="2910">
        <v>5</v>
      </c>
      <c r="K46" s="2874">
        <v>2</v>
      </c>
      <c r="L46" s="2874"/>
      <c r="O46" s="1554"/>
      <c r="P46" s="1558"/>
      <c r="Q46" s="424"/>
      <c r="R46" s="2844">
        <v>26</v>
      </c>
    </row>
    <row r="47" spans="1:18">
      <c r="A47" s="2844">
        <v>27</v>
      </c>
      <c r="B47" t="s">
        <v>5883</v>
      </c>
      <c r="C47" s="1554"/>
      <c r="D47" t="s">
        <v>5870</v>
      </c>
      <c r="E47" s="1554"/>
      <c r="F47" s="2886">
        <v>34.5</v>
      </c>
      <c r="G47" s="978">
        <v>4.8</v>
      </c>
      <c r="H47" s="2910"/>
      <c r="J47" s="2910">
        <v>3.75</v>
      </c>
      <c r="K47" s="2874">
        <v>1</v>
      </c>
      <c r="L47" s="2874"/>
      <c r="O47" s="1554"/>
      <c r="P47" s="1558"/>
      <c r="Q47" s="424"/>
      <c r="R47" s="2844">
        <v>27</v>
      </c>
    </row>
    <row r="48" spans="1:18">
      <c r="A48" s="2844">
        <v>28</v>
      </c>
      <c r="B48" t="s">
        <v>5884</v>
      </c>
      <c r="C48" s="1554"/>
      <c r="D48" t="s">
        <v>5870</v>
      </c>
      <c r="E48" s="1554"/>
      <c r="F48" s="2886">
        <v>115</v>
      </c>
      <c r="G48" s="978">
        <v>13.2</v>
      </c>
      <c r="H48" s="2910"/>
      <c r="J48" s="2910">
        <v>15</v>
      </c>
      <c r="K48" s="2874">
        <v>1</v>
      </c>
      <c r="L48" s="2874"/>
      <c r="O48" s="1554"/>
      <c r="P48" s="1558"/>
      <c r="Q48" s="424"/>
      <c r="R48" s="2844">
        <v>28</v>
      </c>
    </row>
    <row r="49" spans="1:18">
      <c r="A49" s="2844">
        <v>29</v>
      </c>
      <c r="B49" t="s">
        <v>5885</v>
      </c>
      <c r="C49" s="1554"/>
      <c r="D49" t="s">
        <v>5870</v>
      </c>
      <c r="E49" s="1554"/>
      <c r="F49" s="2886">
        <v>34.5</v>
      </c>
      <c r="G49" s="978">
        <v>13.2</v>
      </c>
      <c r="H49" s="2910">
        <v>7.97</v>
      </c>
      <c r="J49" s="2910">
        <v>5.6</v>
      </c>
      <c r="K49" s="2874">
        <v>1</v>
      </c>
      <c r="L49" s="2874"/>
      <c r="O49" s="1554"/>
      <c r="P49" s="1558"/>
      <c r="Q49" s="424"/>
      <c r="R49" s="2844">
        <v>29</v>
      </c>
    </row>
    <row r="50" spans="1:18">
      <c r="A50" s="2844">
        <v>30</v>
      </c>
      <c r="B50" t="s">
        <v>5886</v>
      </c>
      <c r="C50" s="1554"/>
      <c r="D50" t="s">
        <v>5868</v>
      </c>
      <c r="E50" s="1554"/>
      <c r="F50" s="2886">
        <v>110</v>
      </c>
      <c r="G50" s="978">
        <v>34.4</v>
      </c>
      <c r="H50" s="2910">
        <v>13.8</v>
      </c>
      <c r="J50" s="2910">
        <v>30</v>
      </c>
      <c r="K50" s="2874">
        <v>1</v>
      </c>
      <c r="L50" s="2874"/>
      <c r="O50" s="1554"/>
      <c r="P50" s="1558"/>
      <c r="Q50" s="424"/>
      <c r="R50" s="2844">
        <v>30</v>
      </c>
    </row>
    <row r="51" spans="1:18">
      <c r="A51" s="2844">
        <v>31</v>
      </c>
      <c r="B51" t="s">
        <v>5886</v>
      </c>
      <c r="C51" s="1554"/>
      <c r="D51" t="s">
        <v>5868</v>
      </c>
      <c r="E51" s="1554"/>
      <c r="F51" s="2886">
        <v>113</v>
      </c>
      <c r="G51" s="978">
        <v>13.8</v>
      </c>
      <c r="H51" s="2910"/>
      <c r="J51" s="2910">
        <v>13.4</v>
      </c>
      <c r="K51" s="2874">
        <v>1</v>
      </c>
      <c r="L51" s="2874"/>
      <c r="O51" s="1554"/>
      <c r="P51" s="1558"/>
      <c r="Q51" s="424"/>
      <c r="R51" s="2844">
        <v>31</v>
      </c>
    </row>
    <row r="52" spans="1:18">
      <c r="A52" s="2844">
        <v>32</v>
      </c>
      <c r="B52" t="s">
        <v>5887</v>
      </c>
      <c r="C52" s="1554"/>
      <c r="D52" t="s">
        <v>5868</v>
      </c>
      <c r="E52" s="1554"/>
      <c r="F52" s="2886">
        <v>115</v>
      </c>
      <c r="G52" s="978">
        <v>23</v>
      </c>
      <c r="H52" s="2910"/>
      <c r="J52" s="2910">
        <v>7.5</v>
      </c>
      <c r="K52" s="2874">
        <v>1</v>
      </c>
      <c r="L52" s="2874"/>
      <c r="O52" s="1554"/>
      <c r="P52" s="1558"/>
      <c r="Q52" s="424"/>
      <c r="R52" s="2844">
        <v>32</v>
      </c>
    </row>
    <row r="53" spans="1:18">
      <c r="A53" s="2844">
        <v>33</v>
      </c>
      <c r="B53" t="s">
        <v>5887</v>
      </c>
      <c r="C53" s="1554"/>
      <c r="D53" t="s">
        <v>5868</v>
      </c>
      <c r="E53" s="1554"/>
      <c r="F53" s="2886">
        <v>23</v>
      </c>
      <c r="G53" s="978">
        <v>4.8</v>
      </c>
      <c r="H53" s="2910"/>
      <c r="J53" s="2910">
        <v>1.5</v>
      </c>
      <c r="K53" s="2874">
        <v>1</v>
      </c>
      <c r="L53" s="2874"/>
      <c r="O53" s="1554"/>
      <c r="P53" s="1558"/>
      <c r="Q53" s="424"/>
      <c r="R53" s="2844">
        <v>33</v>
      </c>
    </row>
    <row r="54" spans="1:18">
      <c r="A54" s="2844">
        <v>34</v>
      </c>
      <c r="B54" t="s">
        <v>5888</v>
      </c>
      <c r="C54" s="1554"/>
      <c r="D54" t="s">
        <v>5870</v>
      </c>
      <c r="E54" s="1554"/>
      <c r="F54" s="2886">
        <v>34.5</v>
      </c>
      <c r="G54" s="978">
        <v>4.8</v>
      </c>
      <c r="H54" s="2910"/>
      <c r="J54" s="2910">
        <v>5.6</v>
      </c>
      <c r="K54" s="2874">
        <v>1</v>
      </c>
      <c r="L54" s="2874"/>
      <c r="O54" s="1554"/>
      <c r="P54" s="1558"/>
      <c r="Q54" s="424"/>
      <c r="R54" s="2844">
        <v>34</v>
      </c>
    </row>
    <row r="55" spans="1:18">
      <c r="A55" s="2844">
        <v>35</v>
      </c>
      <c r="B55" t="s">
        <v>5889</v>
      </c>
      <c r="C55" s="1554"/>
      <c r="D55" t="s">
        <v>5870</v>
      </c>
      <c r="E55" s="1554"/>
      <c r="F55" s="2886">
        <v>115</v>
      </c>
      <c r="G55" s="978">
        <v>13.8</v>
      </c>
      <c r="H55" s="2910"/>
      <c r="J55" s="2910">
        <v>15</v>
      </c>
      <c r="K55" s="2874">
        <v>1</v>
      </c>
      <c r="L55" s="2874"/>
      <c r="O55" s="1554"/>
      <c r="P55" s="1558"/>
      <c r="Q55" s="424"/>
      <c r="R55" s="2844">
        <v>35</v>
      </c>
    </row>
    <row r="56" spans="1:18">
      <c r="A56" s="2844">
        <v>36</v>
      </c>
      <c r="B56" t="s">
        <v>5890</v>
      </c>
      <c r="C56" s="1554"/>
      <c r="D56" t="s">
        <v>5870</v>
      </c>
      <c r="E56" s="1554"/>
      <c r="F56" s="2886">
        <v>34.5</v>
      </c>
      <c r="G56" s="978">
        <v>4.8</v>
      </c>
      <c r="H56" s="2910"/>
      <c r="J56" s="2910">
        <v>1.5</v>
      </c>
      <c r="K56" s="2874">
        <v>2</v>
      </c>
      <c r="L56" s="2874"/>
      <c r="O56" s="1554"/>
      <c r="P56" s="1558"/>
      <c r="Q56" s="424"/>
      <c r="R56" s="2844">
        <v>36</v>
      </c>
    </row>
    <row r="57" spans="1:18">
      <c r="A57" s="2844">
        <v>37</v>
      </c>
      <c r="B57" t="s">
        <v>5891</v>
      </c>
      <c r="C57" s="1554"/>
      <c r="D57" t="s">
        <v>5868</v>
      </c>
      <c r="E57" s="1554"/>
      <c r="F57" s="2886">
        <v>115</v>
      </c>
      <c r="G57" s="978">
        <v>13.2</v>
      </c>
      <c r="H57" s="2910"/>
      <c r="J57" s="2910">
        <v>20</v>
      </c>
      <c r="K57" s="2874">
        <v>1</v>
      </c>
      <c r="L57" s="2874"/>
      <c r="O57" s="1554"/>
      <c r="P57" s="1558"/>
      <c r="Q57" s="424"/>
      <c r="R57" s="2844">
        <v>37</v>
      </c>
    </row>
    <row r="58" spans="1:18">
      <c r="A58" s="2844">
        <v>38</v>
      </c>
      <c r="B58" t="s">
        <v>5891</v>
      </c>
      <c r="C58" s="1554"/>
      <c r="D58" t="s">
        <v>5868</v>
      </c>
      <c r="E58" s="1554"/>
      <c r="F58" s="2886">
        <v>115</v>
      </c>
      <c r="G58" s="978">
        <v>13.8</v>
      </c>
      <c r="H58" s="2910"/>
      <c r="J58" s="2910">
        <v>24</v>
      </c>
      <c r="K58" s="2874">
        <v>1</v>
      </c>
      <c r="L58" s="2874"/>
      <c r="O58" s="1554"/>
      <c r="P58" s="1558"/>
      <c r="Q58" s="424"/>
      <c r="R58" s="2844">
        <v>38</v>
      </c>
    </row>
    <row r="59" spans="1:18" ht="16" thickBot="1">
      <c r="A59" s="2844">
        <v>39</v>
      </c>
      <c r="B59" t="s">
        <v>5891</v>
      </c>
      <c r="C59" s="1554"/>
      <c r="D59" t="s">
        <v>5868</v>
      </c>
      <c r="E59" s="1554"/>
      <c r="F59" s="2886">
        <v>115</v>
      </c>
      <c r="G59" s="978">
        <v>34.5</v>
      </c>
      <c r="H59" s="2910"/>
      <c r="J59" s="2910">
        <v>15</v>
      </c>
      <c r="K59" s="2874">
        <v>2</v>
      </c>
      <c r="L59" s="2874"/>
      <c r="O59" s="1554"/>
      <c r="P59" s="1558"/>
      <c r="Q59" s="424"/>
      <c r="R59" s="2844">
        <v>39</v>
      </c>
    </row>
    <row r="60" spans="1:18" ht="16" thickBot="1">
      <c r="A60" s="3083">
        <v>40</v>
      </c>
      <c r="B60" s="3038"/>
      <c r="C60" s="1789" t="s">
        <v>5892</v>
      </c>
      <c r="D60" s="3038"/>
      <c r="E60" s="1789"/>
      <c r="F60" s="2893"/>
      <c r="G60" s="3094"/>
      <c r="H60" s="3095"/>
      <c r="J60" s="3095"/>
      <c r="K60" s="2896">
        <f>SUM(K21:K59)</f>
        <v>48</v>
      </c>
      <c r="L60" s="2896">
        <f>SUM(L21:L59)</f>
        <v>0</v>
      </c>
      <c r="M60" s="3038"/>
      <c r="N60" s="3038"/>
      <c r="O60" s="1789"/>
      <c r="P60" s="2896">
        <f>SUM(P21:P59)</f>
        <v>0</v>
      </c>
      <c r="Q60" s="2896">
        <f>SUM(Q21:Q59)</f>
        <v>0</v>
      </c>
      <c r="R60" s="3083">
        <v>40</v>
      </c>
    </row>
    <row r="62" spans="1:18">
      <c r="A62" s="51" t="s">
        <v>384</v>
      </c>
      <c r="J62" s="51" t="s">
        <v>384</v>
      </c>
      <c r="N62" s="391"/>
      <c r="Q62" s="391" t="s">
        <v>5893</v>
      </c>
      <c r="R62" s="391"/>
    </row>
    <row r="63" spans="1:18">
      <c r="A63" s="391" t="s">
        <v>5894</v>
      </c>
      <c r="B63" s="391"/>
      <c r="C63" s="391"/>
      <c r="D63" s="391"/>
      <c r="E63" s="391"/>
      <c r="F63" s="391"/>
      <c r="G63" s="391"/>
      <c r="H63" s="391"/>
      <c r="J63" s="391" t="s">
        <v>5895</v>
      </c>
      <c r="K63" s="391"/>
      <c r="L63" s="391"/>
      <c r="M63" s="391"/>
      <c r="N63" s="391"/>
      <c r="O63" s="391"/>
      <c r="P63" s="391"/>
      <c r="Q63" s="391"/>
      <c r="R63" s="391"/>
    </row>
    <row r="64" spans="1:18">
      <c r="A64" s="391"/>
      <c r="B64" s="391"/>
      <c r="C64" s="391"/>
      <c r="D64" s="391"/>
      <c r="E64" s="391"/>
      <c r="F64" s="391"/>
      <c r="G64" s="391"/>
      <c r="H64" s="391"/>
      <c r="J64" s="391"/>
      <c r="K64" s="391"/>
      <c r="L64" s="391"/>
      <c r="M64" s="391"/>
      <c r="N64" s="391"/>
      <c r="O64" s="391"/>
      <c r="P64" s="391"/>
      <c r="Q64" s="391"/>
      <c r="R64" s="391"/>
    </row>
    <row r="66" spans="1:18">
      <c r="A66" s="34" t="s">
        <v>1703</v>
      </c>
      <c r="B66" s="391"/>
      <c r="C66" s="391"/>
      <c r="D66" s="391"/>
      <c r="E66" s="391"/>
      <c r="F66" s="391"/>
      <c r="G66" s="391"/>
      <c r="H66" s="391"/>
    </row>
    <row r="68" spans="1:18" ht="16" thickBot="1">
      <c r="A68" s="9"/>
      <c r="F68" s="1975"/>
      <c r="G68" s="1975"/>
      <c r="H68" s="391"/>
      <c r="J68" s="9"/>
      <c r="K68" s="3038"/>
      <c r="L68" s="3038"/>
      <c r="M68" s="3038"/>
      <c r="N68" s="3038"/>
      <c r="O68" s="3038"/>
      <c r="P68" s="3096"/>
      <c r="Q68" s="3096"/>
      <c r="R68" s="3038"/>
    </row>
    <row r="69" spans="1:18" ht="16" thickBot="1">
      <c r="A69" s="1992" t="s">
        <v>5820</v>
      </c>
      <c r="B69" s="1993"/>
      <c r="C69" s="1993"/>
      <c r="D69" s="1994"/>
      <c r="E69" s="1994"/>
      <c r="F69" s="1994"/>
      <c r="G69" s="1994"/>
      <c r="H69" s="1995"/>
      <c r="J69" s="2898" t="s">
        <v>5820</v>
      </c>
      <c r="K69" s="3067"/>
      <c r="L69" s="3067"/>
      <c r="M69" s="3060"/>
      <c r="N69" s="3060"/>
      <c r="O69" s="3060"/>
      <c r="P69" s="2839"/>
      <c r="Q69" s="2839"/>
      <c r="R69" s="2034"/>
    </row>
    <row r="70" spans="1:18">
      <c r="A70" s="1597"/>
      <c r="C70" s="1554"/>
      <c r="D70" s="363"/>
      <c r="E70" s="1598"/>
      <c r="F70" s="391"/>
      <c r="G70" s="391"/>
      <c r="H70" s="1996"/>
      <c r="J70" s="2791"/>
      <c r="K70" s="1554"/>
      <c r="L70" s="1554"/>
      <c r="M70" s="391" t="s">
        <v>5848</v>
      </c>
      <c r="N70" s="391"/>
      <c r="O70" s="391"/>
      <c r="P70" s="391"/>
      <c r="Q70" s="1601"/>
      <c r="R70" s="2031"/>
    </row>
    <row r="71" spans="1:18" ht="31.5" customHeight="1" thickBot="1">
      <c r="A71" s="1599"/>
      <c r="B71" s="363"/>
      <c r="C71" s="1598"/>
      <c r="D71" s="1938"/>
      <c r="E71" s="1598"/>
      <c r="F71" s="3060" t="s">
        <v>5849</v>
      </c>
      <c r="G71" s="3060"/>
      <c r="H71" s="1612"/>
      <c r="J71" s="2795" t="s">
        <v>5850</v>
      </c>
      <c r="K71" s="1598" t="s">
        <v>5851</v>
      </c>
      <c r="L71" s="1598" t="s">
        <v>5851</v>
      </c>
      <c r="M71" s="3060" t="s">
        <v>5852</v>
      </c>
      <c r="N71" s="3060"/>
      <c r="O71" s="3060"/>
      <c r="P71" s="3060"/>
      <c r="Q71" s="2034"/>
      <c r="R71" s="1598"/>
    </row>
    <row r="72" spans="1:18">
      <c r="A72" s="1599"/>
      <c r="B72" s="363"/>
      <c r="C72" s="1598"/>
      <c r="E72" s="1598"/>
      <c r="F72" s="1598"/>
      <c r="G72" s="1601"/>
      <c r="H72" s="1600"/>
      <c r="J72" s="2795" t="s">
        <v>5853</v>
      </c>
      <c r="K72" s="1598" t="s">
        <v>5854</v>
      </c>
      <c r="L72" s="1598" t="s">
        <v>5855</v>
      </c>
      <c r="M72" s="363"/>
      <c r="N72" s="363"/>
      <c r="O72" s="1598"/>
      <c r="P72" s="1598"/>
      <c r="Q72" s="1601"/>
      <c r="R72" s="1598"/>
    </row>
    <row r="73" spans="1:18">
      <c r="A73" s="1599" t="s">
        <v>399</v>
      </c>
      <c r="B73" s="391" t="s">
        <v>5856</v>
      </c>
      <c r="C73" s="1601"/>
      <c r="D73" s="391" t="s">
        <v>5857</v>
      </c>
      <c r="E73" s="1601"/>
      <c r="F73" s="1598"/>
      <c r="G73" s="1601"/>
      <c r="H73" s="1600"/>
      <c r="J73" s="2795" t="s">
        <v>5858</v>
      </c>
      <c r="K73" s="1598" t="s">
        <v>5859</v>
      </c>
      <c r="L73" s="1598" t="s">
        <v>5854</v>
      </c>
      <c r="M73" s="391"/>
      <c r="N73" s="391"/>
      <c r="O73" s="1601"/>
      <c r="P73" s="1598" t="s">
        <v>108</v>
      </c>
      <c r="Q73" s="1601" t="s">
        <v>5860</v>
      </c>
      <c r="R73" s="1598" t="s">
        <v>399</v>
      </c>
    </row>
    <row r="74" spans="1:18">
      <c r="A74" s="1599" t="s">
        <v>402</v>
      </c>
      <c r="C74" s="1554"/>
      <c r="D74" s="363"/>
      <c r="E74" s="1598"/>
      <c r="F74" s="1598" t="s">
        <v>1067</v>
      </c>
      <c r="G74" s="1601" t="s">
        <v>5861</v>
      </c>
      <c r="H74" s="1600" t="s">
        <v>5862</v>
      </c>
      <c r="J74" s="2795" t="s">
        <v>5863</v>
      </c>
      <c r="K74" s="1598" t="s">
        <v>2163</v>
      </c>
      <c r="L74" s="1598" t="s">
        <v>5859</v>
      </c>
      <c r="M74" s="391" t="s">
        <v>5864</v>
      </c>
      <c r="N74" s="391"/>
      <c r="O74" s="1601"/>
      <c r="P74" s="1598" t="s">
        <v>5865</v>
      </c>
      <c r="Q74" s="1601" t="s">
        <v>5866</v>
      </c>
      <c r="R74" s="1598" t="s">
        <v>402</v>
      </c>
    </row>
    <row r="75" spans="1:18">
      <c r="A75" s="1602"/>
      <c r="C75" s="1598"/>
      <c r="E75" s="1598"/>
      <c r="F75" s="1598"/>
      <c r="G75" s="1601"/>
      <c r="H75" s="1591"/>
      <c r="J75" s="2844"/>
      <c r="K75" s="1554"/>
      <c r="L75" s="1598"/>
      <c r="O75" s="1598"/>
      <c r="P75" s="1598"/>
      <c r="Q75" s="1598"/>
      <c r="R75" s="1554"/>
    </row>
    <row r="76" spans="1:18" ht="16" thickBot="1">
      <c r="A76" s="1603"/>
      <c r="B76" s="391" t="s">
        <v>172</v>
      </c>
      <c r="C76" s="1601"/>
      <c r="D76" s="391" t="s">
        <v>173</v>
      </c>
      <c r="E76" s="1601"/>
      <c r="F76" s="1598" t="s">
        <v>174</v>
      </c>
      <c r="G76" s="1601" t="s">
        <v>175</v>
      </c>
      <c r="H76" s="1612" t="s">
        <v>513</v>
      </c>
      <c r="J76" s="3061" t="s">
        <v>514</v>
      </c>
      <c r="K76" s="3061" t="s">
        <v>515</v>
      </c>
      <c r="L76" s="3061" t="s">
        <v>516</v>
      </c>
      <c r="M76" s="3060" t="s">
        <v>517</v>
      </c>
      <c r="N76" s="3060"/>
      <c r="O76" s="2034"/>
      <c r="P76" s="1717" t="s">
        <v>518</v>
      </c>
      <c r="Q76" s="1717" t="s">
        <v>519</v>
      </c>
      <c r="R76" s="1717"/>
    </row>
    <row r="77" spans="1:18">
      <c r="A77" s="1590">
        <v>1</v>
      </c>
      <c r="B77" s="1432" t="s">
        <v>5896</v>
      </c>
      <c r="C77" s="1434"/>
      <c r="D77" s="1432" t="s">
        <v>5868</v>
      </c>
      <c r="E77" s="1983"/>
      <c r="F77" s="1988">
        <v>115</v>
      </c>
      <c r="G77" s="1984">
        <v>13.2</v>
      </c>
      <c r="H77" s="1606"/>
      <c r="J77" s="2910">
        <v>12</v>
      </c>
      <c r="K77" s="2890">
        <v>1</v>
      </c>
      <c r="L77" s="2890"/>
      <c r="O77" s="1601"/>
      <c r="P77" s="1558"/>
      <c r="Q77" s="424"/>
      <c r="R77" s="2844">
        <v>1</v>
      </c>
    </row>
    <row r="78" spans="1:18">
      <c r="A78" s="1590">
        <v>2</v>
      </c>
      <c r="B78" s="1590" t="s">
        <v>5896</v>
      </c>
      <c r="C78" s="1591"/>
      <c r="D78" s="1590" t="s">
        <v>5868</v>
      </c>
      <c r="E78" s="1600"/>
      <c r="F78" s="1989">
        <v>110</v>
      </c>
      <c r="G78" s="1985">
        <v>34.4</v>
      </c>
      <c r="H78" s="1606">
        <v>13.8</v>
      </c>
      <c r="J78" s="2910">
        <v>30</v>
      </c>
      <c r="K78" s="2890">
        <v>1</v>
      </c>
      <c r="L78" s="2890"/>
      <c r="O78" s="1598"/>
      <c r="P78" s="1558"/>
      <c r="Q78" s="424"/>
      <c r="R78" s="2844">
        <v>2</v>
      </c>
    </row>
    <row r="79" spans="1:18">
      <c r="A79" s="1590">
        <v>3</v>
      </c>
      <c r="B79" s="1590" t="s">
        <v>5897</v>
      </c>
      <c r="C79" s="1591"/>
      <c r="D79" s="1590" t="s">
        <v>5870</v>
      </c>
      <c r="E79" s="1600"/>
      <c r="F79" s="1989">
        <v>115</v>
      </c>
      <c r="G79" s="1985">
        <v>13.8</v>
      </c>
      <c r="H79" s="1606"/>
      <c r="J79" s="2910">
        <v>20</v>
      </c>
      <c r="K79" s="2890">
        <v>1</v>
      </c>
      <c r="L79" s="2890"/>
      <c r="O79" s="1598"/>
      <c r="P79" s="1558"/>
      <c r="Q79" s="424"/>
      <c r="R79" s="2844">
        <v>3</v>
      </c>
    </row>
    <row r="80" spans="1:18">
      <c r="A80" s="1590">
        <v>4</v>
      </c>
      <c r="B80" s="1590" t="s">
        <v>5897</v>
      </c>
      <c r="C80" s="1591"/>
      <c r="D80" s="1590" t="s">
        <v>5870</v>
      </c>
      <c r="E80" s="1600"/>
      <c r="F80" s="1989">
        <v>116</v>
      </c>
      <c r="G80" s="1985">
        <v>13.8</v>
      </c>
      <c r="H80" s="1606"/>
      <c r="J80" s="2910">
        <v>18</v>
      </c>
      <c r="K80" s="2890">
        <v>1</v>
      </c>
      <c r="L80" s="2890"/>
      <c r="O80" s="1598"/>
      <c r="P80" s="1558"/>
      <c r="Q80" s="424"/>
      <c r="R80" s="2844">
        <v>4</v>
      </c>
    </row>
    <row r="81" spans="1:18">
      <c r="A81" s="1590">
        <v>5</v>
      </c>
      <c r="B81" s="1590" t="s">
        <v>5898</v>
      </c>
      <c r="C81" s="1591"/>
      <c r="D81" s="1590" t="s">
        <v>5870</v>
      </c>
      <c r="E81" s="1600"/>
      <c r="F81" s="1989">
        <v>34.4</v>
      </c>
      <c r="G81" s="1985">
        <v>5</v>
      </c>
      <c r="H81" s="1606"/>
      <c r="J81" s="2910">
        <v>3.75</v>
      </c>
      <c r="K81" s="2890">
        <v>1</v>
      </c>
      <c r="L81" s="2890"/>
      <c r="O81" s="1598"/>
      <c r="P81" s="1558"/>
      <c r="Q81" s="424"/>
      <c r="R81" s="2844">
        <v>5</v>
      </c>
    </row>
    <row r="82" spans="1:18">
      <c r="A82" s="1976">
        <v>6</v>
      </c>
      <c r="B82" s="1590" t="s">
        <v>5899</v>
      </c>
      <c r="C82" s="1591"/>
      <c r="D82" s="1590" t="s">
        <v>5870</v>
      </c>
      <c r="E82" s="1591"/>
      <c r="F82" s="1990">
        <v>115</v>
      </c>
      <c r="G82" s="1986">
        <v>13.8</v>
      </c>
      <c r="H82" s="1606"/>
      <c r="J82" s="2911">
        <v>13.4</v>
      </c>
      <c r="K82" s="2890">
        <v>2</v>
      </c>
      <c r="L82" s="2890"/>
      <c r="O82" s="1554"/>
      <c r="P82" s="1558"/>
      <c r="Q82" s="424"/>
      <c r="R82" s="2850">
        <v>6</v>
      </c>
    </row>
    <row r="83" spans="1:18">
      <c r="A83" s="1976">
        <v>7</v>
      </c>
      <c r="B83" s="1590" t="s">
        <v>5899</v>
      </c>
      <c r="C83" s="1591"/>
      <c r="D83" s="1590" t="s">
        <v>5870</v>
      </c>
      <c r="E83" s="1591"/>
      <c r="F83" s="1990">
        <v>115</v>
      </c>
      <c r="G83" s="1986">
        <v>13.8</v>
      </c>
      <c r="H83" s="1606"/>
      <c r="J83" s="2911">
        <v>12</v>
      </c>
      <c r="K83" s="2890">
        <v>2</v>
      </c>
      <c r="L83" s="2890"/>
      <c r="O83" s="1554"/>
      <c r="P83" s="1558"/>
      <c r="Q83" s="424"/>
      <c r="R83" s="2850">
        <v>7</v>
      </c>
    </row>
    <row r="84" spans="1:18">
      <c r="A84" s="1976">
        <v>8</v>
      </c>
      <c r="B84" s="1590" t="s">
        <v>5900</v>
      </c>
      <c r="C84" s="1591"/>
      <c r="D84" s="1590" t="s">
        <v>5870</v>
      </c>
      <c r="E84" s="1591"/>
      <c r="F84" s="1990">
        <v>115</v>
      </c>
      <c r="G84" s="1986">
        <v>13.8</v>
      </c>
      <c r="H84" s="1606"/>
      <c r="J84" s="2911">
        <v>15</v>
      </c>
      <c r="K84" s="2890">
        <v>1</v>
      </c>
      <c r="L84" s="2890"/>
      <c r="O84" s="1554"/>
      <c r="P84" s="1558"/>
      <c r="Q84" s="424"/>
      <c r="R84" s="2850">
        <v>8</v>
      </c>
    </row>
    <row r="85" spans="1:18">
      <c r="A85" s="1976">
        <v>9</v>
      </c>
      <c r="B85" s="1590" t="s">
        <v>5901</v>
      </c>
      <c r="C85" s="1591"/>
      <c r="D85" s="1590" t="s">
        <v>5868</v>
      </c>
      <c r="E85" s="1591"/>
      <c r="F85" s="1990">
        <v>115</v>
      </c>
      <c r="G85" s="1986">
        <v>34.4</v>
      </c>
      <c r="H85" s="1606">
        <v>13.8</v>
      </c>
      <c r="J85" s="2911">
        <v>30</v>
      </c>
      <c r="K85" s="2890">
        <v>1</v>
      </c>
      <c r="L85" s="2890"/>
      <c r="O85" s="1554"/>
      <c r="P85" s="1558"/>
      <c r="Q85" s="424"/>
      <c r="R85" s="2850">
        <v>9</v>
      </c>
    </row>
    <row r="86" spans="1:18">
      <c r="A86" s="1976">
        <v>10</v>
      </c>
      <c r="B86" s="1590" t="s">
        <v>5901</v>
      </c>
      <c r="C86" s="1591"/>
      <c r="D86" s="1590" t="s">
        <v>5868</v>
      </c>
      <c r="E86" s="1591"/>
      <c r="F86" s="1990">
        <v>115</v>
      </c>
      <c r="G86" s="1986">
        <v>13.8</v>
      </c>
      <c r="H86" s="1606"/>
      <c r="J86" s="2911">
        <v>15</v>
      </c>
      <c r="K86" s="2890">
        <v>1</v>
      </c>
      <c r="L86" s="2890"/>
      <c r="O86" s="1554"/>
      <c r="P86" s="1558"/>
      <c r="Q86" s="424"/>
      <c r="R86" s="2850">
        <v>10</v>
      </c>
    </row>
    <row r="87" spans="1:18">
      <c r="A87" s="1976">
        <v>11</v>
      </c>
      <c r="B87" s="1590" t="s">
        <v>5901</v>
      </c>
      <c r="C87" s="1591"/>
      <c r="D87" s="1590" t="s">
        <v>5868</v>
      </c>
      <c r="E87" s="1591"/>
      <c r="F87" s="1990">
        <v>115</v>
      </c>
      <c r="G87" s="1986">
        <v>34.4</v>
      </c>
      <c r="H87" s="1606">
        <v>5</v>
      </c>
      <c r="J87" s="2911">
        <v>30</v>
      </c>
      <c r="K87" s="2890">
        <v>1</v>
      </c>
      <c r="L87" s="2890"/>
      <c r="O87" s="1554"/>
      <c r="P87" s="1558"/>
      <c r="Q87" s="424"/>
      <c r="R87" s="2850">
        <v>11</v>
      </c>
    </row>
    <row r="88" spans="1:18">
      <c r="A88" s="1976">
        <v>12</v>
      </c>
      <c r="B88" s="1590" t="s">
        <v>5902</v>
      </c>
      <c r="C88" s="1591"/>
      <c r="D88" s="1590" t="s">
        <v>5870</v>
      </c>
      <c r="E88" s="1591"/>
      <c r="F88" s="1990">
        <v>34.4</v>
      </c>
      <c r="G88" s="1986">
        <v>13.8</v>
      </c>
      <c r="H88" s="1606"/>
      <c r="J88" s="2911">
        <v>10</v>
      </c>
      <c r="K88" s="2890">
        <v>1</v>
      </c>
      <c r="L88" s="2890"/>
      <c r="O88" s="1554"/>
      <c r="P88" s="1558"/>
      <c r="Q88" s="424"/>
      <c r="R88" s="2850">
        <v>12</v>
      </c>
    </row>
    <row r="89" spans="1:18">
      <c r="A89" s="1976">
        <v>13</v>
      </c>
      <c r="B89" s="1590" t="s">
        <v>5903</v>
      </c>
      <c r="C89" s="1591"/>
      <c r="D89" s="1590" t="s">
        <v>5868</v>
      </c>
      <c r="E89" s="1591"/>
      <c r="F89" s="1990">
        <v>115</v>
      </c>
      <c r="G89" s="1986">
        <v>23</v>
      </c>
      <c r="H89" s="1606"/>
      <c r="J89" s="2911">
        <v>15</v>
      </c>
      <c r="K89" s="2890">
        <v>1</v>
      </c>
      <c r="L89" s="2890"/>
      <c r="O89" s="1554"/>
      <c r="P89" s="1558"/>
      <c r="Q89" s="424"/>
      <c r="R89" s="2850">
        <v>13</v>
      </c>
    </row>
    <row r="90" spans="1:18">
      <c r="A90" s="1976">
        <v>14</v>
      </c>
      <c r="B90" s="1590" t="s">
        <v>5904</v>
      </c>
      <c r="C90" s="1591"/>
      <c r="D90" s="1590" t="s">
        <v>5870</v>
      </c>
      <c r="E90" s="1591"/>
      <c r="F90" s="1990">
        <v>46</v>
      </c>
      <c r="G90" s="1986">
        <v>4.8</v>
      </c>
      <c r="H90" s="1606"/>
      <c r="J90" s="2911">
        <v>2.5</v>
      </c>
      <c r="K90" s="2890">
        <v>1</v>
      </c>
      <c r="L90" s="2890"/>
      <c r="O90" s="1554"/>
      <c r="P90" s="1558"/>
      <c r="Q90" s="424"/>
      <c r="R90" s="2850">
        <v>14</v>
      </c>
    </row>
    <row r="91" spans="1:18">
      <c r="A91" s="1976">
        <v>15</v>
      </c>
      <c r="B91" s="1590" t="s">
        <v>5905</v>
      </c>
      <c r="C91" s="1591"/>
      <c r="D91" s="1590" t="s">
        <v>5870</v>
      </c>
      <c r="E91" s="1591"/>
      <c r="F91" s="1990">
        <v>113</v>
      </c>
      <c r="G91" s="1986">
        <v>13.8</v>
      </c>
      <c r="H91" s="1606"/>
      <c r="J91" s="2911">
        <v>12</v>
      </c>
      <c r="K91" s="2890">
        <v>1</v>
      </c>
      <c r="L91" s="2890"/>
      <c r="O91" s="1554"/>
      <c r="P91" s="1558"/>
      <c r="Q91" s="424"/>
      <c r="R91" s="2850">
        <v>15</v>
      </c>
    </row>
    <row r="92" spans="1:18">
      <c r="A92" s="1976">
        <v>16</v>
      </c>
      <c r="B92" s="1590" t="s">
        <v>5906</v>
      </c>
      <c r="C92" s="1591"/>
      <c r="D92" s="1590" t="s">
        <v>5870</v>
      </c>
      <c r="E92" s="1591"/>
      <c r="F92" s="1990">
        <v>34.4</v>
      </c>
      <c r="G92" s="1986">
        <v>13.8</v>
      </c>
      <c r="H92" s="1606"/>
      <c r="J92" s="2911">
        <v>10</v>
      </c>
      <c r="K92" s="2890">
        <v>1</v>
      </c>
      <c r="L92" s="2890"/>
      <c r="O92" s="1554"/>
      <c r="P92" s="1558"/>
      <c r="Q92" s="424"/>
      <c r="R92" s="2850">
        <v>16</v>
      </c>
    </row>
    <row r="93" spans="1:18">
      <c r="A93" s="1590">
        <v>17</v>
      </c>
      <c r="B93" s="1590" t="s">
        <v>5907</v>
      </c>
      <c r="C93" s="1591"/>
      <c r="D93" s="1590" t="s">
        <v>5870</v>
      </c>
      <c r="E93" s="1591"/>
      <c r="F93" s="1990">
        <v>34.4</v>
      </c>
      <c r="G93" s="1986">
        <v>5</v>
      </c>
      <c r="H93" s="1606"/>
      <c r="J93" s="2910">
        <v>2.5</v>
      </c>
      <c r="K93" s="2890">
        <v>1</v>
      </c>
      <c r="L93" s="2890"/>
      <c r="O93" s="1554"/>
      <c r="P93" s="1558"/>
      <c r="Q93" s="424"/>
      <c r="R93" s="2844">
        <v>17</v>
      </c>
    </row>
    <row r="94" spans="1:18">
      <c r="A94" s="1590">
        <v>18</v>
      </c>
      <c r="B94" s="1590" t="s">
        <v>5908</v>
      </c>
      <c r="C94" s="1591"/>
      <c r="D94" s="1590" t="s">
        <v>5868</v>
      </c>
      <c r="E94" s="1591"/>
      <c r="F94" s="1990">
        <v>115</v>
      </c>
      <c r="G94" s="1986">
        <v>23</v>
      </c>
      <c r="H94" s="1606"/>
      <c r="J94" s="2910">
        <v>7.5</v>
      </c>
      <c r="K94" s="2890">
        <v>1</v>
      </c>
      <c r="L94" s="2890"/>
      <c r="O94" s="1554"/>
      <c r="P94" s="1558"/>
      <c r="Q94" s="424"/>
      <c r="R94" s="2844">
        <v>18</v>
      </c>
    </row>
    <row r="95" spans="1:18">
      <c r="A95" s="1590">
        <v>19</v>
      </c>
      <c r="B95" s="1590" t="s">
        <v>5908</v>
      </c>
      <c r="C95" s="1591"/>
      <c r="D95" s="1590" t="s">
        <v>5868</v>
      </c>
      <c r="E95" s="1591"/>
      <c r="F95" s="1990">
        <v>115</v>
      </c>
      <c r="G95" s="1986">
        <v>48</v>
      </c>
      <c r="H95" s="1606"/>
      <c r="J95" s="2910">
        <v>5</v>
      </c>
      <c r="K95" s="2890">
        <v>4</v>
      </c>
      <c r="L95" s="2890"/>
      <c r="O95" s="1554"/>
      <c r="P95" s="1558"/>
      <c r="Q95" s="424"/>
      <c r="R95" s="2844">
        <v>19</v>
      </c>
    </row>
    <row r="96" spans="1:18">
      <c r="A96" s="1590">
        <v>20</v>
      </c>
      <c r="B96" s="1590" t="s">
        <v>5908</v>
      </c>
      <c r="C96" s="1591"/>
      <c r="D96" s="1590" t="s">
        <v>5868</v>
      </c>
      <c r="E96" s="1591"/>
      <c r="F96" s="1990">
        <v>115</v>
      </c>
      <c r="G96" s="1986">
        <v>46</v>
      </c>
      <c r="H96" s="1606"/>
      <c r="J96" s="2910">
        <v>20</v>
      </c>
      <c r="K96" s="2890">
        <v>1</v>
      </c>
      <c r="L96" s="2890"/>
      <c r="O96" s="1554"/>
      <c r="P96" s="1558"/>
      <c r="Q96" s="424"/>
      <c r="R96" s="2844">
        <v>20</v>
      </c>
    </row>
    <row r="97" spans="1:18">
      <c r="A97" s="1590">
        <v>21</v>
      </c>
      <c r="B97" s="1590" t="s">
        <v>5909</v>
      </c>
      <c r="C97" s="1591"/>
      <c r="D97" s="1590" t="s">
        <v>5870</v>
      </c>
      <c r="E97" s="1591"/>
      <c r="F97" s="1990">
        <v>110</v>
      </c>
      <c r="G97" s="1986">
        <v>13.8</v>
      </c>
      <c r="H97" s="1606"/>
      <c r="J97" s="2910">
        <v>7.5</v>
      </c>
      <c r="K97" s="2890">
        <v>1</v>
      </c>
      <c r="L97" s="2890"/>
      <c r="O97" s="1554"/>
      <c r="P97" s="1558"/>
      <c r="Q97" s="424"/>
      <c r="R97" s="2844">
        <v>21</v>
      </c>
    </row>
    <row r="98" spans="1:18">
      <c r="A98" s="1590">
        <v>22</v>
      </c>
      <c r="B98" s="1590" t="s">
        <v>5910</v>
      </c>
      <c r="C98" s="1591"/>
      <c r="D98" s="1590" t="s">
        <v>5870</v>
      </c>
      <c r="E98" s="1591"/>
      <c r="F98" s="1990">
        <v>115</v>
      </c>
      <c r="G98" s="1986">
        <v>13.8</v>
      </c>
      <c r="H98" s="1606"/>
      <c r="J98" s="2910">
        <v>15</v>
      </c>
      <c r="K98" s="2890">
        <v>1</v>
      </c>
      <c r="L98" s="2890"/>
      <c r="O98" s="1554"/>
      <c r="P98" s="1558"/>
      <c r="Q98" s="424"/>
      <c r="R98" s="2844">
        <v>22</v>
      </c>
    </row>
    <row r="99" spans="1:18">
      <c r="A99" s="1590">
        <v>23</v>
      </c>
      <c r="B99" s="1590" t="s">
        <v>5911</v>
      </c>
      <c r="C99" s="1591"/>
      <c r="D99" s="1590" t="s">
        <v>5870</v>
      </c>
      <c r="E99" s="1591"/>
      <c r="F99" s="1990">
        <v>34.4</v>
      </c>
      <c r="G99" s="1986">
        <v>5</v>
      </c>
      <c r="H99" s="1606"/>
      <c r="J99" s="2910">
        <v>2</v>
      </c>
      <c r="K99" s="2890">
        <v>3</v>
      </c>
      <c r="L99" s="2890"/>
      <c r="O99" s="1554"/>
      <c r="P99" s="1558"/>
      <c r="Q99" s="424"/>
      <c r="R99" s="2844">
        <v>23</v>
      </c>
    </row>
    <row r="100" spans="1:18">
      <c r="A100" s="1590">
        <v>24</v>
      </c>
      <c r="B100" s="1590" t="s">
        <v>5912</v>
      </c>
      <c r="C100" s="1591"/>
      <c r="D100" s="1590" t="s">
        <v>5870</v>
      </c>
      <c r="E100" s="1591"/>
      <c r="F100" s="1990">
        <v>115</v>
      </c>
      <c r="G100" s="1986">
        <v>13.8</v>
      </c>
      <c r="H100" s="1606"/>
      <c r="J100" s="2910">
        <v>5</v>
      </c>
      <c r="K100" s="2890">
        <v>1</v>
      </c>
      <c r="L100" s="2890"/>
      <c r="O100" s="1554"/>
      <c r="P100" s="1558"/>
      <c r="Q100" s="424"/>
      <c r="R100" s="2844">
        <v>24</v>
      </c>
    </row>
    <row r="101" spans="1:18">
      <c r="A101" s="1590">
        <v>25</v>
      </c>
      <c r="B101" s="1590" t="s">
        <v>5913</v>
      </c>
      <c r="C101" s="1591"/>
      <c r="D101" s="1590" t="s">
        <v>5870</v>
      </c>
      <c r="E101" s="1591"/>
      <c r="F101" s="1990">
        <v>34.4</v>
      </c>
      <c r="G101" s="1986">
        <v>5</v>
      </c>
      <c r="H101" s="1606"/>
      <c r="J101" s="2910">
        <v>3.75</v>
      </c>
      <c r="K101" s="2890">
        <v>1</v>
      </c>
      <c r="L101" s="2890"/>
      <c r="O101" s="1554"/>
      <c r="P101" s="1558"/>
      <c r="Q101" s="424"/>
      <c r="R101" s="2844">
        <v>25</v>
      </c>
    </row>
    <row r="102" spans="1:18">
      <c r="A102" s="1590">
        <v>26</v>
      </c>
      <c r="B102" s="1590" t="s">
        <v>5914</v>
      </c>
      <c r="C102" s="1591"/>
      <c r="D102" s="1590" t="s">
        <v>5870</v>
      </c>
      <c r="E102" s="1591"/>
      <c r="F102" s="1990">
        <v>115</v>
      </c>
      <c r="G102" s="1986">
        <v>13.8</v>
      </c>
      <c r="H102" s="1606"/>
      <c r="J102" s="2910">
        <v>18</v>
      </c>
      <c r="K102" s="2890">
        <v>1</v>
      </c>
      <c r="L102" s="2890"/>
      <c r="O102" s="1554"/>
      <c r="P102" s="1558"/>
      <c r="Q102" s="424"/>
      <c r="R102" s="2844">
        <v>26</v>
      </c>
    </row>
    <row r="103" spans="1:18">
      <c r="A103" s="1590">
        <v>27</v>
      </c>
      <c r="B103" s="1590" t="s">
        <v>5915</v>
      </c>
      <c r="C103" s="1591"/>
      <c r="D103" s="1590" t="s">
        <v>5870</v>
      </c>
      <c r="E103" s="1591"/>
      <c r="F103" s="1990">
        <v>113</v>
      </c>
      <c r="G103" s="1986">
        <v>13.8</v>
      </c>
      <c r="H103" s="1606"/>
      <c r="J103" s="2910">
        <v>13.4</v>
      </c>
      <c r="K103" s="2890">
        <v>1</v>
      </c>
      <c r="L103" s="2890"/>
      <c r="O103" s="1554"/>
      <c r="P103" s="1558"/>
      <c r="Q103" s="424"/>
      <c r="R103" s="2844">
        <v>27</v>
      </c>
    </row>
    <row r="104" spans="1:18">
      <c r="A104" s="1590">
        <v>28</v>
      </c>
      <c r="B104" s="1590" t="s">
        <v>5916</v>
      </c>
      <c r="C104" s="1591"/>
      <c r="D104" s="1590" t="s">
        <v>5870</v>
      </c>
      <c r="E104" s="1591"/>
      <c r="F104" s="1990">
        <v>22</v>
      </c>
      <c r="G104" s="1986">
        <v>5</v>
      </c>
      <c r="H104" s="1606"/>
      <c r="J104" s="2910">
        <v>1</v>
      </c>
      <c r="K104" s="2890">
        <v>1</v>
      </c>
      <c r="L104" s="2890"/>
      <c r="O104" s="1554"/>
      <c r="P104" s="1558"/>
      <c r="Q104" s="424"/>
      <c r="R104" s="2844">
        <v>28</v>
      </c>
    </row>
    <row r="105" spans="1:18">
      <c r="A105" s="1590">
        <v>29</v>
      </c>
      <c r="B105" s="1590" t="s">
        <v>5917</v>
      </c>
      <c r="C105" s="1591"/>
      <c r="D105" s="1590" t="s">
        <v>5870</v>
      </c>
      <c r="E105" s="1591"/>
      <c r="F105" s="1990">
        <v>69</v>
      </c>
      <c r="G105" s="1986">
        <v>13.8</v>
      </c>
      <c r="H105" s="1606"/>
      <c r="J105" s="2910">
        <v>10</v>
      </c>
      <c r="K105" s="2890">
        <v>1</v>
      </c>
      <c r="L105" s="2890"/>
      <c r="O105" s="1554"/>
      <c r="P105" s="1558"/>
      <c r="Q105" s="424"/>
      <c r="R105" s="2844">
        <v>29</v>
      </c>
    </row>
    <row r="106" spans="1:18">
      <c r="A106" s="1590">
        <v>30</v>
      </c>
      <c r="B106" s="1590" t="s">
        <v>5918</v>
      </c>
      <c r="C106" s="1591"/>
      <c r="D106" s="1590" t="s">
        <v>5868</v>
      </c>
      <c r="E106" s="1591"/>
      <c r="F106" s="1990">
        <v>115</v>
      </c>
      <c r="G106" s="1986">
        <v>34.5</v>
      </c>
      <c r="H106" s="1606"/>
      <c r="J106" s="2910">
        <v>20</v>
      </c>
      <c r="K106" s="2890">
        <v>1</v>
      </c>
      <c r="L106" s="2890"/>
      <c r="O106" s="1554"/>
      <c r="P106" s="1558"/>
      <c r="Q106" s="424"/>
      <c r="R106" s="2844">
        <v>30</v>
      </c>
    </row>
    <row r="107" spans="1:18">
      <c r="A107" s="1590">
        <v>31</v>
      </c>
      <c r="B107" s="1590" t="s">
        <v>5919</v>
      </c>
      <c r="C107" s="1591"/>
      <c r="D107" s="1590" t="s">
        <v>5868</v>
      </c>
      <c r="E107" s="1591"/>
      <c r="F107" s="1990">
        <v>115</v>
      </c>
      <c r="G107" s="1986">
        <v>13.8</v>
      </c>
      <c r="H107" s="1606"/>
      <c r="J107" s="2910">
        <v>13.4</v>
      </c>
      <c r="K107" s="2890">
        <v>2</v>
      </c>
      <c r="L107" s="2890"/>
      <c r="O107" s="1554"/>
      <c r="P107" s="1558"/>
      <c r="Q107" s="424"/>
      <c r="R107" s="2844">
        <v>31</v>
      </c>
    </row>
    <row r="108" spans="1:18">
      <c r="A108" s="1590">
        <v>32</v>
      </c>
      <c r="B108" s="1590" t="s">
        <v>5919</v>
      </c>
      <c r="C108" s="1591"/>
      <c r="D108" s="1590" t="s">
        <v>5868</v>
      </c>
      <c r="E108" s="1591"/>
      <c r="F108" s="1990">
        <v>115</v>
      </c>
      <c r="G108" s="1986">
        <v>13.8</v>
      </c>
      <c r="H108" s="1606"/>
      <c r="J108" s="2910">
        <v>15</v>
      </c>
      <c r="K108" s="2890">
        <v>2</v>
      </c>
      <c r="L108" s="2890"/>
      <c r="O108" s="1554"/>
      <c r="P108" s="1558"/>
      <c r="Q108" s="424"/>
      <c r="R108" s="2844">
        <v>32</v>
      </c>
    </row>
    <row r="109" spans="1:18">
      <c r="A109" s="1590">
        <v>33</v>
      </c>
      <c r="B109" s="1590" t="s">
        <v>5919</v>
      </c>
      <c r="C109" s="1591"/>
      <c r="D109" s="1590" t="s">
        <v>5868</v>
      </c>
      <c r="E109" s="1591"/>
      <c r="F109" s="1990">
        <v>115</v>
      </c>
      <c r="G109" s="1986">
        <v>34.5</v>
      </c>
      <c r="H109" s="1606"/>
      <c r="J109" s="2910">
        <v>15</v>
      </c>
      <c r="K109" s="2890">
        <v>2</v>
      </c>
      <c r="L109" s="2890"/>
      <c r="O109" s="1554"/>
      <c r="P109" s="1558"/>
      <c r="Q109" s="424"/>
      <c r="R109" s="2844">
        <v>33</v>
      </c>
    </row>
    <row r="110" spans="1:18">
      <c r="A110" s="1590">
        <v>34</v>
      </c>
      <c r="B110" s="1590" t="s">
        <v>5920</v>
      </c>
      <c r="C110" s="1591"/>
      <c r="D110" s="1590" t="s">
        <v>5870</v>
      </c>
      <c r="E110" s="1591"/>
      <c r="F110" s="1990">
        <v>115</v>
      </c>
      <c r="G110" s="1986">
        <v>13.8</v>
      </c>
      <c r="H110" s="1606"/>
      <c r="J110" s="2910">
        <v>20</v>
      </c>
      <c r="K110" s="2890">
        <v>2</v>
      </c>
      <c r="L110" s="2890"/>
      <c r="O110" s="1554"/>
      <c r="P110" s="1558"/>
      <c r="Q110" s="424"/>
      <c r="R110" s="2844">
        <v>34</v>
      </c>
    </row>
    <row r="111" spans="1:18">
      <c r="A111" s="1590">
        <v>35</v>
      </c>
      <c r="B111" s="1590" t="s">
        <v>5920</v>
      </c>
      <c r="C111" s="1591"/>
      <c r="D111" s="1590" t="s">
        <v>5870</v>
      </c>
      <c r="E111" s="1591"/>
      <c r="F111" s="1990">
        <v>115</v>
      </c>
      <c r="G111" s="1986">
        <v>34.5</v>
      </c>
      <c r="H111" s="1606"/>
      <c r="J111" s="2910">
        <v>30</v>
      </c>
      <c r="K111" s="2890">
        <v>1</v>
      </c>
      <c r="L111" s="2890"/>
      <c r="O111" s="1554"/>
      <c r="P111" s="1558"/>
      <c r="Q111" s="424"/>
      <c r="R111" s="2844">
        <v>35</v>
      </c>
    </row>
    <row r="112" spans="1:18">
      <c r="A112" s="1590">
        <v>36</v>
      </c>
      <c r="B112" s="1590" t="s">
        <v>5921</v>
      </c>
      <c r="C112" s="1591"/>
      <c r="D112" s="1590" t="s">
        <v>5868</v>
      </c>
      <c r="E112" s="1591"/>
      <c r="F112" s="1990">
        <v>115</v>
      </c>
      <c r="G112" s="1986">
        <v>34.5</v>
      </c>
      <c r="H112" s="1606"/>
      <c r="J112" s="2910">
        <v>7.5</v>
      </c>
      <c r="K112" s="2890">
        <v>1</v>
      </c>
      <c r="L112" s="2890"/>
      <c r="O112" s="1554"/>
      <c r="P112" s="1558"/>
      <c r="Q112" s="424"/>
      <c r="R112" s="2844">
        <v>36</v>
      </c>
    </row>
    <row r="113" spans="1:18">
      <c r="A113" s="1590">
        <v>37</v>
      </c>
      <c r="B113" s="1590" t="s">
        <v>5922</v>
      </c>
      <c r="C113" s="1591"/>
      <c r="D113" s="1590" t="s">
        <v>5870</v>
      </c>
      <c r="E113" s="1591"/>
      <c r="F113" s="1990">
        <v>34.4</v>
      </c>
      <c r="G113" s="1986">
        <v>13.8</v>
      </c>
      <c r="H113" s="1606"/>
      <c r="J113" s="2910">
        <v>7.5</v>
      </c>
      <c r="K113" s="2890">
        <v>1</v>
      </c>
      <c r="L113" s="2890"/>
      <c r="O113" s="1554"/>
      <c r="P113" s="1558"/>
      <c r="Q113" s="424"/>
      <c r="R113" s="2844">
        <v>37</v>
      </c>
    </row>
    <row r="114" spans="1:18">
      <c r="A114" s="1590">
        <v>38</v>
      </c>
      <c r="B114" s="1590" t="s">
        <v>5923</v>
      </c>
      <c r="C114" s="1591"/>
      <c r="D114" s="1590" t="s">
        <v>5870</v>
      </c>
      <c r="E114" s="1591"/>
      <c r="F114" s="1990">
        <v>113</v>
      </c>
      <c r="G114" s="1986">
        <v>13.8</v>
      </c>
      <c r="H114" s="1606"/>
      <c r="J114" s="2910">
        <v>7.5</v>
      </c>
      <c r="K114" s="2890">
        <v>1</v>
      </c>
      <c r="L114" s="2890"/>
      <c r="O114" s="1554"/>
      <c r="P114" s="1558"/>
      <c r="Q114" s="424"/>
      <c r="R114" s="2844">
        <v>38</v>
      </c>
    </row>
    <row r="115" spans="1:18">
      <c r="A115" s="1590">
        <v>39</v>
      </c>
      <c r="B115" s="1590" t="s">
        <v>5924</v>
      </c>
      <c r="C115" s="1591"/>
      <c r="D115" s="1590" t="s">
        <v>5870</v>
      </c>
      <c r="E115" s="1591"/>
      <c r="F115" s="1990">
        <v>113</v>
      </c>
      <c r="G115" s="1986">
        <v>13.8</v>
      </c>
      <c r="H115" s="1606"/>
      <c r="J115" s="2910">
        <v>13.4</v>
      </c>
      <c r="K115" s="2890">
        <v>1</v>
      </c>
      <c r="L115" s="2890"/>
      <c r="O115" s="1554"/>
      <c r="P115" s="1558"/>
      <c r="Q115" s="424"/>
      <c r="R115" s="2844">
        <v>39</v>
      </c>
    </row>
    <row r="116" spans="1:18">
      <c r="A116" s="1590">
        <v>40</v>
      </c>
      <c r="B116" s="1590" t="s">
        <v>5925</v>
      </c>
      <c r="C116" s="1591"/>
      <c r="D116" s="1590" t="s">
        <v>5870</v>
      </c>
      <c r="E116" s="1591"/>
      <c r="F116" s="1990">
        <v>115</v>
      </c>
      <c r="G116" s="1986">
        <v>13.8</v>
      </c>
      <c r="H116" s="1606"/>
      <c r="J116" s="2910">
        <v>15</v>
      </c>
      <c r="K116" s="2890">
        <v>1</v>
      </c>
      <c r="L116" s="2890"/>
      <c r="O116" s="1554"/>
      <c r="P116" s="1558"/>
      <c r="Q116" s="424"/>
      <c r="R116" s="2844">
        <v>40</v>
      </c>
    </row>
    <row r="117" spans="1:18">
      <c r="A117" s="1590">
        <v>41</v>
      </c>
      <c r="B117" s="1590" t="s">
        <v>5926</v>
      </c>
      <c r="C117" s="1591"/>
      <c r="D117" s="1590" t="s">
        <v>5870</v>
      </c>
      <c r="E117" s="1591"/>
      <c r="F117" s="1990">
        <v>34.4</v>
      </c>
      <c r="G117" s="1986">
        <v>5</v>
      </c>
      <c r="H117" s="1606"/>
      <c r="J117" s="2910">
        <v>1.5</v>
      </c>
      <c r="K117" s="2890">
        <v>1</v>
      </c>
      <c r="L117" s="2890"/>
      <c r="O117" s="1554"/>
      <c r="P117" s="1558"/>
      <c r="Q117" s="424"/>
      <c r="R117" s="2844">
        <v>41</v>
      </c>
    </row>
    <row r="118" spans="1:18">
      <c r="A118" s="1590">
        <v>42</v>
      </c>
      <c r="B118" s="1590" t="s">
        <v>5927</v>
      </c>
      <c r="C118" s="1591"/>
      <c r="D118" s="1590" t="s">
        <v>5870</v>
      </c>
      <c r="E118" s="1591"/>
      <c r="F118" s="1990">
        <v>113</v>
      </c>
      <c r="G118" s="1986">
        <v>13.8</v>
      </c>
      <c r="H118" s="1606"/>
      <c r="J118" s="2910">
        <v>12</v>
      </c>
      <c r="K118" s="2890">
        <v>1</v>
      </c>
      <c r="L118" s="2890"/>
      <c r="O118" s="1554"/>
      <c r="P118" s="1558"/>
      <c r="Q118" s="424"/>
      <c r="R118" s="2844">
        <v>42</v>
      </c>
    </row>
    <row r="119" spans="1:18">
      <c r="A119" s="1590">
        <v>43</v>
      </c>
      <c r="B119" s="1590" t="s">
        <v>5928</v>
      </c>
      <c r="C119" s="1591"/>
      <c r="D119" s="1590" t="s">
        <v>5870</v>
      </c>
      <c r="E119" s="1591"/>
      <c r="F119" s="1990">
        <v>113</v>
      </c>
      <c r="G119" s="1986">
        <v>13.8</v>
      </c>
      <c r="H119" s="1606"/>
      <c r="J119" s="2910">
        <v>12</v>
      </c>
      <c r="K119" s="2890">
        <v>1</v>
      </c>
      <c r="L119" s="2890"/>
      <c r="O119" s="1554"/>
      <c r="P119" s="1558"/>
      <c r="Q119" s="424"/>
      <c r="R119" s="2844">
        <v>43</v>
      </c>
    </row>
    <row r="120" spans="1:18">
      <c r="A120" s="1590">
        <v>44</v>
      </c>
      <c r="B120" s="1590" t="s">
        <v>5929</v>
      </c>
      <c r="C120" s="1591"/>
      <c r="D120" s="1590" t="s">
        <v>5870</v>
      </c>
      <c r="E120" s="1591"/>
      <c r="F120" s="1990">
        <v>34.5</v>
      </c>
      <c r="G120" s="1986">
        <v>13.2</v>
      </c>
      <c r="H120" s="1606"/>
      <c r="J120" s="2910">
        <v>3.75</v>
      </c>
      <c r="K120" s="2890">
        <v>1</v>
      </c>
      <c r="L120" s="2890"/>
      <c r="O120" s="1554"/>
      <c r="P120" s="1558"/>
      <c r="Q120" s="424"/>
      <c r="R120" s="2844">
        <v>44</v>
      </c>
    </row>
    <row r="121" spans="1:18">
      <c r="A121" s="1590">
        <v>45</v>
      </c>
      <c r="B121" s="1590" t="s">
        <v>5929</v>
      </c>
      <c r="C121" s="1591"/>
      <c r="D121" s="1590" t="s">
        <v>5870</v>
      </c>
      <c r="E121" s="1591"/>
      <c r="F121" s="1990">
        <v>34.4</v>
      </c>
      <c r="G121" s="1986">
        <v>13.8</v>
      </c>
      <c r="H121" s="1606"/>
      <c r="J121" s="2910">
        <v>5.25</v>
      </c>
      <c r="K121" s="2890">
        <v>1</v>
      </c>
      <c r="L121" s="2890"/>
      <c r="O121" s="1554"/>
      <c r="P121" s="1558"/>
      <c r="Q121" s="424"/>
      <c r="R121" s="2844">
        <v>45</v>
      </c>
    </row>
    <row r="122" spans="1:18">
      <c r="A122" s="1590">
        <v>46</v>
      </c>
      <c r="B122" s="1590" t="s">
        <v>5930</v>
      </c>
      <c r="C122" s="1591"/>
      <c r="D122" s="1590" t="s">
        <v>5870</v>
      </c>
      <c r="E122" s="1591"/>
      <c r="F122" s="1990">
        <v>34.5</v>
      </c>
      <c r="G122" s="1986">
        <v>4.8</v>
      </c>
      <c r="H122" s="1606"/>
      <c r="J122" s="2910">
        <v>1.5</v>
      </c>
      <c r="K122" s="2890">
        <v>2</v>
      </c>
      <c r="L122" s="2890"/>
      <c r="O122" s="1554"/>
      <c r="P122" s="1558"/>
      <c r="Q122" s="424"/>
      <c r="R122" s="2844">
        <v>46</v>
      </c>
    </row>
    <row r="123" spans="1:18">
      <c r="A123" s="1590">
        <v>47</v>
      </c>
      <c r="B123" s="1590" t="s">
        <v>5931</v>
      </c>
      <c r="C123" s="1591"/>
      <c r="D123" s="1590" t="s">
        <v>5870</v>
      </c>
      <c r="E123" s="1591"/>
      <c r="F123" s="1990">
        <v>34.5</v>
      </c>
      <c r="G123" s="1986">
        <v>4.4000000000000004</v>
      </c>
      <c r="H123" s="1606"/>
      <c r="J123" s="2910">
        <v>1.25</v>
      </c>
      <c r="K123" s="2890">
        <v>3</v>
      </c>
      <c r="L123" s="2890"/>
      <c r="O123" s="1554"/>
      <c r="P123" s="1558"/>
      <c r="Q123" s="424"/>
      <c r="R123" s="2844">
        <v>47</v>
      </c>
    </row>
    <row r="124" spans="1:18">
      <c r="A124" s="1590">
        <v>48</v>
      </c>
      <c r="B124" s="1590" t="s">
        <v>5932</v>
      </c>
      <c r="C124" s="1591"/>
      <c r="D124" s="1590" t="s">
        <v>5870</v>
      </c>
      <c r="E124" s="1591"/>
      <c r="F124" s="1990">
        <v>34.5</v>
      </c>
      <c r="G124" s="1986">
        <v>0.48</v>
      </c>
      <c r="H124" s="1606"/>
      <c r="J124" s="2910">
        <v>1.5</v>
      </c>
      <c r="K124" s="2890">
        <v>1</v>
      </c>
      <c r="L124" s="2890"/>
      <c r="O124" s="1554"/>
      <c r="P124" s="1558"/>
      <c r="Q124" s="424"/>
      <c r="R124" s="2844">
        <v>48</v>
      </c>
    </row>
    <row r="125" spans="1:18">
      <c r="A125" s="1590">
        <v>49</v>
      </c>
      <c r="B125" s="1590" t="s">
        <v>5933</v>
      </c>
      <c r="C125" s="1591"/>
      <c r="D125" s="1590" t="s">
        <v>5870</v>
      </c>
      <c r="E125" s="1591"/>
      <c r="F125" s="1990">
        <v>34.5</v>
      </c>
      <c r="G125" s="1986">
        <v>2.4</v>
      </c>
      <c r="H125" s="1606"/>
      <c r="J125" s="2910">
        <v>0.6</v>
      </c>
      <c r="K125" s="2890">
        <v>3</v>
      </c>
      <c r="L125" s="2890"/>
      <c r="O125" s="1554"/>
      <c r="P125" s="1558"/>
      <c r="Q125" s="424"/>
      <c r="R125" s="2844">
        <v>49</v>
      </c>
    </row>
    <row r="126" spans="1:18">
      <c r="A126" s="1590">
        <v>50</v>
      </c>
      <c r="B126" s="1590" t="s">
        <v>5934</v>
      </c>
      <c r="C126" s="1591"/>
      <c r="D126" s="1590" t="s">
        <v>5870</v>
      </c>
      <c r="E126" s="1591"/>
      <c r="F126" s="1990">
        <v>22.9</v>
      </c>
      <c r="G126" s="1986">
        <v>5</v>
      </c>
      <c r="H126" s="1606"/>
      <c r="J126" s="2910">
        <v>2.5</v>
      </c>
      <c r="K126" s="2890">
        <v>1</v>
      </c>
      <c r="L126" s="2890"/>
      <c r="O126" s="1554"/>
      <c r="P126" s="1558"/>
      <c r="Q126" s="424"/>
      <c r="R126" s="2844">
        <v>50</v>
      </c>
    </row>
    <row r="127" spans="1:18">
      <c r="A127" s="1590">
        <v>51</v>
      </c>
      <c r="B127" s="1590" t="s">
        <v>5935</v>
      </c>
      <c r="C127" s="1591"/>
      <c r="D127" s="1590" t="s">
        <v>5870</v>
      </c>
      <c r="E127" s="1591"/>
      <c r="F127" s="1990">
        <v>23</v>
      </c>
      <c r="G127" s="1986">
        <v>4.8</v>
      </c>
      <c r="H127" s="1606"/>
      <c r="J127" s="2910">
        <v>2</v>
      </c>
      <c r="K127" s="2890">
        <v>3</v>
      </c>
      <c r="L127" s="2890">
        <v>1</v>
      </c>
      <c r="O127" s="1554"/>
      <c r="P127" s="1558"/>
      <c r="Q127" s="424"/>
      <c r="R127" s="2844">
        <v>51</v>
      </c>
    </row>
    <row r="128" spans="1:18">
      <c r="A128" s="1590">
        <v>52</v>
      </c>
      <c r="B128" s="1590" t="s">
        <v>5936</v>
      </c>
      <c r="C128" s="1591"/>
      <c r="D128" s="1590" t="s">
        <v>5870</v>
      </c>
      <c r="E128" s="1591"/>
      <c r="F128" s="1990">
        <v>34.5</v>
      </c>
      <c r="G128" s="1986">
        <v>4.16</v>
      </c>
      <c r="H128" s="1606"/>
      <c r="J128" s="2910">
        <v>2.5</v>
      </c>
      <c r="K128" s="2890">
        <v>1</v>
      </c>
      <c r="L128" s="2890"/>
      <c r="O128" s="1554"/>
      <c r="P128" s="1558"/>
      <c r="Q128" s="424"/>
      <c r="R128" s="2844">
        <v>52</v>
      </c>
    </row>
    <row r="129" spans="1:18">
      <c r="A129" s="1590">
        <v>53</v>
      </c>
      <c r="B129" s="1590" t="s">
        <v>5937</v>
      </c>
      <c r="C129" s="1591"/>
      <c r="D129" s="1590" t="s">
        <v>5870</v>
      </c>
      <c r="E129" s="1591"/>
      <c r="F129" s="1990">
        <v>34.5</v>
      </c>
      <c r="G129" s="1986">
        <v>4.8</v>
      </c>
      <c r="H129" s="1606"/>
      <c r="J129" s="2910">
        <v>3.75</v>
      </c>
      <c r="K129" s="2890">
        <v>1</v>
      </c>
      <c r="L129" s="2890"/>
      <c r="O129" s="1554"/>
      <c r="P129" s="1558"/>
      <c r="Q129" s="424"/>
      <c r="R129" s="2844">
        <v>53</v>
      </c>
    </row>
    <row r="130" spans="1:18">
      <c r="A130" s="1590">
        <v>54</v>
      </c>
      <c r="B130" s="1590" t="s">
        <v>5938</v>
      </c>
      <c r="C130" s="1591"/>
      <c r="D130" s="1590" t="s">
        <v>5870</v>
      </c>
      <c r="E130" s="1591"/>
      <c r="F130" s="1990">
        <v>34.5</v>
      </c>
      <c r="G130" s="1986">
        <v>4.8</v>
      </c>
      <c r="H130" s="1606"/>
      <c r="J130" s="2910">
        <v>2.5</v>
      </c>
      <c r="K130" s="2890">
        <v>1</v>
      </c>
      <c r="L130" s="2890"/>
      <c r="O130" s="1554"/>
      <c r="P130" s="1558"/>
      <c r="Q130" s="424"/>
      <c r="R130" s="2844">
        <v>54</v>
      </c>
    </row>
    <row r="131" spans="1:18">
      <c r="A131" s="1590">
        <v>55</v>
      </c>
      <c r="B131" s="1590" t="s">
        <v>5939</v>
      </c>
      <c r="C131" s="1591"/>
      <c r="D131" s="1590" t="s">
        <v>5870</v>
      </c>
      <c r="E131" s="1591"/>
      <c r="F131" s="1990">
        <v>115</v>
      </c>
      <c r="G131" s="1986">
        <v>13.8</v>
      </c>
      <c r="H131" s="1606"/>
      <c r="J131" s="2910">
        <v>15</v>
      </c>
      <c r="K131" s="2890">
        <v>1</v>
      </c>
      <c r="L131" s="2890"/>
      <c r="O131" s="1554"/>
      <c r="P131" s="1558"/>
      <c r="Q131" s="424"/>
      <c r="R131" s="2844">
        <v>55</v>
      </c>
    </row>
    <row r="132" spans="1:18">
      <c r="A132" s="1590">
        <v>56</v>
      </c>
      <c r="B132" s="1590" t="s">
        <v>5940</v>
      </c>
      <c r="C132" s="1591"/>
      <c r="D132" s="1590" t="s">
        <v>5870</v>
      </c>
      <c r="E132" s="1591"/>
      <c r="F132" s="1990">
        <v>34.5</v>
      </c>
      <c r="G132" s="1986">
        <v>4.8</v>
      </c>
      <c r="H132" s="1606"/>
      <c r="J132" s="2910">
        <v>1.25</v>
      </c>
      <c r="K132" s="2890">
        <v>3</v>
      </c>
      <c r="L132" s="2890"/>
      <c r="O132" s="1554"/>
      <c r="P132" s="1558"/>
      <c r="Q132" s="424"/>
      <c r="R132" s="2844">
        <v>56</v>
      </c>
    </row>
    <row r="133" spans="1:18" ht="16" thickBot="1">
      <c r="A133" s="1583">
        <v>57</v>
      </c>
      <c r="B133" s="1590" t="s">
        <v>5941</v>
      </c>
      <c r="C133" s="1591"/>
      <c r="D133" s="1590" t="s">
        <v>5870</v>
      </c>
      <c r="E133" s="1591"/>
      <c r="F133" s="1990">
        <v>115</v>
      </c>
      <c r="G133" s="1986">
        <v>13.2</v>
      </c>
      <c r="H133" s="1606"/>
      <c r="J133" s="2910">
        <v>25</v>
      </c>
      <c r="K133" s="2890">
        <v>1</v>
      </c>
      <c r="L133" s="2890"/>
      <c r="O133" s="1554"/>
      <c r="P133" s="1558"/>
      <c r="Q133" s="424"/>
      <c r="R133" s="2844">
        <v>57</v>
      </c>
    </row>
    <row r="134" spans="1:18" ht="16" thickBot="1">
      <c r="A134" s="1592">
        <v>58</v>
      </c>
      <c r="B134" s="1592"/>
      <c r="C134" s="1594" t="s">
        <v>5892</v>
      </c>
      <c r="D134" s="1592"/>
      <c r="E134" s="1594"/>
      <c r="F134" s="1991"/>
      <c r="G134" s="1987"/>
      <c r="H134" s="1610"/>
      <c r="J134" s="3084"/>
      <c r="K134" s="2896">
        <f>SUM(K77:K133)</f>
        <v>77</v>
      </c>
      <c r="L134" s="2896">
        <f>SUM(L77:L133)</f>
        <v>1</v>
      </c>
      <c r="M134" s="3038"/>
      <c r="N134" s="3038"/>
      <c r="O134" s="1789"/>
      <c r="P134" s="2896">
        <f>SUM(P77:P133)</f>
        <v>0</v>
      </c>
      <c r="Q134" s="2896">
        <f>SUM(Q77:Q133)</f>
        <v>0</v>
      </c>
      <c r="R134" s="3083">
        <v>58</v>
      </c>
    </row>
    <row r="136" spans="1:18">
      <c r="A136" s="391" t="s">
        <v>5942</v>
      </c>
      <c r="B136" s="391"/>
      <c r="C136" s="391"/>
      <c r="D136" s="391"/>
      <c r="E136" s="391"/>
      <c r="F136" s="391"/>
      <c r="G136" s="391"/>
      <c r="H136" s="391"/>
      <c r="J136" s="391" t="s">
        <v>5943</v>
      </c>
      <c r="K136" s="391"/>
      <c r="L136" s="391"/>
      <c r="M136" s="391"/>
      <c r="N136" s="391"/>
      <c r="O136" s="391"/>
      <c r="P136" s="391"/>
      <c r="Q136" s="391"/>
      <c r="R136" s="391"/>
    </row>
    <row r="138" spans="1:18" ht="16" thickBot="1">
      <c r="A138" s="9"/>
      <c r="F138" s="1975"/>
      <c r="G138" s="1975"/>
      <c r="J138" s="9"/>
      <c r="K138" s="3038"/>
      <c r="L138" s="3038"/>
      <c r="M138" s="3038"/>
      <c r="N138" s="3038"/>
      <c r="O138" s="3038"/>
      <c r="P138" s="3096"/>
      <c r="Q138" s="3096"/>
      <c r="R138" s="3038"/>
    </row>
    <row r="139" spans="1:18" ht="16" thickBot="1">
      <c r="A139" s="2001" t="s">
        <v>5820</v>
      </c>
      <c r="B139" s="2002"/>
      <c r="C139" s="2002"/>
      <c r="D139" s="1950"/>
      <c r="E139" s="1950"/>
      <c r="F139" s="1950"/>
      <c r="G139" s="1950"/>
      <c r="H139" s="1983"/>
      <c r="J139" s="2898" t="s">
        <v>5820</v>
      </c>
      <c r="K139" s="3067"/>
      <c r="L139" s="3067"/>
      <c r="M139" s="3060"/>
      <c r="N139" s="3060"/>
      <c r="O139" s="3060"/>
      <c r="P139" s="2839"/>
      <c r="Q139" s="2839"/>
      <c r="R139" s="2034"/>
    </row>
    <row r="140" spans="1:18">
      <c r="A140" s="1977"/>
      <c r="B140" s="1396"/>
      <c r="C140" s="1396"/>
      <c r="D140" s="1982"/>
      <c r="E140" s="1982"/>
      <c r="F140" s="1950"/>
      <c r="G140" s="1950"/>
      <c r="H140" s="1983"/>
      <c r="J140" s="2791"/>
      <c r="K140" s="1554"/>
      <c r="L140" s="1554"/>
      <c r="M140" s="391" t="s">
        <v>5848</v>
      </c>
      <c r="N140" s="391"/>
      <c r="O140" s="391"/>
      <c r="P140" s="391"/>
      <c r="Q140" s="1601"/>
      <c r="R140" s="2031"/>
    </row>
    <row r="141" spans="1:18" ht="16" thickBot="1">
      <c r="A141" s="1939"/>
      <c r="B141" s="1956"/>
      <c r="C141" s="1956"/>
      <c r="D141" s="1956"/>
      <c r="E141" s="1956"/>
      <c r="F141" s="1695" t="s">
        <v>5849</v>
      </c>
      <c r="G141" s="1695"/>
      <c r="H141" s="1979"/>
      <c r="J141" s="2795" t="s">
        <v>5850</v>
      </c>
      <c r="K141" s="1598" t="s">
        <v>5851</v>
      </c>
      <c r="L141" s="1598" t="s">
        <v>5851</v>
      </c>
      <c r="M141" s="3060" t="s">
        <v>5852</v>
      </c>
      <c r="N141" s="3060"/>
      <c r="O141" s="3060"/>
      <c r="P141" s="3060"/>
      <c r="Q141" s="2034"/>
      <c r="R141" s="1598"/>
    </row>
    <row r="142" spans="1:18">
      <c r="A142" s="1938"/>
      <c r="B142" s="1938"/>
      <c r="C142" s="1600"/>
      <c r="D142" s="1938"/>
      <c r="E142" s="1600"/>
      <c r="F142" s="1980"/>
      <c r="G142" s="1601"/>
      <c r="H142" s="1600"/>
      <c r="J142" s="2795" t="s">
        <v>5853</v>
      </c>
      <c r="K142" s="1598" t="s">
        <v>5854</v>
      </c>
      <c r="L142" s="1598" t="s">
        <v>5855</v>
      </c>
      <c r="M142" s="363"/>
      <c r="N142" s="363"/>
      <c r="O142" s="1598"/>
      <c r="P142" s="1598"/>
      <c r="Q142" s="1601"/>
      <c r="R142" s="1598"/>
    </row>
    <row r="143" spans="1:18">
      <c r="A143" s="1938" t="s">
        <v>399</v>
      </c>
      <c r="B143" s="1595" t="s">
        <v>5856</v>
      </c>
      <c r="C143" s="1596"/>
      <c r="D143" s="1595" t="s">
        <v>5857</v>
      </c>
      <c r="E143" s="1596"/>
      <c r="F143" s="1980"/>
      <c r="G143" s="1601"/>
      <c r="H143" s="1600"/>
      <c r="J143" s="2795" t="s">
        <v>5858</v>
      </c>
      <c r="K143" s="1598" t="s">
        <v>5859</v>
      </c>
      <c r="L143" s="1598" t="s">
        <v>5854</v>
      </c>
      <c r="M143" s="391"/>
      <c r="N143" s="391"/>
      <c r="O143" s="1601"/>
      <c r="P143" s="1598" t="s">
        <v>108</v>
      </c>
      <c r="Q143" s="1601" t="s">
        <v>5860</v>
      </c>
      <c r="R143" s="1598" t="s">
        <v>399</v>
      </c>
    </row>
    <row r="144" spans="1:18">
      <c r="A144" s="1938" t="s">
        <v>402</v>
      </c>
      <c r="B144" s="1590"/>
      <c r="C144" s="1591"/>
      <c r="D144" s="1938"/>
      <c r="E144" s="1600"/>
      <c r="F144" s="1980" t="s">
        <v>1067</v>
      </c>
      <c r="G144" s="1601" t="s">
        <v>5861</v>
      </c>
      <c r="H144" s="1600" t="s">
        <v>5862</v>
      </c>
      <c r="J144" s="2795" t="s">
        <v>5863</v>
      </c>
      <c r="K144" s="1598" t="s">
        <v>2163</v>
      </c>
      <c r="L144" s="1598" t="s">
        <v>5859</v>
      </c>
      <c r="M144" s="391" t="s">
        <v>5864</v>
      </c>
      <c r="N144" s="391"/>
      <c r="O144" s="1601"/>
      <c r="P144" s="1598" t="s">
        <v>5865</v>
      </c>
      <c r="Q144" s="1601" t="s">
        <v>5866</v>
      </c>
      <c r="R144" s="1598" t="s">
        <v>402</v>
      </c>
    </row>
    <row r="145" spans="1:18">
      <c r="A145" s="1590"/>
      <c r="B145" s="1590"/>
      <c r="C145" s="1600"/>
      <c r="D145" s="1590"/>
      <c r="E145" s="1600"/>
      <c r="F145" s="1980"/>
      <c r="G145" s="1601"/>
      <c r="H145" s="1591"/>
      <c r="J145" s="2844"/>
      <c r="K145" s="1554"/>
      <c r="L145" s="1598"/>
      <c r="O145" s="1598"/>
      <c r="P145" s="1598"/>
      <c r="Q145" s="1598"/>
      <c r="R145" s="1554"/>
    </row>
    <row r="146" spans="1:18" ht="16" thickBot="1">
      <c r="A146" s="1590"/>
      <c r="B146" s="1978" t="s">
        <v>172</v>
      </c>
      <c r="C146" s="1979"/>
      <c r="D146" s="1978" t="s">
        <v>173</v>
      </c>
      <c r="E146" s="1979"/>
      <c r="F146" s="1981" t="s">
        <v>174</v>
      </c>
      <c r="G146" s="1601" t="s">
        <v>175</v>
      </c>
      <c r="H146" s="1612" t="s">
        <v>513</v>
      </c>
      <c r="J146" s="3061" t="s">
        <v>514</v>
      </c>
      <c r="K146" s="3061" t="s">
        <v>515</v>
      </c>
      <c r="L146" s="3061" t="s">
        <v>516</v>
      </c>
      <c r="M146" s="3060" t="s">
        <v>517</v>
      </c>
      <c r="N146" s="3060"/>
      <c r="O146" s="2034"/>
      <c r="P146" s="1717" t="s">
        <v>518</v>
      </c>
      <c r="Q146" s="1717" t="s">
        <v>519</v>
      </c>
      <c r="R146" s="1717"/>
    </row>
    <row r="147" spans="1:18">
      <c r="A147" s="1590">
        <v>1</v>
      </c>
      <c r="B147" s="1432" t="s">
        <v>5944</v>
      </c>
      <c r="C147" s="1434"/>
      <c r="D147" s="1432" t="s">
        <v>5870</v>
      </c>
      <c r="E147" s="1983"/>
      <c r="F147" s="1988">
        <v>115</v>
      </c>
      <c r="G147" s="1997">
        <v>13.2</v>
      </c>
      <c r="H147" s="1606"/>
      <c r="J147" s="2910">
        <v>15</v>
      </c>
      <c r="K147" s="2890">
        <v>1</v>
      </c>
      <c r="L147" s="2890"/>
      <c r="O147" s="1601"/>
      <c r="P147" s="1558"/>
      <c r="Q147" s="424"/>
      <c r="R147" s="2844">
        <v>1</v>
      </c>
    </row>
    <row r="148" spans="1:18">
      <c r="A148" s="1590">
        <v>2</v>
      </c>
      <c r="B148" s="1590" t="s">
        <v>5945</v>
      </c>
      <c r="C148" s="1591"/>
      <c r="D148" s="1590" t="s">
        <v>5870</v>
      </c>
      <c r="E148" s="1600"/>
      <c r="F148" s="1989">
        <v>34.4</v>
      </c>
      <c r="G148" s="1998">
        <v>5</v>
      </c>
      <c r="H148" s="1606"/>
      <c r="J148" s="2910">
        <v>2.5</v>
      </c>
      <c r="K148" s="2890">
        <v>1</v>
      </c>
      <c r="L148" s="2890"/>
      <c r="O148" s="1598"/>
      <c r="P148" s="1558"/>
      <c r="Q148" s="424"/>
      <c r="R148" s="2844">
        <v>2</v>
      </c>
    </row>
    <row r="149" spans="1:18">
      <c r="A149" s="1590">
        <v>3</v>
      </c>
      <c r="B149" s="1590" t="s">
        <v>5946</v>
      </c>
      <c r="C149" s="1591"/>
      <c r="D149" s="1590" t="s">
        <v>5870</v>
      </c>
      <c r="E149" s="1600"/>
      <c r="F149" s="1989">
        <v>115</v>
      </c>
      <c r="G149" s="1998">
        <v>13.8</v>
      </c>
      <c r="H149" s="1606"/>
      <c r="J149" s="2910">
        <v>13.4</v>
      </c>
      <c r="K149" s="2890">
        <v>1</v>
      </c>
      <c r="L149" s="2890"/>
      <c r="O149" s="1598"/>
      <c r="P149" s="1558"/>
      <c r="Q149" s="424"/>
      <c r="R149" s="2844">
        <v>3</v>
      </c>
    </row>
    <row r="150" spans="1:18">
      <c r="A150" s="1590">
        <v>4</v>
      </c>
      <c r="B150" s="1590" t="s">
        <v>5947</v>
      </c>
      <c r="C150" s="1591"/>
      <c r="D150" s="1590" t="s">
        <v>5870</v>
      </c>
      <c r="E150" s="1600"/>
      <c r="F150" s="1989">
        <v>23</v>
      </c>
      <c r="G150" s="1998">
        <v>2.4</v>
      </c>
      <c r="H150" s="1606"/>
      <c r="J150" s="2910">
        <v>0.1</v>
      </c>
      <c r="K150" s="2890">
        <v>1</v>
      </c>
      <c r="L150" s="2890"/>
      <c r="O150" s="1598"/>
      <c r="P150" s="1558"/>
      <c r="Q150" s="424"/>
      <c r="R150" s="2844">
        <v>4</v>
      </c>
    </row>
    <row r="151" spans="1:18">
      <c r="A151" s="1590">
        <v>5</v>
      </c>
      <c r="B151" s="1590" t="s">
        <v>5948</v>
      </c>
      <c r="C151" s="1591"/>
      <c r="D151" s="1590" t="s">
        <v>5868</v>
      </c>
      <c r="E151" s="1600"/>
      <c r="F151" s="1989">
        <v>34.5</v>
      </c>
      <c r="G151" s="1998">
        <v>13.2</v>
      </c>
      <c r="H151" s="1606"/>
      <c r="J151" s="2910">
        <v>5</v>
      </c>
      <c r="K151" s="2890">
        <v>1</v>
      </c>
      <c r="L151" s="2890"/>
      <c r="O151" s="1598"/>
      <c r="P151" s="1558"/>
      <c r="Q151" s="424"/>
      <c r="R151" s="2844">
        <v>5</v>
      </c>
    </row>
    <row r="152" spans="1:18">
      <c r="A152" s="1976">
        <v>6</v>
      </c>
      <c r="B152" s="1590" t="s">
        <v>5949</v>
      </c>
      <c r="C152" s="1591"/>
      <c r="D152" s="1590" t="s">
        <v>5870</v>
      </c>
      <c r="E152" s="1591"/>
      <c r="F152" s="1990">
        <v>34.5</v>
      </c>
      <c r="G152" s="1999">
        <v>4.8</v>
      </c>
      <c r="H152" s="1606"/>
      <c r="J152" s="2911">
        <v>7.5</v>
      </c>
      <c r="K152" s="2890">
        <v>1</v>
      </c>
      <c r="L152" s="2890"/>
      <c r="O152" s="1554"/>
      <c r="P152" s="1558"/>
      <c r="Q152" s="424"/>
      <c r="R152" s="2850">
        <v>6</v>
      </c>
    </row>
    <row r="153" spans="1:18">
      <c r="A153" s="1976">
        <v>7</v>
      </c>
      <c r="B153" s="1590" t="s">
        <v>5950</v>
      </c>
      <c r="C153" s="1591"/>
      <c r="D153" s="1590" t="s">
        <v>5870</v>
      </c>
      <c r="E153" s="1591"/>
      <c r="F153" s="1990">
        <v>34.5</v>
      </c>
      <c r="G153" s="1999">
        <v>13.2</v>
      </c>
      <c r="H153" s="1606"/>
      <c r="J153" s="2911">
        <v>8.4</v>
      </c>
      <c r="K153" s="2890">
        <v>1</v>
      </c>
      <c r="L153" s="2890"/>
      <c r="O153" s="1554"/>
      <c r="P153" s="1558"/>
      <c r="Q153" s="424"/>
      <c r="R153" s="2850">
        <v>7</v>
      </c>
    </row>
    <row r="154" spans="1:18">
      <c r="A154" s="1976">
        <v>8</v>
      </c>
      <c r="B154" s="1590" t="s">
        <v>5951</v>
      </c>
      <c r="C154" s="1591"/>
      <c r="D154" s="1590" t="s">
        <v>5870</v>
      </c>
      <c r="E154" s="1591"/>
      <c r="F154" s="1990">
        <v>34.4</v>
      </c>
      <c r="G154" s="1999">
        <v>5</v>
      </c>
      <c r="H154" s="1606"/>
      <c r="J154" s="2911">
        <v>3.75</v>
      </c>
      <c r="K154" s="2890">
        <v>1</v>
      </c>
      <c r="L154" s="2890"/>
      <c r="O154" s="1554"/>
      <c r="P154" s="1558"/>
      <c r="Q154" s="424"/>
      <c r="R154" s="2850">
        <v>8</v>
      </c>
    </row>
    <row r="155" spans="1:18">
      <c r="A155" s="1976">
        <v>9</v>
      </c>
      <c r="B155" s="1590" t="s">
        <v>5952</v>
      </c>
      <c r="C155" s="1591"/>
      <c r="D155" s="1590" t="s">
        <v>5870</v>
      </c>
      <c r="E155" s="1591"/>
      <c r="F155" s="1990">
        <v>34.5</v>
      </c>
      <c r="G155" s="1999">
        <v>13.8</v>
      </c>
      <c r="H155" s="1606"/>
      <c r="J155" s="2911">
        <v>12</v>
      </c>
      <c r="K155" s="2890">
        <v>1</v>
      </c>
      <c r="L155" s="2890"/>
      <c r="O155" s="1554"/>
      <c r="P155" s="1558"/>
      <c r="Q155" s="424"/>
      <c r="R155" s="2850">
        <v>9</v>
      </c>
    </row>
    <row r="156" spans="1:18">
      <c r="A156" s="1976">
        <v>10</v>
      </c>
      <c r="B156" s="1590" t="s">
        <v>5953</v>
      </c>
      <c r="C156" s="1591"/>
      <c r="D156" s="1590" t="s">
        <v>5870</v>
      </c>
      <c r="E156" s="1591"/>
      <c r="F156" s="1990">
        <v>116</v>
      </c>
      <c r="G156" s="1999">
        <v>13.8</v>
      </c>
      <c r="H156" s="1606"/>
      <c r="J156" s="2911">
        <v>18</v>
      </c>
      <c r="K156" s="2890">
        <v>1</v>
      </c>
      <c r="L156" s="2890"/>
      <c r="O156" s="1554"/>
      <c r="P156" s="1558"/>
      <c r="Q156" s="424"/>
      <c r="R156" s="2850">
        <v>10</v>
      </c>
    </row>
    <row r="157" spans="1:18">
      <c r="A157" s="1976">
        <v>11</v>
      </c>
      <c r="B157" s="1590" t="s">
        <v>5953</v>
      </c>
      <c r="C157" s="1591"/>
      <c r="D157" s="1590" t="s">
        <v>5870</v>
      </c>
      <c r="E157" s="1591"/>
      <c r="F157" s="1990">
        <v>115</v>
      </c>
      <c r="G157" s="1999">
        <v>13.8</v>
      </c>
      <c r="H157" s="1606"/>
      <c r="J157" s="2911">
        <v>24</v>
      </c>
      <c r="K157" s="2890">
        <v>1</v>
      </c>
      <c r="L157" s="2890"/>
      <c r="O157" s="1554"/>
      <c r="P157" s="1558"/>
      <c r="Q157" s="424"/>
      <c r="R157" s="2850">
        <v>11</v>
      </c>
    </row>
    <row r="158" spans="1:18">
      <c r="A158" s="1976">
        <v>12</v>
      </c>
      <c r="B158" s="1590" t="s">
        <v>5954</v>
      </c>
      <c r="C158" s="1591"/>
      <c r="D158" s="1590" t="s">
        <v>5868</v>
      </c>
      <c r="E158" s="1591"/>
      <c r="F158" s="1990">
        <v>345</v>
      </c>
      <c r="G158" s="1999">
        <v>120</v>
      </c>
      <c r="H158" s="1606">
        <v>13.8</v>
      </c>
      <c r="J158" s="2911">
        <v>269</v>
      </c>
      <c r="K158" s="2890">
        <v>2</v>
      </c>
      <c r="L158" s="2890">
        <v>1</v>
      </c>
      <c r="O158" s="1554"/>
      <c r="P158" s="1558"/>
      <c r="Q158" s="424"/>
      <c r="R158" s="2850">
        <v>12</v>
      </c>
    </row>
    <row r="159" spans="1:18">
      <c r="A159" s="1976">
        <v>13</v>
      </c>
      <c r="B159" s="1590" t="s">
        <v>5955</v>
      </c>
      <c r="C159" s="1591"/>
      <c r="D159" s="1590" t="s">
        <v>5870</v>
      </c>
      <c r="E159" s="1591"/>
      <c r="F159" s="1990">
        <v>34.5</v>
      </c>
      <c r="G159" s="1999">
        <v>4.5999999999999996</v>
      </c>
      <c r="H159" s="1606"/>
      <c r="J159" s="2911">
        <v>0.83</v>
      </c>
      <c r="K159" s="2890">
        <v>3</v>
      </c>
      <c r="L159" s="2890"/>
      <c r="O159" s="1554"/>
      <c r="P159" s="1558"/>
      <c r="Q159" s="424"/>
      <c r="R159" s="2850">
        <v>13</v>
      </c>
    </row>
    <row r="160" spans="1:18">
      <c r="A160" s="1976">
        <v>14</v>
      </c>
      <c r="B160" s="1590" t="s">
        <v>5956</v>
      </c>
      <c r="C160" s="1591"/>
      <c r="D160" s="1590" t="s">
        <v>5870</v>
      </c>
      <c r="E160" s="1591"/>
      <c r="F160" s="1990">
        <v>113</v>
      </c>
      <c r="G160" s="1999">
        <v>13.8</v>
      </c>
      <c r="H160" s="1606"/>
      <c r="J160" s="2911">
        <v>13.44</v>
      </c>
      <c r="K160" s="2890">
        <v>1</v>
      </c>
      <c r="L160" s="2890"/>
      <c r="O160" s="1554"/>
      <c r="P160" s="1558"/>
      <c r="Q160" s="424"/>
      <c r="R160" s="2850">
        <v>14</v>
      </c>
    </row>
    <row r="161" spans="1:18">
      <c r="A161" s="1976">
        <v>15</v>
      </c>
      <c r="B161" s="1590" t="s">
        <v>5957</v>
      </c>
      <c r="C161" s="1591"/>
      <c r="D161" s="1590" t="s">
        <v>5870</v>
      </c>
      <c r="E161" s="1591"/>
      <c r="F161" s="1990">
        <v>43.8</v>
      </c>
      <c r="G161" s="1999">
        <v>13.8</v>
      </c>
      <c r="H161" s="1606"/>
      <c r="J161" s="2911">
        <v>7.5</v>
      </c>
      <c r="K161" s="2890">
        <v>1</v>
      </c>
      <c r="L161" s="2890"/>
      <c r="O161" s="1554"/>
      <c r="P161" s="1558"/>
      <c r="Q161" s="424"/>
      <c r="R161" s="2850">
        <v>15</v>
      </c>
    </row>
    <row r="162" spans="1:18">
      <c r="A162" s="1976">
        <v>16</v>
      </c>
      <c r="B162" s="1590" t="s">
        <v>5958</v>
      </c>
      <c r="C162" s="1591"/>
      <c r="D162" s="1590" t="s">
        <v>5870</v>
      </c>
      <c r="E162" s="1591"/>
      <c r="F162" s="1990">
        <v>115</v>
      </c>
      <c r="G162" s="1999">
        <v>13.2</v>
      </c>
      <c r="H162" s="1606"/>
      <c r="J162" s="2911">
        <v>10</v>
      </c>
      <c r="K162" s="2890">
        <v>2</v>
      </c>
      <c r="L162" s="2890"/>
      <c r="O162" s="1554"/>
      <c r="P162" s="1558"/>
      <c r="Q162" s="424"/>
      <c r="R162" s="2850">
        <v>16</v>
      </c>
    </row>
    <row r="163" spans="1:18">
      <c r="A163" s="1590">
        <v>17</v>
      </c>
      <c r="B163" s="1590" t="s">
        <v>5959</v>
      </c>
      <c r="C163" s="1591"/>
      <c r="D163" s="1590" t="s">
        <v>5870</v>
      </c>
      <c r="E163" s="1591"/>
      <c r="F163" s="1990">
        <v>34.5</v>
      </c>
      <c r="G163" s="1999">
        <v>4.8</v>
      </c>
      <c r="H163" s="1606"/>
      <c r="J163" s="2910">
        <v>3.75</v>
      </c>
      <c r="K163" s="2890">
        <v>1</v>
      </c>
      <c r="L163" s="2890"/>
      <c r="O163" s="1554"/>
      <c r="P163" s="1558"/>
      <c r="Q163" s="424"/>
      <c r="R163" s="2844">
        <v>17</v>
      </c>
    </row>
    <row r="164" spans="1:18">
      <c r="A164" s="1590">
        <v>18</v>
      </c>
      <c r="B164" s="1590" t="s">
        <v>5960</v>
      </c>
      <c r="C164" s="1591"/>
      <c r="D164" s="1590" t="s">
        <v>5870</v>
      </c>
      <c r="E164" s="1591"/>
      <c r="F164" s="1990">
        <v>69</v>
      </c>
      <c r="G164" s="1999">
        <v>4.8</v>
      </c>
      <c r="H164" s="1606"/>
      <c r="J164" s="2910">
        <v>5</v>
      </c>
      <c r="K164" s="2890">
        <v>1</v>
      </c>
      <c r="L164" s="2890"/>
      <c r="O164" s="1554"/>
      <c r="P164" s="1558"/>
      <c r="Q164" s="424"/>
      <c r="R164" s="2844">
        <v>18</v>
      </c>
    </row>
    <row r="165" spans="1:18">
      <c r="A165" s="1590">
        <v>19</v>
      </c>
      <c r="B165" s="1590" t="s">
        <v>5961</v>
      </c>
      <c r="C165" s="1591"/>
      <c r="D165" s="1590" t="s">
        <v>5868</v>
      </c>
      <c r="E165" s="1591"/>
      <c r="F165" s="1990">
        <v>115</v>
      </c>
      <c r="G165" s="1999">
        <v>13.8</v>
      </c>
      <c r="H165" s="1606"/>
      <c r="J165" s="2910">
        <v>15</v>
      </c>
      <c r="K165" s="2890">
        <v>2</v>
      </c>
      <c r="L165" s="2890"/>
      <c r="O165" s="1554"/>
      <c r="P165" s="1558"/>
      <c r="Q165" s="424"/>
      <c r="R165" s="2844">
        <v>19</v>
      </c>
    </row>
    <row r="166" spans="1:18">
      <c r="A166" s="1590">
        <v>20</v>
      </c>
      <c r="B166" s="1590" t="s">
        <v>5961</v>
      </c>
      <c r="C166" s="1591"/>
      <c r="D166" s="1590" t="s">
        <v>5868</v>
      </c>
      <c r="E166" s="1591"/>
      <c r="F166" s="1990">
        <v>115</v>
      </c>
      <c r="G166" s="1999">
        <v>24</v>
      </c>
      <c r="H166" s="1606"/>
      <c r="J166" s="2910">
        <v>15</v>
      </c>
      <c r="K166" s="2890">
        <v>2</v>
      </c>
      <c r="L166" s="2890"/>
      <c r="O166" s="1554"/>
      <c r="P166" s="1558"/>
      <c r="Q166" s="424"/>
      <c r="R166" s="2844">
        <v>20</v>
      </c>
    </row>
    <row r="167" spans="1:18">
      <c r="A167" s="1590">
        <v>21</v>
      </c>
      <c r="B167" s="1590" t="s">
        <v>5962</v>
      </c>
      <c r="C167" s="1591"/>
      <c r="D167" s="1590" t="s">
        <v>5870</v>
      </c>
      <c r="E167" s="1591"/>
      <c r="F167" s="1990">
        <v>115</v>
      </c>
      <c r="G167" s="1999">
        <v>13.8</v>
      </c>
      <c r="H167" s="1606"/>
      <c r="J167" s="2910">
        <v>24</v>
      </c>
      <c r="K167" s="2890">
        <v>2</v>
      </c>
      <c r="L167" s="2890"/>
      <c r="O167" s="1554"/>
      <c r="P167" s="1558"/>
      <c r="Q167" s="424"/>
      <c r="R167" s="2844">
        <v>21</v>
      </c>
    </row>
    <row r="168" spans="1:18">
      <c r="A168" s="1590">
        <v>22</v>
      </c>
      <c r="B168" s="1590" t="s">
        <v>5963</v>
      </c>
      <c r="C168" s="1591"/>
      <c r="D168" s="1590" t="s">
        <v>5870</v>
      </c>
      <c r="E168" s="1591"/>
      <c r="F168" s="1990">
        <v>34.4</v>
      </c>
      <c r="G168" s="1999">
        <v>5.04</v>
      </c>
      <c r="H168" s="1606"/>
      <c r="J168" s="2910">
        <v>4.6870000000000003</v>
      </c>
      <c r="K168" s="2890">
        <v>1</v>
      </c>
      <c r="L168" s="2890"/>
      <c r="O168" s="1554"/>
      <c r="P168" s="1558"/>
      <c r="Q168" s="424"/>
      <c r="R168" s="2844">
        <v>22</v>
      </c>
    </row>
    <row r="169" spans="1:18">
      <c r="A169" s="1590">
        <v>23</v>
      </c>
      <c r="B169" s="1590" t="s">
        <v>5964</v>
      </c>
      <c r="C169" s="1591"/>
      <c r="D169" s="1590" t="s">
        <v>5870</v>
      </c>
      <c r="E169" s="1591"/>
      <c r="F169" s="1990">
        <v>22.9</v>
      </c>
      <c r="G169" s="1999">
        <v>5</v>
      </c>
      <c r="H169" s="1606"/>
      <c r="J169" s="2910">
        <v>4.7</v>
      </c>
      <c r="K169" s="2890">
        <v>1</v>
      </c>
      <c r="L169" s="2890"/>
      <c r="O169" s="1554"/>
      <c r="P169" s="1558"/>
      <c r="Q169" s="424"/>
      <c r="R169" s="2844">
        <v>23</v>
      </c>
    </row>
    <row r="170" spans="1:18">
      <c r="A170" s="1590">
        <v>24</v>
      </c>
      <c r="B170" s="1590" t="s">
        <v>5965</v>
      </c>
      <c r="C170" s="1591"/>
      <c r="D170" s="1590" t="s">
        <v>5870</v>
      </c>
      <c r="E170" s="1591"/>
      <c r="F170" s="1990">
        <v>34.4</v>
      </c>
      <c r="G170" s="1999">
        <v>13.8</v>
      </c>
      <c r="H170" s="1606"/>
      <c r="J170" s="2910">
        <v>5.6</v>
      </c>
      <c r="K170" s="2890">
        <v>1</v>
      </c>
      <c r="L170" s="2890"/>
      <c r="O170" s="1554"/>
      <c r="P170" s="1558"/>
      <c r="Q170" s="424"/>
      <c r="R170" s="2844">
        <v>24</v>
      </c>
    </row>
    <row r="171" spans="1:18">
      <c r="A171" s="1590">
        <v>25</v>
      </c>
      <c r="B171" s="1590" t="s">
        <v>5966</v>
      </c>
      <c r="C171" s="1591"/>
      <c r="D171" s="1590" t="s">
        <v>5870</v>
      </c>
      <c r="E171" s="1591"/>
      <c r="F171" s="1990">
        <v>34.5</v>
      </c>
      <c r="G171" s="1999">
        <v>4.16</v>
      </c>
      <c r="H171" s="1606"/>
      <c r="J171" s="2910">
        <v>5</v>
      </c>
      <c r="K171" s="2890">
        <v>1</v>
      </c>
      <c r="L171" s="2890"/>
      <c r="O171" s="1554"/>
      <c r="P171" s="1558"/>
      <c r="Q171" s="424"/>
      <c r="R171" s="2844">
        <v>25</v>
      </c>
    </row>
    <row r="172" spans="1:18">
      <c r="A172" s="1590">
        <v>26</v>
      </c>
      <c r="B172" s="1590" t="s">
        <v>5967</v>
      </c>
      <c r="C172" s="1591"/>
      <c r="D172" s="1590" t="s">
        <v>5870</v>
      </c>
      <c r="E172" s="1591"/>
      <c r="F172" s="1990">
        <v>34.4</v>
      </c>
      <c r="G172" s="1999">
        <v>13.8</v>
      </c>
      <c r="H172" s="1606"/>
      <c r="J172" s="2910">
        <v>7.5</v>
      </c>
      <c r="K172" s="2890">
        <v>1</v>
      </c>
      <c r="L172" s="2890"/>
      <c r="O172" s="1554"/>
      <c r="P172" s="1558"/>
      <c r="Q172" s="424"/>
      <c r="R172" s="2844">
        <v>26</v>
      </c>
    </row>
    <row r="173" spans="1:18">
      <c r="A173" s="1590">
        <v>27</v>
      </c>
      <c r="B173" s="1590" t="s">
        <v>5968</v>
      </c>
      <c r="C173" s="1591"/>
      <c r="D173" s="1590" t="s">
        <v>5870</v>
      </c>
      <c r="E173" s="1591"/>
      <c r="F173" s="1990">
        <v>115</v>
      </c>
      <c r="G173" s="1999">
        <v>5</v>
      </c>
      <c r="H173" s="1606"/>
      <c r="J173" s="2910">
        <v>3.75</v>
      </c>
      <c r="K173" s="2890">
        <v>1</v>
      </c>
      <c r="L173" s="2890"/>
      <c r="O173" s="1554"/>
      <c r="P173" s="1558"/>
      <c r="Q173" s="424"/>
      <c r="R173" s="2844">
        <v>27</v>
      </c>
    </row>
    <row r="174" spans="1:18">
      <c r="A174" s="1590">
        <v>28</v>
      </c>
      <c r="B174" s="1590" t="s">
        <v>5969</v>
      </c>
      <c r="C174" s="1591"/>
      <c r="D174" s="1590" t="s">
        <v>5870</v>
      </c>
      <c r="E174" s="1591"/>
      <c r="F174" s="1990">
        <v>34.4</v>
      </c>
      <c r="G174" s="1999">
        <v>5.04</v>
      </c>
      <c r="H174" s="1606"/>
      <c r="J174" s="2910">
        <v>3.75</v>
      </c>
      <c r="K174" s="2890">
        <v>1</v>
      </c>
      <c r="L174" s="2890"/>
      <c r="O174" s="1554"/>
      <c r="P174" s="1558"/>
      <c r="Q174" s="424"/>
      <c r="R174" s="2844">
        <v>28</v>
      </c>
    </row>
    <row r="175" spans="1:18">
      <c r="A175" s="1590">
        <v>29</v>
      </c>
      <c r="B175" s="1590" t="s">
        <v>5970</v>
      </c>
      <c r="C175" s="1591"/>
      <c r="D175" s="1590" t="s">
        <v>5870</v>
      </c>
      <c r="E175" s="1591"/>
      <c r="F175" s="1990">
        <v>43.8</v>
      </c>
      <c r="G175" s="1999">
        <v>4.4000000000000004</v>
      </c>
      <c r="H175" s="1606"/>
      <c r="J175" s="2910">
        <v>5</v>
      </c>
      <c r="K175" s="2890">
        <v>1</v>
      </c>
      <c r="L175" s="2890"/>
      <c r="O175" s="1554"/>
      <c r="P175" s="1558"/>
      <c r="Q175" s="424"/>
      <c r="R175" s="2844">
        <v>29</v>
      </c>
    </row>
    <row r="176" spans="1:18">
      <c r="A176" s="1590">
        <v>30</v>
      </c>
      <c r="B176" s="1590" t="s">
        <v>5971</v>
      </c>
      <c r="C176" s="1591"/>
      <c r="D176" s="1590" t="s">
        <v>5870</v>
      </c>
      <c r="E176" s="1591"/>
      <c r="F176" s="1990">
        <v>34.5</v>
      </c>
      <c r="G176" s="1999">
        <v>4.16</v>
      </c>
      <c r="H176" s="1606"/>
      <c r="J176" s="2910">
        <v>3</v>
      </c>
      <c r="K176" s="2890">
        <v>1</v>
      </c>
      <c r="L176" s="2890"/>
      <c r="O176" s="1554"/>
      <c r="P176" s="1558"/>
      <c r="Q176" s="424"/>
      <c r="R176" s="2844">
        <v>30</v>
      </c>
    </row>
    <row r="177" spans="1:18">
      <c r="A177" s="1590">
        <v>31</v>
      </c>
      <c r="B177" s="1590" t="s">
        <v>5972</v>
      </c>
      <c r="C177" s="1591"/>
      <c r="D177" s="1590" t="s">
        <v>5870</v>
      </c>
      <c r="E177" s="1591"/>
      <c r="F177" s="1990">
        <v>115</v>
      </c>
      <c r="G177" s="1999">
        <v>13.2</v>
      </c>
      <c r="H177" s="1606"/>
      <c r="J177" s="2910">
        <v>7.5</v>
      </c>
      <c r="K177" s="2890">
        <v>1</v>
      </c>
      <c r="L177" s="2890"/>
      <c r="O177" s="1554"/>
      <c r="P177" s="1558"/>
      <c r="Q177" s="424"/>
      <c r="R177" s="2844">
        <v>31</v>
      </c>
    </row>
    <row r="178" spans="1:18">
      <c r="A178" s="1590">
        <v>32</v>
      </c>
      <c r="B178" s="1590" t="s">
        <v>5973</v>
      </c>
      <c r="C178" s="1591"/>
      <c r="D178" s="1590" t="s">
        <v>5870</v>
      </c>
      <c r="E178" s="1591"/>
      <c r="F178" s="1990">
        <v>34.5</v>
      </c>
      <c r="G178" s="1999">
        <v>4.8</v>
      </c>
      <c r="H178" s="1606"/>
      <c r="J178" s="2910">
        <v>1.5</v>
      </c>
      <c r="K178" s="2890">
        <v>2</v>
      </c>
      <c r="L178" s="2890"/>
      <c r="O178" s="1554"/>
      <c r="P178" s="1558"/>
      <c r="Q178" s="424"/>
      <c r="R178" s="2844">
        <v>32</v>
      </c>
    </row>
    <row r="179" spans="1:18">
      <c r="A179" s="1590">
        <v>33</v>
      </c>
      <c r="B179" s="1590" t="s">
        <v>5974</v>
      </c>
      <c r="C179" s="1591"/>
      <c r="D179" s="1590" t="s">
        <v>5870</v>
      </c>
      <c r="E179" s="1591"/>
      <c r="F179" s="1990">
        <v>34.4</v>
      </c>
      <c r="G179" s="1999">
        <v>13.2</v>
      </c>
      <c r="H179" s="1606"/>
      <c r="J179" s="2910">
        <v>7.5</v>
      </c>
      <c r="K179" s="2890">
        <v>1</v>
      </c>
      <c r="L179" s="2890"/>
      <c r="O179" s="1554"/>
      <c r="P179" s="1558"/>
      <c r="Q179" s="424"/>
      <c r="R179" s="2844">
        <v>33</v>
      </c>
    </row>
    <row r="180" spans="1:18">
      <c r="A180" s="1590">
        <v>34</v>
      </c>
      <c r="B180" s="1590" t="s">
        <v>5975</v>
      </c>
      <c r="C180" s="1591"/>
      <c r="D180" s="1590" t="s">
        <v>5870</v>
      </c>
      <c r="E180" s="1591"/>
      <c r="F180" s="1990">
        <v>34.4</v>
      </c>
      <c r="G180" s="1999">
        <v>4.16</v>
      </c>
      <c r="H180" s="1606"/>
      <c r="J180" s="2910">
        <v>5</v>
      </c>
      <c r="K180" s="2890">
        <v>1</v>
      </c>
      <c r="L180" s="2890"/>
      <c r="O180" s="1554"/>
      <c r="P180" s="1558"/>
      <c r="Q180" s="424"/>
      <c r="R180" s="2844">
        <v>34</v>
      </c>
    </row>
    <row r="181" spans="1:18">
      <c r="A181" s="1590">
        <v>35</v>
      </c>
      <c r="B181" s="1590" t="s">
        <v>5976</v>
      </c>
      <c r="C181" s="1591"/>
      <c r="D181" s="1590" t="s">
        <v>5870</v>
      </c>
      <c r="E181" s="1591"/>
      <c r="F181" s="1990">
        <v>115</v>
      </c>
      <c r="G181" s="1999">
        <v>13.8</v>
      </c>
      <c r="H181" s="1606"/>
      <c r="J181" s="2910">
        <v>15</v>
      </c>
      <c r="K181" s="2890">
        <v>1</v>
      </c>
      <c r="L181" s="2890"/>
      <c r="O181" s="1554"/>
      <c r="P181" s="1558"/>
      <c r="Q181" s="424"/>
      <c r="R181" s="2844">
        <v>35</v>
      </c>
    </row>
    <row r="182" spans="1:18">
      <c r="A182" s="1590">
        <v>36</v>
      </c>
      <c r="B182" s="1590" t="s">
        <v>5977</v>
      </c>
      <c r="C182" s="1591"/>
      <c r="D182" s="1590" t="s">
        <v>5870</v>
      </c>
      <c r="E182" s="1591"/>
      <c r="F182" s="1990">
        <v>34.5</v>
      </c>
      <c r="G182" s="1999">
        <v>4.4000000000000004</v>
      </c>
      <c r="H182" s="1606"/>
      <c r="J182" s="2910">
        <v>3.75</v>
      </c>
      <c r="K182" s="2890">
        <v>1</v>
      </c>
      <c r="L182" s="2890"/>
      <c r="O182" s="1554"/>
      <c r="P182" s="1558"/>
      <c r="Q182" s="424"/>
      <c r="R182" s="2844">
        <v>36</v>
      </c>
    </row>
    <row r="183" spans="1:18">
      <c r="A183" s="1590">
        <v>37</v>
      </c>
      <c r="B183" s="1590" t="s">
        <v>5978</v>
      </c>
      <c r="C183" s="1591"/>
      <c r="D183" s="1590" t="s">
        <v>5870</v>
      </c>
      <c r="E183" s="1591"/>
      <c r="F183" s="1990">
        <v>110</v>
      </c>
      <c r="G183" s="1999">
        <v>34.5</v>
      </c>
      <c r="H183" s="1606"/>
      <c r="J183" s="2910">
        <v>30</v>
      </c>
      <c r="K183" s="2890">
        <v>1</v>
      </c>
      <c r="L183" s="2890"/>
      <c r="O183" s="1554"/>
      <c r="P183" s="1558"/>
      <c r="Q183" s="424"/>
      <c r="R183" s="2844">
        <v>37</v>
      </c>
    </row>
    <row r="184" spans="1:18">
      <c r="A184" s="1590">
        <v>38</v>
      </c>
      <c r="B184" s="1590" t="s">
        <v>5978</v>
      </c>
      <c r="C184" s="1591"/>
      <c r="D184" s="1590" t="s">
        <v>5870</v>
      </c>
      <c r="E184" s="1591"/>
      <c r="F184" s="1990">
        <v>34.5</v>
      </c>
      <c r="G184" s="1999">
        <v>5</v>
      </c>
      <c r="H184" s="1606"/>
      <c r="J184" s="2910">
        <v>1.7</v>
      </c>
      <c r="K184" s="2890">
        <v>2</v>
      </c>
      <c r="L184" s="2890"/>
      <c r="O184" s="1554"/>
      <c r="P184" s="1558"/>
      <c r="Q184" s="424"/>
      <c r="R184" s="2844">
        <v>38</v>
      </c>
    </row>
    <row r="185" spans="1:18">
      <c r="A185" s="1590">
        <v>39</v>
      </c>
      <c r="B185" s="1590" t="s">
        <v>5978</v>
      </c>
      <c r="C185" s="1591"/>
      <c r="D185" s="1590" t="s">
        <v>5870</v>
      </c>
      <c r="E185" s="1591"/>
      <c r="F185" s="1990">
        <v>113</v>
      </c>
      <c r="G185" s="1999">
        <v>34.5</v>
      </c>
      <c r="H185" s="1606"/>
      <c r="J185" s="2910">
        <v>30</v>
      </c>
      <c r="K185" s="2890">
        <v>1</v>
      </c>
      <c r="L185" s="2890"/>
      <c r="O185" s="1554"/>
      <c r="P185" s="1558"/>
      <c r="Q185" s="424"/>
      <c r="R185" s="2844">
        <v>39</v>
      </c>
    </row>
    <row r="186" spans="1:18">
      <c r="A186" s="1590">
        <v>40</v>
      </c>
      <c r="B186" s="1590" t="s">
        <v>5978</v>
      </c>
      <c r="C186" s="1591"/>
      <c r="D186" s="1590" t="s">
        <v>5870</v>
      </c>
      <c r="E186" s="1591"/>
      <c r="F186" s="1990">
        <v>34.4</v>
      </c>
      <c r="G186" s="1999">
        <v>5</v>
      </c>
      <c r="H186" s="1606"/>
      <c r="J186" s="2910">
        <v>1.7</v>
      </c>
      <c r="K186" s="2890">
        <v>1</v>
      </c>
      <c r="L186" s="2890"/>
      <c r="O186" s="1554"/>
      <c r="P186" s="1558"/>
      <c r="Q186" s="424"/>
      <c r="R186" s="2844">
        <v>40</v>
      </c>
    </row>
    <row r="187" spans="1:18">
      <c r="A187" s="1590">
        <v>41</v>
      </c>
      <c r="B187" s="1590" t="s">
        <v>5979</v>
      </c>
      <c r="C187" s="1591"/>
      <c r="D187" s="1590" t="s">
        <v>5870</v>
      </c>
      <c r="E187" s="1591"/>
      <c r="F187" s="1990">
        <v>34.5</v>
      </c>
      <c r="G187" s="1999">
        <v>5</v>
      </c>
      <c r="H187" s="1606"/>
      <c r="J187" s="2910">
        <v>0.5</v>
      </c>
      <c r="K187" s="2890">
        <v>2</v>
      </c>
      <c r="L187" s="2890"/>
      <c r="O187" s="1554"/>
      <c r="P187" s="1558"/>
      <c r="Q187" s="424"/>
      <c r="R187" s="2844">
        <v>41</v>
      </c>
    </row>
    <row r="188" spans="1:18">
      <c r="A188" s="1590">
        <v>42</v>
      </c>
      <c r="B188" s="1590" t="s">
        <v>5979</v>
      </c>
      <c r="C188" s="1591"/>
      <c r="D188" s="1590" t="s">
        <v>5870</v>
      </c>
      <c r="E188" s="1591"/>
      <c r="F188" s="1990">
        <v>34.5</v>
      </c>
      <c r="G188" s="1999">
        <v>4.16</v>
      </c>
      <c r="H188" s="1606"/>
      <c r="J188" s="2910">
        <v>5</v>
      </c>
      <c r="K188" s="2890">
        <v>1</v>
      </c>
      <c r="L188" s="2890"/>
      <c r="O188" s="1554"/>
      <c r="P188" s="1558"/>
      <c r="Q188" s="424"/>
      <c r="R188" s="2844">
        <v>42</v>
      </c>
    </row>
    <row r="189" spans="1:18">
      <c r="A189" s="1590">
        <v>43</v>
      </c>
      <c r="B189" s="1590" t="s">
        <v>5979</v>
      </c>
      <c r="C189" s="1591"/>
      <c r="D189" s="1590" t="s">
        <v>5870</v>
      </c>
      <c r="E189" s="1591"/>
      <c r="F189" s="1990">
        <v>34.5</v>
      </c>
      <c r="G189" s="1999">
        <v>5</v>
      </c>
      <c r="H189" s="1606"/>
      <c r="J189" s="2910">
        <v>5</v>
      </c>
      <c r="K189" s="2890">
        <v>2</v>
      </c>
      <c r="L189" s="2890"/>
      <c r="O189" s="1554"/>
      <c r="P189" s="1558"/>
      <c r="Q189" s="424"/>
      <c r="R189" s="2844">
        <v>43</v>
      </c>
    </row>
    <row r="190" spans="1:18">
      <c r="A190" s="1590">
        <v>44</v>
      </c>
      <c r="B190" s="1590" t="s">
        <v>5980</v>
      </c>
      <c r="C190" s="1591"/>
      <c r="D190" s="1590" t="s">
        <v>5870</v>
      </c>
      <c r="E190" s="1591"/>
      <c r="F190" s="1990">
        <v>34.4</v>
      </c>
      <c r="G190" s="1999">
        <v>13.2</v>
      </c>
      <c r="H190" s="1606"/>
      <c r="J190" s="2910">
        <v>0.5</v>
      </c>
      <c r="K190" s="2890">
        <v>3</v>
      </c>
      <c r="L190" s="2890"/>
      <c r="O190" s="1554"/>
      <c r="P190" s="1558"/>
      <c r="Q190" s="424"/>
      <c r="R190" s="2844">
        <v>44</v>
      </c>
    </row>
    <row r="191" spans="1:18">
      <c r="A191" s="1590">
        <v>45</v>
      </c>
      <c r="B191" s="1590" t="s">
        <v>5981</v>
      </c>
      <c r="C191" s="1591"/>
      <c r="D191" s="1590" t="s">
        <v>5870</v>
      </c>
      <c r="E191" s="1591"/>
      <c r="F191" s="1990">
        <v>115</v>
      </c>
      <c r="G191" s="1999">
        <v>13.8</v>
      </c>
      <c r="H191" s="1606"/>
      <c r="J191" s="2910">
        <v>7.5</v>
      </c>
      <c r="K191" s="2890">
        <v>1</v>
      </c>
      <c r="L191" s="2890"/>
      <c r="O191" s="1554"/>
      <c r="P191" s="1558"/>
      <c r="Q191" s="424"/>
      <c r="R191" s="2844">
        <v>45</v>
      </c>
    </row>
    <row r="192" spans="1:18">
      <c r="A192" s="1590">
        <v>46</v>
      </c>
      <c r="B192" s="1590" t="s">
        <v>5982</v>
      </c>
      <c r="C192" s="1591"/>
      <c r="D192" s="1590" t="s">
        <v>5870</v>
      </c>
      <c r="E192" s="1591"/>
      <c r="F192" s="1990">
        <v>34.5</v>
      </c>
      <c r="G192" s="1999">
        <v>4.8</v>
      </c>
      <c r="H192" s="1606"/>
      <c r="J192" s="2910">
        <v>2.5</v>
      </c>
      <c r="K192" s="2890">
        <v>1</v>
      </c>
      <c r="L192" s="2890"/>
      <c r="O192" s="1554"/>
      <c r="P192" s="1558"/>
      <c r="Q192" s="424"/>
      <c r="R192" s="2844">
        <v>46</v>
      </c>
    </row>
    <row r="193" spans="1:18">
      <c r="A193" s="1590">
        <v>47</v>
      </c>
      <c r="B193" s="1590" t="s">
        <v>5983</v>
      </c>
      <c r="C193" s="1591"/>
      <c r="D193" s="1590" t="s">
        <v>5870</v>
      </c>
      <c r="E193" s="1591"/>
      <c r="F193" s="1990">
        <v>34.4</v>
      </c>
      <c r="G193" s="1999">
        <v>5.04</v>
      </c>
      <c r="H193" s="1606"/>
      <c r="J193" s="2910">
        <v>3.75</v>
      </c>
      <c r="K193" s="2890">
        <v>1</v>
      </c>
      <c r="L193" s="2890"/>
      <c r="O193" s="1554"/>
      <c r="P193" s="1558"/>
      <c r="Q193" s="424"/>
      <c r="R193" s="2844">
        <v>47</v>
      </c>
    </row>
    <row r="194" spans="1:18">
      <c r="A194" s="1590">
        <v>48</v>
      </c>
      <c r="B194" s="1590" t="s">
        <v>5984</v>
      </c>
      <c r="C194" s="1591"/>
      <c r="D194" s="1590" t="s">
        <v>5870</v>
      </c>
      <c r="E194" s="1591"/>
      <c r="F194" s="1990">
        <v>115</v>
      </c>
      <c r="G194" s="1999">
        <v>13.2</v>
      </c>
      <c r="H194" s="1606"/>
      <c r="J194" s="2910">
        <v>20</v>
      </c>
      <c r="K194" s="2890">
        <v>1</v>
      </c>
      <c r="L194" s="2890"/>
      <c r="O194" s="1554"/>
      <c r="P194" s="1558"/>
      <c r="Q194" s="424"/>
      <c r="R194" s="2844">
        <v>48</v>
      </c>
    </row>
    <row r="195" spans="1:18">
      <c r="A195" s="1590">
        <v>49</v>
      </c>
      <c r="B195" s="1590" t="s">
        <v>5984</v>
      </c>
      <c r="C195" s="1591"/>
      <c r="D195" s="1590" t="s">
        <v>5870</v>
      </c>
      <c r="E195" s="1591"/>
      <c r="F195" s="1990">
        <v>115</v>
      </c>
      <c r="G195" s="1999">
        <v>13.8</v>
      </c>
      <c r="H195" s="1606"/>
      <c r="J195" s="2910">
        <v>24</v>
      </c>
      <c r="K195" s="2890">
        <v>1</v>
      </c>
      <c r="L195" s="2890"/>
      <c r="O195" s="1554"/>
      <c r="P195" s="1558"/>
      <c r="Q195" s="424"/>
      <c r="R195" s="2844">
        <v>49</v>
      </c>
    </row>
    <row r="196" spans="1:18">
      <c r="A196" s="1590">
        <v>50</v>
      </c>
      <c r="B196" s="1590" t="s">
        <v>5985</v>
      </c>
      <c r="C196" s="1591"/>
      <c r="D196" s="1590" t="s">
        <v>5868</v>
      </c>
      <c r="E196" s="1591"/>
      <c r="F196" s="1990">
        <v>110</v>
      </c>
      <c r="G196" s="1999">
        <v>34.5</v>
      </c>
      <c r="H196" s="1606"/>
      <c r="J196" s="2910">
        <v>15</v>
      </c>
      <c r="K196" s="2890">
        <v>2</v>
      </c>
      <c r="L196" s="2890"/>
      <c r="O196" s="1554"/>
      <c r="P196" s="1558"/>
      <c r="Q196" s="424"/>
      <c r="R196" s="2844">
        <v>50</v>
      </c>
    </row>
    <row r="197" spans="1:18">
      <c r="A197" s="1590">
        <v>51</v>
      </c>
      <c r="B197" s="1590" t="s">
        <v>5986</v>
      </c>
      <c r="C197" s="1591"/>
      <c r="D197" s="1590" t="s">
        <v>5870</v>
      </c>
      <c r="E197" s="1591"/>
      <c r="F197" s="1990">
        <v>34.5</v>
      </c>
      <c r="G197" s="1999">
        <v>4.8</v>
      </c>
      <c r="H197" s="1606"/>
      <c r="J197" s="2910">
        <v>3.75</v>
      </c>
      <c r="K197" s="2890">
        <v>1</v>
      </c>
      <c r="L197" s="2890"/>
      <c r="O197" s="1554"/>
      <c r="P197" s="1558"/>
      <c r="Q197" s="424"/>
      <c r="R197" s="2844">
        <v>51</v>
      </c>
    </row>
    <row r="198" spans="1:18">
      <c r="A198" s="1590">
        <v>52</v>
      </c>
      <c r="B198" s="1590" t="s">
        <v>5987</v>
      </c>
      <c r="C198" s="1591"/>
      <c r="D198" s="1590" t="s">
        <v>5870</v>
      </c>
      <c r="E198" s="1591"/>
      <c r="F198" s="1990">
        <v>22.3</v>
      </c>
      <c r="G198" s="1999">
        <v>5</v>
      </c>
      <c r="H198" s="1606"/>
      <c r="J198" s="2910">
        <v>2</v>
      </c>
      <c r="K198" s="2890">
        <v>3</v>
      </c>
      <c r="L198" s="2890"/>
      <c r="O198" s="1554"/>
      <c r="P198" s="1558"/>
      <c r="Q198" s="424"/>
      <c r="R198" s="2844">
        <v>52</v>
      </c>
    </row>
    <row r="199" spans="1:18">
      <c r="A199" s="1590">
        <v>53</v>
      </c>
      <c r="B199" s="1590" t="s">
        <v>5988</v>
      </c>
      <c r="C199" s="1591"/>
      <c r="D199" s="1590" t="s">
        <v>5870</v>
      </c>
      <c r="E199" s="1591"/>
      <c r="F199" s="1990">
        <v>115</v>
      </c>
      <c r="G199" s="1999">
        <v>13.8</v>
      </c>
      <c r="H199" s="1606"/>
      <c r="J199" s="2910">
        <v>15</v>
      </c>
      <c r="K199" s="2890">
        <v>1</v>
      </c>
      <c r="L199" s="2890"/>
      <c r="O199" s="1554"/>
      <c r="P199" s="1558"/>
      <c r="Q199" s="424"/>
      <c r="R199" s="2844">
        <v>53</v>
      </c>
    </row>
    <row r="200" spans="1:18">
      <c r="A200" s="1590">
        <v>54</v>
      </c>
      <c r="B200" s="1590" t="s">
        <v>5989</v>
      </c>
      <c r="C200" s="1591"/>
      <c r="D200" s="1590" t="s">
        <v>5868</v>
      </c>
      <c r="E200" s="1591"/>
      <c r="F200" s="1990">
        <v>115</v>
      </c>
      <c r="G200" s="1999">
        <v>13.8</v>
      </c>
      <c r="H200" s="1606"/>
      <c r="J200" s="2910">
        <v>12</v>
      </c>
      <c r="K200" s="2890">
        <v>1</v>
      </c>
      <c r="L200" s="2890"/>
      <c r="O200" s="1554"/>
      <c r="P200" s="1558"/>
      <c r="Q200" s="424"/>
      <c r="R200" s="2844">
        <v>54</v>
      </c>
    </row>
    <row r="201" spans="1:18">
      <c r="A201" s="1590">
        <v>55</v>
      </c>
      <c r="B201" s="1590" t="s">
        <v>5989</v>
      </c>
      <c r="C201" s="1591"/>
      <c r="D201" s="1590" t="s">
        <v>5868</v>
      </c>
      <c r="E201" s="1591"/>
      <c r="F201" s="1990">
        <v>115</v>
      </c>
      <c r="G201" s="1999">
        <v>46</v>
      </c>
      <c r="H201" s="1606"/>
      <c r="J201" s="2910">
        <v>20</v>
      </c>
      <c r="K201" s="2890">
        <v>1</v>
      </c>
      <c r="L201" s="2890"/>
      <c r="O201" s="1554"/>
      <c r="P201" s="1558"/>
      <c r="Q201" s="424"/>
      <c r="R201" s="2844">
        <v>55</v>
      </c>
    </row>
    <row r="202" spans="1:18">
      <c r="A202" s="1590">
        <v>56</v>
      </c>
      <c r="B202" s="1590" t="s">
        <v>5990</v>
      </c>
      <c r="C202" s="1591"/>
      <c r="D202" s="1590" t="s">
        <v>5870</v>
      </c>
      <c r="E202" s="1591"/>
      <c r="F202" s="1990">
        <v>115</v>
      </c>
      <c r="G202" s="1999">
        <v>13.8</v>
      </c>
      <c r="H202" s="1606"/>
      <c r="J202" s="2910">
        <v>7.5</v>
      </c>
      <c r="K202" s="2890">
        <v>1</v>
      </c>
      <c r="L202" s="2890"/>
      <c r="O202" s="1554"/>
      <c r="P202" s="1558"/>
      <c r="Q202" s="424"/>
      <c r="R202" s="2844">
        <v>56</v>
      </c>
    </row>
    <row r="203" spans="1:18" ht="16" thickBot="1">
      <c r="A203" s="1590">
        <v>57</v>
      </c>
      <c r="B203" s="1590" t="s">
        <v>5991</v>
      </c>
      <c r="C203" s="1591"/>
      <c r="D203" s="1590" t="s">
        <v>5870</v>
      </c>
      <c r="E203" s="1591"/>
      <c r="F203" s="1990">
        <v>115</v>
      </c>
      <c r="G203" s="1999">
        <v>13.8</v>
      </c>
      <c r="H203" s="1606"/>
      <c r="J203" s="2910">
        <v>15</v>
      </c>
      <c r="K203" s="2890">
        <v>1</v>
      </c>
      <c r="L203" s="2890"/>
      <c r="O203" s="1554"/>
      <c r="P203" s="1558"/>
      <c r="Q203" s="424"/>
      <c r="R203" s="2844">
        <v>57</v>
      </c>
    </row>
    <row r="204" spans="1:18" ht="16" thickBot="1">
      <c r="A204" s="1592">
        <v>58</v>
      </c>
      <c r="B204" s="1592"/>
      <c r="C204" s="1594" t="s">
        <v>5892</v>
      </c>
      <c r="D204" s="1592"/>
      <c r="E204" s="1594"/>
      <c r="F204" s="1991"/>
      <c r="G204" s="2000"/>
      <c r="H204" s="1610"/>
      <c r="J204" s="3084"/>
      <c r="K204" s="2896">
        <f>SUM(K147:K203)</f>
        <v>73</v>
      </c>
      <c r="L204" s="2896">
        <f>SUM(L147:L203)</f>
        <v>1</v>
      </c>
      <c r="M204" s="3038"/>
      <c r="N204" s="3038"/>
      <c r="O204" s="1789"/>
      <c r="P204" s="2896">
        <f>SUM(P147:P203)</f>
        <v>0</v>
      </c>
      <c r="Q204" s="2896">
        <f>SUM(Q147:Q203)</f>
        <v>0</v>
      </c>
      <c r="R204" s="3083">
        <v>58</v>
      </c>
    </row>
    <row r="206" spans="1:18">
      <c r="A206" s="12" t="s">
        <v>5992</v>
      </c>
      <c r="B206" s="391"/>
      <c r="C206" s="391"/>
      <c r="D206" s="391"/>
      <c r="E206" s="391"/>
      <c r="F206" s="391"/>
      <c r="G206" s="391"/>
      <c r="H206" s="391"/>
      <c r="J206" s="12" t="s">
        <v>5993</v>
      </c>
      <c r="K206" s="391"/>
      <c r="L206" s="391"/>
      <c r="M206" s="391"/>
      <c r="N206" s="391"/>
      <c r="O206" s="391"/>
      <c r="P206" s="391"/>
      <c r="Q206" s="391"/>
      <c r="R206" s="391"/>
    </row>
    <row r="208" spans="1:18" ht="16" thickBot="1">
      <c r="A208" s="9"/>
      <c r="B208" s="3038"/>
      <c r="C208" s="3038"/>
      <c r="D208" s="3038"/>
      <c r="E208" s="3038"/>
      <c r="F208" s="3096"/>
      <c r="G208" s="3096"/>
      <c r="H208" s="981"/>
      <c r="J208" s="9"/>
      <c r="K208" s="3038"/>
      <c r="L208" s="3038"/>
      <c r="M208" s="3038"/>
      <c r="N208" s="3038"/>
      <c r="O208" s="3038"/>
      <c r="P208" s="3096"/>
      <c r="Q208" s="3096"/>
      <c r="R208" s="3060"/>
    </row>
    <row r="209" spans="1:18" ht="16" thickBot="1">
      <c r="A209" s="2898" t="s">
        <v>5820</v>
      </c>
      <c r="B209" s="3067"/>
      <c r="C209" s="3067"/>
      <c r="D209" s="3060"/>
      <c r="E209" s="3060"/>
      <c r="F209" s="2839"/>
      <c r="G209" s="2839"/>
      <c r="H209" s="2034"/>
      <c r="J209" s="2898" t="s">
        <v>5820</v>
      </c>
      <c r="K209" s="3067"/>
      <c r="L209" s="3067"/>
      <c r="M209" s="3060"/>
      <c r="N209" s="3060"/>
      <c r="O209" s="3060"/>
      <c r="P209" s="2839"/>
      <c r="Q209" s="2839"/>
      <c r="R209" s="2034"/>
    </row>
    <row r="210" spans="1:18">
      <c r="A210" s="2791"/>
      <c r="C210" s="1554"/>
      <c r="D210" s="363"/>
      <c r="E210" s="1598"/>
      <c r="F210" s="391"/>
      <c r="G210" s="391"/>
      <c r="H210" s="2753"/>
      <c r="J210" s="2791"/>
      <c r="K210" s="1554"/>
      <c r="L210" s="1554"/>
      <c r="M210" s="391" t="s">
        <v>5848</v>
      </c>
      <c r="N210" s="391"/>
      <c r="O210" s="391"/>
      <c r="P210" s="391"/>
      <c r="Q210" s="1601"/>
      <c r="R210" s="2031"/>
    </row>
    <row r="211" spans="1:18" ht="16" thickBot="1">
      <c r="A211" s="2795"/>
      <c r="B211" s="363"/>
      <c r="C211" s="1598"/>
      <c r="D211" s="363"/>
      <c r="E211" s="1598"/>
      <c r="F211" s="3060" t="s">
        <v>5849</v>
      </c>
      <c r="G211" s="3060"/>
      <c r="H211" s="2034"/>
      <c r="J211" s="2795" t="s">
        <v>5850</v>
      </c>
      <c r="K211" s="1598" t="s">
        <v>5851</v>
      </c>
      <c r="L211" s="1598" t="s">
        <v>5851</v>
      </c>
      <c r="M211" s="3060" t="s">
        <v>5852</v>
      </c>
      <c r="N211" s="3060"/>
      <c r="O211" s="3060"/>
      <c r="P211" s="3060"/>
      <c r="Q211" s="2034"/>
      <c r="R211" s="1598"/>
    </row>
    <row r="212" spans="1:18">
      <c r="A212" s="2795"/>
      <c r="B212" s="363"/>
      <c r="C212" s="1598"/>
      <c r="D212" s="363"/>
      <c r="E212" s="1598"/>
      <c r="F212" s="1598"/>
      <c r="G212" s="1601"/>
      <c r="H212" s="1598"/>
      <c r="J212" s="2795" t="s">
        <v>5853</v>
      </c>
      <c r="K212" s="1598" t="s">
        <v>5854</v>
      </c>
      <c r="L212" s="1598" t="s">
        <v>5855</v>
      </c>
      <c r="M212" s="363"/>
      <c r="N212" s="363"/>
      <c r="O212" s="1598"/>
      <c r="P212" s="1598"/>
      <c r="Q212" s="1601"/>
      <c r="R212" s="1598"/>
    </row>
    <row r="213" spans="1:18">
      <c r="A213" s="2795" t="s">
        <v>399</v>
      </c>
      <c r="B213" s="391" t="s">
        <v>5856</v>
      </c>
      <c r="C213" s="1601"/>
      <c r="D213" s="391" t="s">
        <v>5857</v>
      </c>
      <c r="E213" s="1601"/>
      <c r="F213" s="1598"/>
      <c r="G213" s="1601"/>
      <c r="H213" s="1598"/>
      <c r="J213" s="2795" t="s">
        <v>5858</v>
      </c>
      <c r="K213" s="1598" t="s">
        <v>5859</v>
      </c>
      <c r="L213" s="1598" t="s">
        <v>5854</v>
      </c>
      <c r="M213" s="391"/>
      <c r="N213" s="391"/>
      <c r="O213" s="1601"/>
      <c r="P213" s="1598" t="s">
        <v>108</v>
      </c>
      <c r="Q213" s="1601" t="s">
        <v>5860</v>
      </c>
      <c r="R213" s="1598" t="s">
        <v>399</v>
      </c>
    </row>
    <row r="214" spans="1:18">
      <c r="A214" s="2795" t="s">
        <v>402</v>
      </c>
      <c r="C214" s="1554"/>
      <c r="D214" s="363"/>
      <c r="E214" s="1598"/>
      <c r="F214" s="1598" t="s">
        <v>1067</v>
      </c>
      <c r="G214" s="1601" t="s">
        <v>5861</v>
      </c>
      <c r="H214" s="1598" t="s">
        <v>5862</v>
      </c>
      <c r="J214" s="2795" t="s">
        <v>5863</v>
      </c>
      <c r="K214" s="1598" t="s">
        <v>2163</v>
      </c>
      <c r="L214" s="1598" t="s">
        <v>5859</v>
      </c>
      <c r="M214" s="391" t="s">
        <v>5864</v>
      </c>
      <c r="N214" s="391"/>
      <c r="O214" s="1601"/>
      <c r="P214" s="1598" t="s">
        <v>5865</v>
      </c>
      <c r="Q214" s="1601" t="s">
        <v>5866</v>
      </c>
      <c r="R214" s="1598" t="s">
        <v>402</v>
      </c>
    </row>
    <row r="215" spans="1:18">
      <c r="A215" s="2844"/>
      <c r="C215" s="1598"/>
      <c r="E215" s="1598"/>
      <c r="F215" s="1598"/>
      <c r="G215" s="1601"/>
      <c r="H215" s="1554"/>
      <c r="J215" s="2844"/>
      <c r="K215" s="1554"/>
      <c r="L215" s="1598"/>
      <c r="O215" s="1598"/>
      <c r="P215" s="1598"/>
      <c r="Q215" s="1598"/>
      <c r="R215" s="1554"/>
    </row>
    <row r="216" spans="1:18" ht="16" thickBot="1">
      <c r="A216" s="3083"/>
      <c r="B216" s="3060" t="s">
        <v>172</v>
      </c>
      <c r="C216" s="2034"/>
      <c r="D216" s="3060" t="s">
        <v>173</v>
      </c>
      <c r="E216" s="2034"/>
      <c r="F216" s="1717" t="s">
        <v>174</v>
      </c>
      <c r="G216" s="2034" t="s">
        <v>175</v>
      </c>
      <c r="H216" s="2034" t="s">
        <v>513</v>
      </c>
      <c r="J216" s="3061" t="s">
        <v>514</v>
      </c>
      <c r="K216" s="3061" t="s">
        <v>515</v>
      </c>
      <c r="L216" s="3061" t="s">
        <v>516</v>
      </c>
      <c r="M216" s="3060" t="s">
        <v>517</v>
      </c>
      <c r="N216" s="3060"/>
      <c r="O216" s="2034"/>
      <c r="P216" s="1717" t="s">
        <v>518</v>
      </c>
      <c r="Q216" s="1717" t="s">
        <v>519</v>
      </c>
      <c r="R216" s="1717"/>
    </row>
    <row r="217" spans="1:18">
      <c r="A217" s="2844">
        <v>1</v>
      </c>
      <c r="B217" t="s">
        <v>5994</v>
      </c>
      <c r="C217" s="1554"/>
      <c r="D217" t="s">
        <v>5870</v>
      </c>
      <c r="E217" s="1601"/>
      <c r="F217" s="2912">
        <v>67</v>
      </c>
      <c r="G217" s="979">
        <v>13.8</v>
      </c>
      <c r="H217" s="2910"/>
      <c r="J217" s="2910">
        <v>7.5</v>
      </c>
      <c r="K217" s="2890">
        <v>1</v>
      </c>
      <c r="L217" s="2890"/>
      <c r="O217" s="1601"/>
      <c r="P217" s="1558"/>
      <c r="Q217" s="424"/>
      <c r="R217" s="2844">
        <v>1</v>
      </c>
    </row>
    <row r="218" spans="1:18">
      <c r="A218" s="2844">
        <v>2</v>
      </c>
      <c r="B218" t="s">
        <v>5995</v>
      </c>
      <c r="C218" s="1554"/>
      <c r="D218" t="s">
        <v>5870</v>
      </c>
      <c r="E218" s="1598"/>
      <c r="F218" s="2912">
        <v>34.4</v>
      </c>
      <c r="G218" s="979">
        <v>4.4000000000000004</v>
      </c>
      <c r="H218" s="2910"/>
      <c r="J218" s="2910">
        <v>5</v>
      </c>
      <c r="K218" s="2890">
        <v>1</v>
      </c>
      <c r="L218" s="2890"/>
      <c r="O218" s="1598"/>
      <c r="P218" s="1558"/>
      <c r="Q218" s="424"/>
      <c r="R218" s="2844">
        <v>2</v>
      </c>
    </row>
    <row r="219" spans="1:18">
      <c r="A219" s="2844">
        <v>3</v>
      </c>
      <c r="B219" t="s">
        <v>5995</v>
      </c>
      <c r="C219" s="1554"/>
      <c r="D219" t="s">
        <v>5870</v>
      </c>
      <c r="E219" s="1598"/>
      <c r="F219" s="2912">
        <v>34.4</v>
      </c>
      <c r="G219" s="979">
        <v>13.8</v>
      </c>
      <c r="H219" s="2910"/>
      <c r="J219" s="2910">
        <v>10</v>
      </c>
      <c r="K219" s="2890">
        <v>1</v>
      </c>
      <c r="L219" s="2890"/>
      <c r="O219" s="1598"/>
      <c r="P219" s="1558"/>
      <c r="Q219" s="424"/>
      <c r="R219" s="2844">
        <v>3</v>
      </c>
    </row>
    <row r="220" spans="1:18">
      <c r="A220" s="2844">
        <v>4</v>
      </c>
      <c r="B220" t="s">
        <v>5996</v>
      </c>
      <c r="C220" s="1554"/>
      <c r="D220" t="s">
        <v>5870</v>
      </c>
      <c r="E220" s="1598"/>
      <c r="F220" s="2912">
        <v>34.5</v>
      </c>
      <c r="G220" s="979">
        <v>4.8</v>
      </c>
      <c r="H220" s="2910"/>
      <c r="J220" s="2910">
        <v>1.5</v>
      </c>
      <c r="K220" s="2890">
        <v>2</v>
      </c>
      <c r="L220" s="2890"/>
      <c r="O220" s="1598"/>
      <c r="P220" s="1558"/>
      <c r="Q220" s="424"/>
      <c r="R220" s="2844">
        <v>4</v>
      </c>
    </row>
    <row r="221" spans="1:18">
      <c r="A221" s="2844">
        <v>5</v>
      </c>
      <c r="B221" t="s">
        <v>5997</v>
      </c>
      <c r="C221" s="1554"/>
      <c r="D221" t="s">
        <v>5870</v>
      </c>
      <c r="E221" s="1598"/>
      <c r="F221" s="2912">
        <v>34.4</v>
      </c>
      <c r="G221" s="979">
        <v>5</v>
      </c>
      <c r="H221" s="2910"/>
      <c r="J221" s="2910">
        <v>5</v>
      </c>
      <c r="K221" s="2890">
        <v>2</v>
      </c>
      <c r="L221" s="2890"/>
      <c r="O221" s="1598"/>
      <c r="P221" s="1558"/>
      <c r="Q221" s="424"/>
      <c r="R221" s="2844">
        <v>5</v>
      </c>
    </row>
    <row r="222" spans="1:18">
      <c r="A222" s="2850">
        <v>6</v>
      </c>
      <c r="B222" t="s">
        <v>5997</v>
      </c>
      <c r="C222" s="1554"/>
      <c r="D222" t="s">
        <v>5870</v>
      </c>
      <c r="E222" s="1554"/>
      <c r="F222" s="2886">
        <v>34.4</v>
      </c>
      <c r="G222" s="980">
        <v>5</v>
      </c>
      <c r="H222" s="2910"/>
      <c r="J222" s="2911">
        <v>8.3000000000000007</v>
      </c>
      <c r="K222" s="2890">
        <v>2</v>
      </c>
      <c r="L222" s="2890"/>
      <c r="O222" s="1554"/>
      <c r="P222" s="1558"/>
      <c r="Q222" s="424"/>
      <c r="R222" s="2850">
        <v>6</v>
      </c>
    </row>
    <row r="223" spans="1:18">
      <c r="A223" s="2850">
        <v>7</v>
      </c>
      <c r="B223" t="s">
        <v>5998</v>
      </c>
      <c r="C223" s="1554"/>
      <c r="D223" t="s">
        <v>5870</v>
      </c>
      <c r="E223" s="1554"/>
      <c r="F223" s="2886">
        <v>113</v>
      </c>
      <c r="G223" s="980">
        <v>13.8</v>
      </c>
      <c r="H223" s="2910"/>
      <c r="J223" s="2911">
        <v>7.5</v>
      </c>
      <c r="K223" s="2890">
        <v>1</v>
      </c>
      <c r="L223" s="2890"/>
      <c r="O223" s="1554"/>
      <c r="P223" s="1558"/>
      <c r="Q223" s="424"/>
      <c r="R223" s="2850">
        <v>7</v>
      </c>
    </row>
    <row r="224" spans="1:18">
      <c r="A224" s="2850">
        <v>8</v>
      </c>
      <c r="B224" t="s">
        <v>5999</v>
      </c>
      <c r="C224" s="1554"/>
      <c r="D224" t="s">
        <v>5870</v>
      </c>
      <c r="E224" s="1554"/>
      <c r="F224" s="2886">
        <v>34.5</v>
      </c>
      <c r="G224" s="980">
        <v>13.2</v>
      </c>
      <c r="H224" s="2910"/>
      <c r="J224" s="2911">
        <v>10</v>
      </c>
      <c r="K224" s="2890">
        <v>1</v>
      </c>
      <c r="L224" s="2890"/>
      <c r="O224" s="1554"/>
      <c r="P224" s="1558"/>
      <c r="Q224" s="424"/>
      <c r="R224" s="2850">
        <v>8</v>
      </c>
    </row>
    <row r="225" spans="1:18">
      <c r="A225" s="2850">
        <v>9</v>
      </c>
      <c r="B225" t="s">
        <v>6000</v>
      </c>
      <c r="C225" s="1554"/>
      <c r="D225" t="s">
        <v>5868</v>
      </c>
      <c r="E225" s="1554"/>
      <c r="F225" s="2886">
        <v>345</v>
      </c>
      <c r="G225" s="980">
        <v>120</v>
      </c>
      <c r="H225" s="2910">
        <v>13.8</v>
      </c>
      <c r="J225" s="2911">
        <v>400</v>
      </c>
      <c r="K225" s="2890">
        <v>2</v>
      </c>
      <c r="L225" s="2890"/>
      <c r="O225" s="1554"/>
      <c r="P225" s="1558"/>
      <c r="Q225" s="424"/>
      <c r="R225" s="2850">
        <v>9</v>
      </c>
    </row>
    <row r="226" spans="1:18">
      <c r="A226" s="2850">
        <v>10</v>
      </c>
      <c r="B226" t="s">
        <v>6000</v>
      </c>
      <c r="C226" s="1554"/>
      <c r="D226" t="s">
        <v>5868</v>
      </c>
      <c r="E226" s="1554"/>
      <c r="F226" s="2886">
        <v>345</v>
      </c>
      <c r="G226" s="980">
        <v>120</v>
      </c>
      <c r="H226" s="2910">
        <v>13.8</v>
      </c>
      <c r="J226" s="2911">
        <v>114</v>
      </c>
      <c r="K226" s="2890">
        <v>2</v>
      </c>
      <c r="L226" s="2890"/>
      <c r="O226" s="1554"/>
      <c r="P226" s="1558"/>
      <c r="Q226" s="424"/>
      <c r="R226" s="2850">
        <v>10</v>
      </c>
    </row>
    <row r="227" spans="1:18">
      <c r="A227" s="2850">
        <v>11</v>
      </c>
      <c r="B227" t="s">
        <v>6001</v>
      </c>
      <c r="C227" s="1554"/>
      <c r="D227" t="s">
        <v>5870</v>
      </c>
      <c r="E227" s="1554"/>
      <c r="F227" s="2886">
        <v>23</v>
      </c>
      <c r="G227" s="980">
        <v>4.8</v>
      </c>
      <c r="H227" s="2910"/>
      <c r="J227" s="2911">
        <v>0.83299999999999996</v>
      </c>
      <c r="K227" s="2890">
        <v>3</v>
      </c>
      <c r="L227" s="2890"/>
      <c r="O227" s="1554"/>
      <c r="P227" s="1558"/>
      <c r="Q227" s="424"/>
      <c r="R227" s="2850">
        <v>11</v>
      </c>
    </row>
    <row r="228" spans="1:18">
      <c r="A228" s="2850">
        <v>12</v>
      </c>
      <c r="B228" t="s">
        <v>6002</v>
      </c>
      <c r="C228" s="1554"/>
      <c r="D228" t="s">
        <v>5870</v>
      </c>
      <c r="E228" s="1554"/>
      <c r="F228" s="2886">
        <v>34.4</v>
      </c>
      <c r="G228" s="980">
        <v>4.4000000000000004</v>
      </c>
      <c r="H228" s="2910"/>
      <c r="J228" s="2911">
        <v>5</v>
      </c>
      <c r="K228" s="2890">
        <v>1</v>
      </c>
      <c r="L228" s="2890"/>
      <c r="O228" s="1554"/>
      <c r="P228" s="1558"/>
      <c r="Q228" s="424"/>
      <c r="R228" s="2850">
        <v>12</v>
      </c>
    </row>
    <row r="229" spans="1:18">
      <c r="A229" s="2850">
        <v>13</v>
      </c>
      <c r="B229" t="s">
        <v>6003</v>
      </c>
      <c r="C229" s="1554"/>
      <c r="D229" t="s">
        <v>5870</v>
      </c>
      <c r="E229" s="1554"/>
      <c r="F229" s="2886">
        <v>115</v>
      </c>
      <c r="G229" s="980">
        <v>13.8</v>
      </c>
      <c r="H229" s="2910"/>
      <c r="J229" s="2911">
        <v>15</v>
      </c>
      <c r="K229" s="2890">
        <v>1</v>
      </c>
      <c r="L229" s="2890"/>
      <c r="O229" s="1554"/>
      <c r="P229" s="1558"/>
      <c r="Q229" s="424"/>
      <c r="R229" s="2850">
        <v>13</v>
      </c>
    </row>
    <row r="230" spans="1:18">
      <c r="A230" s="2850">
        <v>14</v>
      </c>
      <c r="B230" t="s">
        <v>6003</v>
      </c>
      <c r="C230" s="1554"/>
      <c r="D230" t="s">
        <v>5870</v>
      </c>
      <c r="E230" s="1554"/>
      <c r="F230" s="2886">
        <v>115</v>
      </c>
      <c r="G230" s="980">
        <v>13.2</v>
      </c>
      <c r="H230" s="2910"/>
      <c r="J230" s="2911">
        <v>15</v>
      </c>
      <c r="K230" s="2890">
        <v>1</v>
      </c>
      <c r="L230" s="2890"/>
      <c r="O230" s="1554"/>
      <c r="P230" s="1558"/>
      <c r="Q230" s="424"/>
      <c r="R230" s="2850">
        <v>14</v>
      </c>
    </row>
    <row r="231" spans="1:18">
      <c r="A231" s="2850">
        <v>15</v>
      </c>
      <c r="B231" t="s">
        <v>6004</v>
      </c>
      <c r="C231" s="1554"/>
      <c r="D231" t="s">
        <v>5870</v>
      </c>
      <c r="E231" s="1554"/>
      <c r="F231" s="2886">
        <v>115</v>
      </c>
      <c r="G231" s="980">
        <v>13.8</v>
      </c>
      <c r="H231" s="2910"/>
      <c r="J231" s="2911">
        <v>20</v>
      </c>
      <c r="K231" s="2890">
        <v>1</v>
      </c>
      <c r="L231" s="2890"/>
      <c r="O231" s="1554"/>
      <c r="P231" s="1558"/>
      <c r="Q231" s="424"/>
      <c r="R231" s="2850">
        <v>15</v>
      </c>
    </row>
    <row r="232" spans="1:18">
      <c r="A232" s="2850">
        <v>16</v>
      </c>
      <c r="B232" t="s">
        <v>6005</v>
      </c>
      <c r="C232" s="1554"/>
      <c r="D232" t="s">
        <v>5868</v>
      </c>
      <c r="E232" s="1554"/>
      <c r="F232" s="2886">
        <v>115</v>
      </c>
      <c r="G232" s="980">
        <v>34.5</v>
      </c>
      <c r="H232" s="2910"/>
      <c r="J232" s="2911">
        <v>30</v>
      </c>
      <c r="K232" s="2890">
        <v>2</v>
      </c>
      <c r="L232" s="2890"/>
      <c r="O232" s="1554"/>
      <c r="P232" s="1558"/>
      <c r="Q232" s="424"/>
      <c r="R232" s="2850">
        <v>16</v>
      </c>
    </row>
    <row r="233" spans="1:18">
      <c r="A233" s="2844">
        <v>17</v>
      </c>
      <c r="B233" t="s">
        <v>6005</v>
      </c>
      <c r="C233" s="1554"/>
      <c r="D233" t="s">
        <v>5868</v>
      </c>
      <c r="E233" s="1554"/>
      <c r="F233" s="2886">
        <v>230</v>
      </c>
      <c r="G233" s="980">
        <v>120</v>
      </c>
      <c r="H233" s="2910">
        <v>13.2</v>
      </c>
      <c r="J233" s="2910">
        <v>75</v>
      </c>
      <c r="K233" s="2890">
        <v>2</v>
      </c>
      <c r="L233" s="2890"/>
      <c r="O233" s="1554"/>
      <c r="P233" s="1558"/>
      <c r="Q233" s="424"/>
      <c r="R233" s="2844">
        <v>17</v>
      </c>
    </row>
    <row r="234" spans="1:18">
      <c r="A234" s="2844">
        <v>18</v>
      </c>
      <c r="B234" t="s">
        <v>6006</v>
      </c>
      <c r="C234" s="1554"/>
      <c r="D234" t="s">
        <v>5868</v>
      </c>
      <c r="E234" s="1554"/>
      <c r="F234" s="2886">
        <v>115</v>
      </c>
      <c r="G234" s="980">
        <v>13.8</v>
      </c>
      <c r="H234" s="2910"/>
      <c r="J234" s="2910">
        <v>6</v>
      </c>
      <c r="K234" s="2890">
        <v>1</v>
      </c>
      <c r="L234" s="2890"/>
      <c r="O234" s="1554"/>
      <c r="P234" s="1558"/>
      <c r="Q234" s="424"/>
      <c r="R234" s="2844">
        <v>18</v>
      </c>
    </row>
    <row r="235" spans="1:18">
      <c r="A235" s="2844">
        <v>19</v>
      </c>
      <c r="B235" t="s">
        <v>6007</v>
      </c>
      <c r="C235" s="1554"/>
      <c r="D235" t="s">
        <v>5870</v>
      </c>
      <c r="E235" s="1554"/>
      <c r="F235" s="2886">
        <v>43.8</v>
      </c>
      <c r="G235" s="980">
        <v>5</v>
      </c>
      <c r="H235" s="2910"/>
      <c r="J235" s="2910">
        <v>1.25</v>
      </c>
      <c r="K235" s="2890">
        <v>3</v>
      </c>
      <c r="L235" s="2890"/>
      <c r="O235" s="1554"/>
      <c r="P235" s="1558"/>
      <c r="Q235" s="424"/>
      <c r="R235" s="2844">
        <v>19</v>
      </c>
    </row>
    <row r="236" spans="1:18">
      <c r="A236" s="2844">
        <v>20</v>
      </c>
      <c r="B236" t="s">
        <v>6008</v>
      </c>
      <c r="C236" s="1554"/>
      <c r="D236" t="s">
        <v>5870</v>
      </c>
      <c r="E236" s="1554"/>
      <c r="F236" s="2886">
        <v>34.5</v>
      </c>
      <c r="G236" s="980">
        <v>4.8</v>
      </c>
      <c r="H236" s="2910"/>
      <c r="J236" s="2910">
        <v>2.5</v>
      </c>
      <c r="K236" s="2890">
        <v>1</v>
      </c>
      <c r="L236" s="2890"/>
      <c r="O236" s="1554"/>
      <c r="P236" s="1558"/>
      <c r="Q236" s="424"/>
      <c r="R236" s="2844">
        <v>20</v>
      </c>
    </row>
    <row r="237" spans="1:18">
      <c r="A237" s="2844">
        <v>21</v>
      </c>
      <c r="B237" t="s">
        <v>6009</v>
      </c>
      <c r="C237" s="1554"/>
      <c r="D237" t="s">
        <v>5870</v>
      </c>
      <c r="E237" s="1554"/>
      <c r="F237" s="2886">
        <v>115</v>
      </c>
      <c r="G237" s="980">
        <v>13.8</v>
      </c>
      <c r="H237" s="2910"/>
      <c r="J237" s="2910">
        <v>20</v>
      </c>
      <c r="K237" s="2890">
        <v>2</v>
      </c>
      <c r="L237" s="2890"/>
      <c r="O237" s="1554"/>
      <c r="P237" s="1558"/>
      <c r="Q237" s="424"/>
      <c r="R237" s="2844">
        <v>21</v>
      </c>
    </row>
    <row r="238" spans="1:18">
      <c r="A238" s="2844">
        <v>22</v>
      </c>
      <c r="B238" t="s">
        <v>6010</v>
      </c>
      <c r="C238" s="1554"/>
      <c r="D238" t="s">
        <v>5870</v>
      </c>
      <c r="E238" s="1554"/>
      <c r="F238" s="2886">
        <v>115</v>
      </c>
      <c r="G238" s="980"/>
      <c r="H238" s="2910"/>
      <c r="J238" s="2910">
        <v>10</v>
      </c>
      <c r="K238" s="2890">
        <v>2</v>
      </c>
      <c r="L238" s="2890"/>
      <c r="O238" s="1554"/>
      <c r="P238" s="1558"/>
      <c r="Q238" s="424"/>
      <c r="R238" s="2844">
        <v>22</v>
      </c>
    </row>
    <row r="239" spans="1:18">
      <c r="A239" s="2844">
        <v>23</v>
      </c>
      <c r="B239" t="s">
        <v>6011</v>
      </c>
      <c r="C239" s="1554"/>
      <c r="D239" t="s">
        <v>5870</v>
      </c>
      <c r="E239" s="1554"/>
      <c r="F239" s="2886">
        <v>34.4</v>
      </c>
      <c r="G239" s="980">
        <v>2.5</v>
      </c>
      <c r="H239" s="2910"/>
      <c r="J239" s="2910">
        <v>3.75</v>
      </c>
      <c r="K239" s="2890">
        <v>1</v>
      </c>
      <c r="L239" s="2890"/>
      <c r="O239" s="1554"/>
      <c r="P239" s="1558"/>
      <c r="Q239" s="424"/>
      <c r="R239" s="2844">
        <v>23</v>
      </c>
    </row>
    <row r="240" spans="1:18">
      <c r="A240" s="2844">
        <v>24</v>
      </c>
      <c r="B240" t="s">
        <v>6012</v>
      </c>
      <c r="C240" s="1554"/>
      <c r="D240" t="s">
        <v>5870</v>
      </c>
      <c r="E240" s="1554"/>
      <c r="F240" s="2886">
        <v>115</v>
      </c>
      <c r="G240" s="980">
        <v>13.8</v>
      </c>
      <c r="H240" s="2910"/>
      <c r="J240" s="2910">
        <v>15</v>
      </c>
      <c r="K240" s="2890">
        <v>2</v>
      </c>
      <c r="L240" s="2890"/>
      <c r="O240" s="1554"/>
      <c r="P240" s="1558"/>
      <c r="Q240" s="424"/>
      <c r="R240" s="2844">
        <v>24</v>
      </c>
    </row>
    <row r="241" spans="1:18">
      <c r="A241" s="2844">
        <v>25</v>
      </c>
      <c r="B241" t="s">
        <v>6012</v>
      </c>
      <c r="C241" s="1554"/>
      <c r="D241" t="s">
        <v>5870</v>
      </c>
      <c r="E241" s="1554"/>
      <c r="F241" s="2886">
        <v>115</v>
      </c>
      <c r="G241" s="980">
        <v>13.8</v>
      </c>
      <c r="H241" s="2910"/>
      <c r="J241" s="2910">
        <v>20</v>
      </c>
      <c r="K241" s="2890">
        <v>2</v>
      </c>
      <c r="L241" s="2890"/>
      <c r="O241" s="1554"/>
      <c r="P241" s="1558"/>
      <c r="Q241" s="424"/>
      <c r="R241" s="2844">
        <v>25</v>
      </c>
    </row>
    <row r="242" spans="1:18">
      <c r="A242" s="2844">
        <v>26</v>
      </c>
      <c r="B242" t="s">
        <v>6013</v>
      </c>
      <c r="C242" s="1554"/>
      <c r="D242" t="s">
        <v>5870</v>
      </c>
      <c r="E242" s="1554"/>
      <c r="F242" s="2886">
        <v>115</v>
      </c>
      <c r="G242" s="980">
        <v>13.5</v>
      </c>
      <c r="H242" s="2910"/>
      <c r="J242" s="2910">
        <v>15</v>
      </c>
      <c r="K242" s="2890">
        <v>1</v>
      </c>
      <c r="L242" s="2890"/>
      <c r="O242" s="1554"/>
      <c r="P242" s="1558"/>
      <c r="Q242" s="424"/>
      <c r="R242" s="2844">
        <v>26</v>
      </c>
    </row>
    <row r="243" spans="1:18">
      <c r="A243" s="2844">
        <v>27</v>
      </c>
      <c r="B243" t="s">
        <v>6014</v>
      </c>
      <c r="C243" s="1554"/>
      <c r="D243" t="s">
        <v>5868</v>
      </c>
      <c r="E243" s="1554"/>
      <c r="F243" s="2886">
        <v>23</v>
      </c>
      <c r="G243" s="980">
        <v>4.8</v>
      </c>
      <c r="H243" s="2910"/>
      <c r="J243" s="2910">
        <v>1</v>
      </c>
      <c r="K243" s="2890">
        <v>3</v>
      </c>
      <c r="L243" s="2890"/>
      <c r="O243" s="1554"/>
      <c r="P243" s="1558"/>
      <c r="Q243" s="424"/>
      <c r="R243" s="2844">
        <v>27</v>
      </c>
    </row>
    <row r="244" spans="1:18">
      <c r="A244" s="2844">
        <v>28</v>
      </c>
      <c r="B244" t="s">
        <v>6015</v>
      </c>
      <c r="C244" s="1554"/>
      <c r="D244" t="s">
        <v>5868</v>
      </c>
      <c r="E244" s="1554"/>
      <c r="F244" s="2886">
        <v>115</v>
      </c>
      <c r="G244" s="980">
        <v>24</v>
      </c>
      <c r="H244" s="2910"/>
      <c r="J244" s="2910">
        <v>7.5</v>
      </c>
      <c r="K244" s="2890">
        <v>1</v>
      </c>
      <c r="L244" s="2890"/>
      <c r="O244" s="1554"/>
      <c r="P244" s="1558"/>
      <c r="Q244" s="424"/>
      <c r="R244" s="2844">
        <v>28</v>
      </c>
    </row>
    <row r="245" spans="1:18">
      <c r="A245" s="2844">
        <v>29</v>
      </c>
      <c r="B245" t="s">
        <v>6016</v>
      </c>
      <c r="C245" s="1554"/>
      <c r="D245" t="s">
        <v>5870</v>
      </c>
      <c r="E245" s="1554"/>
      <c r="F245" s="2886">
        <v>34.5</v>
      </c>
      <c r="G245" s="980">
        <v>4.8</v>
      </c>
      <c r="H245" s="2910"/>
      <c r="J245" s="2910">
        <v>2.5</v>
      </c>
      <c r="K245" s="2890">
        <v>1</v>
      </c>
      <c r="L245" s="2890"/>
      <c r="O245" s="1554"/>
      <c r="P245" s="1558"/>
      <c r="Q245" s="424"/>
      <c r="R245" s="2844">
        <v>29</v>
      </c>
    </row>
    <row r="246" spans="1:18">
      <c r="A246" s="2844">
        <v>30</v>
      </c>
      <c r="B246" t="s">
        <v>6017</v>
      </c>
      <c r="C246" s="1554"/>
      <c r="D246" t="s">
        <v>5870</v>
      </c>
      <c r="E246" s="1554"/>
      <c r="F246" s="2886">
        <v>13.2</v>
      </c>
      <c r="G246" s="980">
        <v>0.54</v>
      </c>
      <c r="H246" s="2910"/>
      <c r="J246" s="2910">
        <v>2.5</v>
      </c>
      <c r="K246" s="2890">
        <v>1</v>
      </c>
      <c r="L246" s="2890">
        <v>1</v>
      </c>
      <c r="O246" s="1554"/>
      <c r="P246" s="1558"/>
      <c r="Q246" s="424"/>
      <c r="R246" s="2844">
        <v>30</v>
      </c>
    </row>
    <row r="247" spans="1:18">
      <c r="A247" s="2844">
        <v>31</v>
      </c>
      <c r="B247" t="s">
        <v>6017</v>
      </c>
      <c r="C247" s="1554"/>
      <c r="D247" t="s">
        <v>5870</v>
      </c>
      <c r="E247" s="1554"/>
      <c r="F247" s="2886">
        <v>110</v>
      </c>
      <c r="G247" s="980">
        <v>13.8</v>
      </c>
      <c r="H247" s="2910"/>
      <c r="J247" s="2910">
        <v>7.5</v>
      </c>
      <c r="K247" s="2890">
        <v>1</v>
      </c>
      <c r="L247" s="2890"/>
      <c r="O247" s="1554"/>
      <c r="P247" s="1558"/>
      <c r="Q247" s="424"/>
      <c r="R247" s="2844">
        <v>31</v>
      </c>
    </row>
    <row r="248" spans="1:18">
      <c r="A248" s="2844">
        <v>32</v>
      </c>
      <c r="B248" t="s">
        <v>6018</v>
      </c>
      <c r="C248" s="1554"/>
      <c r="D248" t="s">
        <v>5870</v>
      </c>
      <c r="E248" s="1554"/>
      <c r="F248" s="2886">
        <v>34.5</v>
      </c>
      <c r="G248" s="980">
        <v>4.8</v>
      </c>
      <c r="H248" s="2910"/>
      <c r="J248" s="2910">
        <v>3.75</v>
      </c>
      <c r="K248" s="2890">
        <v>1</v>
      </c>
      <c r="L248" s="2890"/>
      <c r="O248" s="1554"/>
      <c r="P248" s="1558"/>
      <c r="Q248" s="424"/>
      <c r="R248" s="2844">
        <v>32</v>
      </c>
    </row>
    <row r="249" spans="1:18">
      <c r="A249" s="2844">
        <v>33</v>
      </c>
      <c r="B249" t="s">
        <v>6019</v>
      </c>
      <c r="C249" s="1554"/>
      <c r="D249" t="s">
        <v>5870</v>
      </c>
      <c r="E249" s="1554"/>
      <c r="F249" s="2886">
        <v>115</v>
      </c>
      <c r="G249" s="980">
        <v>13.8</v>
      </c>
      <c r="H249" s="2910"/>
      <c r="J249" s="2910">
        <v>6</v>
      </c>
      <c r="K249" s="2890">
        <v>1</v>
      </c>
      <c r="L249" s="2890"/>
      <c r="O249" s="1554"/>
      <c r="P249" s="1558"/>
      <c r="Q249" s="424"/>
      <c r="R249" s="2844">
        <v>33</v>
      </c>
    </row>
    <row r="250" spans="1:18">
      <c r="A250" s="2844">
        <v>34</v>
      </c>
      <c r="B250" t="s">
        <v>6020</v>
      </c>
      <c r="C250" s="1554"/>
      <c r="D250" t="s">
        <v>5870</v>
      </c>
      <c r="E250" s="1554"/>
      <c r="F250" s="2886">
        <v>113</v>
      </c>
      <c r="G250" s="980">
        <v>13.8</v>
      </c>
      <c r="H250" s="2910"/>
      <c r="J250" s="2910">
        <v>12</v>
      </c>
      <c r="K250" s="2890">
        <v>1</v>
      </c>
      <c r="L250" s="2890"/>
      <c r="O250" s="1554"/>
      <c r="P250" s="1558"/>
      <c r="Q250" s="424"/>
      <c r="R250" s="2844">
        <v>34</v>
      </c>
    </row>
    <row r="251" spans="1:18">
      <c r="A251" s="2844">
        <v>35</v>
      </c>
      <c r="B251" t="s">
        <v>6021</v>
      </c>
      <c r="C251" s="1554"/>
      <c r="D251" t="s">
        <v>5870</v>
      </c>
      <c r="E251" s="1554"/>
      <c r="F251" s="2886">
        <v>34.5</v>
      </c>
      <c r="G251" s="980">
        <v>13.2</v>
      </c>
      <c r="H251" s="2910"/>
      <c r="J251" s="2910">
        <v>5</v>
      </c>
      <c r="K251" s="2890">
        <v>1</v>
      </c>
      <c r="L251" s="2890"/>
      <c r="O251" s="1554"/>
      <c r="P251" s="1558"/>
      <c r="Q251" s="424"/>
      <c r="R251" s="2844">
        <v>35</v>
      </c>
    </row>
    <row r="252" spans="1:18">
      <c r="A252" s="2844">
        <v>36</v>
      </c>
      <c r="B252" t="s">
        <v>6022</v>
      </c>
      <c r="C252" s="1554"/>
      <c r="D252" t="s">
        <v>5868</v>
      </c>
      <c r="E252" s="1554"/>
      <c r="F252" s="2886">
        <v>230</v>
      </c>
      <c r="G252" s="980">
        <v>115</v>
      </c>
      <c r="H252" s="2910">
        <v>13.8</v>
      </c>
      <c r="J252" s="2910">
        <v>200</v>
      </c>
      <c r="K252" s="2890">
        <v>1</v>
      </c>
      <c r="L252" s="2890"/>
      <c r="O252" s="1554"/>
      <c r="P252" s="1558"/>
      <c r="Q252" s="424"/>
      <c r="R252" s="2844">
        <v>36</v>
      </c>
    </row>
    <row r="253" spans="1:18">
      <c r="A253" s="2844">
        <v>37</v>
      </c>
      <c r="B253" t="s">
        <v>6022</v>
      </c>
      <c r="C253" s="1554"/>
      <c r="D253" t="s">
        <v>5868</v>
      </c>
      <c r="E253" s="1554"/>
      <c r="F253" s="2886">
        <v>230</v>
      </c>
      <c r="G253" s="980">
        <v>120</v>
      </c>
      <c r="H253" s="2910">
        <v>13.8</v>
      </c>
      <c r="J253" s="2910">
        <v>200</v>
      </c>
      <c r="K253" s="2890">
        <v>1</v>
      </c>
      <c r="L253" s="2890"/>
      <c r="O253" s="1554"/>
      <c r="P253" s="1558"/>
      <c r="Q253" s="424"/>
      <c r="R253" s="2844">
        <v>37</v>
      </c>
    </row>
    <row r="254" spans="1:18">
      <c r="A254" s="2844">
        <v>38</v>
      </c>
      <c r="B254" t="s">
        <v>6023</v>
      </c>
      <c r="C254" s="1554"/>
      <c r="D254" t="s">
        <v>5870</v>
      </c>
      <c r="E254" s="1554"/>
      <c r="F254" s="2886">
        <v>34.4</v>
      </c>
      <c r="G254" s="980">
        <v>4.5</v>
      </c>
      <c r="H254" s="2910"/>
      <c r="J254" s="2910">
        <v>3.75</v>
      </c>
      <c r="K254" s="2890">
        <v>1</v>
      </c>
      <c r="L254" s="2890"/>
      <c r="O254" s="1554"/>
      <c r="P254" s="1558"/>
      <c r="Q254" s="424"/>
      <c r="R254" s="2844">
        <v>38</v>
      </c>
    </row>
    <row r="255" spans="1:18">
      <c r="A255" s="2844">
        <v>39</v>
      </c>
      <c r="B255" t="s">
        <v>6024</v>
      </c>
      <c r="C255" s="1554"/>
      <c r="D255" t="s">
        <v>5868</v>
      </c>
      <c r="E255" s="1554"/>
      <c r="F255" s="2886">
        <v>345</v>
      </c>
      <c r="G255" s="980">
        <v>230</v>
      </c>
      <c r="H255" s="2910">
        <v>13.2</v>
      </c>
      <c r="J255" s="2910">
        <v>340</v>
      </c>
      <c r="K255" s="2890">
        <v>1</v>
      </c>
      <c r="L255" s="2890"/>
      <c r="O255" s="1554"/>
      <c r="P255" s="1558"/>
      <c r="Q255" s="424"/>
      <c r="R255" s="2844">
        <v>39</v>
      </c>
    </row>
    <row r="256" spans="1:18">
      <c r="A256" s="2844">
        <v>40</v>
      </c>
      <c r="B256" t="s">
        <v>6024</v>
      </c>
      <c r="C256" s="1554"/>
      <c r="D256" t="s">
        <v>5868</v>
      </c>
      <c r="E256" s="1554"/>
      <c r="F256" s="2886">
        <v>345</v>
      </c>
      <c r="G256" s="980">
        <v>120</v>
      </c>
      <c r="H256" s="2910">
        <v>13.8</v>
      </c>
      <c r="J256" s="2910">
        <v>400</v>
      </c>
      <c r="K256" s="2890">
        <v>4</v>
      </c>
      <c r="L256" s="2890"/>
      <c r="O256" s="1554"/>
      <c r="P256" s="1558"/>
      <c r="Q256" s="424"/>
      <c r="R256" s="2844">
        <v>40</v>
      </c>
    </row>
    <row r="257" spans="1:18">
      <c r="A257" s="2844">
        <v>41</v>
      </c>
      <c r="B257" t="s">
        <v>6024</v>
      </c>
      <c r="C257" s="1554"/>
      <c r="D257" t="s">
        <v>5868</v>
      </c>
      <c r="E257" s="1554"/>
      <c r="F257" s="2886">
        <v>345</v>
      </c>
      <c r="G257" s="980">
        <v>120</v>
      </c>
      <c r="H257" s="2910">
        <v>13.8</v>
      </c>
      <c r="J257" s="2910">
        <v>448</v>
      </c>
      <c r="K257" s="2890">
        <v>4</v>
      </c>
      <c r="L257" s="2890"/>
      <c r="O257" s="1554"/>
      <c r="P257" s="1558"/>
      <c r="Q257" s="424"/>
      <c r="R257" s="2844">
        <v>41</v>
      </c>
    </row>
    <row r="258" spans="1:18">
      <c r="A258" s="2844">
        <v>42</v>
      </c>
      <c r="B258" t="s">
        <v>6024</v>
      </c>
      <c r="C258" s="1554"/>
      <c r="D258" t="s">
        <v>5868</v>
      </c>
      <c r="E258" s="1554"/>
      <c r="F258" s="2886">
        <v>345</v>
      </c>
      <c r="G258" s="980">
        <v>120</v>
      </c>
      <c r="H258" s="2910">
        <v>13.8</v>
      </c>
      <c r="J258" s="2910">
        <v>268.8</v>
      </c>
      <c r="K258" s="2890">
        <v>4</v>
      </c>
      <c r="L258" s="2890"/>
      <c r="O258" s="1554"/>
      <c r="P258" s="1558"/>
      <c r="Q258" s="424"/>
      <c r="R258" s="2844">
        <v>42</v>
      </c>
    </row>
    <row r="259" spans="1:18">
      <c r="A259" s="2844">
        <v>43</v>
      </c>
      <c r="B259" t="s">
        <v>6025</v>
      </c>
      <c r="C259" s="1554"/>
      <c r="D259" t="s">
        <v>5870</v>
      </c>
      <c r="E259" s="1554"/>
      <c r="F259" s="2886">
        <v>34.4</v>
      </c>
      <c r="G259" s="980">
        <v>5</v>
      </c>
      <c r="H259" s="2910"/>
      <c r="J259" s="2910">
        <v>1</v>
      </c>
      <c r="K259" s="2890">
        <v>1</v>
      </c>
      <c r="L259" s="2890"/>
      <c r="O259" s="1554"/>
      <c r="P259" s="1558"/>
      <c r="Q259" s="424"/>
      <c r="R259" s="2844">
        <v>43</v>
      </c>
    </row>
    <row r="260" spans="1:18">
      <c r="A260" s="2844">
        <v>44</v>
      </c>
      <c r="B260" t="s">
        <v>6026</v>
      </c>
      <c r="C260" s="1554"/>
      <c r="D260" t="s">
        <v>5870</v>
      </c>
      <c r="E260" s="1554"/>
      <c r="F260" s="2886">
        <v>34.5</v>
      </c>
      <c r="G260" s="980">
        <v>4.8</v>
      </c>
      <c r="H260" s="2910"/>
      <c r="J260" s="2910">
        <v>1.5</v>
      </c>
      <c r="K260" s="2890">
        <v>2</v>
      </c>
      <c r="L260" s="2890"/>
      <c r="O260" s="1554"/>
      <c r="P260" s="1558"/>
      <c r="Q260" s="424"/>
      <c r="R260" s="2844">
        <v>44</v>
      </c>
    </row>
    <row r="261" spans="1:18">
      <c r="A261" s="2844">
        <v>45</v>
      </c>
      <c r="B261" t="s">
        <v>6027</v>
      </c>
      <c r="C261" s="1554"/>
      <c r="D261" t="s">
        <v>5868</v>
      </c>
      <c r="E261" s="1554"/>
      <c r="F261" s="2886">
        <v>345</v>
      </c>
      <c r="G261" s="980">
        <v>120</v>
      </c>
      <c r="H261" s="2910">
        <v>13.8</v>
      </c>
      <c r="J261" s="2910">
        <v>448</v>
      </c>
      <c r="K261" s="2890">
        <v>1</v>
      </c>
      <c r="L261" s="2890"/>
      <c r="O261" s="1554"/>
      <c r="P261" s="1558"/>
      <c r="Q261" s="424"/>
      <c r="R261" s="2844">
        <v>45</v>
      </c>
    </row>
    <row r="262" spans="1:18">
      <c r="A262" s="2844">
        <v>46</v>
      </c>
      <c r="B262" t="s">
        <v>6027</v>
      </c>
      <c r="C262" s="1554"/>
      <c r="D262" t="s">
        <v>5868</v>
      </c>
      <c r="E262" s="1554"/>
      <c r="F262" s="2886">
        <v>115</v>
      </c>
      <c r="G262" s="980">
        <v>34.5</v>
      </c>
      <c r="H262" s="2910"/>
      <c r="J262" s="2910">
        <v>20</v>
      </c>
      <c r="K262" s="2890">
        <v>1</v>
      </c>
      <c r="L262" s="2890"/>
      <c r="O262" s="1554"/>
      <c r="P262" s="1558"/>
      <c r="Q262" s="424"/>
      <c r="R262" s="2844">
        <v>46</v>
      </c>
    </row>
    <row r="263" spans="1:18">
      <c r="A263" s="2844">
        <v>47</v>
      </c>
      <c r="B263" t="s">
        <v>6028</v>
      </c>
      <c r="C263" s="1554"/>
      <c r="D263" t="s">
        <v>5870</v>
      </c>
      <c r="E263" s="1554"/>
      <c r="F263" s="2886">
        <v>34.4</v>
      </c>
      <c r="G263" s="980">
        <v>5</v>
      </c>
      <c r="H263" s="2910"/>
      <c r="J263" s="2910">
        <v>2.5</v>
      </c>
      <c r="K263" s="2890">
        <v>1</v>
      </c>
      <c r="L263" s="2890"/>
      <c r="O263" s="1554"/>
      <c r="P263" s="1558"/>
      <c r="Q263" s="424"/>
      <c r="R263" s="2844">
        <v>47</v>
      </c>
    </row>
    <row r="264" spans="1:18">
      <c r="A264" s="2844">
        <v>48</v>
      </c>
      <c r="B264" t="s">
        <v>6029</v>
      </c>
      <c r="C264" s="1554"/>
      <c r="D264" t="s">
        <v>5868</v>
      </c>
      <c r="E264" s="1554"/>
      <c r="F264" s="2886">
        <v>240</v>
      </c>
      <c r="G264" s="980">
        <v>24</v>
      </c>
      <c r="H264" s="2910"/>
      <c r="J264" s="2910">
        <v>60</v>
      </c>
      <c r="K264" s="2890">
        <v>3</v>
      </c>
      <c r="L264" s="2890"/>
      <c r="O264" s="1554"/>
      <c r="P264" s="1558"/>
      <c r="Q264" s="424"/>
      <c r="R264" s="2844">
        <v>48</v>
      </c>
    </row>
    <row r="265" spans="1:18">
      <c r="A265" s="2844">
        <v>49</v>
      </c>
      <c r="B265" t="s">
        <v>6029</v>
      </c>
      <c r="C265" s="1554"/>
      <c r="D265" t="s">
        <v>5868</v>
      </c>
      <c r="E265" s="1554"/>
      <c r="F265" s="2886">
        <v>230</v>
      </c>
      <c r="G265" s="980">
        <v>23</v>
      </c>
      <c r="H265" s="2910"/>
      <c r="J265" s="2910">
        <v>60</v>
      </c>
      <c r="K265" s="2890">
        <v>1</v>
      </c>
      <c r="L265" s="2890"/>
      <c r="O265" s="1554"/>
      <c r="P265" s="1558"/>
      <c r="Q265" s="424"/>
      <c r="R265" s="2844">
        <v>49</v>
      </c>
    </row>
    <row r="266" spans="1:18">
      <c r="A266" s="2844">
        <v>50</v>
      </c>
      <c r="B266" t="s">
        <v>6030</v>
      </c>
      <c r="C266" s="1554"/>
      <c r="D266" t="s">
        <v>5870</v>
      </c>
      <c r="E266" s="1554"/>
      <c r="F266" s="2886">
        <v>34.4</v>
      </c>
      <c r="G266" s="980">
        <v>5</v>
      </c>
      <c r="H266" s="2910"/>
      <c r="J266" s="2910">
        <v>1.67</v>
      </c>
      <c r="K266" s="2890">
        <v>3</v>
      </c>
      <c r="L266" s="2890"/>
      <c r="O266" s="1554"/>
      <c r="P266" s="1558"/>
      <c r="Q266" s="424"/>
      <c r="R266" s="2844">
        <v>50</v>
      </c>
    </row>
    <row r="267" spans="1:18">
      <c r="A267" s="2844">
        <v>51</v>
      </c>
      <c r="B267" t="s">
        <v>6031</v>
      </c>
      <c r="C267" s="1554"/>
      <c r="D267" t="s">
        <v>5870</v>
      </c>
      <c r="E267" s="1554"/>
      <c r="F267" s="2886">
        <v>115</v>
      </c>
      <c r="G267" s="980">
        <v>13.8</v>
      </c>
      <c r="H267" s="2910"/>
      <c r="J267" s="2910">
        <v>15</v>
      </c>
      <c r="K267" s="2890">
        <v>1</v>
      </c>
      <c r="L267" s="2890"/>
      <c r="O267" s="1554"/>
      <c r="P267" s="1558"/>
      <c r="Q267" s="424"/>
      <c r="R267" s="2844">
        <v>51</v>
      </c>
    </row>
    <row r="268" spans="1:18">
      <c r="A268" s="2844">
        <v>52</v>
      </c>
      <c r="B268" t="s">
        <v>6032</v>
      </c>
      <c r="C268" s="1554"/>
      <c r="D268" t="s">
        <v>5870</v>
      </c>
      <c r="E268" s="1554"/>
      <c r="F268" s="2886">
        <v>34.5</v>
      </c>
      <c r="G268" s="980">
        <v>13.2</v>
      </c>
      <c r="H268" s="2910"/>
      <c r="J268" s="2910">
        <v>5</v>
      </c>
      <c r="K268" s="2890">
        <v>1</v>
      </c>
      <c r="L268" s="2890"/>
      <c r="O268" s="1554"/>
      <c r="P268" s="1558"/>
      <c r="Q268" s="424"/>
      <c r="R268" s="2844">
        <v>52</v>
      </c>
    </row>
    <row r="269" spans="1:18">
      <c r="A269" s="2844">
        <v>53</v>
      </c>
      <c r="B269" t="s">
        <v>6033</v>
      </c>
      <c r="C269" s="1554"/>
      <c r="D269" t="s">
        <v>5870</v>
      </c>
      <c r="E269" s="1554"/>
      <c r="F269" s="2886">
        <v>34.5</v>
      </c>
      <c r="G269" s="980">
        <v>4.16</v>
      </c>
      <c r="H269" s="2910"/>
      <c r="J269" s="2910">
        <v>5</v>
      </c>
      <c r="K269" s="2890">
        <v>1</v>
      </c>
      <c r="L269" s="2890"/>
      <c r="O269" s="1554"/>
      <c r="P269" s="1558"/>
      <c r="Q269" s="424"/>
      <c r="R269" s="2844">
        <v>53</v>
      </c>
    </row>
    <row r="270" spans="1:18">
      <c r="A270" s="2844">
        <v>54</v>
      </c>
      <c r="B270" t="s">
        <v>6033</v>
      </c>
      <c r="C270" s="1554"/>
      <c r="D270" t="s">
        <v>5870</v>
      </c>
      <c r="E270" s="1554"/>
      <c r="F270" s="2886">
        <v>34.4</v>
      </c>
      <c r="G270" s="980">
        <v>4.2</v>
      </c>
      <c r="H270" s="2910"/>
      <c r="J270" s="2910">
        <v>3</v>
      </c>
      <c r="K270" s="2890">
        <v>1</v>
      </c>
      <c r="L270" s="2890"/>
      <c r="O270" s="1554"/>
      <c r="P270" s="1558"/>
      <c r="Q270" s="424"/>
      <c r="R270" s="2844">
        <v>54</v>
      </c>
    </row>
    <row r="271" spans="1:18">
      <c r="A271" s="2844">
        <v>55</v>
      </c>
      <c r="B271" t="s">
        <v>6034</v>
      </c>
      <c r="C271" s="1554"/>
      <c r="D271" t="s">
        <v>5868</v>
      </c>
      <c r="E271" s="1554"/>
      <c r="F271" s="2886">
        <v>69</v>
      </c>
      <c r="G271" s="980">
        <v>23</v>
      </c>
      <c r="H271" s="2910">
        <v>13.2</v>
      </c>
      <c r="J271" s="2910">
        <v>5</v>
      </c>
      <c r="K271" s="2890">
        <v>1</v>
      </c>
      <c r="L271" s="2890"/>
      <c r="O271" s="1554"/>
      <c r="P271" s="1558"/>
      <c r="Q271" s="424"/>
      <c r="R271" s="2844">
        <v>55</v>
      </c>
    </row>
    <row r="272" spans="1:18">
      <c r="A272" s="2844">
        <v>56</v>
      </c>
      <c r="B272" t="s">
        <v>6034</v>
      </c>
      <c r="C272" s="1554"/>
      <c r="D272" t="s">
        <v>5868</v>
      </c>
      <c r="E272" s="1554"/>
      <c r="F272" s="2886">
        <v>69</v>
      </c>
      <c r="G272" s="980">
        <v>4.8</v>
      </c>
      <c r="H272" s="2910"/>
      <c r="J272" s="2910">
        <v>1.7</v>
      </c>
      <c r="K272" s="2890">
        <v>3</v>
      </c>
      <c r="L272" s="2890"/>
      <c r="O272" s="1554"/>
      <c r="P272" s="1558"/>
      <c r="Q272" s="424"/>
      <c r="R272" s="2844">
        <v>56</v>
      </c>
    </row>
    <row r="273" spans="1:18" ht="16" thickBot="1">
      <c r="A273" s="2844">
        <v>57</v>
      </c>
      <c r="B273" t="s">
        <v>6035</v>
      </c>
      <c r="C273" s="1554"/>
      <c r="D273" t="s">
        <v>5870</v>
      </c>
      <c r="E273" s="1554"/>
      <c r="F273" s="2886">
        <v>115</v>
      </c>
      <c r="G273" s="980">
        <v>13.8</v>
      </c>
      <c r="H273" s="2910"/>
      <c r="J273" s="2910">
        <v>20</v>
      </c>
      <c r="K273" s="2890">
        <v>2</v>
      </c>
      <c r="L273" s="2890"/>
      <c r="O273" s="1554"/>
      <c r="P273" s="1558"/>
      <c r="Q273" s="424"/>
      <c r="R273" s="2844">
        <v>57</v>
      </c>
    </row>
    <row r="274" spans="1:18" ht="16" thickBot="1">
      <c r="A274" s="3083">
        <v>58</v>
      </c>
      <c r="B274" s="3038"/>
      <c r="C274" s="1789" t="s">
        <v>5892</v>
      </c>
      <c r="D274" s="3038"/>
      <c r="E274" s="1789"/>
      <c r="F274" s="2893"/>
      <c r="G274" s="3097"/>
      <c r="H274" s="3095"/>
      <c r="J274" s="3084"/>
      <c r="K274" s="2896">
        <f>SUM(K217:K273)</f>
        <v>91</v>
      </c>
      <c r="L274" s="2896">
        <f>SUM(L217:L273)</f>
        <v>1</v>
      </c>
      <c r="M274" s="3038"/>
      <c r="N274" s="3038"/>
      <c r="O274" s="1789"/>
      <c r="P274" s="2896">
        <f>SUM(P217:P273)</f>
        <v>0</v>
      </c>
      <c r="Q274" s="2896">
        <f>SUM(Q217:Q273)</f>
        <v>0</v>
      </c>
      <c r="R274" s="3083">
        <v>58</v>
      </c>
    </row>
    <row r="276" spans="1:18">
      <c r="A276" s="12" t="s">
        <v>6036</v>
      </c>
      <c r="B276" s="391"/>
      <c r="C276" s="391"/>
      <c r="D276" s="391"/>
      <c r="E276" s="391"/>
      <c r="F276" s="391"/>
      <c r="G276" s="391"/>
      <c r="H276" s="391"/>
      <c r="J276" s="12" t="s">
        <v>6037</v>
      </c>
      <c r="K276" s="391"/>
      <c r="L276" s="391"/>
      <c r="M276" s="391"/>
      <c r="N276" s="391"/>
      <c r="O276" s="391"/>
      <c r="P276" s="391"/>
      <c r="Q276" s="391"/>
      <c r="R276" s="391"/>
    </row>
    <row r="278" spans="1:18" ht="16" thickBot="1">
      <c r="A278" s="9"/>
      <c r="B278" s="3038"/>
      <c r="C278" s="3038"/>
      <c r="D278" s="3038"/>
      <c r="E278" s="3038"/>
      <c r="F278" s="3096"/>
      <c r="G278" s="3096"/>
      <c r="H278" s="3060"/>
      <c r="J278" s="9"/>
      <c r="K278" s="3038"/>
      <c r="L278" s="3038"/>
      <c r="M278" s="3038"/>
      <c r="N278" s="3038"/>
      <c r="O278" s="3038"/>
      <c r="P278" s="3096"/>
      <c r="Q278" s="3096"/>
      <c r="R278" s="3060"/>
    </row>
    <row r="279" spans="1:18" ht="16" thickBot="1">
      <c r="A279" s="2898" t="s">
        <v>5820</v>
      </c>
      <c r="B279" s="3067"/>
      <c r="C279" s="3067"/>
      <c r="D279" s="3060"/>
      <c r="E279" s="3060"/>
      <c r="F279" s="2839"/>
      <c r="G279" s="2839"/>
      <c r="H279" s="2034"/>
      <c r="J279" s="2898" t="s">
        <v>5820</v>
      </c>
      <c r="K279" s="3067"/>
      <c r="L279" s="3067"/>
      <c r="M279" s="3060"/>
      <c r="N279" s="3060"/>
      <c r="O279" s="3060"/>
      <c r="P279" s="2839"/>
      <c r="Q279" s="2839"/>
      <c r="R279" s="2034"/>
    </row>
    <row r="280" spans="1:18">
      <c r="A280" s="2791"/>
      <c r="C280" s="1554"/>
      <c r="D280" s="363"/>
      <c r="E280" s="1598"/>
      <c r="F280" s="391"/>
      <c r="G280" s="391"/>
      <c r="H280" s="2753"/>
      <c r="J280" s="2791"/>
      <c r="K280" s="1554"/>
      <c r="L280" s="1554"/>
      <c r="M280" s="391" t="s">
        <v>5848</v>
      </c>
      <c r="N280" s="391"/>
      <c r="O280" s="391"/>
      <c r="P280" s="391"/>
      <c r="Q280" s="1601"/>
      <c r="R280" s="2031"/>
    </row>
    <row r="281" spans="1:18" ht="16" thickBot="1">
      <c r="A281" s="2795"/>
      <c r="B281" s="363"/>
      <c r="C281" s="1598"/>
      <c r="D281" s="363"/>
      <c r="E281" s="1598"/>
      <c r="F281" s="3060" t="s">
        <v>5849</v>
      </c>
      <c r="G281" s="3060"/>
      <c r="H281" s="2034"/>
      <c r="J281" s="2795" t="s">
        <v>5850</v>
      </c>
      <c r="K281" s="1598" t="s">
        <v>5851</v>
      </c>
      <c r="L281" s="1598" t="s">
        <v>5851</v>
      </c>
      <c r="M281" s="3060" t="s">
        <v>5852</v>
      </c>
      <c r="N281" s="3060"/>
      <c r="O281" s="3060"/>
      <c r="P281" s="3060"/>
      <c r="Q281" s="2034"/>
      <c r="R281" s="1598"/>
    </row>
    <row r="282" spans="1:18">
      <c r="A282" s="2795"/>
      <c r="B282" s="363"/>
      <c r="C282" s="1598"/>
      <c r="D282" s="363"/>
      <c r="E282" s="1598"/>
      <c r="F282" s="1598"/>
      <c r="G282" s="1601"/>
      <c r="H282" s="1598"/>
      <c r="J282" s="2795" t="s">
        <v>5853</v>
      </c>
      <c r="K282" s="1598" t="s">
        <v>5854</v>
      </c>
      <c r="L282" s="1598" t="s">
        <v>5855</v>
      </c>
      <c r="M282" s="363"/>
      <c r="N282" s="363"/>
      <c r="O282" s="1598"/>
      <c r="P282" s="1598"/>
      <c r="Q282" s="1601"/>
      <c r="R282" s="1598"/>
    </row>
    <row r="283" spans="1:18">
      <c r="A283" s="2795" t="s">
        <v>399</v>
      </c>
      <c r="B283" s="391" t="s">
        <v>5856</v>
      </c>
      <c r="C283" s="1601"/>
      <c r="D283" s="391" t="s">
        <v>5857</v>
      </c>
      <c r="E283" s="1601"/>
      <c r="F283" s="1598"/>
      <c r="G283" s="1601"/>
      <c r="H283" s="1598"/>
      <c r="J283" s="2795" t="s">
        <v>5858</v>
      </c>
      <c r="K283" s="1598" t="s">
        <v>5859</v>
      </c>
      <c r="L283" s="1598" t="s">
        <v>5854</v>
      </c>
      <c r="M283" s="391"/>
      <c r="N283" s="391"/>
      <c r="O283" s="1601"/>
      <c r="P283" s="1598" t="s">
        <v>108</v>
      </c>
      <c r="Q283" s="1601" t="s">
        <v>5860</v>
      </c>
      <c r="R283" s="1598" t="s">
        <v>399</v>
      </c>
    </row>
    <row r="284" spans="1:18">
      <c r="A284" s="2795" t="s">
        <v>402</v>
      </c>
      <c r="C284" s="1554"/>
      <c r="D284" s="363"/>
      <c r="E284" s="1598"/>
      <c r="F284" s="1598" t="s">
        <v>1067</v>
      </c>
      <c r="G284" s="1601" t="s">
        <v>5861</v>
      </c>
      <c r="H284" s="1598" t="s">
        <v>5862</v>
      </c>
      <c r="J284" s="2795" t="s">
        <v>5863</v>
      </c>
      <c r="K284" s="1598" t="s">
        <v>2163</v>
      </c>
      <c r="L284" s="1598" t="s">
        <v>5859</v>
      </c>
      <c r="M284" s="391" t="s">
        <v>5864</v>
      </c>
      <c r="N284" s="391"/>
      <c r="O284" s="1601"/>
      <c r="P284" s="1598" t="s">
        <v>5865</v>
      </c>
      <c r="Q284" s="1601" t="s">
        <v>5866</v>
      </c>
      <c r="R284" s="1598" t="s">
        <v>402</v>
      </c>
    </row>
    <row r="285" spans="1:18">
      <c r="A285" s="2844"/>
      <c r="C285" s="1598"/>
      <c r="E285" s="1598"/>
      <c r="F285" s="1598"/>
      <c r="G285" s="1601"/>
      <c r="H285" s="1554"/>
      <c r="J285" s="2844"/>
      <c r="K285" s="1554"/>
      <c r="L285" s="1598"/>
      <c r="O285" s="1598"/>
      <c r="P285" s="1598"/>
      <c r="Q285" s="1598"/>
      <c r="R285" s="1554"/>
    </row>
    <row r="286" spans="1:18" ht="16" thickBot="1">
      <c r="A286" s="3083"/>
      <c r="B286" s="3060" t="s">
        <v>172</v>
      </c>
      <c r="C286" s="2034"/>
      <c r="D286" s="3060" t="s">
        <v>173</v>
      </c>
      <c r="E286" s="2034"/>
      <c r="F286" s="1717" t="s">
        <v>174</v>
      </c>
      <c r="G286" s="2034" t="s">
        <v>175</v>
      </c>
      <c r="H286" s="2034" t="s">
        <v>513</v>
      </c>
      <c r="J286" s="3061" t="s">
        <v>514</v>
      </c>
      <c r="K286" s="3061" t="s">
        <v>515</v>
      </c>
      <c r="L286" s="3061" t="s">
        <v>516</v>
      </c>
      <c r="M286" s="3060" t="s">
        <v>517</v>
      </c>
      <c r="N286" s="3060"/>
      <c r="O286" s="2034"/>
      <c r="P286" s="1717" t="s">
        <v>518</v>
      </c>
      <c r="Q286" s="1717" t="s">
        <v>519</v>
      </c>
      <c r="R286" s="1717"/>
    </row>
    <row r="287" spans="1:18">
      <c r="A287" s="2844">
        <v>1</v>
      </c>
      <c r="B287" t="s">
        <v>6038</v>
      </c>
      <c r="C287" s="1554"/>
      <c r="D287" t="s">
        <v>5870</v>
      </c>
      <c r="E287" s="1601"/>
      <c r="F287" s="2912">
        <v>115</v>
      </c>
      <c r="G287" s="979">
        <v>13.8</v>
      </c>
      <c r="H287" s="2910"/>
      <c r="J287" s="2910">
        <v>15</v>
      </c>
      <c r="K287" s="2890">
        <v>1</v>
      </c>
      <c r="L287" s="2890"/>
      <c r="O287" s="1601"/>
      <c r="P287" s="1558"/>
      <c r="Q287" s="424"/>
      <c r="R287" s="2844">
        <v>1</v>
      </c>
    </row>
    <row r="288" spans="1:18">
      <c r="A288" s="2844">
        <v>2</v>
      </c>
      <c r="B288" t="s">
        <v>6039</v>
      </c>
      <c r="C288" s="1554"/>
      <c r="D288" t="s">
        <v>5870</v>
      </c>
      <c r="E288" s="1598"/>
      <c r="F288" s="2912">
        <v>34.4</v>
      </c>
      <c r="G288" s="979">
        <v>5</v>
      </c>
      <c r="H288" s="2910"/>
      <c r="J288" s="2910">
        <v>0.83</v>
      </c>
      <c r="K288" s="2890">
        <v>3</v>
      </c>
      <c r="L288" s="2890"/>
      <c r="O288" s="1598"/>
      <c r="P288" s="1558"/>
      <c r="Q288" s="424"/>
      <c r="R288" s="2844">
        <v>2</v>
      </c>
    </row>
    <row r="289" spans="1:18">
      <c r="A289" s="2844">
        <v>3</v>
      </c>
      <c r="B289" t="s">
        <v>6040</v>
      </c>
      <c r="C289" s="1554"/>
      <c r="D289" t="s">
        <v>5870</v>
      </c>
      <c r="E289" s="1598"/>
      <c r="F289" s="2912">
        <v>34.5</v>
      </c>
      <c r="G289" s="979">
        <v>4.8</v>
      </c>
      <c r="H289" s="2910"/>
      <c r="J289" s="2910">
        <v>0.83299999999999996</v>
      </c>
      <c r="K289" s="2890">
        <v>3</v>
      </c>
      <c r="L289" s="2890"/>
      <c r="O289" s="1598"/>
      <c r="P289" s="1558"/>
      <c r="Q289" s="424"/>
      <c r="R289" s="2844">
        <v>3</v>
      </c>
    </row>
    <row r="290" spans="1:18">
      <c r="A290" s="2844">
        <v>4</v>
      </c>
      <c r="B290" t="s">
        <v>6041</v>
      </c>
      <c r="C290" s="1554"/>
      <c r="D290" t="s">
        <v>5870</v>
      </c>
      <c r="E290" s="1598"/>
      <c r="F290" s="2912">
        <v>34.5</v>
      </c>
      <c r="G290" s="979">
        <v>13.8</v>
      </c>
      <c r="H290" s="2910"/>
      <c r="J290" s="2910">
        <v>0.5</v>
      </c>
      <c r="K290" s="2890">
        <v>1</v>
      </c>
      <c r="L290" s="2890"/>
      <c r="O290" s="1598"/>
      <c r="P290" s="1558"/>
      <c r="Q290" s="424"/>
      <c r="R290" s="2844">
        <v>4</v>
      </c>
    </row>
    <row r="291" spans="1:18">
      <c r="A291" s="2844">
        <v>5</v>
      </c>
      <c r="B291" t="s">
        <v>6042</v>
      </c>
      <c r="C291" s="1554"/>
      <c r="D291" t="s">
        <v>5870</v>
      </c>
      <c r="E291" s="1598"/>
      <c r="F291" s="2912">
        <v>34.4</v>
      </c>
      <c r="G291" s="979">
        <v>4.4000000000000004</v>
      </c>
      <c r="H291" s="2910"/>
      <c r="J291" s="2910">
        <v>12</v>
      </c>
      <c r="K291" s="2890">
        <v>2</v>
      </c>
      <c r="L291" s="2890"/>
      <c r="O291" s="1598"/>
      <c r="P291" s="1558"/>
      <c r="Q291" s="424"/>
      <c r="R291" s="2844">
        <v>5</v>
      </c>
    </row>
    <row r="292" spans="1:18">
      <c r="A292" s="2850">
        <v>6</v>
      </c>
      <c r="B292" t="s">
        <v>6043</v>
      </c>
      <c r="C292" s="1554"/>
      <c r="D292" t="s">
        <v>5870</v>
      </c>
      <c r="E292" s="1554"/>
      <c r="F292" s="2886">
        <v>34.4</v>
      </c>
      <c r="G292" s="980">
        <v>5</v>
      </c>
      <c r="H292" s="2910"/>
      <c r="J292" s="2911">
        <v>2.5</v>
      </c>
      <c r="K292" s="2890">
        <v>1</v>
      </c>
      <c r="L292" s="2890"/>
      <c r="O292" s="1554"/>
      <c r="P292" s="1558"/>
      <c r="Q292" s="424"/>
      <c r="R292" s="2850">
        <v>6</v>
      </c>
    </row>
    <row r="293" spans="1:18">
      <c r="A293" s="2850">
        <v>7</v>
      </c>
      <c r="B293" t="s">
        <v>6044</v>
      </c>
      <c r="C293" s="1554"/>
      <c r="D293" t="s">
        <v>5870</v>
      </c>
      <c r="E293" s="1554"/>
      <c r="F293" s="2886">
        <v>34.5</v>
      </c>
      <c r="G293" s="980">
        <v>5</v>
      </c>
      <c r="H293" s="2910"/>
      <c r="J293" s="2911">
        <v>1</v>
      </c>
      <c r="K293" s="2890">
        <v>1</v>
      </c>
      <c r="L293" s="2890"/>
      <c r="O293" s="1554"/>
      <c r="P293" s="1558"/>
      <c r="Q293" s="424"/>
      <c r="R293" s="2850">
        <v>7</v>
      </c>
    </row>
    <row r="294" spans="1:18">
      <c r="A294" s="2850">
        <v>8</v>
      </c>
      <c r="B294" t="s">
        <v>6045</v>
      </c>
      <c r="C294" s="1554"/>
      <c r="D294" t="s">
        <v>5870</v>
      </c>
      <c r="E294" s="1554"/>
      <c r="F294" s="2886">
        <v>115</v>
      </c>
      <c r="G294" s="980">
        <v>13.8</v>
      </c>
      <c r="H294" s="2910"/>
      <c r="J294" s="2911">
        <v>15</v>
      </c>
      <c r="K294" s="2890">
        <v>1</v>
      </c>
      <c r="L294" s="2890"/>
      <c r="O294" s="1554"/>
      <c r="P294" s="1558"/>
      <c r="Q294" s="424"/>
      <c r="R294" s="2850">
        <v>8</v>
      </c>
    </row>
    <row r="295" spans="1:18">
      <c r="A295" s="2850">
        <v>9</v>
      </c>
      <c r="B295" t="s">
        <v>6046</v>
      </c>
      <c r="C295" s="1554"/>
      <c r="D295" t="s">
        <v>5870</v>
      </c>
      <c r="E295" s="1554"/>
      <c r="F295" s="2886">
        <v>34.5</v>
      </c>
      <c r="G295" s="980">
        <v>4.16</v>
      </c>
      <c r="H295" s="2910"/>
      <c r="J295" s="2911">
        <v>0.83299999999999996</v>
      </c>
      <c r="K295" s="2890">
        <v>3</v>
      </c>
      <c r="L295" s="2890"/>
      <c r="O295" s="1554"/>
      <c r="P295" s="1558"/>
      <c r="Q295" s="424"/>
      <c r="R295" s="2850">
        <v>9</v>
      </c>
    </row>
    <row r="296" spans="1:18">
      <c r="A296" s="2850">
        <v>10</v>
      </c>
      <c r="B296" t="s">
        <v>6047</v>
      </c>
      <c r="C296" s="1554"/>
      <c r="D296" t="s">
        <v>5870</v>
      </c>
      <c r="E296" s="1554"/>
      <c r="F296" s="2886">
        <v>34.5</v>
      </c>
      <c r="G296" s="980">
        <v>13.8</v>
      </c>
      <c r="H296" s="2910">
        <v>4.16</v>
      </c>
      <c r="J296" s="2911">
        <v>12</v>
      </c>
      <c r="K296" s="2890">
        <v>1</v>
      </c>
      <c r="L296" s="2890"/>
      <c r="O296" s="1554"/>
      <c r="P296" s="1558"/>
      <c r="Q296" s="424"/>
      <c r="R296" s="2850">
        <v>10</v>
      </c>
    </row>
    <row r="297" spans="1:18">
      <c r="A297" s="2850">
        <v>11</v>
      </c>
      <c r="B297" t="s">
        <v>6048</v>
      </c>
      <c r="C297" s="1554"/>
      <c r="D297" t="s">
        <v>5868</v>
      </c>
      <c r="E297" s="1554"/>
      <c r="F297" s="2886">
        <v>345</v>
      </c>
      <c r="G297" s="980">
        <v>120</v>
      </c>
      <c r="H297" s="2910">
        <v>13.8</v>
      </c>
      <c r="J297" s="2911">
        <v>268.8</v>
      </c>
      <c r="K297" s="2890">
        <v>1</v>
      </c>
      <c r="L297" s="2890"/>
      <c r="O297" s="1554"/>
      <c r="P297" s="1558"/>
      <c r="Q297" s="424"/>
      <c r="R297" s="2850">
        <v>11</v>
      </c>
    </row>
    <row r="298" spans="1:18">
      <c r="A298" s="2850">
        <v>12</v>
      </c>
      <c r="B298" t="s">
        <v>6049</v>
      </c>
      <c r="C298" s="1554"/>
      <c r="D298" t="s">
        <v>5870</v>
      </c>
      <c r="E298" s="1554"/>
      <c r="F298" s="2886">
        <v>69</v>
      </c>
      <c r="G298" s="980">
        <v>13.8</v>
      </c>
      <c r="H298" s="2910"/>
      <c r="J298" s="2911">
        <v>15</v>
      </c>
      <c r="K298" s="2890">
        <v>1</v>
      </c>
      <c r="L298" s="2890"/>
      <c r="O298" s="1554"/>
      <c r="P298" s="1558"/>
      <c r="Q298" s="424"/>
      <c r="R298" s="2850">
        <v>12</v>
      </c>
    </row>
    <row r="299" spans="1:18">
      <c r="A299" s="2850">
        <v>13</v>
      </c>
      <c r="B299" t="s">
        <v>6050</v>
      </c>
      <c r="C299" s="1554"/>
      <c r="D299" t="s">
        <v>5870</v>
      </c>
      <c r="E299" s="1554"/>
      <c r="F299" s="2886">
        <v>115</v>
      </c>
      <c r="G299" s="980">
        <v>13.8</v>
      </c>
      <c r="H299" s="2910">
        <v>7.97</v>
      </c>
      <c r="J299" s="2911">
        <v>20</v>
      </c>
      <c r="K299" s="2890">
        <v>1</v>
      </c>
      <c r="L299" s="2890"/>
      <c r="O299" s="1554"/>
      <c r="P299" s="1558"/>
      <c r="Q299" s="424"/>
      <c r="R299" s="2850">
        <v>13</v>
      </c>
    </row>
    <row r="300" spans="1:18">
      <c r="A300" s="2850">
        <v>14</v>
      </c>
      <c r="B300" t="s">
        <v>6051</v>
      </c>
      <c r="C300" s="1554"/>
      <c r="D300" t="s">
        <v>5868</v>
      </c>
      <c r="E300" s="1554"/>
      <c r="F300" s="2886">
        <v>34.4</v>
      </c>
      <c r="G300" s="980">
        <v>13.8</v>
      </c>
      <c r="H300" s="2910"/>
      <c r="J300" s="2911">
        <v>5</v>
      </c>
      <c r="K300" s="2890">
        <v>1</v>
      </c>
      <c r="L300" s="2890"/>
      <c r="O300" s="1554"/>
      <c r="P300" s="1558"/>
      <c r="Q300" s="424"/>
      <c r="R300" s="2850">
        <v>14</v>
      </c>
    </row>
    <row r="301" spans="1:18">
      <c r="A301" s="2850">
        <v>15</v>
      </c>
      <c r="B301" t="s">
        <v>6052</v>
      </c>
      <c r="C301" s="1554"/>
      <c r="D301" t="s">
        <v>5870</v>
      </c>
      <c r="E301" s="1554"/>
      <c r="F301" s="2886">
        <v>34.4</v>
      </c>
      <c r="G301" s="980">
        <v>13.8</v>
      </c>
      <c r="H301" s="2910"/>
      <c r="J301" s="2911">
        <v>5.6</v>
      </c>
      <c r="K301" s="2890">
        <v>1</v>
      </c>
      <c r="L301" s="2890"/>
      <c r="O301" s="1554"/>
      <c r="P301" s="1558"/>
      <c r="Q301" s="424"/>
      <c r="R301" s="2850">
        <v>15</v>
      </c>
    </row>
    <row r="302" spans="1:18">
      <c r="A302" s="2850">
        <v>16</v>
      </c>
      <c r="B302" t="s">
        <v>6053</v>
      </c>
      <c r="C302" s="1554"/>
      <c r="D302" t="s">
        <v>5870</v>
      </c>
      <c r="E302" s="1554"/>
      <c r="F302" s="2886">
        <v>115</v>
      </c>
      <c r="G302" s="980">
        <v>13.2</v>
      </c>
      <c r="H302" s="2910"/>
      <c r="J302" s="2911">
        <v>15</v>
      </c>
      <c r="K302" s="2890">
        <v>1</v>
      </c>
      <c r="L302" s="2890"/>
      <c r="O302" s="1554"/>
      <c r="P302" s="1558"/>
      <c r="Q302" s="424"/>
      <c r="R302" s="2850">
        <v>16</v>
      </c>
    </row>
    <row r="303" spans="1:18">
      <c r="A303" s="2844">
        <v>17</v>
      </c>
      <c r="B303" t="s">
        <v>6054</v>
      </c>
      <c r="C303" s="1554"/>
      <c r="D303" t="s">
        <v>5870</v>
      </c>
      <c r="E303" s="1554"/>
      <c r="F303" s="2886">
        <v>43.8</v>
      </c>
      <c r="G303" s="980">
        <v>4.16</v>
      </c>
      <c r="H303" s="2910"/>
      <c r="J303" s="2910">
        <v>3.75</v>
      </c>
      <c r="K303" s="2890">
        <v>1</v>
      </c>
      <c r="L303" s="2890"/>
      <c r="O303" s="1554"/>
      <c r="P303" s="1558"/>
      <c r="Q303" s="424"/>
      <c r="R303" s="2844">
        <v>17</v>
      </c>
    </row>
    <row r="304" spans="1:18">
      <c r="A304" s="2844">
        <v>18</v>
      </c>
      <c r="B304" t="s">
        <v>6055</v>
      </c>
      <c r="C304" s="1554"/>
      <c r="D304" t="s">
        <v>5870</v>
      </c>
      <c r="E304" s="1554"/>
      <c r="F304" s="2886">
        <v>115</v>
      </c>
      <c r="G304" s="980">
        <v>13.8</v>
      </c>
      <c r="H304" s="2910"/>
      <c r="J304" s="2910">
        <v>24</v>
      </c>
      <c r="K304" s="2890">
        <v>2</v>
      </c>
      <c r="L304" s="2890"/>
      <c r="O304" s="1554"/>
      <c r="P304" s="1558"/>
      <c r="Q304" s="424"/>
      <c r="R304" s="2844">
        <v>18</v>
      </c>
    </row>
    <row r="305" spans="1:18">
      <c r="A305" s="2844">
        <v>19</v>
      </c>
      <c r="B305" t="s">
        <v>6056</v>
      </c>
      <c r="C305" s="1554"/>
      <c r="D305" t="s">
        <v>5868</v>
      </c>
      <c r="E305" s="1554"/>
      <c r="F305" s="2886">
        <v>46</v>
      </c>
      <c r="G305" s="980">
        <v>4.8</v>
      </c>
      <c r="H305" s="2910"/>
      <c r="J305" s="2910">
        <v>0.25</v>
      </c>
      <c r="K305" s="2890">
        <v>2</v>
      </c>
      <c r="L305" s="2890"/>
      <c r="O305" s="1554"/>
      <c r="P305" s="1558"/>
      <c r="Q305" s="424"/>
      <c r="R305" s="2844">
        <v>19</v>
      </c>
    </row>
    <row r="306" spans="1:18">
      <c r="A306" s="2844">
        <v>20</v>
      </c>
      <c r="B306" t="s">
        <v>6057</v>
      </c>
      <c r="C306" s="1554"/>
      <c r="D306" t="s">
        <v>5870</v>
      </c>
      <c r="E306" s="1554"/>
      <c r="F306" s="2886">
        <v>34.4</v>
      </c>
      <c r="G306" s="980">
        <v>5.04</v>
      </c>
      <c r="H306" s="2910"/>
      <c r="J306" s="2910">
        <v>3.75</v>
      </c>
      <c r="K306" s="2890">
        <v>1</v>
      </c>
      <c r="L306" s="2890"/>
      <c r="O306" s="1554"/>
      <c r="P306" s="1558"/>
      <c r="Q306" s="424"/>
      <c r="R306" s="2844">
        <v>20</v>
      </c>
    </row>
    <row r="307" spans="1:18">
      <c r="A307" s="2844">
        <v>21</v>
      </c>
      <c r="B307" t="s">
        <v>6058</v>
      </c>
      <c r="C307" s="1554"/>
      <c r="D307" t="s">
        <v>5870</v>
      </c>
      <c r="E307" s="1554"/>
      <c r="F307" s="2886">
        <v>34.4</v>
      </c>
      <c r="G307" s="980">
        <v>13.8</v>
      </c>
      <c r="H307" s="2910">
        <v>1.6</v>
      </c>
      <c r="J307" s="2910">
        <v>5</v>
      </c>
      <c r="K307" s="2890">
        <v>1</v>
      </c>
      <c r="L307" s="2890"/>
      <c r="O307" s="1554"/>
      <c r="P307" s="1558"/>
      <c r="Q307" s="424"/>
      <c r="R307" s="2844">
        <v>21</v>
      </c>
    </row>
    <row r="308" spans="1:18">
      <c r="A308" s="2844">
        <v>22</v>
      </c>
      <c r="B308" t="s">
        <v>6059</v>
      </c>
      <c r="C308" s="1554"/>
      <c r="D308" t="s">
        <v>5870</v>
      </c>
      <c r="E308" s="1554"/>
      <c r="F308" s="2886">
        <v>34.4</v>
      </c>
      <c r="G308" s="980">
        <v>13.8</v>
      </c>
      <c r="H308" s="2910"/>
      <c r="J308" s="2910">
        <v>5</v>
      </c>
      <c r="K308" s="2890">
        <v>1</v>
      </c>
      <c r="L308" s="2890"/>
      <c r="O308" s="1554"/>
      <c r="P308" s="1558"/>
      <c r="Q308" s="424"/>
      <c r="R308" s="2844">
        <v>22</v>
      </c>
    </row>
    <row r="309" spans="1:18">
      <c r="A309" s="2844">
        <v>23</v>
      </c>
      <c r="B309" t="s">
        <v>6060</v>
      </c>
      <c r="C309" s="1554"/>
      <c r="D309" t="s">
        <v>5870</v>
      </c>
      <c r="E309" s="1554"/>
      <c r="F309" s="2886">
        <v>34.5</v>
      </c>
      <c r="G309" s="980">
        <v>4.8</v>
      </c>
      <c r="H309" s="2910"/>
      <c r="J309" s="2910">
        <v>5</v>
      </c>
      <c r="K309" s="2890">
        <v>1</v>
      </c>
      <c r="L309" s="2890"/>
      <c r="O309" s="1554"/>
      <c r="P309" s="1558"/>
      <c r="Q309" s="424"/>
      <c r="R309" s="2844">
        <v>23</v>
      </c>
    </row>
    <row r="310" spans="1:18">
      <c r="A310" s="2844">
        <v>24</v>
      </c>
      <c r="B310" t="s">
        <v>6061</v>
      </c>
      <c r="C310" s="1554"/>
      <c r="D310" t="s">
        <v>5870</v>
      </c>
      <c r="E310" s="1554"/>
      <c r="F310" s="2886">
        <v>115</v>
      </c>
      <c r="G310" s="980">
        <v>13.8</v>
      </c>
      <c r="H310" s="2910"/>
      <c r="J310" s="2910">
        <v>24</v>
      </c>
      <c r="K310" s="2890">
        <v>1</v>
      </c>
      <c r="L310" s="2890"/>
      <c r="O310" s="1554"/>
      <c r="P310" s="1558"/>
      <c r="Q310" s="424"/>
      <c r="R310" s="2844">
        <v>24</v>
      </c>
    </row>
    <row r="311" spans="1:18">
      <c r="A311" s="2844">
        <v>25</v>
      </c>
      <c r="B311" t="s">
        <v>6061</v>
      </c>
      <c r="C311" s="1554"/>
      <c r="D311" t="s">
        <v>5870</v>
      </c>
      <c r="E311" s="1554"/>
      <c r="F311" s="2886">
        <v>113</v>
      </c>
      <c r="G311" s="980">
        <v>13.8</v>
      </c>
      <c r="H311" s="2910"/>
      <c r="J311" s="2910">
        <v>24</v>
      </c>
      <c r="K311" s="2890">
        <v>1</v>
      </c>
      <c r="L311" s="2890"/>
      <c r="O311" s="1554"/>
      <c r="P311" s="1558"/>
      <c r="Q311" s="424"/>
      <c r="R311" s="2844">
        <v>25</v>
      </c>
    </row>
    <row r="312" spans="1:18">
      <c r="A312" s="2844">
        <v>26</v>
      </c>
      <c r="B312" t="s">
        <v>6062</v>
      </c>
      <c r="C312" s="1554"/>
      <c r="D312" t="s">
        <v>5870</v>
      </c>
      <c r="E312" s="1554"/>
      <c r="F312" s="2886">
        <v>19.05</v>
      </c>
      <c r="G312" s="980">
        <v>4.16</v>
      </c>
      <c r="H312" s="2910"/>
      <c r="J312" s="2910">
        <v>1</v>
      </c>
      <c r="K312" s="2890">
        <v>3</v>
      </c>
      <c r="L312" s="2890"/>
      <c r="O312" s="1554"/>
      <c r="P312" s="1558"/>
      <c r="Q312" s="424"/>
      <c r="R312" s="2844">
        <v>26</v>
      </c>
    </row>
    <row r="313" spans="1:18">
      <c r="A313" s="2844">
        <v>27</v>
      </c>
      <c r="B313" t="s">
        <v>6063</v>
      </c>
      <c r="C313" s="1554"/>
      <c r="D313" t="s">
        <v>5870</v>
      </c>
      <c r="E313" s="1554"/>
      <c r="F313" s="2886">
        <v>46</v>
      </c>
      <c r="G313" s="980">
        <v>4.8</v>
      </c>
      <c r="H313" s="2910"/>
      <c r="J313" s="2910">
        <v>1.28</v>
      </c>
      <c r="K313" s="2890">
        <v>1</v>
      </c>
      <c r="L313" s="2890"/>
      <c r="O313" s="1554"/>
      <c r="P313" s="1558"/>
      <c r="Q313" s="424"/>
      <c r="R313" s="2844">
        <v>27</v>
      </c>
    </row>
    <row r="314" spans="1:18">
      <c r="A314" s="2844">
        <v>28</v>
      </c>
      <c r="B314" t="s">
        <v>6064</v>
      </c>
      <c r="C314" s="1554"/>
      <c r="D314" t="s">
        <v>5870</v>
      </c>
      <c r="E314" s="1554"/>
      <c r="F314" s="2886">
        <v>34.4</v>
      </c>
      <c r="G314" s="980">
        <v>4.3600000000000003</v>
      </c>
      <c r="H314" s="2910"/>
      <c r="J314" s="2910">
        <v>5</v>
      </c>
      <c r="K314" s="2890">
        <v>1</v>
      </c>
      <c r="L314" s="2890"/>
      <c r="O314" s="1554"/>
      <c r="P314" s="1558"/>
      <c r="Q314" s="424"/>
      <c r="R314" s="2844">
        <v>28</v>
      </c>
    </row>
    <row r="315" spans="1:18">
      <c r="A315" s="2844">
        <v>29</v>
      </c>
      <c r="B315" t="s">
        <v>6065</v>
      </c>
      <c r="C315" s="1554"/>
      <c r="D315" t="s">
        <v>5868</v>
      </c>
      <c r="E315" s="1554"/>
      <c r="F315" s="2886">
        <v>230</v>
      </c>
      <c r="G315" s="980">
        <v>120</v>
      </c>
      <c r="H315" s="2910">
        <v>13.8</v>
      </c>
      <c r="J315" s="2910">
        <v>200</v>
      </c>
      <c r="K315" s="2890">
        <v>3</v>
      </c>
      <c r="L315" s="2890"/>
      <c r="O315" s="1554"/>
      <c r="P315" s="1558"/>
      <c r="Q315" s="424"/>
      <c r="R315" s="2844">
        <v>29</v>
      </c>
    </row>
    <row r="316" spans="1:18">
      <c r="A316" s="2844">
        <v>30</v>
      </c>
      <c r="B316" t="s">
        <v>6066</v>
      </c>
      <c r="C316" s="1554"/>
      <c r="D316" t="s">
        <v>5870</v>
      </c>
      <c r="E316" s="1554"/>
      <c r="F316" s="2886">
        <v>34.5</v>
      </c>
      <c r="G316" s="980">
        <v>5.04</v>
      </c>
      <c r="H316" s="2910"/>
      <c r="J316" s="2910">
        <v>3.75</v>
      </c>
      <c r="K316" s="2890">
        <v>1</v>
      </c>
      <c r="L316" s="2890"/>
      <c r="O316" s="1554"/>
      <c r="P316" s="1558"/>
      <c r="Q316" s="424"/>
      <c r="R316" s="2844">
        <v>30</v>
      </c>
    </row>
    <row r="317" spans="1:18">
      <c r="A317" s="2844">
        <v>31</v>
      </c>
      <c r="B317" t="s">
        <v>6067</v>
      </c>
      <c r="C317" s="1554"/>
      <c r="D317" t="s">
        <v>5870</v>
      </c>
      <c r="E317" s="1554"/>
      <c r="F317" s="2886">
        <v>34.4</v>
      </c>
      <c r="G317" s="980">
        <v>4.4000000000000004</v>
      </c>
      <c r="H317" s="2910"/>
      <c r="J317" s="2910">
        <v>5</v>
      </c>
      <c r="K317" s="2890">
        <v>1</v>
      </c>
      <c r="L317" s="2890">
        <v>1</v>
      </c>
      <c r="O317" s="1554"/>
      <c r="P317" s="1558"/>
      <c r="Q317" s="424"/>
      <c r="R317" s="2844">
        <v>31</v>
      </c>
    </row>
    <row r="318" spans="1:18">
      <c r="A318" s="2844">
        <v>32</v>
      </c>
      <c r="B318" t="s">
        <v>6068</v>
      </c>
      <c r="C318" s="1554"/>
      <c r="D318" t="s">
        <v>5870</v>
      </c>
      <c r="E318" s="1554"/>
      <c r="F318" s="2886">
        <v>34.5</v>
      </c>
      <c r="G318" s="980">
        <v>13.2</v>
      </c>
      <c r="H318" s="2910"/>
      <c r="J318" s="2910">
        <v>3.75</v>
      </c>
      <c r="K318" s="2890">
        <v>1</v>
      </c>
      <c r="L318" s="2890"/>
      <c r="O318" s="1554"/>
      <c r="P318" s="1558"/>
      <c r="Q318" s="424"/>
      <c r="R318" s="2844">
        <v>32</v>
      </c>
    </row>
    <row r="319" spans="1:18">
      <c r="A319" s="2844">
        <v>33</v>
      </c>
      <c r="B319" t="s">
        <v>6069</v>
      </c>
      <c r="C319" s="1554"/>
      <c r="D319" t="s">
        <v>5868</v>
      </c>
      <c r="E319" s="1554"/>
      <c r="F319" s="2886">
        <v>115</v>
      </c>
      <c r="G319" s="980">
        <v>12</v>
      </c>
      <c r="H319" s="2910"/>
      <c r="J319" s="2910">
        <v>25</v>
      </c>
      <c r="K319" s="2890">
        <v>2</v>
      </c>
      <c r="L319" s="2890"/>
      <c r="O319" s="1554"/>
      <c r="P319" s="1558"/>
      <c r="Q319" s="424"/>
      <c r="R319" s="2844">
        <v>33</v>
      </c>
    </row>
    <row r="320" spans="1:18">
      <c r="A320" s="2844">
        <v>34</v>
      </c>
      <c r="B320" t="s">
        <v>6070</v>
      </c>
      <c r="C320" s="1554"/>
      <c r="D320" t="s">
        <v>5870</v>
      </c>
      <c r="E320" s="1554"/>
      <c r="F320" s="2886">
        <v>110</v>
      </c>
      <c r="G320" s="980">
        <v>13.8</v>
      </c>
      <c r="H320" s="2910"/>
      <c r="J320" s="2910">
        <v>7.5</v>
      </c>
      <c r="K320" s="2890">
        <v>1</v>
      </c>
      <c r="L320" s="2890"/>
      <c r="O320" s="1554"/>
      <c r="P320" s="1558"/>
      <c r="Q320" s="424"/>
      <c r="R320" s="2844">
        <v>34</v>
      </c>
    </row>
    <row r="321" spans="1:18">
      <c r="A321" s="2844">
        <v>35</v>
      </c>
      <c r="B321" t="s">
        <v>6071</v>
      </c>
      <c r="C321" s="1554"/>
      <c r="D321" t="s">
        <v>5870</v>
      </c>
      <c r="E321" s="1554"/>
      <c r="F321" s="2886">
        <v>23</v>
      </c>
      <c r="G321" s="980">
        <v>13.2</v>
      </c>
      <c r="H321" s="2910"/>
      <c r="J321" s="2910">
        <v>5</v>
      </c>
      <c r="K321" s="2890">
        <v>1</v>
      </c>
      <c r="L321" s="2890"/>
      <c r="O321" s="1554"/>
      <c r="P321" s="1558"/>
      <c r="Q321" s="424"/>
      <c r="R321" s="2844">
        <v>35</v>
      </c>
    </row>
    <row r="322" spans="1:18">
      <c r="A322" s="2844">
        <v>36</v>
      </c>
      <c r="B322" t="s">
        <v>6072</v>
      </c>
      <c r="C322" s="1554"/>
      <c r="D322" t="s">
        <v>5870</v>
      </c>
      <c r="E322" s="1554"/>
      <c r="F322" s="2886">
        <v>46</v>
      </c>
      <c r="G322" s="980">
        <v>4.8</v>
      </c>
      <c r="H322" s="2910"/>
      <c r="J322" s="2910">
        <v>5</v>
      </c>
      <c r="K322" s="2890">
        <v>1</v>
      </c>
      <c r="L322" s="2890"/>
      <c r="O322" s="1554"/>
      <c r="P322" s="1558"/>
      <c r="Q322" s="424"/>
      <c r="R322" s="2844">
        <v>36</v>
      </c>
    </row>
    <row r="323" spans="1:18">
      <c r="A323" s="2844">
        <v>37</v>
      </c>
      <c r="B323" t="s">
        <v>6073</v>
      </c>
      <c r="C323" s="1554"/>
      <c r="D323" t="s">
        <v>5868</v>
      </c>
      <c r="E323" s="1554"/>
      <c r="F323" s="2886">
        <v>34.4</v>
      </c>
      <c r="G323" s="980">
        <v>4.3600000000000003</v>
      </c>
      <c r="H323" s="2910"/>
      <c r="J323" s="2910">
        <v>5</v>
      </c>
      <c r="K323" s="2890">
        <v>1</v>
      </c>
      <c r="L323" s="2890"/>
      <c r="O323" s="1554"/>
      <c r="P323" s="1558"/>
      <c r="Q323" s="424"/>
      <c r="R323" s="2844">
        <v>37</v>
      </c>
    </row>
    <row r="324" spans="1:18">
      <c r="A324" s="2844">
        <v>38</v>
      </c>
      <c r="B324" t="s">
        <v>6074</v>
      </c>
      <c r="C324" s="1554"/>
      <c r="D324" t="s">
        <v>5870</v>
      </c>
      <c r="E324" s="1554"/>
      <c r="F324" s="2886">
        <v>69</v>
      </c>
      <c r="G324" s="980">
        <v>13.8</v>
      </c>
      <c r="H324" s="2910"/>
      <c r="J324" s="2910">
        <v>15</v>
      </c>
      <c r="K324" s="2890">
        <v>1</v>
      </c>
      <c r="L324" s="2890"/>
      <c r="O324" s="1554"/>
      <c r="P324" s="1558"/>
      <c r="Q324" s="424"/>
      <c r="R324" s="2844">
        <v>38</v>
      </c>
    </row>
    <row r="325" spans="1:18">
      <c r="A325" s="2844">
        <v>39</v>
      </c>
      <c r="B325" t="s">
        <v>6074</v>
      </c>
      <c r="C325" s="1554"/>
      <c r="D325" t="s">
        <v>5870</v>
      </c>
      <c r="E325" s="1554"/>
      <c r="F325" s="2886">
        <v>69</v>
      </c>
      <c r="G325" s="980">
        <v>4.16</v>
      </c>
      <c r="H325" s="2910">
        <v>13.2</v>
      </c>
      <c r="J325" s="2910">
        <v>8.4</v>
      </c>
      <c r="K325" s="2890">
        <v>1</v>
      </c>
      <c r="L325" s="2890"/>
      <c r="O325" s="1554"/>
      <c r="P325" s="1558"/>
      <c r="Q325" s="424"/>
      <c r="R325" s="2844">
        <v>39</v>
      </c>
    </row>
    <row r="326" spans="1:18">
      <c r="A326" s="2844">
        <v>40</v>
      </c>
      <c r="B326" t="s">
        <v>6075</v>
      </c>
      <c r="C326" s="1554"/>
      <c r="D326" t="s">
        <v>5868</v>
      </c>
      <c r="E326" s="1554"/>
      <c r="F326" s="2886">
        <v>69</v>
      </c>
      <c r="G326" s="980">
        <v>34.5</v>
      </c>
      <c r="H326" s="2910"/>
      <c r="J326" s="2910">
        <v>7.5</v>
      </c>
      <c r="K326" s="2890">
        <v>2</v>
      </c>
      <c r="L326" s="2890"/>
      <c r="O326" s="1554"/>
      <c r="P326" s="1558"/>
      <c r="Q326" s="424"/>
      <c r="R326" s="2844">
        <v>40</v>
      </c>
    </row>
    <row r="327" spans="1:18">
      <c r="A327" s="2844">
        <v>41</v>
      </c>
      <c r="B327" t="s">
        <v>6075</v>
      </c>
      <c r="C327" s="1554"/>
      <c r="D327" t="s">
        <v>5868</v>
      </c>
      <c r="E327" s="1554"/>
      <c r="F327" s="2886">
        <v>115</v>
      </c>
      <c r="G327" s="980">
        <v>34.5</v>
      </c>
      <c r="H327" s="2910"/>
      <c r="J327" s="2910">
        <v>25</v>
      </c>
      <c r="K327" s="2890">
        <v>1</v>
      </c>
      <c r="L327" s="2890"/>
      <c r="O327" s="1554"/>
      <c r="P327" s="1558"/>
      <c r="Q327" s="424"/>
      <c r="R327" s="2844">
        <v>41</v>
      </c>
    </row>
    <row r="328" spans="1:18">
      <c r="A328" s="2844">
        <v>42</v>
      </c>
      <c r="B328" t="s">
        <v>6076</v>
      </c>
      <c r="C328" s="1554"/>
      <c r="D328" t="s">
        <v>5870</v>
      </c>
      <c r="E328" s="1554"/>
      <c r="F328" s="2886">
        <v>34.4</v>
      </c>
      <c r="G328" s="980">
        <v>13.8</v>
      </c>
      <c r="H328" s="2910"/>
      <c r="J328" s="2910">
        <v>5</v>
      </c>
      <c r="K328" s="2890">
        <v>1</v>
      </c>
      <c r="L328" s="2890"/>
      <c r="O328" s="1554"/>
      <c r="P328" s="1558"/>
      <c r="Q328" s="424"/>
      <c r="R328" s="2844">
        <v>42</v>
      </c>
    </row>
    <row r="329" spans="1:18">
      <c r="A329" s="2844">
        <v>43</v>
      </c>
      <c r="B329" t="s">
        <v>6077</v>
      </c>
      <c r="C329" s="1554"/>
      <c r="D329" t="s">
        <v>5870</v>
      </c>
      <c r="E329" s="1554"/>
      <c r="F329" s="2886">
        <v>69</v>
      </c>
      <c r="G329" s="980">
        <v>13.2</v>
      </c>
      <c r="H329" s="2910"/>
      <c r="J329" s="2910">
        <v>5</v>
      </c>
      <c r="K329" s="2890">
        <v>1</v>
      </c>
      <c r="L329" s="2890"/>
      <c r="O329" s="1554"/>
      <c r="P329" s="1558"/>
      <c r="Q329" s="424"/>
      <c r="R329" s="2844">
        <v>43</v>
      </c>
    </row>
    <row r="330" spans="1:18">
      <c r="A330" s="2844">
        <v>44</v>
      </c>
      <c r="B330" t="s">
        <v>6078</v>
      </c>
      <c r="C330" s="1554"/>
      <c r="D330" t="s">
        <v>5868</v>
      </c>
      <c r="E330" s="1554"/>
      <c r="F330" s="2886">
        <v>115</v>
      </c>
      <c r="G330" s="980">
        <v>13.2</v>
      </c>
      <c r="H330" s="2910"/>
      <c r="J330" s="2910">
        <v>20</v>
      </c>
      <c r="K330" s="2890">
        <v>1</v>
      </c>
      <c r="L330" s="2890"/>
      <c r="O330" s="1554"/>
      <c r="P330" s="1558"/>
      <c r="Q330" s="424"/>
      <c r="R330" s="2844">
        <v>44</v>
      </c>
    </row>
    <row r="331" spans="1:18">
      <c r="A331" s="2844">
        <v>45</v>
      </c>
      <c r="B331" t="s">
        <v>6078</v>
      </c>
      <c r="C331" s="1554"/>
      <c r="D331" t="s">
        <v>5868</v>
      </c>
      <c r="E331" s="1554"/>
      <c r="F331" s="2886">
        <v>115</v>
      </c>
      <c r="G331" s="980">
        <v>34.5</v>
      </c>
      <c r="H331" s="2910">
        <v>13.8</v>
      </c>
      <c r="J331" s="2910">
        <v>30</v>
      </c>
      <c r="K331" s="2890">
        <v>1</v>
      </c>
      <c r="L331" s="2890"/>
      <c r="O331" s="1554"/>
      <c r="P331" s="1558"/>
      <c r="Q331" s="424"/>
      <c r="R331" s="2844">
        <v>45</v>
      </c>
    </row>
    <row r="332" spans="1:18">
      <c r="A332" s="2844">
        <v>46</v>
      </c>
      <c r="B332" t="s">
        <v>6078</v>
      </c>
      <c r="C332" s="1554"/>
      <c r="D332" t="s">
        <v>5868</v>
      </c>
      <c r="E332" s="1554"/>
      <c r="F332" s="2886">
        <v>115</v>
      </c>
      <c r="G332" s="980">
        <v>34.5</v>
      </c>
      <c r="H332" s="2910">
        <v>5</v>
      </c>
      <c r="J332" s="2910">
        <v>30</v>
      </c>
      <c r="K332" s="2890">
        <v>1</v>
      </c>
      <c r="L332" s="2890"/>
      <c r="O332" s="1554"/>
      <c r="P332" s="1558"/>
      <c r="Q332" s="424"/>
      <c r="R332" s="2844">
        <v>46</v>
      </c>
    </row>
    <row r="333" spans="1:18">
      <c r="A333" s="2844">
        <v>47</v>
      </c>
      <c r="B333" t="s">
        <v>6078</v>
      </c>
      <c r="C333" s="1554"/>
      <c r="D333" t="s">
        <v>5868</v>
      </c>
      <c r="E333" s="1554"/>
      <c r="F333" s="2886">
        <v>115</v>
      </c>
      <c r="G333" s="980">
        <v>13.8</v>
      </c>
      <c r="H333" s="2910"/>
      <c r="J333" s="2910">
        <v>24</v>
      </c>
      <c r="K333" s="2890">
        <v>1</v>
      </c>
      <c r="L333" s="2890"/>
      <c r="O333" s="1554"/>
      <c r="P333" s="1558"/>
      <c r="Q333" s="424"/>
      <c r="R333" s="2844">
        <v>47</v>
      </c>
    </row>
    <row r="334" spans="1:18">
      <c r="A334" s="2844">
        <v>48</v>
      </c>
      <c r="B334" t="s">
        <v>6079</v>
      </c>
      <c r="C334" s="1554"/>
      <c r="D334" t="s">
        <v>5870</v>
      </c>
      <c r="E334" s="1554"/>
      <c r="F334" s="2886">
        <v>34.5</v>
      </c>
      <c r="G334" s="980">
        <v>4.8</v>
      </c>
      <c r="H334" s="2910"/>
      <c r="J334" s="2910">
        <v>2.5</v>
      </c>
      <c r="K334" s="2890">
        <v>1</v>
      </c>
      <c r="L334" s="2890"/>
      <c r="O334" s="1554"/>
      <c r="P334" s="1558"/>
      <c r="Q334" s="424"/>
      <c r="R334" s="2844">
        <v>48</v>
      </c>
    </row>
    <row r="335" spans="1:18">
      <c r="A335" s="2844">
        <v>49</v>
      </c>
      <c r="B335" t="s">
        <v>6080</v>
      </c>
      <c r="C335" s="1554"/>
      <c r="D335" t="s">
        <v>5870</v>
      </c>
      <c r="E335" s="1554"/>
      <c r="F335" s="2886">
        <v>115</v>
      </c>
      <c r="G335" s="980">
        <v>13.8</v>
      </c>
      <c r="H335" s="2910"/>
      <c r="J335" s="2910">
        <v>24</v>
      </c>
      <c r="K335" s="2890">
        <v>2</v>
      </c>
      <c r="L335" s="2890"/>
      <c r="O335" s="1554"/>
      <c r="P335" s="1558"/>
      <c r="Q335" s="424"/>
      <c r="R335" s="2844">
        <v>49</v>
      </c>
    </row>
    <row r="336" spans="1:18">
      <c r="A336" s="2844">
        <v>50</v>
      </c>
      <c r="B336" t="s">
        <v>6081</v>
      </c>
      <c r="C336" s="1554"/>
      <c r="D336" t="s">
        <v>5870</v>
      </c>
      <c r="E336" s="1554"/>
      <c r="F336" s="2886">
        <v>34.5</v>
      </c>
      <c r="G336" s="980">
        <v>4.8</v>
      </c>
      <c r="H336" s="2910"/>
      <c r="J336" s="2910">
        <v>0.75</v>
      </c>
      <c r="K336" s="2890">
        <v>1</v>
      </c>
      <c r="L336" s="2890"/>
      <c r="O336" s="1554"/>
      <c r="P336" s="1558"/>
      <c r="Q336" s="424"/>
      <c r="R336" s="2844">
        <v>50</v>
      </c>
    </row>
    <row r="337" spans="1:18">
      <c r="A337" s="2844">
        <v>51</v>
      </c>
      <c r="B337" t="s">
        <v>6082</v>
      </c>
      <c r="C337" s="1554"/>
      <c r="D337" t="s">
        <v>5870</v>
      </c>
      <c r="E337" s="1554"/>
      <c r="F337" s="2886">
        <v>46</v>
      </c>
      <c r="G337" s="980">
        <v>4.16</v>
      </c>
      <c r="H337" s="2910"/>
      <c r="J337" s="2910">
        <v>3.75</v>
      </c>
      <c r="K337" s="2890">
        <v>1</v>
      </c>
      <c r="L337" s="2890"/>
      <c r="O337" s="1554"/>
      <c r="P337" s="1558"/>
      <c r="Q337" s="424"/>
      <c r="R337" s="2844">
        <v>51</v>
      </c>
    </row>
    <row r="338" spans="1:18">
      <c r="A338" s="2844">
        <v>52</v>
      </c>
      <c r="B338" t="s">
        <v>6083</v>
      </c>
      <c r="C338" s="1554"/>
      <c r="D338" t="s">
        <v>5870</v>
      </c>
      <c r="E338" s="1554"/>
      <c r="F338" s="2886">
        <v>115</v>
      </c>
      <c r="G338" s="980">
        <v>13.8</v>
      </c>
      <c r="H338" s="2910"/>
      <c r="J338" s="2910">
        <v>13.4</v>
      </c>
      <c r="K338" s="2890">
        <v>1</v>
      </c>
      <c r="L338" s="2890"/>
      <c r="O338" s="1554"/>
      <c r="P338" s="1558"/>
      <c r="Q338" s="424"/>
      <c r="R338" s="2844">
        <v>52</v>
      </c>
    </row>
    <row r="339" spans="1:18">
      <c r="A339" s="2844">
        <v>53</v>
      </c>
      <c r="B339" t="s">
        <v>6084</v>
      </c>
      <c r="C339" s="1554"/>
      <c r="D339" t="s">
        <v>5870</v>
      </c>
      <c r="E339" s="1554"/>
      <c r="F339" s="2886">
        <v>22.9</v>
      </c>
      <c r="G339" s="980">
        <v>4.8</v>
      </c>
      <c r="H339" s="2910"/>
      <c r="J339" s="2910">
        <v>3.75</v>
      </c>
      <c r="K339" s="2890">
        <v>1</v>
      </c>
      <c r="L339" s="2890"/>
      <c r="O339" s="1554"/>
      <c r="P339" s="1558"/>
      <c r="Q339" s="424"/>
      <c r="R339" s="2844">
        <v>53</v>
      </c>
    </row>
    <row r="340" spans="1:18">
      <c r="A340" s="2844">
        <v>54</v>
      </c>
      <c r="B340" t="s">
        <v>6085</v>
      </c>
      <c r="C340" s="1554"/>
      <c r="D340" t="s">
        <v>5870</v>
      </c>
      <c r="E340" s="1554"/>
      <c r="F340" s="2886">
        <v>34.5</v>
      </c>
      <c r="G340" s="980">
        <v>2.4</v>
      </c>
      <c r="H340" s="2910"/>
      <c r="J340" s="2910">
        <v>1</v>
      </c>
      <c r="K340" s="2890">
        <v>3</v>
      </c>
      <c r="L340" s="2890"/>
      <c r="O340" s="1554"/>
      <c r="P340" s="1558"/>
      <c r="Q340" s="424"/>
      <c r="R340" s="2844">
        <v>54</v>
      </c>
    </row>
    <row r="341" spans="1:18">
      <c r="A341" s="2844">
        <v>55</v>
      </c>
      <c r="B341" t="s">
        <v>6086</v>
      </c>
      <c r="C341" s="1554"/>
      <c r="D341" t="s">
        <v>5870</v>
      </c>
      <c r="E341" s="1554"/>
      <c r="F341" s="2886">
        <v>34.5</v>
      </c>
      <c r="G341" s="980">
        <v>0.48</v>
      </c>
      <c r="H341" s="2910"/>
      <c r="J341" s="2910">
        <v>0.83299999999999996</v>
      </c>
      <c r="K341" s="2890">
        <v>3</v>
      </c>
      <c r="L341" s="2890"/>
      <c r="O341" s="1554"/>
      <c r="P341" s="1558"/>
      <c r="Q341" s="424"/>
      <c r="R341" s="2844">
        <v>55</v>
      </c>
    </row>
    <row r="342" spans="1:18">
      <c r="A342" s="2844">
        <v>56</v>
      </c>
      <c r="B342" t="s">
        <v>6087</v>
      </c>
      <c r="C342" s="1554"/>
      <c r="D342" t="s">
        <v>5870</v>
      </c>
      <c r="E342" s="1554"/>
      <c r="F342" s="2886">
        <v>23</v>
      </c>
      <c r="G342" s="980">
        <v>5</v>
      </c>
      <c r="H342" s="2910"/>
      <c r="J342" s="2910">
        <v>0.15</v>
      </c>
      <c r="K342" s="2890">
        <v>2</v>
      </c>
      <c r="L342" s="2890"/>
      <c r="O342" s="1554"/>
      <c r="P342" s="1558"/>
      <c r="Q342" s="424"/>
      <c r="R342" s="2844">
        <v>56</v>
      </c>
    </row>
    <row r="343" spans="1:18" ht="16" thickBot="1">
      <c r="A343" s="2844">
        <v>57</v>
      </c>
      <c r="B343" t="s">
        <v>6087</v>
      </c>
      <c r="C343" s="1554"/>
      <c r="D343" t="s">
        <v>5870</v>
      </c>
      <c r="E343" s="1554"/>
      <c r="F343" s="2886">
        <v>23</v>
      </c>
      <c r="G343" s="980">
        <v>0.48</v>
      </c>
      <c r="H343" s="2910"/>
      <c r="J343" s="2910">
        <v>0.5</v>
      </c>
      <c r="K343" s="2890">
        <v>1</v>
      </c>
      <c r="L343" s="2890"/>
      <c r="O343" s="1554"/>
      <c r="P343" s="1558"/>
      <c r="Q343" s="424"/>
      <c r="R343" s="2844">
        <v>57</v>
      </c>
    </row>
    <row r="344" spans="1:18" ht="16" thickBot="1">
      <c r="A344" s="3083">
        <v>58</v>
      </c>
      <c r="B344" s="3038"/>
      <c r="C344" s="1789" t="s">
        <v>5892</v>
      </c>
      <c r="D344" s="3038"/>
      <c r="E344" s="1789"/>
      <c r="F344" s="2893"/>
      <c r="G344" s="3097"/>
      <c r="H344" s="3095"/>
      <c r="J344" s="3084"/>
      <c r="K344" s="2896">
        <f>SUM(K287:K343)</f>
        <v>78</v>
      </c>
      <c r="L344" s="2896">
        <f>SUM(L287:L343)</f>
        <v>1</v>
      </c>
      <c r="M344" s="3038"/>
      <c r="N344" s="3038"/>
      <c r="O344" s="1789"/>
      <c r="P344" s="2896">
        <f>SUM(P287:P343)</f>
        <v>0</v>
      </c>
      <c r="Q344" s="2896">
        <f>SUM(Q287:Q343)</f>
        <v>0</v>
      </c>
      <c r="R344" s="3083">
        <v>58</v>
      </c>
    </row>
    <row r="346" spans="1:18">
      <c r="A346" s="12" t="s">
        <v>6088</v>
      </c>
      <c r="B346" s="391"/>
      <c r="C346" s="391"/>
      <c r="D346" s="391"/>
      <c r="E346" s="391"/>
      <c r="F346" s="391"/>
      <c r="G346" s="391"/>
      <c r="H346" s="391"/>
      <c r="J346" s="12" t="s">
        <v>6089</v>
      </c>
      <c r="K346" s="391"/>
      <c r="L346" s="391"/>
      <c r="M346" s="391"/>
      <c r="N346" s="391"/>
      <c r="O346" s="391"/>
      <c r="P346" s="391"/>
      <c r="Q346" s="391"/>
      <c r="R346" s="391"/>
    </row>
    <row r="348" spans="1:18" ht="16" thickBot="1">
      <c r="A348" s="9"/>
      <c r="B348" s="3038"/>
      <c r="C348" s="3038"/>
      <c r="D348" s="3038"/>
      <c r="E348" s="3038"/>
      <c r="F348" s="3096"/>
      <c r="G348" s="3096"/>
      <c r="H348" s="3060"/>
      <c r="J348" s="9"/>
      <c r="K348" s="3038"/>
      <c r="L348" s="3038"/>
      <c r="M348" s="3038"/>
      <c r="N348" s="3038"/>
      <c r="O348" s="3038"/>
      <c r="P348" s="3096"/>
      <c r="Q348" s="3096"/>
      <c r="R348" s="3060"/>
    </row>
    <row r="349" spans="1:18" ht="16" thickBot="1">
      <c r="A349" s="2898" t="s">
        <v>5820</v>
      </c>
      <c r="B349" s="3067"/>
      <c r="C349" s="3067"/>
      <c r="D349" s="3060"/>
      <c r="E349" s="3060"/>
      <c r="F349" s="2839"/>
      <c r="G349" s="2839"/>
      <c r="H349" s="2034"/>
      <c r="J349" s="2898" t="s">
        <v>5820</v>
      </c>
      <c r="K349" s="3067"/>
      <c r="L349" s="3067"/>
      <c r="M349" s="3060"/>
      <c r="N349" s="3060"/>
      <c r="O349" s="3060"/>
      <c r="P349" s="2839"/>
      <c r="Q349" s="2839"/>
      <c r="R349" s="2034"/>
    </row>
    <row r="350" spans="1:18">
      <c r="A350" s="2791"/>
      <c r="C350" s="1554"/>
      <c r="D350" s="363"/>
      <c r="E350" s="1598"/>
      <c r="F350" s="391"/>
      <c r="G350" s="391"/>
      <c r="H350" s="2753"/>
      <c r="J350" s="2791"/>
      <c r="K350" s="1554"/>
      <c r="L350" s="1554"/>
      <c r="M350" s="391" t="s">
        <v>5848</v>
      </c>
      <c r="N350" s="391"/>
      <c r="O350" s="391"/>
      <c r="P350" s="391"/>
      <c r="Q350" s="1601"/>
      <c r="R350" s="2031"/>
    </row>
    <row r="351" spans="1:18" ht="16" thickBot="1">
      <c r="A351" s="2795"/>
      <c r="B351" s="363"/>
      <c r="C351" s="1598"/>
      <c r="D351" s="363"/>
      <c r="E351" s="1598"/>
      <c r="F351" s="3060" t="s">
        <v>5849</v>
      </c>
      <c r="G351" s="3060"/>
      <c r="H351" s="2034"/>
      <c r="J351" s="2795" t="s">
        <v>5850</v>
      </c>
      <c r="K351" s="1598" t="s">
        <v>5851</v>
      </c>
      <c r="L351" s="1598" t="s">
        <v>5851</v>
      </c>
      <c r="M351" s="3060" t="s">
        <v>5852</v>
      </c>
      <c r="N351" s="3060"/>
      <c r="O351" s="3060"/>
      <c r="P351" s="3060"/>
      <c r="Q351" s="2034"/>
      <c r="R351" s="1598"/>
    </row>
    <row r="352" spans="1:18">
      <c r="A352" s="2795"/>
      <c r="B352" s="363"/>
      <c r="C352" s="1598"/>
      <c r="D352" s="363"/>
      <c r="E352" s="1598"/>
      <c r="F352" s="1598"/>
      <c r="G352" s="1601"/>
      <c r="H352" s="1598"/>
      <c r="J352" s="2795" t="s">
        <v>5853</v>
      </c>
      <c r="K352" s="1598" t="s">
        <v>5854</v>
      </c>
      <c r="L352" s="1598" t="s">
        <v>5855</v>
      </c>
      <c r="M352" s="363"/>
      <c r="N352" s="363"/>
      <c r="O352" s="1598"/>
      <c r="P352" s="1598"/>
      <c r="Q352" s="1601"/>
      <c r="R352" s="1598"/>
    </row>
    <row r="353" spans="1:18">
      <c r="A353" s="2795" t="s">
        <v>399</v>
      </c>
      <c r="B353" s="391" t="s">
        <v>5856</v>
      </c>
      <c r="C353" s="1601"/>
      <c r="D353" s="391" t="s">
        <v>5857</v>
      </c>
      <c r="E353" s="1601"/>
      <c r="F353" s="1598"/>
      <c r="G353" s="1601"/>
      <c r="H353" s="1598"/>
      <c r="J353" s="2795" t="s">
        <v>5858</v>
      </c>
      <c r="K353" s="1598" t="s">
        <v>5859</v>
      </c>
      <c r="L353" s="1598" t="s">
        <v>5854</v>
      </c>
      <c r="M353" s="391"/>
      <c r="N353" s="391"/>
      <c r="O353" s="1601"/>
      <c r="P353" s="1598" t="s">
        <v>108</v>
      </c>
      <c r="Q353" s="1601" t="s">
        <v>5860</v>
      </c>
      <c r="R353" s="1598" t="s">
        <v>399</v>
      </c>
    </row>
    <row r="354" spans="1:18">
      <c r="A354" s="2795" t="s">
        <v>402</v>
      </c>
      <c r="C354" s="1554"/>
      <c r="D354" s="363"/>
      <c r="E354" s="1598"/>
      <c r="F354" s="1598" t="s">
        <v>1067</v>
      </c>
      <c r="G354" s="1601" t="s">
        <v>5861</v>
      </c>
      <c r="H354" s="1598" t="s">
        <v>5862</v>
      </c>
      <c r="J354" s="2795" t="s">
        <v>5863</v>
      </c>
      <c r="K354" s="1598" t="s">
        <v>2163</v>
      </c>
      <c r="L354" s="1598" t="s">
        <v>5859</v>
      </c>
      <c r="M354" s="391" t="s">
        <v>5864</v>
      </c>
      <c r="N354" s="391"/>
      <c r="O354" s="1601"/>
      <c r="P354" s="1598" t="s">
        <v>5865</v>
      </c>
      <c r="Q354" s="1601" t="s">
        <v>5866</v>
      </c>
      <c r="R354" s="1598" t="s">
        <v>402</v>
      </c>
    </row>
    <row r="355" spans="1:18">
      <c r="A355" s="2844"/>
      <c r="C355" s="1598"/>
      <c r="E355" s="1598"/>
      <c r="F355" s="1598"/>
      <c r="G355" s="1601"/>
      <c r="H355" s="1554"/>
      <c r="J355" s="2844"/>
      <c r="K355" s="1554"/>
      <c r="L355" s="1598"/>
      <c r="O355" s="1598"/>
      <c r="P355" s="1598"/>
      <c r="Q355" s="1598"/>
      <c r="R355" s="1554"/>
    </row>
    <row r="356" spans="1:18" ht="16" thickBot="1">
      <c r="A356" s="3083"/>
      <c r="B356" s="3060" t="s">
        <v>172</v>
      </c>
      <c r="C356" s="2034"/>
      <c r="D356" s="3060" t="s">
        <v>173</v>
      </c>
      <c r="E356" s="2034"/>
      <c r="F356" s="1717" t="s">
        <v>174</v>
      </c>
      <c r="G356" s="2034" t="s">
        <v>175</v>
      </c>
      <c r="H356" s="2034" t="s">
        <v>513</v>
      </c>
      <c r="J356" s="3061" t="s">
        <v>514</v>
      </c>
      <c r="K356" s="3061" t="s">
        <v>515</v>
      </c>
      <c r="L356" s="3061" t="s">
        <v>516</v>
      </c>
      <c r="M356" s="3060" t="s">
        <v>517</v>
      </c>
      <c r="N356" s="3060"/>
      <c r="O356" s="2034"/>
      <c r="P356" s="1717" t="s">
        <v>518</v>
      </c>
      <c r="Q356" s="1717" t="s">
        <v>519</v>
      </c>
      <c r="R356" s="1717"/>
    </row>
    <row r="357" spans="1:18">
      <c r="A357" s="2844">
        <v>1</v>
      </c>
      <c r="B357" t="s">
        <v>6090</v>
      </c>
      <c r="C357" s="1554"/>
      <c r="D357" t="s">
        <v>5870</v>
      </c>
      <c r="E357" s="1601"/>
      <c r="F357" s="2912">
        <v>23</v>
      </c>
      <c r="G357" s="979">
        <v>2.4</v>
      </c>
      <c r="H357" s="2910"/>
      <c r="J357" s="2910">
        <v>1</v>
      </c>
      <c r="K357" s="2890">
        <v>3</v>
      </c>
      <c r="L357" s="2890"/>
      <c r="O357" s="1601"/>
      <c r="P357" s="1558"/>
      <c r="Q357" s="424"/>
      <c r="R357" s="2844">
        <v>1</v>
      </c>
    </row>
    <row r="358" spans="1:18">
      <c r="A358" s="2844">
        <v>2</v>
      </c>
      <c r="B358" t="s">
        <v>6091</v>
      </c>
      <c r="C358" s="1554"/>
      <c r="D358" t="s">
        <v>5868</v>
      </c>
      <c r="E358" s="1598"/>
      <c r="F358" s="2912">
        <v>12</v>
      </c>
      <c r="G358" s="979">
        <v>4.8</v>
      </c>
      <c r="H358" s="2910"/>
      <c r="J358" s="2910">
        <v>0.5</v>
      </c>
      <c r="K358" s="2890">
        <v>6</v>
      </c>
      <c r="L358" s="2890"/>
      <c r="O358" s="1598"/>
      <c r="P358" s="1558"/>
      <c r="Q358" s="424"/>
      <c r="R358" s="2844">
        <v>2</v>
      </c>
    </row>
    <row r="359" spans="1:18">
      <c r="A359" s="2844">
        <v>3</v>
      </c>
      <c r="B359" t="s">
        <v>6091</v>
      </c>
      <c r="C359" s="1554"/>
      <c r="D359" t="s">
        <v>5868</v>
      </c>
      <c r="E359" s="1598"/>
      <c r="F359" s="2912">
        <v>12</v>
      </c>
      <c r="G359" s="979">
        <v>4.8</v>
      </c>
      <c r="H359" s="2910"/>
      <c r="J359" s="2910">
        <v>0.33300000000000002</v>
      </c>
      <c r="K359" s="2890">
        <v>6</v>
      </c>
      <c r="L359" s="2890"/>
      <c r="O359" s="1598"/>
      <c r="P359" s="1558"/>
      <c r="Q359" s="424"/>
      <c r="R359" s="2844">
        <v>3</v>
      </c>
    </row>
    <row r="360" spans="1:18">
      <c r="A360" s="2844">
        <v>4</v>
      </c>
      <c r="B360" t="s">
        <v>6091</v>
      </c>
      <c r="C360" s="1554"/>
      <c r="D360" t="s">
        <v>5868</v>
      </c>
      <c r="E360" s="1598"/>
      <c r="F360" s="2912">
        <v>115</v>
      </c>
      <c r="G360" s="979">
        <v>12</v>
      </c>
      <c r="H360" s="2910"/>
      <c r="J360" s="2910">
        <v>40</v>
      </c>
      <c r="K360" s="2890">
        <v>2</v>
      </c>
      <c r="L360" s="2890"/>
      <c r="O360" s="1598"/>
      <c r="P360" s="1558"/>
      <c r="Q360" s="424"/>
      <c r="R360" s="2844">
        <v>4</v>
      </c>
    </row>
    <row r="361" spans="1:18">
      <c r="A361" s="2844">
        <v>5</v>
      </c>
      <c r="B361" t="s">
        <v>6091</v>
      </c>
      <c r="C361" s="1554"/>
      <c r="D361" t="s">
        <v>5868</v>
      </c>
      <c r="E361" s="1598"/>
      <c r="F361" s="2912">
        <v>115</v>
      </c>
      <c r="G361" s="979">
        <v>12</v>
      </c>
      <c r="H361" s="2910"/>
      <c r="J361" s="2910">
        <v>24</v>
      </c>
      <c r="K361" s="2890">
        <v>2</v>
      </c>
      <c r="L361" s="2890"/>
      <c r="O361" s="1598"/>
      <c r="P361" s="1558"/>
      <c r="Q361" s="424"/>
      <c r="R361" s="2844">
        <v>5</v>
      </c>
    </row>
    <row r="362" spans="1:18">
      <c r="A362" s="2850">
        <v>6</v>
      </c>
      <c r="B362" t="s">
        <v>6092</v>
      </c>
      <c r="C362" s="1554"/>
      <c r="D362" t="s">
        <v>5868</v>
      </c>
      <c r="E362" s="1554"/>
      <c r="F362" s="2886">
        <v>115</v>
      </c>
      <c r="G362" s="980">
        <v>13.8</v>
      </c>
      <c r="H362" s="2910"/>
      <c r="J362" s="2911">
        <v>24</v>
      </c>
      <c r="K362" s="2890">
        <v>2</v>
      </c>
      <c r="L362" s="2890"/>
      <c r="O362" s="1554"/>
      <c r="P362" s="1558"/>
      <c r="Q362" s="424"/>
      <c r="R362" s="2850">
        <v>6</v>
      </c>
    </row>
    <row r="363" spans="1:18">
      <c r="A363" s="2850">
        <v>7</v>
      </c>
      <c r="B363" t="s">
        <v>6092</v>
      </c>
      <c r="C363" s="1554"/>
      <c r="D363" t="s">
        <v>5868</v>
      </c>
      <c r="E363" s="1554"/>
      <c r="F363" s="2886">
        <v>115</v>
      </c>
      <c r="G363" s="980">
        <v>13.8</v>
      </c>
      <c r="H363" s="2910"/>
      <c r="J363" s="2911">
        <v>20</v>
      </c>
      <c r="K363" s="2890">
        <v>2</v>
      </c>
      <c r="L363" s="2890"/>
      <c r="O363" s="1554"/>
      <c r="P363" s="1558"/>
      <c r="Q363" s="424"/>
      <c r="R363" s="2850">
        <v>7</v>
      </c>
    </row>
    <row r="364" spans="1:18">
      <c r="A364" s="2850">
        <v>8</v>
      </c>
      <c r="B364" t="s">
        <v>6092</v>
      </c>
      <c r="C364" s="1554"/>
      <c r="D364" t="s">
        <v>5868</v>
      </c>
      <c r="E364" s="1554"/>
      <c r="F364" s="2886">
        <v>110</v>
      </c>
      <c r="G364" s="980">
        <v>34.5</v>
      </c>
      <c r="H364" s="2910"/>
      <c r="J364" s="2911">
        <v>20</v>
      </c>
      <c r="K364" s="2890">
        <v>1</v>
      </c>
      <c r="L364" s="2890"/>
      <c r="O364" s="1554"/>
      <c r="P364" s="1558"/>
      <c r="Q364" s="424"/>
      <c r="R364" s="2850">
        <v>8</v>
      </c>
    </row>
    <row r="365" spans="1:18">
      <c r="A365" s="2850">
        <v>9</v>
      </c>
      <c r="B365" t="s">
        <v>6093</v>
      </c>
      <c r="C365" s="1554"/>
      <c r="D365" t="s">
        <v>5868</v>
      </c>
      <c r="E365" s="1554"/>
      <c r="F365" s="2886">
        <v>115</v>
      </c>
      <c r="G365" s="980">
        <v>34.5</v>
      </c>
      <c r="H365" s="2910"/>
      <c r="J365" s="2911">
        <v>15</v>
      </c>
      <c r="K365" s="2890">
        <v>1</v>
      </c>
      <c r="L365" s="2890"/>
      <c r="O365" s="1554"/>
      <c r="P365" s="1558"/>
      <c r="Q365" s="424"/>
      <c r="R365" s="2850">
        <v>9</v>
      </c>
    </row>
    <row r="366" spans="1:18">
      <c r="A366" s="2850">
        <v>10</v>
      </c>
      <c r="B366" t="s">
        <v>6093</v>
      </c>
      <c r="C366" s="1554"/>
      <c r="D366" t="s">
        <v>5868</v>
      </c>
      <c r="E366" s="1554"/>
      <c r="F366" s="2886">
        <v>113</v>
      </c>
      <c r="G366" s="980">
        <v>13.8</v>
      </c>
      <c r="H366" s="2910"/>
      <c r="J366" s="2911">
        <v>7.5</v>
      </c>
      <c r="K366" s="2890">
        <v>1</v>
      </c>
      <c r="L366" s="2890"/>
      <c r="O366" s="1554"/>
      <c r="P366" s="1558"/>
      <c r="Q366" s="424"/>
      <c r="R366" s="2850">
        <v>10</v>
      </c>
    </row>
    <row r="367" spans="1:18">
      <c r="A367" s="2850">
        <v>11</v>
      </c>
      <c r="B367" t="s">
        <v>6094</v>
      </c>
      <c r="C367" s="1554"/>
      <c r="D367" t="s">
        <v>5868</v>
      </c>
      <c r="E367" s="1554"/>
      <c r="F367" s="2886">
        <v>116</v>
      </c>
      <c r="G367" s="980">
        <v>34.5</v>
      </c>
      <c r="H367" s="2910"/>
      <c r="J367" s="2911">
        <v>30</v>
      </c>
      <c r="K367" s="2890">
        <v>2</v>
      </c>
      <c r="L367" s="2890"/>
      <c r="O367" s="1554"/>
      <c r="P367" s="1558"/>
      <c r="Q367" s="424"/>
      <c r="R367" s="2850">
        <v>11</v>
      </c>
    </row>
    <row r="368" spans="1:18">
      <c r="A368" s="2850">
        <v>12</v>
      </c>
      <c r="B368" t="s">
        <v>6095</v>
      </c>
      <c r="C368" s="1554"/>
      <c r="D368" t="s">
        <v>5870</v>
      </c>
      <c r="E368" s="1554"/>
      <c r="F368" s="2886">
        <v>34.5</v>
      </c>
      <c r="G368" s="980">
        <v>13.2</v>
      </c>
      <c r="H368" s="2910"/>
      <c r="J368" s="2911">
        <v>4.2</v>
      </c>
      <c r="K368" s="2890">
        <v>1</v>
      </c>
      <c r="L368" s="2890"/>
      <c r="O368" s="1554"/>
      <c r="P368" s="1558"/>
      <c r="Q368" s="424"/>
      <c r="R368" s="2850">
        <v>12</v>
      </c>
    </row>
    <row r="369" spans="1:18">
      <c r="A369" s="2850">
        <v>13</v>
      </c>
      <c r="B369" t="s">
        <v>6096</v>
      </c>
      <c r="C369" s="1554"/>
      <c r="D369" t="s">
        <v>5870</v>
      </c>
      <c r="E369" s="1554"/>
      <c r="F369" s="2886">
        <v>115</v>
      </c>
      <c r="G369" s="980">
        <v>13.8</v>
      </c>
      <c r="H369" s="2910"/>
      <c r="J369" s="2911">
        <v>10</v>
      </c>
      <c r="K369" s="2890">
        <v>1</v>
      </c>
      <c r="L369" s="2890"/>
      <c r="O369" s="1554"/>
      <c r="P369" s="1558"/>
      <c r="Q369" s="424"/>
      <c r="R369" s="2850">
        <v>13</v>
      </c>
    </row>
    <row r="370" spans="1:18">
      <c r="A370" s="2850">
        <v>14</v>
      </c>
      <c r="B370" t="s">
        <v>6097</v>
      </c>
      <c r="C370" s="1554"/>
      <c r="D370" t="s">
        <v>5870</v>
      </c>
      <c r="E370" s="1554"/>
      <c r="F370" s="2886">
        <v>34.4</v>
      </c>
      <c r="G370" s="980">
        <v>4.4000000000000004</v>
      </c>
      <c r="H370" s="2910"/>
      <c r="J370" s="2911">
        <v>5</v>
      </c>
      <c r="K370" s="2890">
        <v>1</v>
      </c>
      <c r="L370" s="2890"/>
      <c r="O370" s="1554"/>
      <c r="P370" s="1558"/>
      <c r="Q370" s="424"/>
      <c r="R370" s="2850">
        <v>14</v>
      </c>
    </row>
    <row r="371" spans="1:18">
      <c r="A371" s="2850">
        <v>15</v>
      </c>
      <c r="B371" t="s">
        <v>6097</v>
      </c>
      <c r="C371" s="1554"/>
      <c r="D371" t="s">
        <v>5870</v>
      </c>
      <c r="E371" s="1554"/>
      <c r="F371" s="2886">
        <v>34.4</v>
      </c>
      <c r="G371" s="980">
        <v>4.2</v>
      </c>
      <c r="H371" s="2910"/>
      <c r="J371" s="2911">
        <v>5</v>
      </c>
      <c r="K371" s="2890">
        <v>1</v>
      </c>
      <c r="L371" s="2890"/>
      <c r="O371" s="1554"/>
      <c r="P371" s="1558"/>
      <c r="Q371" s="424"/>
      <c r="R371" s="2850">
        <v>15</v>
      </c>
    </row>
    <row r="372" spans="1:18">
      <c r="A372" s="2850">
        <v>16</v>
      </c>
      <c r="B372" t="s">
        <v>6098</v>
      </c>
      <c r="C372" s="1554"/>
      <c r="D372" t="s">
        <v>5868</v>
      </c>
      <c r="E372" s="1554"/>
      <c r="F372" s="2886">
        <v>110</v>
      </c>
      <c r="G372" s="980">
        <v>13.8</v>
      </c>
      <c r="H372" s="2910"/>
      <c r="J372" s="2911">
        <v>5</v>
      </c>
      <c r="K372" s="2890">
        <v>1</v>
      </c>
      <c r="L372" s="2890"/>
      <c r="O372" s="1554"/>
      <c r="P372" s="1558"/>
      <c r="Q372" s="424"/>
      <c r="R372" s="2850">
        <v>16</v>
      </c>
    </row>
    <row r="373" spans="1:18">
      <c r="A373" s="2844">
        <v>17</v>
      </c>
      <c r="B373" t="s">
        <v>6099</v>
      </c>
      <c r="C373" s="1554"/>
      <c r="D373" t="s">
        <v>5870</v>
      </c>
      <c r="E373" s="1554"/>
      <c r="F373" s="2886">
        <v>69</v>
      </c>
      <c r="G373" s="980">
        <v>4.2</v>
      </c>
      <c r="H373" s="2910"/>
      <c r="J373" s="2910">
        <v>10</v>
      </c>
      <c r="K373" s="2890">
        <v>1</v>
      </c>
      <c r="L373" s="2890"/>
      <c r="O373" s="1554"/>
      <c r="P373" s="1558"/>
      <c r="Q373" s="424"/>
      <c r="R373" s="2844">
        <v>17</v>
      </c>
    </row>
    <row r="374" spans="1:18">
      <c r="A374" s="2844">
        <v>18</v>
      </c>
      <c r="B374" t="s">
        <v>6100</v>
      </c>
      <c r="C374" s="1554"/>
      <c r="D374" t="s">
        <v>5870</v>
      </c>
      <c r="E374" s="1554"/>
      <c r="F374" s="2886">
        <v>34.5</v>
      </c>
      <c r="G374" s="980">
        <v>4.4000000000000004</v>
      </c>
      <c r="H374" s="2910"/>
      <c r="J374" s="2910">
        <v>5</v>
      </c>
      <c r="K374" s="2890">
        <v>1</v>
      </c>
      <c r="L374" s="2890"/>
      <c r="O374" s="1554"/>
      <c r="P374" s="1558"/>
      <c r="Q374" s="424"/>
      <c r="R374" s="2844">
        <v>18</v>
      </c>
    </row>
    <row r="375" spans="1:18">
      <c r="A375" s="2844">
        <v>19</v>
      </c>
      <c r="B375" t="s">
        <v>6101</v>
      </c>
      <c r="C375" s="1554"/>
      <c r="D375" t="s">
        <v>5870</v>
      </c>
      <c r="E375" s="1554"/>
      <c r="F375" s="2886">
        <v>34.5</v>
      </c>
      <c r="G375" s="980">
        <v>7.62</v>
      </c>
      <c r="H375" s="2910"/>
      <c r="J375" s="2910">
        <v>5</v>
      </c>
      <c r="K375" s="2890">
        <v>1</v>
      </c>
      <c r="L375" s="2890"/>
      <c r="O375" s="1554"/>
      <c r="P375" s="1558"/>
      <c r="Q375" s="424"/>
      <c r="R375" s="2844">
        <v>19</v>
      </c>
    </row>
    <row r="376" spans="1:18">
      <c r="A376" s="2844">
        <v>20</v>
      </c>
      <c r="B376" t="s">
        <v>6102</v>
      </c>
      <c r="C376" s="1554"/>
      <c r="D376" t="s">
        <v>5868</v>
      </c>
      <c r="E376" s="1554"/>
      <c r="F376" s="2886">
        <v>115</v>
      </c>
      <c r="G376" s="980">
        <v>34.5</v>
      </c>
      <c r="H376" s="2910"/>
      <c r="J376" s="2910">
        <v>7.5</v>
      </c>
      <c r="K376" s="2890">
        <v>2</v>
      </c>
      <c r="L376" s="2890"/>
      <c r="O376" s="1554"/>
      <c r="P376" s="1558"/>
      <c r="Q376" s="424"/>
      <c r="R376" s="2844">
        <v>20</v>
      </c>
    </row>
    <row r="377" spans="1:18">
      <c r="A377" s="2844">
        <v>21</v>
      </c>
      <c r="B377" t="s">
        <v>6102</v>
      </c>
      <c r="C377" s="1554"/>
      <c r="D377" t="s">
        <v>5868</v>
      </c>
      <c r="E377" s="1554"/>
      <c r="F377" s="2886">
        <v>115</v>
      </c>
      <c r="G377" s="980">
        <v>34.5</v>
      </c>
      <c r="H377" s="2910"/>
      <c r="J377" s="2910">
        <v>15</v>
      </c>
      <c r="K377" s="2890">
        <v>2</v>
      </c>
      <c r="L377" s="2890"/>
      <c r="O377" s="1554"/>
      <c r="P377" s="1558"/>
      <c r="Q377" s="424"/>
      <c r="R377" s="2844">
        <v>21</v>
      </c>
    </row>
    <row r="378" spans="1:18">
      <c r="A378" s="2844">
        <v>22</v>
      </c>
      <c r="B378" t="s">
        <v>6103</v>
      </c>
      <c r="C378" s="1554"/>
      <c r="D378" t="s">
        <v>5868</v>
      </c>
      <c r="E378" s="1554"/>
      <c r="F378" s="2886">
        <v>113</v>
      </c>
      <c r="G378" s="980">
        <v>13.8</v>
      </c>
      <c r="H378" s="2910"/>
      <c r="J378" s="2910">
        <v>10</v>
      </c>
      <c r="K378" s="2890">
        <v>1</v>
      </c>
      <c r="L378" s="2890"/>
      <c r="O378" s="1554"/>
      <c r="P378" s="1558"/>
      <c r="Q378" s="424"/>
      <c r="R378" s="2844">
        <v>22</v>
      </c>
    </row>
    <row r="379" spans="1:18">
      <c r="A379" s="2844">
        <v>23</v>
      </c>
      <c r="B379" t="s">
        <v>6103</v>
      </c>
      <c r="C379" s="1554"/>
      <c r="D379" t="s">
        <v>5868</v>
      </c>
      <c r="E379" s="1554"/>
      <c r="F379" s="2886">
        <v>115</v>
      </c>
      <c r="G379" s="980">
        <v>34.5</v>
      </c>
      <c r="H379" s="2910">
        <v>13.8</v>
      </c>
      <c r="J379" s="2910">
        <v>6.7</v>
      </c>
      <c r="K379" s="2890">
        <v>3</v>
      </c>
      <c r="L379" s="2890"/>
      <c r="O379" s="1554"/>
      <c r="P379" s="1558"/>
      <c r="Q379" s="424"/>
      <c r="R379" s="2844">
        <v>23</v>
      </c>
    </row>
    <row r="380" spans="1:18">
      <c r="A380" s="2844">
        <v>24</v>
      </c>
      <c r="B380" t="s">
        <v>6104</v>
      </c>
      <c r="C380" s="1554"/>
      <c r="D380" t="s">
        <v>5870</v>
      </c>
      <c r="E380" s="1554"/>
      <c r="F380" s="2886">
        <v>115</v>
      </c>
      <c r="G380" s="980">
        <v>13.8</v>
      </c>
      <c r="H380" s="2910"/>
      <c r="J380" s="2910">
        <v>18</v>
      </c>
      <c r="K380" s="2890">
        <v>2</v>
      </c>
      <c r="L380" s="2890"/>
      <c r="O380" s="1554"/>
      <c r="P380" s="1558"/>
      <c r="Q380" s="424"/>
      <c r="R380" s="2844">
        <v>24</v>
      </c>
    </row>
    <row r="381" spans="1:18">
      <c r="A381" s="2844">
        <v>25</v>
      </c>
      <c r="B381" t="s">
        <v>6104</v>
      </c>
      <c r="C381" s="1554"/>
      <c r="D381" t="s">
        <v>5870</v>
      </c>
      <c r="E381" s="1554"/>
      <c r="F381" s="2886">
        <v>115</v>
      </c>
      <c r="G381" s="980">
        <v>13.8</v>
      </c>
      <c r="H381" s="2910"/>
      <c r="J381" s="2910">
        <v>20</v>
      </c>
      <c r="K381" s="2890">
        <v>2</v>
      </c>
      <c r="L381" s="2890"/>
      <c r="O381" s="1554"/>
      <c r="P381" s="1558"/>
      <c r="Q381" s="424"/>
      <c r="R381" s="2844">
        <v>25</v>
      </c>
    </row>
    <row r="382" spans="1:18">
      <c r="A382" s="2844">
        <v>26</v>
      </c>
      <c r="B382" t="s">
        <v>6105</v>
      </c>
      <c r="C382" s="1554"/>
      <c r="D382" t="s">
        <v>5870</v>
      </c>
      <c r="E382" s="1554"/>
      <c r="F382" s="2886">
        <v>34.5</v>
      </c>
      <c r="G382" s="980">
        <v>13.2</v>
      </c>
      <c r="H382" s="2910"/>
      <c r="J382" s="2910">
        <v>5</v>
      </c>
      <c r="K382" s="2890">
        <v>1</v>
      </c>
      <c r="L382" s="2890"/>
      <c r="O382" s="1554"/>
      <c r="P382" s="1558"/>
      <c r="Q382" s="424"/>
      <c r="R382" s="2844">
        <v>26</v>
      </c>
    </row>
    <row r="383" spans="1:18">
      <c r="A383" s="2844">
        <v>27</v>
      </c>
      <c r="B383" t="s">
        <v>6106</v>
      </c>
      <c r="C383" s="1554"/>
      <c r="D383" t="s">
        <v>5868</v>
      </c>
      <c r="E383" s="1554"/>
      <c r="F383" s="2886">
        <v>115</v>
      </c>
      <c r="G383" s="980">
        <v>34.5</v>
      </c>
      <c r="H383" s="2910">
        <v>5</v>
      </c>
      <c r="J383" s="2910">
        <v>30</v>
      </c>
      <c r="K383" s="2890">
        <v>1</v>
      </c>
      <c r="L383" s="2890"/>
      <c r="O383" s="1554"/>
      <c r="P383" s="1558"/>
      <c r="Q383" s="424"/>
      <c r="R383" s="2844">
        <v>27</v>
      </c>
    </row>
    <row r="384" spans="1:18">
      <c r="A384" s="2844">
        <v>28</v>
      </c>
      <c r="B384" t="s">
        <v>6106</v>
      </c>
      <c r="C384" s="1554"/>
      <c r="D384" t="s">
        <v>5868</v>
      </c>
      <c r="E384" s="1554"/>
      <c r="F384" s="2886">
        <v>115</v>
      </c>
      <c r="G384" s="980">
        <v>13.8</v>
      </c>
      <c r="H384" s="2910">
        <v>7.97</v>
      </c>
      <c r="J384" s="2910">
        <v>20</v>
      </c>
      <c r="K384" s="2890">
        <v>2</v>
      </c>
      <c r="L384" s="2890"/>
      <c r="O384" s="1554"/>
      <c r="P384" s="1558"/>
      <c r="Q384" s="424"/>
      <c r="R384" s="2844">
        <v>28</v>
      </c>
    </row>
    <row r="385" spans="1:18">
      <c r="A385" s="2844">
        <v>29</v>
      </c>
      <c r="B385" t="s">
        <v>6107</v>
      </c>
      <c r="C385" s="1554"/>
      <c r="D385" t="s">
        <v>5870</v>
      </c>
      <c r="E385" s="1554"/>
      <c r="F385" s="2886">
        <v>19.920000000000002</v>
      </c>
      <c r="G385" s="980">
        <v>4.8</v>
      </c>
      <c r="H385" s="2910"/>
      <c r="J385" s="2910">
        <v>1</v>
      </c>
      <c r="K385" s="2890">
        <v>3</v>
      </c>
      <c r="L385" s="2890">
        <v>1</v>
      </c>
      <c r="O385" s="1554"/>
      <c r="P385" s="1558"/>
      <c r="Q385" s="424"/>
      <c r="R385" s="2844">
        <v>29</v>
      </c>
    </row>
    <row r="386" spans="1:18">
      <c r="A386" s="2844">
        <v>30</v>
      </c>
      <c r="B386" t="s">
        <v>6108</v>
      </c>
      <c r="C386" s="1554"/>
      <c r="D386" t="s">
        <v>5870</v>
      </c>
      <c r="E386" s="1554"/>
      <c r="F386" s="2886">
        <v>115</v>
      </c>
      <c r="G386" s="980">
        <v>13.2</v>
      </c>
      <c r="H386" s="2910"/>
      <c r="J386" s="2910">
        <v>15</v>
      </c>
      <c r="K386" s="2890">
        <v>1</v>
      </c>
      <c r="L386" s="2890"/>
      <c r="O386" s="1554"/>
      <c r="P386" s="1558"/>
      <c r="Q386" s="424"/>
      <c r="R386" s="2844">
        <v>30</v>
      </c>
    </row>
    <row r="387" spans="1:18">
      <c r="A387" s="2844">
        <v>31</v>
      </c>
      <c r="B387" t="s">
        <v>6108</v>
      </c>
      <c r="C387" s="1554"/>
      <c r="D387" t="s">
        <v>5870</v>
      </c>
      <c r="E387" s="1554"/>
      <c r="F387" s="2886">
        <v>115</v>
      </c>
      <c r="G387" s="980">
        <v>23</v>
      </c>
      <c r="H387" s="2910"/>
      <c r="J387" s="2910">
        <v>15</v>
      </c>
      <c r="K387" s="2890">
        <v>1</v>
      </c>
      <c r="L387" s="2890"/>
      <c r="O387" s="1554"/>
      <c r="P387" s="1558"/>
      <c r="Q387" s="424"/>
      <c r="R387" s="2844">
        <v>31</v>
      </c>
    </row>
    <row r="388" spans="1:18">
      <c r="A388" s="2844">
        <v>32</v>
      </c>
      <c r="B388" t="s">
        <v>6109</v>
      </c>
      <c r="C388" s="1554"/>
      <c r="D388" t="s">
        <v>5870</v>
      </c>
      <c r="E388" s="1554"/>
      <c r="F388" s="2886">
        <v>34.5</v>
      </c>
      <c r="G388" s="980">
        <v>4.8</v>
      </c>
      <c r="H388" s="2910"/>
      <c r="J388" s="2910">
        <v>1</v>
      </c>
      <c r="K388" s="2890">
        <v>1</v>
      </c>
      <c r="L388" s="2890"/>
      <c r="O388" s="1554"/>
      <c r="P388" s="1558"/>
      <c r="Q388" s="424"/>
      <c r="R388" s="2844">
        <v>32</v>
      </c>
    </row>
    <row r="389" spans="1:18">
      <c r="A389" s="2844">
        <v>33</v>
      </c>
      <c r="B389" t="s">
        <v>6110</v>
      </c>
      <c r="C389" s="1554"/>
      <c r="D389" t="s">
        <v>5868</v>
      </c>
      <c r="E389" s="1554"/>
      <c r="F389" s="2886">
        <v>113</v>
      </c>
      <c r="G389" s="980">
        <v>13.8</v>
      </c>
      <c r="H389" s="2910"/>
      <c r="J389" s="2910">
        <v>8.4</v>
      </c>
      <c r="K389" s="2890">
        <v>1</v>
      </c>
      <c r="L389" s="2890"/>
      <c r="O389" s="1554"/>
      <c r="P389" s="1558"/>
      <c r="Q389" s="424"/>
      <c r="R389" s="2844">
        <v>33</v>
      </c>
    </row>
    <row r="390" spans="1:18">
      <c r="A390" s="2844">
        <v>34</v>
      </c>
      <c r="B390" t="s">
        <v>6110</v>
      </c>
      <c r="C390" s="1554"/>
      <c r="D390" t="s">
        <v>5868</v>
      </c>
      <c r="E390" s="1554"/>
      <c r="F390" s="2886">
        <v>115</v>
      </c>
      <c r="G390" s="980">
        <v>46</v>
      </c>
      <c r="H390" s="2910"/>
      <c r="J390" s="2910">
        <v>20</v>
      </c>
      <c r="K390" s="2890">
        <v>1</v>
      </c>
      <c r="L390" s="2890"/>
      <c r="O390" s="1554"/>
      <c r="P390" s="1558"/>
      <c r="Q390" s="424"/>
      <c r="R390" s="2844">
        <v>34</v>
      </c>
    </row>
    <row r="391" spans="1:18">
      <c r="A391" s="2844">
        <v>35</v>
      </c>
      <c r="B391" t="s">
        <v>6110</v>
      </c>
      <c r="C391" s="1554"/>
      <c r="D391" t="s">
        <v>5868</v>
      </c>
      <c r="E391" s="1554"/>
      <c r="F391" s="2886">
        <v>115</v>
      </c>
      <c r="G391" s="980">
        <v>115</v>
      </c>
      <c r="H391" s="2910"/>
      <c r="J391" s="2910">
        <v>155.9</v>
      </c>
      <c r="K391" s="2890">
        <v>1</v>
      </c>
      <c r="L391" s="2890"/>
      <c r="O391" s="1554"/>
      <c r="P391" s="1558"/>
      <c r="Q391" s="424"/>
      <c r="R391" s="2844">
        <v>35</v>
      </c>
    </row>
    <row r="392" spans="1:18">
      <c r="A392" s="2844">
        <v>36</v>
      </c>
      <c r="B392" t="s">
        <v>6111</v>
      </c>
      <c r="C392" s="1554"/>
      <c r="D392" t="s">
        <v>5870</v>
      </c>
      <c r="E392" s="1554"/>
      <c r="F392" s="2886">
        <v>115</v>
      </c>
      <c r="G392" s="980">
        <v>13.8</v>
      </c>
      <c r="H392" s="2910"/>
      <c r="J392" s="2910">
        <v>20</v>
      </c>
      <c r="K392" s="2890">
        <v>1</v>
      </c>
      <c r="L392" s="2890"/>
      <c r="O392" s="1554"/>
      <c r="P392" s="1558"/>
      <c r="Q392" s="424"/>
      <c r="R392" s="2844">
        <v>36</v>
      </c>
    </row>
    <row r="393" spans="1:18">
      <c r="A393" s="2844">
        <v>37</v>
      </c>
      <c r="B393" t="s">
        <v>6111</v>
      </c>
      <c r="C393" s="1554"/>
      <c r="D393" t="s">
        <v>5870</v>
      </c>
      <c r="E393" s="1554"/>
      <c r="F393" s="2886">
        <v>113</v>
      </c>
      <c r="G393" s="980">
        <v>13.8</v>
      </c>
      <c r="H393" s="2910"/>
      <c r="J393" s="2910">
        <v>20.2</v>
      </c>
      <c r="K393" s="2890">
        <v>1</v>
      </c>
      <c r="L393" s="2890"/>
      <c r="O393" s="1554"/>
      <c r="P393" s="1558"/>
      <c r="Q393" s="424"/>
      <c r="R393" s="2844">
        <v>37</v>
      </c>
    </row>
    <row r="394" spans="1:18">
      <c r="A394" s="2844">
        <v>38</v>
      </c>
      <c r="B394" t="s">
        <v>6112</v>
      </c>
      <c r="C394" s="1554"/>
      <c r="D394" t="s">
        <v>5870</v>
      </c>
      <c r="E394" s="1554"/>
      <c r="F394" s="2886">
        <v>34.5</v>
      </c>
      <c r="G394" s="980">
        <v>0.48</v>
      </c>
      <c r="H394" s="2910"/>
      <c r="J394" s="2910">
        <v>0.33300000000000002</v>
      </c>
      <c r="K394" s="2890">
        <v>3</v>
      </c>
      <c r="L394" s="2890"/>
      <c r="O394" s="1554"/>
      <c r="P394" s="1558"/>
      <c r="Q394" s="424"/>
      <c r="R394" s="2844">
        <v>38</v>
      </c>
    </row>
    <row r="395" spans="1:18">
      <c r="A395" s="2844">
        <v>39</v>
      </c>
      <c r="B395" t="s">
        <v>6113</v>
      </c>
      <c r="C395" s="1554"/>
      <c r="D395" t="s">
        <v>5870</v>
      </c>
      <c r="E395" s="1554"/>
      <c r="F395" s="2886">
        <v>34.4</v>
      </c>
      <c r="G395" s="980">
        <v>13.8</v>
      </c>
      <c r="H395" s="2910">
        <v>2.4</v>
      </c>
      <c r="J395" s="2910">
        <v>10</v>
      </c>
      <c r="K395" s="2890">
        <v>1</v>
      </c>
      <c r="L395" s="2890"/>
      <c r="O395" s="1554"/>
      <c r="P395" s="1558"/>
      <c r="Q395" s="424"/>
      <c r="R395" s="2844">
        <v>39</v>
      </c>
    </row>
    <row r="396" spans="1:18">
      <c r="A396" s="2844">
        <v>40</v>
      </c>
      <c r="B396" t="s">
        <v>6114</v>
      </c>
      <c r="C396" s="1554"/>
      <c r="D396" t="s">
        <v>5870</v>
      </c>
      <c r="E396" s="1554"/>
      <c r="F396" s="2886">
        <v>115</v>
      </c>
      <c r="G396" s="980">
        <v>13.8</v>
      </c>
      <c r="H396" s="2910"/>
      <c r="J396" s="2910">
        <v>13.4</v>
      </c>
      <c r="K396" s="2890">
        <v>2</v>
      </c>
      <c r="L396" s="2890"/>
      <c r="O396" s="1554"/>
      <c r="P396" s="1558"/>
      <c r="Q396" s="424"/>
      <c r="R396" s="2844">
        <v>40</v>
      </c>
    </row>
    <row r="397" spans="1:18">
      <c r="A397" s="2844">
        <v>41</v>
      </c>
      <c r="B397" t="s">
        <v>6115</v>
      </c>
      <c r="C397" s="1554"/>
      <c r="D397" t="s">
        <v>5870</v>
      </c>
      <c r="E397" s="1554"/>
      <c r="F397" s="2886">
        <v>67</v>
      </c>
      <c r="G397" s="980">
        <v>4.4000000000000004</v>
      </c>
      <c r="H397" s="2910"/>
      <c r="J397" s="2910">
        <v>5</v>
      </c>
      <c r="K397" s="2890">
        <v>1</v>
      </c>
      <c r="L397" s="2890"/>
      <c r="O397" s="1554"/>
      <c r="P397" s="1558"/>
      <c r="Q397" s="424"/>
      <c r="R397" s="2844">
        <v>41</v>
      </c>
    </row>
    <row r="398" spans="1:18">
      <c r="A398" s="2844">
        <v>42</v>
      </c>
      <c r="B398" t="s">
        <v>6115</v>
      </c>
      <c r="C398" s="1554"/>
      <c r="D398" t="s">
        <v>5870</v>
      </c>
      <c r="E398" s="1554"/>
      <c r="F398" s="2886">
        <v>69</v>
      </c>
      <c r="G398" s="980">
        <v>4.2</v>
      </c>
      <c r="H398" s="2910">
        <v>4.8</v>
      </c>
      <c r="J398" s="2910">
        <v>10</v>
      </c>
      <c r="K398" s="2890">
        <v>1</v>
      </c>
      <c r="L398" s="2890"/>
      <c r="O398" s="1554"/>
      <c r="P398" s="1558"/>
      <c r="Q398" s="424"/>
      <c r="R398" s="2844">
        <v>42</v>
      </c>
    </row>
    <row r="399" spans="1:18">
      <c r="A399" s="2844">
        <v>43</v>
      </c>
      <c r="B399" t="s">
        <v>6116</v>
      </c>
      <c r="C399" s="1554"/>
      <c r="D399" t="s">
        <v>5870</v>
      </c>
      <c r="E399" s="1554"/>
      <c r="F399" s="2886">
        <v>34.4</v>
      </c>
      <c r="G399" s="980">
        <v>4.4000000000000004</v>
      </c>
      <c r="H399" s="2910"/>
      <c r="J399" s="2910">
        <v>5</v>
      </c>
      <c r="K399" s="2890">
        <v>2</v>
      </c>
      <c r="L399" s="2890"/>
      <c r="O399" s="1554"/>
      <c r="P399" s="1558"/>
      <c r="Q399" s="424"/>
      <c r="R399" s="2844">
        <v>43</v>
      </c>
    </row>
    <row r="400" spans="1:18">
      <c r="A400" s="2844">
        <v>44</v>
      </c>
      <c r="B400" t="s">
        <v>6117</v>
      </c>
      <c r="C400" s="1554"/>
      <c r="D400" t="s">
        <v>5870</v>
      </c>
      <c r="E400" s="1554"/>
      <c r="F400" s="2886">
        <v>115</v>
      </c>
      <c r="G400" s="980">
        <v>23</v>
      </c>
      <c r="H400" s="2910"/>
      <c r="J400" s="2910">
        <v>15</v>
      </c>
      <c r="K400" s="2890">
        <v>2</v>
      </c>
      <c r="L400" s="2890"/>
      <c r="O400" s="1554"/>
      <c r="P400" s="1558"/>
      <c r="Q400" s="424"/>
      <c r="R400" s="2844">
        <v>44</v>
      </c>
    </row>
    <row r="401" spans="1:18">
      <c r="A401" s="2844">
        <v>45</v>
      </c>
      <c r="B401" t="s">
        <v>6117</v>
      </c>
      <c r="C401" s="1554"/>
      <c r="D401" t="s">
        <v>5870</v>
      </c>
      <c r="E401" s="1554"/>
      <c r="F401" s="2886">
        <v>115</v>
      </c>
      <c r="G401" s="980">
        <v>23</v>
      </c>
      <c r="H401" s="2910"/>
      <c r="J401" s="2910">
        <v>13.44</v>
      </c>
      <c r="K401" s="2890">
        <v>2</v>
      </c>
      <c r="L401" s="2890"/>
      <c r="O401" s="1554"/>
      <c r="P401" s="1558"/>
      <c r="Q401" s="424"/>
      <c r="R401" s="2844">
        <v>45</v>
      </c>
    </row>
    <row r="402" spans="1:18">
      <c r="A402" s="2844">
        <v>46</v>
      </c>
      <c r="B402" t="s">
        <v>6118</v>
      </c>
      <c r="C402" s="1554"/>
      <c r="D402" t="s">
        <v>5868</v>
      </c>
      <c r="E402" s="1554"/>
      <c r="F402" s="2886">
        <v>115</v>
      </c>
      <c r="G402" s="980">
        <v>23</v>
      </c>
      <c r="H402" s="2910"/>
      <c r="J402" s="2910">
        <v>30</v>
      </c>
      <c r="K402" s="2890">
        <v>4</v>
      </c>
      <c r="L402" s="2890"/>
      <c r="O402" s="1554"/>
      <c r="P402" s="1558"/>
      <c r="Q402" s="424"/>
      <c r="R402" s="2844">
        <v>46</v>
      </c>
    </row>
    <row r="403" spans="1:18">
      <c r="A403" s="2844">
        <v>47</v>
      </c>
      <c r="B403" t="s">
        <v>6119</v>
      </c>
      <c r="C403" s="1554"/>
      <c r="D403" t="s">
        <v>5870</v>
      </c>
      <c r="E403" s="1554"/>
      <c r="F403" s="2886">
        <v>34.5</v>
      </c>
      <c r="G403" s="980">
        <v>0.24</v>
      </c>
      <c r="H403" s="2910"/>
      <c r="J403" s="2910">
        <v>0.33300000000000002</v>
      </c>
      <c r="K403" s="2890">
        <v>1</v>
      </c>
      <c r="L403" s="2890"/>
      <c r="O403" s="1554"/>
      <c r="P403" s="1558"/>
      <c r="Q403" s="424"/>
      <c r="R403" s="2844">
        <v>47</v>
      </c>
    </row>
    <row r="404" spans="1:18">
      <c r="A404" s="2844">
        <v>48</v>
      </c>
      <c r="B404" t="s">
        <v>6119</v>
      </c>
      <c r="C404" s="1554"/>
      <c r="D404" t="s">
        <v>5870</v>
      </c>
      <c r="E404" s="1554"/>
      <c r="F404" s="2886">
        <v>34.4</v>
      </c>
      <c r="G404" s="980">
        <v>0.24</v>
      </c>
      <c r="H404" s="2910"/>
      <c r="J404" s="2910">
        <v>0.33300000000000002</v>
      </c>
      <c r="K404" s="2890">
        <v>2</v>
      </c>
      <c r="L404" s="2890"/>
      <c r="O404" s="1554"/>
      <c r="P404" s="1558"/>
      <c r="Q404" s="424"/>
      <c r="R404" s="2844">
        <v>48</v>
      </c>
    </row>
    <row r="405" spans="1:18">
      <c r="A405" s="2844">
        <v>49</v>
      </c>
      <c r="B405" t="s">
        <v>6120</v>
      </c>
      <c r="C405" s="1554"/>
      <c r="D405" t="s">
        <v>5870</v>
      </c>
      <c r="E405" s="1554"/>
      <c r="F405" s="2886">
        <v>115</v>
      </c>
      <c r="G405" s="980">
        <v>13.8</v>
      </c>
      <c r="H405" s="2910"/>
      <c r="J405" s="2910">
        <v>15</v>
      </c>
      <c r="K405" s="2890">
        <v>1</v>
      </c>
      <c r="L405" s="2890"/>
      <c r="O405" s="1554"/>
      <c r="P405" s="1558"/>
      <c r="Q405" s="424"/>
      <c r="R405" s="2844">
        <v>49</v>
      </c>
    </row>
    <row r="406" spans="1:18">
      <c r="A406" s="2844">
        <v>50</v>
      </c>
      <c r="B406" t="s">
        <v>6121</v>
      </c>
      <c r="C406" s="1554"/>
      <c r="D406" t="s">
        <v>5870</v>
      </c>
      <c r="E406" s="1554"/>
      <c r="F406" s="2886">
        <v>34.5</v>
      </c>
      <c r="G406" s="980">
        <v>4.8</v>
      </c>
      <c r="H406" s="2910"/>
      <c r="J406" s="2910">
        <v>1.5</v>
      </c>
      <c r="K406" s="2890">
        <v>1</v>
      </c>
      <c r="L406" s="2890"/>
      <c r="O406" s="1554"/>
      <c r="P406" s="1558"/>
      <c r="Q406" s="424"/>
      <c r="R406" s="2844">
        <v>50</v>
      </c>
    </row>
    <row r="407" spans="1:18">
      <c r="A407" s="2844">
        <v>51</v>
      </c>
      <c r="B407" t="s">
        <v>6122</v>
      </c>
      <c r="C407" s="1554"/>
      <c r="D407" t="s">
        <v>5868</v>
      </c>
      <c r="E407" s="1554"/>
      <c r="F407" s="2886">
        <v>34.5</v>
      </c>
      <c r="G407" s="980">
        <v>13.8</v>
      </c>
      <c r="H407" s="2910"/>
      <c r="J407" s="2910">
        <v>1.5</v>
      </c>
      <c r="K407" s="2890">
        <v>1</v>
      </c>
      <c r="L407" s="2890"/>
      <c r="O407" s="1554"/>
      <c r="P407" s="1558"/>
      <c r="Q407" s="424"/>
      <c r="R407" s="2844">
        <v>51</v>
      </c>
    </row>
    <row r="408" spans="1:18">
      <c r="A408" s="2844">
        <v>52</v>
      </c>
      <c r="B408" t="s">
        <v>6122</v>
      </c>
      <c r="C408" s="1554"/>
      <c r="D408" t="s">
        <v>5868</v>
      </c>
      <c r="E408" s="1554"/>
      <c r="F408" s="2886">
        <v>115</v>
      </c>
      <c r="G408" s="980">
        <v>34.5</v>
      </c>
      <c r="H408" s="2910"/>
      <c r="J408" s="2910">
        <v>7.5</v>
      </c>
      <c r="K408" s="2890">
        <v>1</v>
      </c>
      <c r="L408" s="2890"/>
      <c r="O408" s="1554"/>
      <c r="P408" s="1558"/>
      <c r="Q408" s="424"/>
      <c r="R408" s="2844">
        <v>52</v>
      </c>
    </row>
    <row r="409" spans="1:18">
      <c r="A409" s="2844">
        <v>53</v>
      </c>
      <c r="B409" t="s">
        <v>6123</v>
      </c>
      <c r="C409" s="1554"/>
      <c r="D409" t="s">
        <v>5868</v>
      </c>
      <c r="E409" s="1554"/>
      <c r="F409" s="2886">
        <v>110</v>
      </c>
      <c r="G409" s="980">
        <v>46</v>
      </c>
      <c r="H409" s="2910"/>
      <c r="J409" s="2910">
        <v>18</v>
      </c>
      <c r="K409" s="2890">
        <v>1</v>
      </c>
      <c r="L409" s="2890"/>
      <c r="O409" s="1554"/>
      <c r="P409" s="1558"/>
      <c r="Q409" s="424"/>
      <c r="R409" s="2844">
        <v>53</v>
      </c>
    </row>
    <row r="410" spans="1:18">
      <c r="A410" s="2844">
        <v>54</v>
      </c>
      <c r="B410" t="s">
        <v>6123</v>
      </c>
      <c r="C410" s="1554"/>
      <c r="D410" t="s">
        <v>5868</v>
      </c>
      <c r="E410" s="1554"/>
      <c r="F410" s="2886">
        <v>115</v>
      </c>
      <c r="G410" s="980">
        <v>46</v>
      </c>
      <c r="H410" s="2910"/>
      <c r="J410" s="2910">
        <v>20.100000000000001</v>
      </c>
      <c r="K410" s="2890">
        <v>1</v>
      </c>
      <c r="L410" s="2890"/>
      <c r="O410" s="1554"/>
      <c r="P410" s="1558"/>
      <c r="Q410" s="424"/>
      <c r="R410" s="2844">
        <v>54</v>
      </c>
    </row>
    <row r="411" spans="1:18">
      <c r="A411" s="2844">
        <v>55</v>
      </c>
      <c r="B411" t="s">
        <v>6123</v>
      </c>
      <c r="C411" s="1554"/>
      <c r="D411" t="s">
        <v>5868</v>
      </c>
      <c r="E411" s="1554"/>
      <c r="F411" s="2886">
        <v>115</v>
      </c>
      <c r="G411" s="980">
        <v>13.8</v>
      </c>
      <c r="H411" s="2910"/>
      <c r="J411" s="2910">
        <v>13.4</v>
      </c>
      <c r="K411" s="2890">
        <v>1</v>
      </c>
      <c r="L411" s="2890"/>
      <c r="O411" s="1554"/>
      <c r="P411" s="1558"/>
      <c r="Q411" s="424"/>
      <c r="R411" s="2844">
        <v>55</v>
      </c>
    </row>
    <row r="412" spans="1:18">
      <c r="A412" s="2844">
        <v>56</v>
      </c>
      <c r="B412" t="s">
        <v>6123</v>
      </c>
      <c r="C412" s="1554"/>
      <c r="D412" t="s">
        <v>5868</v>
      </c>
      <c r="E412" s="1554"/>
      <c r="F412" s="2886">
        <v>115</v>
      </c>
      <c r="G412" s="980">
        <v>15</v>
      </c>
      <c r="H412" s="2910"/>
      <c r="J412" s="2910">
        <v>49.6</v>
      </c>
      <c r="K412" s="2890">
        <v>1</v>
      </c>
      <c r="L412" s="2890"/>
      <c r="O412" s="1554"/>
      <c r="P412" s="1558"/>
      <c r="Q412" s="424"/>
      <c r="R412" s="2844">
        <v>56</v>
      </c>
    </row>
    <row r="413" spans="1:18" ht="16" thickBot="1">
      <c r="A413" s="2844">
        <v>57</v>
      </c>
      <c r="B413" t="s">
        <v>6124</v>
      </c>
      <c r="C413" s="1554"/>
      <c r="D413" t="s">
        <v>5870</v>
      </c>
      <c r="E413" s="1554"/>
      <c r="F413" s="2886">
        <v>115</v>
      </c>
      <c r="G413" s="980">
        <v>13.8</v>
      </c>
      <c r="H413" s="2910"/>
      <c r="J413" s="2910">
        <v>12</v>
      </c>
      <c r="K413" s="2890">
        <v>1</v>
      </c>
      <c r="L413" s="2890"/>
      <c r="O413" s="1554"/>
      <c r="P413" s="1558"/>
      <c r="Q413" s="424"/>
      <c r="R413" s="2844">
        <v>57</v>
      </c>
    </row>
    <row r="414" spans="1:18" ht="16" thickBot="1">
      <c r="A414" s="3083">
        <v>58</v>
      </c>
      <c r="B414" s="3038"/>
      <c r="C414" s="1789" t="s">
        <v>5892</v>
      </c>
      <c r="D414" s="3038"/>
      <c r="E414" s="1789"/>
      <c r="F414" s="2893"/>
      <c r="G414" s="3097"/>
      <c r="H414" s="3095"/>
      <c r="J414" s="3084"/>
      <c r="K414" s="2896">
        <f>SUM(K357:K413)</f>
        <v>93</v>
      </c>
      <c r="L414" s="2896">
        <f>SUM(L357:L413)</f>
        <v>1</v>
      </c>
      <c r="M414" s="3038"/>
      <c r="N414" s="3038"/>
      <c r="O414" s="1789"/>
      <c r="P414" s="2896">
        <f>SUM(P357:P413)</f>
        <v>0</v>
      </c>
      <c r="Q414" s="2896">
        <f>SUM(Q357:Q413)</f>
        <v>0</v>
      </c>
      <c r="R414" s="3083">
        <v>58</v>
      </c>
    </row>
    <row r="416" spans="1:18">
      <c r="A416" s="12" t="s">
        <v>6125</v>
      </c>
      <c r="B416" s="391"/>
      <c r="C416" s="391"/>
      <c r="D416" s="391"/>
      <c r="E416" s="391"/>
      <c r="F416" s="391"/>
      <c r="G416" s="391"/>
      <c r="H416" s="391"/>
      <c r="J416" s="12" t="s">
        <v>6126</v>
      </c>
      <c r="K416" s="391"/>
      <c r="L416" s="391"/>
      <c r="M416" s="391"/>
      <c r="N416" s="391"/>
      <c r="O416" s="391"/>
      <c r="P416" s="391"/>
      <c r="Q416" s="391"/>
      <c r="R416" s="391"/>
    </row>
    <row r="418" spans="1:18" ht="16" thickBot="1">
      <c r="A418" s="9"/>
      <c r="B418" s="3038"/>
      <c r="C418" s="3038"/>
      <c r="D418" s="3038"/>
      <c r="E418" s="3038"/>
      <c r="F418" s="3096"/>
      <c r="G418" s="3096"/>
      <c r="H418" s="3060"/>
      <c r="J418" s="9"/>
      <c r="K418" s="3038"/>
      <c r="L418" s="3038"/>
      <c r="M418" s="3038"/>
      <c r="N418" s="3038"/>
      <c r="O418" s="3038"/>
      <c r="P418" s="3096"/>
      <c r="Q418" s="3096"/>
      <c r="R418" s="3060"/>
    </row>
    <row r="419" spans="1:18" ht="16" thickBot="1">
      <c r="A419" s="2898" t="s">
        <v>5820</v>
      </c>
      <c r="B419" s="3067"/>
      <c r="C419" s="3067"/>
      <c r="D419" s="3060"/>
      <c r="E419" s="3060"/>
      <c r="F419" s="2839"/>
      <c r="G419" s="2839"/>
      <c r="H419" s="2034"/>
      <c r="J419" s="2898" t="s">
        <v>5820</v>
      </c>
      <c r="K419" s="3067"/>
      <c r="L419" s="3067"/>
      <c r="M419" s="3060"/>
      <c r="N419" s="3060"/>
      <c r="O419" s="3060"/>
      <c r="P419" s="2839"/>
      <c r="Q419" s="2839"/>
      <c r="R419" s="2034"/>
    </row>
    <row r="420" spans="1:18">
      <c r="A420" s="2791"/>
      <c r="C420" s="1554"/>
      <c r="D420" s="363"/>
      <c r="E420" s="1598"/>
      <c r="F420" s="391"/>
      <c r="G420" s="391"/>
      <c r="H420" s="2753"/>
      <c r="J420" s="2791"/>
      <c r="K420" s="1554"/>
      <c r="L420" s="1554"/>
      <c r="M420" s="391" t="s">
        <v>5848</v>
      </c>
      <c r="N420" s="391"/>
      <c r="O420" s="391"/>
      <c r="P420" s="391"/>
      <c r="Q420" s="1601"/>
      <c r="R420" s="2031"/>
    </row>
    <row r="421" spans="1:18" ht="16" thickBot="1">
      <c r="A421" s="2795"/>
      <c r="B421" s="363"/>
      <c r="C421" s="1598"/>
      <c r="D421" s="363"/>
      <c r="E421" s="1598"/>
      <c r="F421" s="3060" t="s">
        <v>5849</v>
      </c>
      <c r="G421" s="3060"/>
      <c r="H421" s="2034"/>
      <c r="J421" s="2795" t="s">
        <v>5850</v>
      </c>
      <c r="K421" s="1598" t="s">
        <v>5851</v>
      </c>
      <c r="L421" s="1598" t="s">
        <v>5851</v>
      </c>
      <c r="M421" s="3060" t="s">
        <v>5852</v>
      </c>
      <c r="N421" s="3060"/>
      <c r="O421" s="3060"/>
      <c r="P421" s="3060"/>
      <c r="Q421" s="2034"/>
      <c r="R421" s="1598"/>
    </row>
    <row r="422" spans="1:18">
      <c r="A422" s="2795"/>
      <c r="B422" s="363"/>
      <c r="C422" s="1598"/>
      <c r="D422" s="363"/>
      <c r="E422" s="1598"/>
      <c r="F422" s="1598"/>
      <c r="G422" s="1601"/>
      <c r="H422" s="1598"/>
      <c r="J422" s="2795" t="s">
        <v>5853</v>
      </c>
      <c r="K422" s="1598" t="s">
        <v>5854</v>
      </c>
      <c r="L422" s="1598" t="s">
        <v>5855</v>
      </c>
      <c r="M422" s="363"/>
      <c r="N422" s="363"/>
      <c r="O422" s="1598"/>
      <c r="P422" s="1598"/>
      <c r="Q422" s="1601"/>
      <c r="R422" s="1598"/>
    </row>
    <row r="423" spans="1:18">
      <c r="A423" s="2795" t="s">
        <v>399</v>
      </c>
      <c r="B423" s="391" t="s">
        <v>5856</v>
      </c>
      <c r="C423" s="1601"/>
      <c r="D423" s="391" t="s">
        <v>5857</v>
      </c>
      <c r="E423" s="1601"/>
      <c r="F423" s="1598"/>
      <c r="G423" s="1601"/>
      <c r="H423" s="1598"/>
      <c r="J423" s="2795" t="s">
        <v>5858</v>
      </c>
      <c r="K423" s="1598" t="s">
        <v>5859</v>
      </c>
      <c r="L423" s="1598" t="s">
        <v>5854</v>
      </c>
      <c r="M423" s="391"/>
      <c r="N423" s="391"/>
      <c r="O423" s="1601"/>
      <c r="P423" s="1598" t="s">
        <v>108</v>
      </c>
      <c r="Q423" s="1601" t="s">
        <v>5860</v>
      </c>
      <c r="R423" s="1598" t="s">
        <v>399</v>
      </c>
    </row>
    <row r="424" spans="1:18">
      <c r="A424" s="2795" t="s">
        <v>402</v>
      </c>
      <c r="C424" s="1554"/>
      <c r="D424" s="363"/>
      <c r="E424" s="1598"/>
      <c r="F424" s="1598" t="s">
        <v>1067</v>
      </c>
      <c r="G424" s="1601" t="s">
        <v>5861</v>
      </c>
      <c r="H424" s="1598" t="s">
        <v>5862</v>
      </c>
      <c r="J424" s="2795" t="s">
        <v>5863</v>
      </c>
      <c r="K424" s="1598" t="s">
        <v>2163</v>
      </c>
      <c r="L424" s="1598" t="s">
        <v>5859</v>
      </c>
      <c r="M424" s="391" t="s">
        <v>5864</v>
      </c>
      <c r="N424" s="391"/>
      <c r="O424" s="1601"/>
      <c r="P424" s="1598" t="s">
        <v>5865</v>
      </c>
      <c r="Q424" s="1601" t="s">
        <v>5866</v>
      </c>
      <c r="R424" s="1598" t="s">
        <v>402</v>
      </c>
    </row>
    <row r="425" spans="1:18">
      <c r="A425" s="2844"/>
      <c r="C425" s="1598"/>
      <c r="E425" s="1598"/>
      <c r="F425" s="1598"/>
      <c r="G425" s="1601"/>
      <c r="H425" s="1554"/>
      <c r="J425" s="2844"/>
      <c r="K425" s="1554"/>
      <c r="L425" s="1598"/>
      <c r="O425" s="1598"/>
      <c r="P425" s="1598"/>
      <c r="Q425" s="1598"/>
      <c r="R425" s="1554"/>
    </row>
    <row r="426" spans="1:18" ht="16" thickBot="1">
      <c r="A426" s="3083"/>
      <c r="B426" s="3060" t="s">
        <v>172</v>
      </c>
      <c r="C426" s="2034"/>
      <c r="D426" s="3060" t="s">
        <v>173</v>
      </c>
      <c r="E426" s="2034"/>
      <c r="F426" s="1717" t="s">
        <v>174</v>
      </c>
      <c r="G426" s="2034" t="s">
        <v>175</v>
      </c>
      <c r="H426" s="2034" t="s">
        <v>513</v>
      </c>
      <c r="J426" s="3061" t="s">
        <v>514</v>
      </c>
      <c r="K426" s="3061" t="s">
        <v>515</v>
      </c>
      <c r="L426" s="3061" t="s">
        <v>516</v>
      </c>
      <c r="M426" s="3060" t="s">
        <v>517</v>
      </c>
      <c r="N426" s="3060"/>
      <c r="O426" s="2034"/>
      <c r="P426" s="1717" t="s">
        <v>518</v>
      </c>
      <c r="Q426" s="1717" t="s">
        <v>519</v>
      </c>
      <c r="R426" s="1717"/>
    </row>
    <row r="427" spans="1:18">
      <c r="A427" s="2844">
        <v>1</v>
      </c>
      <c r="B427" t="s">
        <v>6127</v>
      </c>
      <c r="C427" s="1554"/>
      <c r="D427" t="s">
        <v>5870</v>
      </c>
      <c r="E427" s="1601"/>
      <c r="F427" s="2912">
        <v>115</v>
      </c>
      <c r="G427" s="979">
        <v>13.2</v>
      </c>
      <c r="H427" s="2910"/>
      <c r="J427" s="2910">
        <v>15</v>
      </c>
      <c r="K427" s="2890">
        <v>1</v>
      </c>
      <c r="L427" s="2890"/>
      <c r="O427" s="1601"/>
      <c r="P427" s="1558"/>
      <c r="Q427" s="424"/>
      <c r="R427" s="2844">
        <v>1</v>
      </c>
    </row>
    <row r="428" spans="1:18">
      <c r="A428" s="2844">
        <v>2</v>
      </c>
      <c r="B428" t="s">
        <v>6128</v>
      </c>
      <c r="C428" s="1554"/>
      <c r="D428" t="s">
        <v>5870</v>
      </c>
      <c r="E428" s="1598"/>
      <c r="F428" s="2912">
        <v>34.5</v>
      </c>
      <c r="G428" s="979">
        <v>4.8</v>
      </c>
      <c r="H428" s="2910"/>
      <c r="J428" s="2910">
        <v>3.75</v>
      </c>
      <c r="K428" s="2890">
        <v>1</v>
      </c>
      <c r="L428" s="2890"/>
      <c r="O428" s="1598"/>
      <c r="P428" s="1558"/>
      <c r="Q428" s="424"/>
      <c r="R428" s="2844">
        <v>2</v>
      </c>
    </row>
    <row r="429" spans="1:18">
      <c r="A429" s="2844">
        <v>3</v>
      </c>
      <c r="B429" t="s">
        <v>6129</v>
      </c>
      <c r="C429" s="1554"/>
      <c r="D429" t="s">
        <v>5870</v>
      </c>
      <c r="E429" s="1598"/>
      <c r="F429" s="2912">
        <v>34.5</v>
      </c>
      <c r="G429" s="979">
        <v>13.8</v>
      </c>
      <c r="H429" s="2910"/>
      <c r="J429" s="2910">
        <v>5</v>
      </c>
      <c r="K429" s="2890">
        <v>1</v>
      </c>
      <c r="L429" s="2890"/>
      <c r="O429" s="1598"/>
      <c r="P429" s="1558"/>
      <c r="Q429" s="424"/>
      <c r="R429" s="2844">
        <v>3</v>
      </c>
    </row>
    <row r="430" spans="1:18">
      <c r="A430" s="2844">
        <v>4</v>
      </c>
      <c r="B430" t="s">
        <v>6130</v>
      </c>
      <c r="C430" s="1554"/>
      <c r="D430" t="s">
        <v>5870</v>
      </c>
      <c r="E430" s="1598"/>
      <c r="F430" s="2912">
        <v>34.5</v>
      </c>
      <c r="G430" s="979">
        <v>13.2</v>
      </c>
      <c r="H430" s="2910"/>
      <c r="J430" s="2910">
        <v>7.5</v>
      </c>
      <c r="K430" s="2890">
        <v>1</v>
      </c>
      <c r="L430" s="2890"/>
      <c r="O430" s="1598"/>
      <c r="P430" s="1558"/>
      <c r="Q430" s="424"/>
      <c r="R430" s="2844">
        <v>4</v>
      </c>
    </row>
    <row r="431" spans="1:18">
      <c r="A431" s="2844">
        <v>5</v>
      </c>
      <c r="B431" t="s">
        <v>6130</v>
      </c>
      <c r="C431" s="1554"/>
      <c r="D431" t="s">
        <v>5870</v>
      </c>
      <c r="E431" s="1598"/>
      <c r="F431" s="2912">
        <v>13.2</v>
      </c>
      <c r="G431" s="979">
        <v>4.16</v>
      </c>
      <c r="H431" s="2910"/>
      <c r="J431" s="2910">
        <v>2.5</v>
      </c>
      <c r="K431" s="2890">
        <v>2</v>
      </c>
      <c r="L431" s="2890"/>
      <c r="O431" s="1598"/>
      <c r="P431" s="1558"/>
      <c r="Q431" s="424"/>
      <c r="R431" s="2844">
        <v>5</v>
      </c>
    </row>
    <row r="432" spans="1:18">
      <c r="A432" s="2850">
        <v>6</v>
      </c>
      <c r="B432" t="s">
        <v>6131</v>
      </c>
      <c r="C432" s="1554"/>
      <c r="D432" t="s">
        <v>5870</v>
      </c>
      <c r="E432" s="1554"/>
      <c r="F432" s="2886">
        <v>115</v>
      </c>
      <c r="G432" s="980">
        <v>4.4000000000000004</v>
      </c>
      <c r="H432" s="2910"/>
      <c r="J432" s="2911">
        <v>5</v>
      </c>
      <c r="K432" s="2890">
        <v>1</v>
      </c>
      <c r="L432" s="2890"/>
      <c r="O432" s="1554"/>
      <c r="P432" s="1558"/>
      <c r="Q432" s="424"/>
      <c r="R432" s="2850">
        <v>6</v>
      </c>
    </row>
    <row r="433" spans="1:18">
      <c r="A433" s="2850">
        <v>7</v>
      </c>
      <c r="B433" t="s">
        <v>6132</v>
      </c>
      <c r="C433" s="1554"/>
      <c r="D433" t="s">
        <v>5868</v>
      </c>
      <c r="E433" s="1554"/>
      <c r="F433" s="2886">
        <v>115</v>
      </c>
      <c r="G433" s="980">
        <v>13.8</v>
      </c>
      <c r="H433" s="2910"/>
      <c r="J433" s="2911">
        <v>15</v>
      </c>
      <c r="K433" s="2890">
        <v>1</v>
      </c>
      <c r="L433" s="2890"/>
      <c r="O433" s="1554"/>
      <c r="P433" s="1558"/>
      <c r="Q433" s="424"/>
      <c r="R433" s="2850">
        <v>7</v>
      </c>
    </row>
    <row r="434" spans="1:18">
      <c r="A434" s="2850">
        <v>8</v>
      </c>
      <c r="B434" t="s">
        <v>6133</v>
      </c>
      <c r="C434" s="1554"/>
      <c r="D434" t="s">
        <v>5870</v>
      </c>
      <c r="E434" s="1554"/>
      <c r="F434" s="2886">
        <v>34.4</v>
      </c>
      <c r="G434" s="980">
        <v>13.8</v>
      </c>
      <c r="H434" s="2910"/>
      <c r="J434" s="2911">
        <v>10</v>
      </c>
      <c r="K434" s="2890">
        <v>1</v>
      </c>
      <c r="L434" s="2890"/>
      <c r="O434" s="1554"/>
      <c r="P434" s="1558"/>
      <c r="Q434" s="424"/>
      <c r="R434" s="2850">
        <v>8</v>
      </c>
    </row>
    <row r="435" spans="1:18">
      <c r="A435" s="2850">
        <v>9</v>
      </c>
      <c r="B435" t="s">
        <v>6134</v>
      </c>
      <c r="C435" s="1554"/>
      <c r="D435" t="s">
        <v>5870</v>
      </c>
      <c r="E435" s="1554"/>
      <c r="F435" s="2886">
        <v>115</v>
      </c>
      <c r="G435" s="980">
        <v>13.2</v>
      </c>
      <c r="H435" s="2910"/>
      <c r="J435" s="2911">
        <v>12</v>
      </c>
      <c r="K435" s="2890">
        <v>2</v>
      </c>
      <c r="L435" s="2890"/>
      <c r="O435" s="1554"/>
      <c r="P435" s="1558"/>
      <c r="Q435" s="424"/>
      <c r="R435" s="2850">
        <v>9</v>
      </c>
    </row>
    <row r="436" spans="1:18">
      <c r="A436" s="2850">
        <v>10</v>
      </c>
      <c r="B436" t="s">
        <v>6135</v>
      </c>
      <c r="C436" s="1554"/>
      <c r="D436" t="s">
        <v>5868</v>
      </c>
      <c r="E436" s="1554"/>
      <c r="F436" s="2886">
        <v>345</v>
      </c>
      <c r="G436" s="980">
        <v>18</v>
      </c>
      <c r="H436" s="2910"/>
      <c r="J436" s="2911">
        <v>60</v>
      </c>
      <c r="K436" s="2890">
        <v>3</v>
      </c>
      <c r="L436" s="2890">
        <v>1</v>
      </c>
      <c r="O436" s="1554"/>
      <c r="P436" s="1558"/>
      <c r="Q436" s="424"/>
      <c r="R436" s="2850">
        <v>10</v>
      </c>
    </row>
    <row r="437" spans="1:18">
      <c r="A437" s="2850">
        <v>11</v>
      </c>
      <c r="B437" t="s">
        <v>6135</v>
      </c>
      <c r="C437" s="1554"/>
      <c r="D437" t="s">
        <v>5868</v>
      </c>
      <c r="E437" s="1554"/>
      <c r="F437" s="2886">
        <v>345</v>
      </c>
      <c r="G437" s="980">
        <v>18</v>
      </c>
      <c r="H437" s="2910"/>
      <c r="J437" s="2911">
        <v>90</v>
      </c>
      <c r="K437" s="2890">
        <v>3</v>
      </c>
      <c r="L437" s="2890">
        <v>1</v>
      </c>
      <c r="O437" s="1554"/>
      <c r="P437" s="1558"/>
      <c r="Q437" s="424"/>
      <c r="R437" s="2850">
        <v>11</v>
      </c>
    </row>
    <row r="438" spans="1:18">
      <c r="A438" s="2850">
        <v>12</v>
      </c>
      <c r="B438" t="s">
        <v>6136</v>
      </c>
      <c r="C438" s="1554"/>
      <c r="D438" t="s">
        <v>5870</v>
      </c>
      <c r="E438" s="1554"/>
      <c r="F438" s="2886">
        <v>115</v>
      </c>
      <c r="G438" s="980">
        <v>13.8</v>
      </c>
      <c r="H438" s="2910"/>
      <c r="J438" s="2911">
        <v>15</v>
      </c>
      <c r="K438" s="2890">
        <v>2</v>
      </c>
      <c r="L438" s="2890">
        <v>0</v>
      </c>
      <c r="O438" s="1554"/>
      <c r="P438" s="1558"/>
      <c r="Q438" s="424"/>
      <c r="R438" s="2850">
        <v>12</v>
      </c>
    </row>
    <row r="439" spans="1:18">
      <c r="A439" s="2850">
        <v>13</v>
      </c>
      <c r="B439" t="s">
        <v>6136</v>
      </c>
      <c r="C439" s="1554"/>
      <c r="D439" t="s">
        <v>5870</v>
      </c>
      <c r="E439" s="1554"/>
      <c r="F439" s="2886">
        <v>115</v>
      </c>
      <c r="G439" s="980">
        <v>13.8</v>
      </c>
      <c r="H439" s="2910"/>
      <c r="J439" s="2911">
        <v>18</v>
      </c>
      <c r="K439" s="2890">
        <v>2</v>
      </c>
      <c r="L439" s="2890"/>
      <c r="O439" s="1554"/>
      <c r="P439" s="1558"/>
      <c r="Q439" s="424"/>
      <c r="R439" s="2850">
        <v>13</v>
      </c>
    </row>
    <row r="440" spans="1:18">
      <c r="A440" s="2850">
        <v>14</v>
      </c>
      <c r="B440" t="s">
        <v>6137</v>
      </c>
      <c r="C440" s="1554"/>
      <c r="D440" t="s">
        <v>5870</v>
      </c>
      <c r="E440" s="1554"/>
      <c r="F440" s="2886">
        <v>23</v>
      </c>
      <c r="G440" s="980">
        <v>4.8</v>
      </c>
      <c r="H440" s="2910"/>
      <c r="J440" s="2911">
        <v>1.5</v>
      </c>
      <c r="K440" s="2890">
        <v>1</v>
      </c>
      <c r="L440" s="2890"/>
      <c r="O440" s="1554"/>
      <c r="P440" s="1558"/>
      <c r="Q440" s="424"/>
      <c r="R440" s="2850">
        <v>14</v>
      </c>
    </row>
    <row r="441" spans="1:18">
      <c r="A441" s="2850">
        <v>15</v>
      </c>
      <c r="B441" t="s">
        <v>6138</v>
      </c>
      <c r="C441" s="1554"/>
      <c r="D441" t="s">
        <v>5870</v>
      </c>
      <c r="E441" s="1554"/>
      <c r="F441" s="2886">
        <v>34.5</v>
      </c>
      <c r="G441" s="980">
        <v>4.8</v>
      </c>
      <c r="H441" s="2910"/>
      <c r="J441" s="2911">
        <v>1</v>
      </c>
      <c r="K441" s="2890">
        <v>1</v>
      </c>
      <c r="L441" s="2890"/>
      <c r="O441" s="1554"/>
      <c r="P441" s="1558"/>
      <c r="Q441" s="424"/>
      <c r="R441" s="2850">
        <v>15</v>
      </c>
    </row>
    <row r="442" spans="1:18">
      <c r="A442" s="2850">
        <v>16</v>
      </c>
      <c r="B442" t="s">
        <v>6139</v>
      </c>
      <c r="C442" s="1554"/>
      <c r="D442" t="s">
        <v>5870</v>
      </c>
      <c r="E442" s="1554"/>
      <c r="F442" s="2886">
        <v>110</v>
      </c>
      <c r="G442" s="980">
        <v>5</v>
      </c>
      <c r="H442" s="2910"/>
      <c r="J442" s="2911">
        <v>7.5</v>
      </c>
      <c r="K442" s="2890">
        <v>1</v>
      </c>
      <c r="L442" s="2890"/>
      <c r="O442" s="1554"/>
      <c r="P442" s="1558"/>
      <c r="Q442" s="424"/>
      <c r="R442" s="2850">
        <v>16</v>
      </c>
    </row>
    <row r="443" spans="1:18">
      <c r="A443" s="2844">
        <v>17</v>
      </c>
      <c r="B443" t="s">
        <v>6140</v>
      </c>
      <c r="C443" s="1554"/>
      <c r="D443" t="s">
        <v>5870</v>
      </c>
      <c r="E443" s="1554"/>
      <c r="F443" s="2886">
        <v>34.4</v>
      </c>
      <c r="G443" s="980">
        <v>4.4000000000000004</v>
      </c>
      <c r="H443" s="2910"/>
      <c r="J443" s="2910">
        <v>5</v>
      </c>
      <c r="K443" s="2890">
        <v>1</v>
      </c>
      <c r="L443" s="2890"/>
      <c r="O443" s="1554"/>
      <c r="P443" s="1558"/>
      <c r="Q443" s="424"/>
      <c r="R443" s="2844">
        <v>17</v>
      </c>
    </row>
    <row r="444" spans="1:18">
      <c r="A444" s="2844">
        <v>18</v>
      </c>
      <c r="B444" t="s">
        <v>6140</v>
      </c>
      <c r="C444" s="1554"/>
      <c r="D444" t="s">
        <v>5870</v>
      </c>
      <c r="E444" s="1554"/>
      <c r="F444" s="2886">
        <v>34.4</v>
      </c>
      <c r="G444" s="980">
        <v>4.3600000000000003</v>
      </c>
      <c r="H444" s="2910"/>
      <c r="J444" s="2910">
        <v>5</v>
      </c>
      <c r="K444" s="2890">
        <v>2</v>
      </c>
      <c r="L444" s="2890"/>
      <c r="O444" s="1554"/>
      <c r="P444" s="1558"/>
      <c r="Q444" s="424"/>
      <c r="R444" s="2844">
        <v>18</v>
      </c>
    </row>
    <row r="445" spans="1:18">
      <c r="A445" s="2844">
        <v>19</v>
      </c>
      <c r="B445" t="s">
        <v>6140</v>
      </c>
      <c r="C445" s="1554"/>
      <c r="D445" t="s">
        <v>5870</v>
      </c>
      <c r="E445" s="1554"/>
      <c r="F445" s="2886">
        <v>34.5</v>
      </c>
      <c r="G445" s="980">
        <v>13.8</v>
      </c>
      <c r="H445" s="2910"/>
      <c r="J445" s="2910">
        <v>10</v>
      </c>
      <c r="K445" s="2890">
        <v>1</v>
      </c>
      <c r="L445" s="2890"/>
      <c r="O445" s="1554"/>
      <c r="P445" s="1558"/>
      <c r="Q445" s="424"/>
      <c r="R445" s="2844">
        <v>19</v>
      </c>
    </row>
    <row r="446" spans="1:18">
      <c r="A446" s="2844">
        <v>20</v>
      </c>
      <c r="B446" t="s">
        <v>6141</v>
      </c>
      <c r="C446" s="1554"/>
      <c r="D446" t="s">
        <v>5868</v>
      </c>
      <c r="E446" s="1554"/>
      <c r="F446" s="2886">
        <v>115</v>
      </c>
      <c r="G446" s="980">
        <v>34.5</v>
      </c>
      <c r="H446" s="2910"/>
      <c r="J446" s="2910">
        <v>7.5</v>
      </c>
      <c r="K446" s="2890">
        <v>2</v>
      </c>
      <c r="L446" s="2890"/>
      <c r="O446" s="1554"/>
      <c r="P446" s="1558"/>
      <c r="Q446" s="424"/>
      <c r="R446" s="2844">
        <v>20</v>
      </c>
    </row>
    <row r="447" spans="1:18">
      <c r="A447" s="2844">
        <v>21</v>
      </c>
      <c r="B447" t="s">
        <v>6142</v>
      </c>
      <c r="C447" s="1554"/>
      <c r="D447" t="s">
        <v>5870</v>
      </c>
      <c r="E447" s="1554"/>
      <c r="F447" s="2886">
        <v>34.5</v>
      </c>
      <c r="G447" s="980">
        <v>4.8</v>
      </c>
      <c r="H447" s="2910"/>
      <c r="J447" s="2910">
        <v>2.5</v>
      </c>
      <c r="K447" s="2890">
        <v>1</v>
      </c>
      <c r="L447" s="2890"/>
      <c r="O447" s="1554"/>
      <c r="P447" s="1558"/>
      <c r="Q447" s="424"/>
      <c r="R447" s="2844">
        <v>21</v>
      </c>
    </row>
    <row r="448" spans="1:18">
      <c r="A448" s="2844">
        <v>22</v>
      </c>
      <c r="B448" t="s">
        <v>6143</v>
      </c>
      <c r="C448" s="1554"/>
      <c r="D448" t="s">
        <v>5870</v>
      </c>
      <c r="E448" s="1554"/>
      <c r="F448" s="2886">
        <v>34.5</v>
      </c>
      <c r="G448" s="980">
        <v>4.8</v>
      </c>
      <c r="H448" s="2910"/>
      <c r="J448" s="2910">
        <v>1.5</v>
      </c>
      <c r="K448" s="2890">
        <v>1</v>
      </c>
      <c r="L448" s="2890"/>
      <c r="O448" s="1554"/>
      <c r="P448" s="1558"/>
      <c r="Q448" s="424"/>
      <c r="R448" s="2844">
        <v>22</v>
      </c>
    </row>
    <row r="449" spans="1:18">
      <c r="A449" s="2844">
        <v>23</v>
      </c>
      <c r="B449" t="s">
        <v>6144</v>
      </c>
      <c r="C449" s="1554"/>
      <c r="D449" t="s">
        <v>5870</v>
      </c>
      <c r="E449" s="1554"/>
      <c r="F449" s="2886">
        <v>22</v>
      </c>
      <c r="G449" s="980">
        <v>5</v>
      </c>
      <c r="H449" s="2910"/>
      <c r="J449" s="2910">
        <v>1.5</v>
      </c>
      <c r="K449" s="2890">
        <v>1</v>
      </c>
      <c r="L449" s="2890"/>
      <c r="O449" s="1554"/>
      <c r="P449" s="1558"/>
      <c r="Q449" s="424"/>
      <c r="R449" s="2844">
        <v>23</v>
      </c>
    </row>
    <row r="450" spans="1:18">
      <c r="A450" s="2844">
        <v>24</v>
      </c>
      <c r="B450" t="s">
        <v>6145</v>
      </c>
      <c r="C450" s="1554"/>
      <c r="D450" t="s">
        <v>5870</v>
      </c>
      <c r="E450" s="1554"/>
      <c r="F450" s="2886">
        <v>115</v>
      </c>
      <c r="G450" s="980">
        <v>13.2</v>
      </c>
      <c r="H450" s="2910"/>
      <c r="J450" s="2910">
        <v>15</v>
      </c>
      <c r="K450" s="2890">
        <v>1</v>
      </c>
      <c r="L450" s="2890"/>
      <c r="O450" s="1554"/>
      <c r="P450" s="1558"/>
      <c r="Q450" s="424"/>
      <c r="R450" s="2844">
        <v>24</v>
      </c>
    </row>
    <row r="451" spans="1:18">
      <c r="A451" s="2844">
        <v>25</v>
      </c>
      <c r="B451" t="s">
        <v>6145</v>
      </c>
      <c r="C451" s="1554"/>
      <c r="D451" t="s">
        <v>5870</v>
      </c>
      <c r="E451" s="1554"/>
      <c r="F451" s="2886">
        <v>115</v>
      </c>
      <c r="G451" s="980">
        <v>24</v>
      </c>
      <c r="H451" s="2910"/>
      <c r="J451" s="2910">
        <v>10</v>
      </c>
      <c r="K451" s="2890">
        <v>1</v>
      </c>
      <c r="L451" s="2890"/>
      <c r="O451" s="1554"/>
      <c r="P451" s="1558"/>
      <c r="Q451" s="424"/>
      <c r="R451" s="2844">
        <v>25</v>
      </c>
    </row>
    <row r="452" spans="1:18">
      <c r="A452" s="2844">
        <v>26</v>
      </c>
      <c r="B452" t="s">
        <v>6146</v>
      </c>
      <c r="C452" s="1554"/>
      <c r="D452" t="s">
        <v>5870</v>
      </c>
      <c r="E452" s="1554"/>
      <c r="F452" s="2886">
        <v>34.4</v>
      </c>
      <c r="G452" s="980">
        <v>13.2</v>
      </c>
      <c r="H452" s="2910"/>
      <c r="J452" s="2910">
        <v>0.5</v>
      </c>
      <c r="K452" s="2890">
        <v>3</v>
      </c>
      <c r="L452" s="2890"/>
      <c r="O452" s="1554"/>
      <c r="P452" s="1558"/>
      <c r="Q452" s="424"/>
      <c r="R452" s="2844">
        <v>26</v>
      </c>
    </row>
    <row r="453" spans="1:18">
      <c r="A453" s="2844">
        <v>27</v>
      </c>
      <c r="B453" t="s">
        <v>6147</v>
      </c>
      <c r="C453" s="1554"/>
      <c r="D453" t="s">
        <v>5870</v>
      </c>
      <c r="E453" s="1554"/>
      <c r="F453" s="2886">
        <v>34.5</v>
      </c>
      <c r="G453" s="980">
        <v>4.8</v>
      </c>
      <c r="H453" s="2910"/>
      <c r="J453" s="2910">
        <v>4.2</v>
      </c>
      <c r="K453" s="2890">
        <v>1</v>
      </c>
      <c r="L453" s="2890"/>
      <c r="O453" s="1554"/>
      <c r="P453" s="1558"/>
      <c r="Q453" s="424"/>
      <c r="R453" s="2844">
        <v>27</v>
      </c>
    </row>
    <row r="454" spans="1:18">
      <c r="A454" s="2844">
        <v>28</v>
      </c>
      <c r="B454" t="s">
        <v>6148</v>
      </c>
      <c r="C454" s="1554"/>
      <c r="D454" t="s">
        <v>5868</v>
      </c>
      <c r="E454" s="1554"/>
      <c r="F454" s="2886">
        <v>115</v>
      </c>
      <c r="G454" s="980">
        <v>12</v>
      </c>
      <c r="H454" s="2910"/>
      <c r="J454" s="2910">
        <v>7.5</v>
      </c>
      <c r="K454" s="2890">
        <v>1</v>
      </c>
      <c r="L454" s="2890"/>
      <c r="O454" s="1554"/>
      <c r="P454" s="1558"/>
      <c r="Q454" s="424"/>
      <c r="R454" s="2844">
        <v>28</v>
      </c>
    </row>
    <row r="455" spans="1:18">
      <c r="A455" s="2844">
        <v>29</v>
      </c>
      <c r="B455" t="s">
        <v>6149</v>
      </c>
      <c r="C455" s="1554"/>
      <c r="D455" t="s">
        <v>5870</v>
      </c>
      <c r="E455" s="1554"/>
      <c r="F455" s="2886">
        <v>46</v>
      </c>
      <c r="G455" s="980">
        <v>4.8</v>
      </c>
      <c r="H455" s="2910"/>
      <c r="J455" s="2910">
        <v>0.33300000000000002</v>
      </c>
      <c r="K455" s="2890">
        <v>2</v>
      </c>
      <c r="L455" s="2890"/>
      <c r="O455" s="1554"/>
      <c r="P455" s="1558"/>
      <c r="Q455" s="424"/>
      <c r="R455" s="2844">
        <v>29</v>
      </c>
    </row>
    <row r="456" spans="1:18">
      <c r="A456" s="2844">
        <v>30</v>
      </c>
      <c r="B456" t="s">
        <v>6150</v>
      </c>
      <c r="C456" s="1554"/>
      <c r="D456" t="s">
        <v>5870</v>
      </c>
      <c r="E456" s="1554"/>
      <c r="F456" s="2886">
        <v>34.4</v>
      </c>
      <c r="G456" s="980">
        <v>5</v>
      </c>
      <c r="H456" s="2910"/>
      <c r="J456" s="2910">
        <v>3.75</v>
      </c>
      <c r="K456" s="2890">
        <v>1</v>
      </c>
      <c r="L456" s="2890"/>
      <c r="O456" s="1554"/>
      <c r="P456" s="1558"/>
      <c r="Q456" s="424"/>
      <c r="R456" s="2844">
        <v>30</v>
      </c>
    </row>
    <row r="457" spans="1:18">
      <c r="A457" s="2844">
        <v>31</v>
      </c>
      <c r="B457" t="s">
        <v>6151</v>
      </c>
      <c r="C457" s="1554"/>
      <c r="D457" t="s">
        <v>5870</v>
      </c>
      <c r="E457" s="1554"/>
      <c r="F457" s="2886">
        <v>34.4</v>
      </c>
      <c r="G457" s="980">
        <v>13.8</v>
      </c>
      <c r="H457" s="2910"/>
      <c r="J457" s="2910">
        <v>3.75</v>
      </c>
      <c r="K457" s="2890">
        <v>1</v>
      </c>
      <c r="L457" s="2890"/>
      <c r="O457" s="1554"/>
      <c r="P457" s="1558"/>
      <c r="Q457" s="424"/>
      <c r="R457" s="2844">
        <v>31</v>
      </c>
    </row>
    <row r="458" spans="1:18">
      <c r="A458" s="2844">
        <v>32</v>
      </c>
      <c r="B458" t="s">
        <v>6152</v>
      </c>
      <c r="C458" s="1554"/>
      <c r="D458" t="s">
        <v>5868</v>
      </c>
      <c r="E458" s="1554"/>
      <c r="F458" s="2886">
        <v>110</v>
      </c>
      <c r="G458" s="980">
        <v>24</v>
      </c>
      <c r="H458" s="2910"/>
      <c r="J458" s="2910">
        <v>12</v>
      </c>
      <c r="K458" s="2890">
        <v>1</v>
      </c>
      <c r="L458" s="2890"/>
      <c r="O458" s="1554"/>
      <c r="P458" s="1558"/>
      <c r="Q458" s="424"/>
      <c r="R458" s="2844">
        <v>32</v>
      </c>
    </row>
    <row r="459" spans="1:18">
      <c r="A459" s="2844">
        <v>33</v>
      </c>
      <c r="B459" t="s">
        <v>6152</v>
      </c>
      <c r="C459" s="1554"/>
      <c r="D459" t="s">
        <v>5868</v>
      </c>
      <c r="E459" s="1554"/>
      <c r="F459" s="2886">
        <v>115</v>
      </c>
      <c r="G459" s="980">
        <v>13.8</v>
      </c>
      <c r="H459" s="2910"/>
      <c r="J459" s="2910">
        <v>15</v>
      </c>
      <c r="K459" s="2890">
        <v>1</v>
      </c>
      <c r="L459" s="2890"/>
      <c r="O459" s="1554"/>
      <c r="P459" s="1558"/>
      <c r="Q459" s="424"/>
      <c r="R459" s="2844">
        <v>33</v>
      </c>
    </row>
    <row r="460" spans="1:18">
      <c r="A460" s="2844">
        <v>34</v>
      </c>
      <c r="B460" t="s">
        <v>6153</v>
      </c>
      <c r="C460" s="1554"/>
      <c r="D460" t="s">
        <v>5870</v>
      </c>
      <c r="E460" s="1554"/>
      <c r="F460" s="2886">
        <v>115</v>
      </c>
      <c r="G460" s="980">
        <v>13.8</v>
      </c>
      <c r="H460" s="2910"/>
      <c r="J460" s="2910">
        <v>15</v>
      </c>
      <c r="K460" s="2890">
        <v>1</v>
      </c>
      <c r="L460" s="2890"/>
      <c r="O460" s="1554"/>
      <c r="P460" s="1558"/>
      <c r="Q460" s="424"/>
      <c r="R460" s="2844">
        <v>34</v>
      </c>
    </row>
    <row r="461" spans="1:18">
      <c r="A461" s="2844">
        <v>35</v>
      </c>
      <c r="B461" t="s">
        <v>6154</v>
      </c>
      <c r="C461" s="1554"/>
      <c r="D461" t="s">
        <v>5870</v>
      </c>
      <c r="E461" s="1554"/>
      <c r="F461" s="2886">
        <v>34.5</v>
      </c>
      <c r="G461" s="980">
        <v>4.8</v>
      </c>
      <c r="H461" s="2910"/>
      <c r="J461" s="2910">
        <v>3.75</v>
      </c>
      <c r="K461" s="2890">
        <v>1</v>
      </c>
      <c r="L461" s="2890"/>
      <c r="O461" s="1554"/>
      <c r="P461" s="1558"/>
      <c r="Q461" s="424"/>
      <c r="R461" s="2844">
        <v>35</v>
      </c>
    </row>
    <row r="462" spans="1:18">
      <c r="A462" s="2844">
        <v>36</v>
      </c>
      <c r="B462" t="s">
        <v>6155</v>
      </c>
      <c r="C462" s="1554"/>
      <c r="D462" t="s">
        <v>5870</v>
      </c>
      <c r="E462" s="1554"/>
      <c r="F462" s="2886">
        <v>34.5</v>
      </c>
      <c r="G462" s="980">
        <v>13.2</v>
      </c>
      <c r="H462" s="2910"/>
      <c r="J462" s="2910">
        <v>7.5</v>
      </c>
      <c r="K462" s="2890">
        <v>1</v>
      </c>
      <c r="L462" s="2890"/>
      <c r="O462" s="1554"/>
      <c r="P462" s="1558"/>
      <c r="Q462" s="424"/>
      <c r="R462" s="2844">
        <v>36</v>
      </c>
    </row>
    <row r="463" spans="1:18">
      <c r="A463" s="2844">
        <v>37</v>
      </c>
      <c r="B463" t="s">
        <v>6156</v>
      </c>
      <c r="C463" s="1554"/>
      <c r="D463" t="s">
        <v>5870</v>
      </c>
      <c r="E463" s="1554"/>
      <c r="F463" s="2886">
        <v>113</v>
      </c>
      <c r="G463" s="980">
        <v>13.8</v>
      </c>
      <c r="H463" s="2910"/>
      <c r="J463" s="2910">
        <v>12</v>
      </c>
      <c r="K463" s="2890">
        <v>1</v>
      </c>
      <c r="L463" s="2890"/>
      <c r="O463" s="1554"/>
      <c r="P463" s="1558"/>
      <c r="Q463" s="424"/>
      <c r="R463" s="2844">
        <v>37</v>
      </c>
    </row>
    <row r="464" spans="1:18">
      <c r="A464" s="2844">
        <v>38</v>
      </c>
      <c r="B464" t="s">
        <v>6157</v>
      </c>
      <c r="C464" s="1554"/>
      <c r="D464" t="s">
        <v>5868</v>
      </c>
      <c r="E464" s="1554"/>
      <c r="F464" s="2886">
        <v>115</v>
      </c>
      <c r="G464" s="980">
        <v>13.2</v>
      </c>
      <c r="H464" s="2910"/>
      <c r="J464" s="2910">
        <v>40</v>
      </c>
      <c r="K464" s="2890">
        <v>1</v>
      </c>
      <c r="L464" s="2890"/>
      <c r="O464" s="1554"/>
      <c r="P464" s="1558"/>
      <c r="Q464" s="424"/>
      <c r="R464" s="2844">
        <v>38</v>
      </c>
    </row>
    <row r="465" spans="1:18">
      <c r="A465" s="2844">
        <v>39</v>
      </c>
      <c r="B465" t="s">
        <v>6158</v>
      </c>
      <c r="C465" s="1554"/>
      <c r="D465" t="s">
        <v>5870</v>
      </c>
      <c r="E465" s="1554"/>
      <c r="F465" s="2886">
        <v>115</v>
      </c>
      <c r="G465" s="980">
        <v>13.2</v>
      </c>
      <c r="H465" s="2910"/>
      <c r="J465" s="2910">
        <v>40</v>
      </c>
      <c r="K465" s="2890">
        <v>1</v>
      </c>
      <c r="L465" s="2890"/>
      <c r="O465" s="1554"/>
      <c r="P465" s="1558"/>
      <c r="Q465" s="424"/>
      <c r="R465" s="2844">
        <v>39</v>
      </c>
    </row>
    <row r="466" spans="1:18">
      <c r="A466" s="2844">
        <v>40</v>
      </c>
      <c r="B466" t="s">
        <v>6159</v>
      </c>
      <c r="C466" s="1554"/>
      <c r="D466" t="s">
        <v>5870</v>
      </c>
      <c r="E466" s="1554"/>
      <c r="F466" s="2886">
        <v>115</v>
      </c>
      <c r="G466" s="980">
        <v>13.2</v>
      </c>
      <c r="H466" s="2910"/>
      <c r="J466" s="2910">
        <v>40</v>
      </c>
      <c r="K466" s="2890">
        <v>1</v>
      </c>
      <c r="L466" s="2890"/>
      <c r="O466" s="1554"/>
      <c r="P466" s="1558"/>
      <c r="Q466" s="424"/>
      <c r="R466" s="2844">
        <v>40</v>
      </c>
    </row>
    <row r="467" spans="1:18">
      <c r="A467" s="2844">
        <v>41</v>
      </c>
      <c r="B467" t="s">
        <v>6160</v>
      </c>
      <c r="C467" s="1554"/>
      <c r="D467" t="s">
        <v>5868</v>
      </c>
      <c r="E467" s="1554"/>
      <c r="F467" s="2886">
        <v>34.4</v>
      </c>
      <c r="G467" s="980">
        <v>5.04</v>
      </c>
      <c r="H467" s="2910"/>
      <c r="J467" s="2910">
        <v>3.75</v>
      </c>
      <c r="K467" s="2890">
        <v>1</v>
      </c>
      <c r="L467" s="2890"/>
      <c r="O467" s="1554"/>
      <c r="P467" s="1558"/>
      <c r="Q467" s="424"/>
      <c r="R467" s="2844">
        <v>41</v>
      </c>
    </row>
    <row r="468" spans="1:18">
      <c r="A468" s="2844">
        <v>42</v>
      </c>
      <c r="B468" t="s">
        <v>6160</v>
      </c>
      <c r="C468" s="1554"/>
      <c r="D468" t="s">
        <v>5868</v>
      </c>
      <c r="E468" s="1554"/>
      <c r="F468" s="2886">
        <v>115</v>
      </c>
      <c r="G468" s="980">
        <v>34.5</v>
      </c>
      <c r="H468" s="2910"/>
      <c r="J468" s="2910">
        <v>50</v>
      </c>
      <c r="K468" s="2890">
        <v>2</v>
      </c>
      <c r="L468" s="2890"/>
      <c r="O468" s="1554"/>
      <c r="P468" s="1558"/>
      <c r="Q468" s="424"/>
      <c r="R468" s="2844">
        <v>42</v>
      </c>
    </row>
    <row r="469" spans="1:18">
      <c r="A469" s="2844">
        <v>43</v>
      </c>
      <c r="B469" t="s">
        <v>6160</v>
      </c>
      <c r="C469" s="1554"/>
      <c r="D469" t="s">
        <v>5868</v>
      </c>
      <c r="E469" s="1554"/>
      <c r="F469" s="2886">
        <v>115</v>
      </c>
      <c r="G469" s="980">
        <v>34.5</v>
      </c>
      <c r="H469" s="2910"/>
      <c r="J469" s="2910">
        <v>30</v>
      </c>
      <c r="K469" s="2890">
        <v>2</v>
      </c>
      <c r="L469" s="2890"/>
      <c r="O469" s="1554"/>
      <c r="P469" s="1558"/>
      <c r="Q469" s="424"/>
      <c r="R469" s="2844">
        <v>43</v>
      </c>
    </row>
    <row r="470" spans="1:18">
      <c r="A470" s="2844">
        <v>44</v>
      </c>
      <c r="B470" t="s">
        <v>6161</v>
      </c>
      <c r="C470" s="1554"/>
      <c r="D470" t="s">
        <v>5870</v>
      </c>
      <c r="E470" s="1554"/>
      <c r="F470" s="2886">
        <v>115</v>
      </c>
      <c r="G470" s="980">
        <v>5.04</v>
      </c>
      <c r="H470" s="2910"/>
      <c r="J470" s="2910">
        <v>7.5</v>
      </c>
      <c r="K470" s="2890">
        <v>1</v>
      </c>
      <c r="L470" s="2890"/>
      <c r="O470" s="1554"/>
      <c r="P470" s="1558"/>
      <c r="Q470" s="424"/>
      <c r="R470" s="2844">
        <v>44</v>
      </c>
    </row>
    <row r="471" spans="1:18">
      <c r="A471" s="2844">
        <v>45</v>
      </c>
      <c r="B471" t="s">
        <v>6162</v>
      </c>
      <c r="C471" s="1554"/>
      <c r="D471" t="s">
        <v>5868</v>
      </c>
      <c r="E471" s="1554"/>
      <c r="F471" s="2886">
        <v>115</v>
      </c>
      <c r="G471" s="980">
        <v>34.5</v>
      </c>
      <c r="H471" s="2910"/>
      <c r="J471" s="2910">
        <v>30</v>
      </c>
      <c r="K471" s="2890">
        <v>1</v>
      </c>
      <c r="L471" s="2890"/>
      <c r="O471" s="1554"/>
      <c r="P471" s="1558"/>
      <c r="Q471" s="424"/>
      <c r="R471" s="2844">
        <v>45</v>
      </c>
    </row>
    <row r="472" spans="1:18">
      <c r="A472" s="2844">
        <v>46</v>
      </c>
      <c r="B472" t="s">
        <v>6162</v>
      </c>
      <c r="C472" s="1554"/>
      <c r="D472" t="s">
        <v>5868</v>
      </c>
      <c r="E472" s="1554"/>
      <c r="F472" s="2886">
        <v>113</v>
      </c>
      <c r="G472" s="980">
        <v>34.5</v>
      </c>
      <c r="H472" s="2910"/>
      <c r="J472" s="2910">
        <v>18</v>
      </c>
      <c r="K472" s="2890">
        <v>1</v>
      </c>
      <c r="L472" s="2890"/>
      <c r="O472" s="1554"/>
      <c r="P472" s="1558"/>
      <c r="Q472" s="424"/>
      <c r="R472" s="2844">
        <v>46</v>
      </c>
    </row>
    <row r="473" spans="1:18">
      <c r="A473" s="2844">
        <v>47</v>
      </c>
      <c r="B473" t="s">
        <v>6163</v>
      </c>
      <c r="C473" s="1554"/>
      <c r="D473" t="s">
        <v>5868</v>
      </c>
      <c r="E473" s="1554"/>
      <c r="F473" s="2886">
        <v>115</v>
      </c>
      <c r="G473" s="980">
        <v>34.5</v>
      </c>
      <c r="H473" s="2910"/>
      <c r="J473" s="2910">
        <v>7.5</v>
      </c>
      <c r="K473" s="2890">
        <v>2</v>
      </c>
      <c r="L473" s="2890"/>
      <c r="O473" s="1554"/>
      <c r="P473" s="1558"/>
      <c r="Q473" s="424"/>
      <c r="R473" s="2844">
        <v>47</v>
      </c>
    </row>
    <row r="474" spans="1:18">
      <c r="A474" s="2844">
        <v>48</v>
      </c>
      <c r="B474" t="s">
        <v>6163</v>
      </c>
      <c r="C474" s="1554"/>
      <c r="D474" t="s">
        <v>5868</v>
      </c>
      <c r="E474" s="1554"/>
      <c r="F474" s="2886">
        <v>115</v>
      </c>
      <c r="G474" s="980">
        <v>13.8</v>
      </c>
      <c r="H474" s="2910"/>
      <c r="J474" s="2910">
        <v>15</v>
      </c>
      <c r="K474" s="2890">
        <v>1</v>
      </c>
      <c r="L474" s="2890"/>
      <c r="O474" s="1554"/>
      <c r="P474" s="1558"/>
      <c r="Q474" s="424"/>
      <c r="R474" s="2844">
        <v>48</v>
      </c>
    </row>
    <row r="475" spans="1:18">
      <c r="A475" s="2844">
        <v>49</v>
      </c>
      <c r="B475" t="s">
        <v>6163</v>
      </c>
      <c r="C475" s="1554"/>
      <c r="D475" t="s">
        <v>5868</v>
      </c>
      <c r="E475" s="1554"/>
      <c r="F475" s="2886">
        <v>115</v>
      </c>
      <c r="G475" s="980">
        <v>34.5</v>
      </c>
      <c r="H475" s="2910"/>
      <c r="J475" s="2910">
        <v>10</v>
      </c>
      <c r="K475" s="2890">
        <v>2</v>
      </c>
      <c r="L475" s="2890"/>
      <c r="O475" s="1554"/>
      <c r="P475" s="1558"/>
      <c r="Q475" s="424"/>
      <c r="R475" s="2844">
        <v>49</v>
      </c>
    </row>
    <row r="476" spans="1:18">
      <c r="A476" s="2844">
        <v>50</v>
      </c>
      <c r="B476" t="s">
        <v>6164</v>
      </c>
      <c r="C476" s="1554"/>
      <c r="D476" t="s">
        <v>5870</v>
      </c>
      <c r="E476" s="1554"/>
      <c r="F476" s="2886">
        <v>115</v>
      </c>
      <c r="G476" s="980">
        <v>13.8</v>
      </c>
      <c r="H476" s="2910"/>
      <c r="J476" s="2910">
        <v>15</v>
      </c>
      <c r="K476" s="2890">
        <v>1</v>
      </c>
      <c r="L476" s="2890"/>
      <c r="O476" s="1554"/>
      <c r="P476" s="1558"/>
      <c r="Q476" s="424"/>
      <c r="R476" s="2844">
        <v>50</v>
      </c>
    </row>
    <row r="477" spans="1:18">
      <c r="A477" s="2844">
        <v>51</v>
      </c>
      <c r="B477" t="s">
        <v>6165</v>
      </c>
      <c r="C477" s="1554"/>
      <c r="D477" t="s">
        <v>5870</v>
      </c>
      <c r="E477" s="1554"/>
      <c r="F477" s="2886">
        <v>115</v>
      </c>
      <c r="G477" s="980">
        <v>13.8</v>
      </c>
      <c r="H477" s="2910"/>
      <c r="J477" s="2910">
        <v>15</v>
      </c>
      <c r="K477" s="2890">
        <v>1</v>
      </c>
      <c r="L477" s="2890"/>
      <c r="O477" s="1554"/>
      <c r="P477" s="1558"/>
      <c r="Q477" s="424"/>
      <c r="R477" s="2844">
        <v>51</v>
      </c>
    </row>
    <row r="478" spans="1:18">
      <c r="A478" s="2844">
        <v>52</v>
      </c>
      <c r="B478" t="s">
        <v>6166</v>
      </c>
      <c r="C478" s="1554"/>
      <c r="D478" t="s">
        <v>5870</v>
      </c>
      <c r="E478" s="1554"/>
      <c r="F478" s="2886">
        <v>34.4</v>
      </c>
      <c r="G478" s="980">
        <v>5.04</v>
      </c>
      <c r="H478" s="2910"/>
      <c r="J478" s="2910">
        <v>3.75</v>
      </c>
      <c r="K478" s="2890">
        <v>1</v>
      </c>
      <c r="L478" s="2890"/>
      <c r="O478" s="1554"/>
      <c r="P478" s="1558"/>
      <c r="Q478" s="424"/>
      <c r="R478" s="2844">
        <v>52</v>
      </c>
    </row>
    <row r="479" spans="1:18">
      <c r="A479" s="2844">
        <v>53</v>
      </c>
      <c r="B479" t="s">
        <v>6167</v>
      </c>
      <c r="C479" s="1554"/>
      <c r="D479" t="s">
        <v>5868</v>
      </c>
      <c r="E479" s="1554"/>
      <c r="F479" s="2886">
        <v>115</v>
      </c>
      <c r="G479" s="980">
        <v>34.4</v>
      </c>
      <c r="H479" s="2910">
        <v>13.8</v>
      </c>
      <c r="J479" s="2910">
        <v>30</v>
      </c>
      <c r="K479" s="2890">
        <v>1</v>
      </c>
      <c r="L479" s="2890"/>
      <c r="O479" s="1554"/>
      <c r="P479" s="1558"/>
      <c r="Q479" s="424"/>
      <c r="R479" s="2844">
        <v>53</v>
      </c>
    </row>
    <row r="480" spans="1:18">
      <c r="A480" s="2844">
        <v>54</v>
      </c>
      <c r="B480" t="s">
        <v>6167</v>
      </c>
      <c r="C480" s="1554"/>
      <c r="D480" t="s">
        <v>5868</v>
      </c>
      <c r="E480" s="1554"/>
      <c r="F480" s="2886">
        <v>115</v>
      </c>
      <c r="G480" s="980">
        <v>13.8</v>
      </c>
      <c r="H480" s="2910"/>
      <c r="J480" s="2910">
        <v>15</v>
      </c>
      <c r="K480" s="2890">
        <v>1</v>
      </c>
      <c r="L480" s="2890"/>
      <c r="O480" s="1554"/>
      <c r="P480" s="1558"/>
      <c r="Q480" s="424"/>
      <c r="R480" s="2844">
        <v>54</v>
      </c>
    </row>
    <row r="481" spans="1:18">
      <c r="A481" s="2844">
        <v>55</v>
      </c>
      <c r="B481" t="s">
        <v>6168</v>
      </c>
      <c r="C481" s="1554"/>
      <c r="D481" t="s">
        <v>5868</v>
      </c>
      <c r="E481" s="1554"/>
      <c r="F481" s="2886">
        <v>115</v>
      </c>
      <c r="G481" s="980">
        <v>69</v>
      </c>
      <c r="H481" s="2910">
        <v>23</v>
      </c>
      <c r="J481" s="2910">
        <v>50</v>
      </c>
      <c r="K481" s="2890">
        <v>1</v>
      </c>
      <c r="L481" s="2890"/>
      <c r="O481" s="1554"/>
      <c r="P481" s="1558"/>
      <c r="Q481" s="424"/>
      <c r="R481" s="2844">
        <v>55</v>
      </c>
    </row>
    <row r="482" spans="1:18">
      <c r="A482" s="2844">
        <v>56</v>
      </c>
      <c r="B482" t="s">
        <v>6168</v>
      </c>
      <c r="C482" s="1554"/>
      <c r="D482" t="s">
        <v>5868</v>
      </c>
      <c r="E482" s="1554"/>
      <c r="F482" s="2886">
        <v>110</v>
      </c>
      <c r="G482" s="980">
        <v>67</v>
      </c>
      <c r="H482" s="2910">
        <v>13.8</v>
      </c>
      <c r="J482" s="2910">
        <v>30</v>
      </c>
      <c r="K482" s="2890">
        <v>1</v>
      </c>
      <c r="L482" s="2890"/>
      <c r="O482" s="1554"/>
      <c r="P482" s="1558"/>
      <c r="Q482" s="424"/>
      <c r="R482" s="2844">
        <v>56</v>
      </c>
    </row>
    <row r="483" spans="1:18" ht="16" thickBot="1">
      <c r="A483" s="2844">
        <v>57</v>
      </c>
      <c r="B483" t="s">
        <v>6169</v>
      </c>
      <c r="C483" s="1554"/>
      <c r="D483" t="s">
        <v>5870</v>
      </c>
      <c r="E483" s="1554"/>
      <c r="F483" s="2886">
        <v>67</v>
      </c>
      <c r="G483" s="980">
        <v>13.8</v>
      </c>
      <c r="H483" s="2910"/>
      <c r="J483" s="2910">
        <v>7.5</v>
      </c>
      <c r="K483" s="2890">
        <v>1</v>
      </c>
      <c r="L483" s="2890"/>
      <c r="O483" s="1554"/>
      <c r="P483" s="1558"/>
      <c r="Q483" s="424"/>
      <c r="R483" s="2844">
        <v>57</v>
      </c>
    </row>
    <row r="484" spans="1:18" ht="16" thickBot="1">
      <c r="A484" s="3083">
        <v>58</v>
      </c>
      <c r="B484" s="3038"/>
      <c r="C484" s="1789" t="s">
        <v>5892</v>
      </c>
      <c r="D484" s="3038"/>
      <c r="E484" s="1789"/>
      <c r="F484" s="2893"/>
      <c r="G484" s="3097"/>
      <c r="H484" s="3095"/>
      <c r="J484" s="3084"/>
      <c r="K484" s="2896">
        <f>SUM(K427:K483)</f>
        <v>74</v>
      </c>
      <c r="L484" s="2896">
        <f>SUM(L427:L483)</f>
        <v>2</v>
      </c>
      <c r="M484" s="3038"/>
      <c r="N484" s="3038"/>
      <c r="O484" s="1789"/>
      <c r="P484" s="2896">
        <f>SUM(P427:P483)</f>
        <v>0</v>
      </c>
      <c r="Q484" s="2896">
        <f>SUM(Q427:Q483)</f>
        <v>0</v>
      </c>
      <c r="R484" s="3083">
        <v>58</v>
      </c>
    </row>
    <row r="486" spans="1:18">
      <c r="A486" s="12" t="s">
        <v>6170</v>
      </c>
      <c r="B486" s="391"/>
      <c r="C486" s="391"/>
      <c r="D486" s="391"/>
      <c r="E486" s="391"/>
      <c r="F486" s="391"/>
      <c r="G486" s="391"/>
      <c r="H486" s="391"/>
      <c r="J486" s="12" t="s">
        <v>6171</v>
      </c>
      <c r="K486" s="391"/>
      <c r="L486" s="391"/>
      <c r="M486" s="391"/>
      <c r="N486" s="391"/>
      <c r="O486" s="391"/>
      <c r="P486" s="391"/>
      <c r="Q486" s="391"/>
      <c r="R486" s="391"/>
    </row>
    <row r="488" spans="1:18" ht="16" thickBot="1">
      <c r="A488" s="9"/>
      <c r="B488" s="3038"/>
      <c r="C488" s="3038"/>
      <c r="D488" s="3038"/>
      <c r="E488" s="3038"/>
      <c r="F488" s="3096"/>
      <c r="G488" s="3096"/>
      <c r="H488" s="3060"/>
      <c r="J488" s="9"/>
      <c r="K488" s="3038"/>
      <c r="L488" s="3038"/>
      <c r="M488" s="3038"/>
      <c r="N488" s="3038"/>
      <c r="O488" s="3038"/>
      <c r="P488" s="3096"/>
      <c r="Q488" s="3096"/>
      <c r="R488" s="3060"/>
    </row>
    <row r="489" spans="1:18" ht="16" thickBot="1">
      <c r="A489" s="2898" t="s">
        <v>5820</v>
      </c>
      <c r="B489" s="3067"/>
      <c r="C489" s="3067"/>
      <c r="D489" s="3060"/>
      <c r="E489" s="3060"/>
      <c r="F489" s="2839"/>
      <c r="G489" s="2839"/>
      <c r="H489" s="2034"/>
      <c r="J489" s="2898" t="s">
        <v>5820</v>
      </c>
      <c r="K489" s="3067"/>
      <c r="L489" s="3067"/>
      <c r="M489" s="3060"/>
      <c r="N489" s="3060"/>
      <c r="O489" s="3060"/>
      <c r="P489" s="2839"/>
      <c r="Q489" s="2839"/>
      <c r="R489" s="2034"/>
    </row>
    <row r="490" spans="1:18">
      <c r="A490" s="2791"/>
      <c r="C490" s="1554"/>
      <c r="D490" s="363"/>
      <c r="E490" s="1598"/>
      <c r="F490" s="391"/>
      <c r="G490" s="391"/>
      <c r="H490" s="2753"/>
      <c r="J490" s="2791"/>
      <c r="K490" s="1554"/>
      <c r="L490" s="1554"/>
      <c r="M490" s="391" t="s">
        <v>5848</v>
      </c>
      <c r="N490" s="391"/>
      <c r="O490" s="391"/>
      <c r="P490" s="391"/>
      <c r="Q490" s="1601"/>
      <c r="R490" s="2031"/>
    </row>
    <row r="491" spans="1:18" ht="16" thickBot="1">
      <c r="A491" s="2795"/>
      <c r="B491" s="363"/>
      <c r="C491" s="1598"/>
      <c r="D491" s="363"/>
      <c r="E491" s="1598"/>
      <c r="F491" s="3060" t="s">
        <v>5849</v>
      </c>
      <c r="G491" s="3060"/>
      <c r="H491" s="2034"/>
      <c r="J491" s="2795" t="s">
        <v>5850</v>
      </c>
      <c r="K491" s="1598" t="s">
        <v>5851</v>
      </c>
      <c r="L491" s="1598" t="s">
        <v>5851</v>
      </c>
      <c r="M491" s="3060" t="s">
        <v>5852</v>
      </c>
      <c r="N491" s="3060"/>
      <c r="O491" s="3060"/>
      <c r="P491" s="3060"/>
      <c r="Q491" s="2034"/>
      <c r="R491" s="1598"/>
    </row>
    <row r="492" spans="1:18">
      <c r="A492" s="2795"/>
      <c r="B492" s="363"/>
      <c r="C492" s="1598"/>
      <c r="D492" s="363"/>
      <c r="E492" s="1598"/>
      <c r="F492" s="1598"/>
      <c r="G492" s="1601"/>
      <c r="H492" s="1598"/>
      <c r="J492" s="2795" t="s">
        <v>5853</v>
      </c>
      <c r="K492" s="1598" t="s">
        <v>5854</v>
      </c>
      <c r="L492" s="1598" t="s">
        <v>5855</v>
      </c>
      <c r="M492" s="363"/>
      <c r="N492" s="363"/>
      <c r="O492" s="1598"/>
      <c r="P492" s="1598"/>
      <c r="Q492" s="1601"/>
      <c r="R492" s="1598"/>
    </row>
    <row r="493" spans="1:18">
      <c r="A493" s="2795" t="s">
        <v>399</v>
      </c>
      <c r="B493" s="391" t="s">
        <v>5856</v>
      </c>
      <c r="C493" s="1601"/>
      <c r="D493" s="391" t="s">
        <v>5857</v>
      </c>
      <c r="E493" s="1601"/>
      <c r="F493" s="1598"/>
      <c r="G493" s="1601"/>
      <c r="H493" s="1598"/>
      <c r="J493" s="2795" t="s">
        <v>5858</v>
      </c>
      <c r="K493" s="1598" t="s">
        <v>5859</v>
      </c>
      <c r="L493" s="1598" t="s">
        <v>5854</v>
      </c>
      <c r="M493" s="391"/>
      <c r="N493" s="391"/>
      <c r="O493" s="1601"/>
      <c r="P493" s="1598" t="s">
        <v>108</v>
      </c>
      <c r="Q493" s="1601" t="s">
        <v>5860</v>
      </c>
      <c r="R493" s="1598" t="s">
        <v>399</v>
      </c>
    </row>
    <row r="494" spans="1:18">
      <c r="A494" s="2795" t="s">
        <v>402</v>
      </c>
      <c r="C494" s="1554"/>
      <c r="D494" s="363"/>
      <c r="E494" s="1598"/>
      <c r="F494" s="1598" t="s">
        <v>1067</v>
      </c>
      <c r="G494" s="1601" t="s">
        <v>5861</v>
      </c>
      <c r="H494" s="1598" t="s">
        <v>5862</v>
      </c>
      <c r="J494" s="2795" t="s">
        <v>5863</v>
      </c>
      <c r="K494" s="1598" t="s">
        <v>2163</v>
      </c>
      <c r="L494" s="1598" t="s">
        <v>5859</v>
      </c>
      <c r="M494" s="391" t="s">
        <v>5864</v>
      </c>
      <c r="N494" s="391"/>
      <c r="O494" s="1601"/>
      <c r="P494" s="1598" t="s">
        <v>5865</v>
      </c>
      <c r="Q494" s="1601" t="s">
        <v>5866</v>
      </c>
      <c r="R494" s="1598" t="s">
        <v>402</v>
      </c>
    </row>
    <row r="495" spans="1:18">
      <c r="A495" s="2844"/>
      <c r="C495" s="1598"/>
      <c r="E495" s="1598"/>
      <c r="F495" s="1598"/>
      <c r="G495" s="1601"/>
      <c r="H495" s="1554"/>
      <c r="J495" s="2844"/>
      <c r="K495" s="1554"/>
      <c r="L495" s="1598"/>
      <c r="O495" s="1598"/>
      <c r="P495" s="1598"/>
      <c r="Q495" s="1598"/>
      <c r="R495" s="1554"/>
    </row>
    <row r="496" spans="1:18" ht="16" thickBot="1">
      <c r="A496" s="3083"/>
      <c r="B496" s="3060" t="s">
        <v>172</v>
      </c>
      <c r="C496" s="2034"/>
      <c r="D496" s="3060" t="s">
        <v>173</v>
      </c>
      <c r="E496" s="2034"/>
      <c r="F496" s="1717" t="s">
        <v>174</v>
      </c>
      <c r="G496" s="2034" t="s">
        <v>175</v>
      </c>
      <c r="H496" s="2034" t="s">
        <v>513</v>
      </c>
      <c r="J496" s="3061" t="s">
        <v>514</v>
      </c>
      <c r="K496" s="3061" t="s">
        <v>515</v>
      </c>
      <c r="L496" s="3061" t="s">
        <v>516</v>
      </c>
      <c r="M496" s="3060" t="s">
        <v>517</v>
      </c>
      <c r="N496" s="3060"/>
      <c r="O496" s="2034"/>
      <c r="P496" s="1717" t="s">
        <v>518</v>
      </c>
      <c r="Q496" s="1717" t="s">
        <v>519</v>
      </c>
      <c r="R496" s="1717"/>
    </row>
    <row r="497" spans="1:18">
      <c r="A497" s="2844">
        <v>1</v>
      </c>
      <c r="B497" t="s">
        <v>6172</v>
      </c>
      <c r="C497" s="1554"/>
      <c r="D497" t="s">
        <v>5870</v>
      </c>
      <c r="E497" s="1601"/>
      <c r="F497" s="2912">
        <v>115</v>
      </c>
      <c r="G497" s="979">
        <v>13.8</v>
      </c>
      <c r="H497" s="2910"/>
      <c r="J497" s="2910">
        <v>12</v>
      </c>
      <c r="K497" s="2890">
        <v>1</v>
      </c>
      <c r="L497" s="2890"/>
      <c r="O497" s="1601"/>
      <c r="P497" s="1558"/>
      <c r="Q497" s="424"/>
      <c r="R497" s="2844">
        <v>1</v>
      </c>
    </row>
    <row r="498" spans="1:18">
      <c r="A498" s="2844">
        <v>2</v>
      </c>
      <c r="B498" t="s">
        <v>6173</v>
      </c>
      <c r="C498" s="1554"/>
      <c r="D498" t="s">
        <v>5870</v>
      </c>
      <c r="E498" s="1598"/>
      <c r="F498" s="2912">
        <v>34.5</v>
      </c>
      <c r="G498" s="979">
        <v>13.2</v>
      </c>
      <c r="H498" s="2910"/>
      <c r="J498" s="2910">
        <v>10</v>
      </c>
      <c r="K498" s="2890">
        <v>1</v>
      </c>
      <c r="L498" s="2890"/>
      <c r="O498" s="1598"/>
      <c r="P498" s="1558"/>
      <c r="Q498" s="424"/>
      <c r="R498" s="2844">
        <v>2</v>
      </c>
    </row>
    <row r="499" spans="1:18">
      <c r="A499" s="2844">
        <v>3</v>
      </c>
      <c r="B499" t="s">
        <v>6174</v>
      </c>
      <c r="C499" s="1554"/>
      <c r="D499" t="s">
        <v>5870</v>
      </c>
      <c r="E499" s="1598"/>
      <c r="F499" s="2912">
        <v>33</v>
      </c>
      <c r="G499" s="979">
        <v>4.8</v>
      </c>
      <c r="H499" s="2910"/>
      <c r="J499" s="2910">
        <v>3</v>
      </c>
      <c r="K499" s="2890">
        <v>1</v>
      </c>
      <c r="L499" s="2890"/>
      <c r="O499" s="1598"/>
      <c r="P499" s="1558"/>
      <c r="Q499" s="424"/>
      <c r="R499" s="2844">
        <v>3</v>
      </c>
    </row>
    <row r="500" spans="1:18">
      <c r="A500" s="2844">
        <v>4</v>
      </c>
      <c r="B500" t="s">
        <v>6175</v>
      </c>
      <c r="C500" s="1554"/>
      <c r="D500" t="s">
        <v>5870</v>
      </c>
      <c r="E500" s="1598"/>
      <c r="F500" s="2912">
        <v>34.4</v>
      </c>
      <c r="G500" s="979">
        <v>5</v>
      </c>
      <c r="H500" s="2910"/>
      <c r="J500" s="2910">
        <v>0.83</v>
      </c>
      <c r="K500" s="2890">
        <v>1</v>
      </c>
      <c r="L500" s="2890"/>
      <c r="O500" s="1598"/>
      <c r="P500" s="1558"/>
      <c r="Q500" s="424"/>
      <c r="R500" s="2844">
        <v>4</v>
      </c>
    </row>
    <row r="501" spans="1:18">
      <c r="A501" s="2844">
        <v>5</v>
      </c>
      <c r="B501" t="s">
        <v>6175</v>
      </c>
      <c r="C501" s="1554"/>
      <c r="D501" t="s">
        <v>5870</v>
      </c>
      <c r="E501" s="1598"/>
      <c r="F501" s="2912">
        <v>34.5</v>
      </c>
      <c r="G501" s="979">
        <v>5</v>
      </c>
      <c r="H501" s="2910"/>
      <c r="J501" s="2910">
        <v>0.83</v>
      </c>
      <c r="K501" s="2890">
        <v>2</v>
      </c>
      <c r="L501" s="2890"/>
      <c r="O501" s="1598"/>
      <c r="P501" s="1558"/>
      <c r="Q501" s="424"/>
      <c r="R501" s="2844">
        <v>5</v>
      </c>
    </row>
    <row r="502" spans="1:18">
      <c r="A502" s="2850">
        <v>6</v>
      </c>
      <c r="B502" t="s">
        <v>6176</v>
      </c>
      <c r="C502" s="1554"/>
      <c r="D502" t="s">
        <v>5868</v>
      </c>
      <c r="E502" s="1554"/>
      <c r="F502" s="2886">
        <v>110</v>
      </c>
      <c r="G502" s="980">
        <v>24</v>
      </c>
      <c r="H502" s="2910"/>
      <c r="J502" s="2911">
        <v>12</v>
      </c>
      <c r="K502" s="2890">
        <v>1</v>
      </c>
      <c r="L502" s="2890"/>
      <c r="O502" s="1554"/>
      <c r="P502" s="1558"/>
      <c r="Q502" s="424"/>
      <c r="R502" s="2850">
        <v>6</v>
      </c>
    </row>
    <row r="503" spans="1:18">
      <c r="A503" s="2850">
        <v>7</v>
      </c>
      <c r="B503" t="s">
        <v>6176</v>
      </c>
      <c r="C503" s="1554"/>
      <c r="D503" t="s">
        <v>5868</v>
      </c>
      <c r="E503" s="1554"/>
      <c r="F503" s="2886">
        <v>115</v>
      </c>
      <c r="G503" s="980">
        <v>23</v>
      </c>
      <c r="H503" s="2910"/>
      <c r="J503" s="2911">
        <v>15</v>
      </c>
      <c r="K503" s="2890">
        <v>1</v>
      </c>
      <c r="L503" s="2890"/>
      <c r="O503" s="1554"/>
      <c r="P503" s="1558"/>
      <c r="Q503" s="424"/>
      <c r="R503" s="2850">
        <v>7</v>
      </c>
    </row>
    <row r="504" spans="1:18">
      <c r="A504" s="2850">
        <v>8</v>
      </c>
      <c r="B504" t="s">
        <v>6177</v>
      </c>
      <c r="C504" s="1554"/>
      <c r="D504" t="s">
        <v>5870</v>
      </c>
      <c r="E504" s="1554"/>
      <c r="F504" s="2886">
        <v>113</v>
      </c>
      <c r="G504" s="980">
        <v>13.8</v>
      </c>
      <c r="H504" s="2910"/>
      <c r="J504" s="2911">
        <v>13.4</v>
      </c>
      <c r="K504" s="2890">
        <v>1</v>
      </c>
      <c r="L504" s="2890"/>
      <c r="O504" s="1554"/>
      <c r="P504" s="1558"/>
      <c r="Q504" s="424"/>
      <c r="R504" s="2850">
        <v>8</v>
      </c>
    </row>
    <row r="505" spans="1:18">
      <c r="A505" s="2850">
        <v>9</v>
      </c>
      <c r="B505" t="s">
        <v>6177</v>
      </c>
      <c r="C505" s="1554"/>
      <c r="D505" t="s">
        <v>5870</v>
      </c>
      <c r="E505" s="1554"/>
      <c r="F505" s="2886">
        <v>115</v>
      </c>
      <c r="G505" s="980">
        <v>13.2</v>
      </c>
      <c r="H505" s="2910"/>
      <c r="J505" s="2911">
        <v>20</v>
      </c>
      <c r="K505" s="2890">
        <v>1</v>
      </c>
      <c r="L505" s="2890"/>
      <c r="O505" s="1554"/>
      <c r="P505" s="1558"/>
      <c r="Q505" s="424"/>
      <c r="R505" s="2850">
        <v>9</v>
      </c>
    </row>
    <row r="506" spans="1:18">
      <c r="A506" s="2850">
        <v>10</v>
      </c>
      <c r="B506" t="s">
        <v>6178</v>
      </c>
      <c r="C506" s="1554"/>
      <c r="D506" t="s">
        <v>5870</v>
      </c>
      <c r="E506" s="1554"/>
      <c r="F506" s="2886">
        <v>34.5</v>
      </c>
      <c r="G506" s="980">
        <v>0.48</v>
      </c>
      <c r="H506" s="2910"/>
      <c r="J506" s="2911">
        <v>0.25</v>
      </c>
      <c r="K506" s="2890">
        <v>3</v>
      </c>
      <c r="L506" s="2890"/>
      <c r="O506" s="1554"/>
      <c r="P506" s="1558"/>
      <c r="Q506" s="424"/>
      <c r="R506" s="2850">
        <v>10</v>
      </c>
    </row>
    <row r="507" spans="1:18">
      <c r="A507" s="2850">
        <v>11</v>
      </c>
      <c r="B507" t="s">
        <v>6179</v>
      </c>
      <c r="C507" s="1554"/>
      <c r="D507" t="s">
        <v>5868</v>
      </c>
      <c r="E507" s="1554"/>
      <c r="F507" s="2886">
        <v>113</v>
      </c>
      <c r="G507" s="980">
        <v>67</v>
      </c>
      <c r="H507" s="2910">
        <v>5</v>
      </c>
      <c r="J507" s="2911">
        <v>40</v>
      </c>
      <c r="K507" s="2890">
        <v>1</v>
      </c>
      <c r="L507" s="2890"/>
      <c r="O507" s="1554"/>
      <c r="P507" s="1558"/>
      <c r="Q507" s="424"/>
      <c r="R507" s="2850">
        <v>11</v>
      </c>
    </row>
    <row r="508" spans="1:18">
      <c r="A508" s="2850">
        <v>12</v>
      </c>
      <c r="B508" t="s">
        <v>6180</v>
      </c>
      <c r="C508" s="1554"/>
      <c r="D508" t="s">
        <v>5868</v>
      </c>
      <c r="E508" s="1554"/>
      <c r="F508" s="2886">
        <v>13.8</v>
      </c>
      <c r="G508" s="980">
        <v>3.4</v>
      </c>
      <c r="H508" s="2910"/>
      <c r="J508" s="2911">
        <v>6</v>
      </c>
      <c r="K508" s="2890">
        <v>1</v>
      </c>
      <c r="L508" s="2890"/>
      <c r="O508" s="1554"/>
      <c r="P508" s="1558"/>
      <c r="Q508" s="424"/>
      <c r="R508" s="2850">
        <v>12</v>
      </c>
    </row>
    <row r="509" spans="1:18">
      <c r="A509" s="2850">
        <v>13</v>
      </c>
      <c r="B509" t="s">
        <v>6180</v>
      </c>
      <c r="C509" s="1554"/>
      <c r="D509" t="s">
        <v>5868</v>
      </c>
      <c r="E509" s="1554"/>
      <c r="F509" s="2886">
        <v>115</v>
      </c>
      <c r="G509" s="980">
        <v>34.5</v>
      </c>
      <c r="H509" s="2910">
        <v>5</v>
      </c>
      <c r="J509" s="2911">
        <v>30</v>
      </c>
      <c r="K509" s="2890">
        <v>1</v>
      </c>
      <c r="L509" s="2890"/>
      <c r="O509" s="1554"/>
      <c r="P509" s="1558"/>
      <c r="Q509" s="424"/>
      <c r="R509" s="2850">
        <v>13</v>
      </c>
    </row>
    <row r="510" spans="1:18">
      <c r="A510" s="2850">
        <v>14</v>
      </c>
      <c r="B510" t="s">
        <v>6180</v>
      </c>
      <c r="C510" s="1554"/>
      <c r="D510" t="s">
        <v>5868</v>
      </c>
      <c r="E510" s="1554"/>
      <c r="F510" s="2886">
        <v>115</v>
      </c>
      <c r="G510" s="980">
        <v>13.8</v>
      </c>
      <c r="H510" s="2910"/>
      <c r="J510" s="2911">
        <v>15</v>
      </c>
      <c r="K510" s="2890">
        <v>2</v>
      </c>
      <c r="L510" s="2890"/>
      <c r="O510" s="1554"/>
      <c r="P510" s="1558"/>
      <c r="Q510" s="424"/>
      <c r="R510" s="2850">
        <v>14</v>
      </c>
    </row>
    <row r="511" spans="1:18">
      <c r="A511" s="2850">
        <v>15</v>
      </c>
      <c r="B511" t="s">
        <v>6180</v>
      </c>
      <c r="C511" s="1554"/>
      <c r="D511" t="s">
        <v>5868</v>
      </c>
      <c r="E511" s="1554"/>
      <c r="F511" s="2886">
        <v>110</v>
      </c>
      <c r="G511" s="980">
        <v>34.4</v>
      </c>
      <c r="H511" s="2910">
        <v>8.66</v>
      </c>
      <c r="J511" s="2911">
        <v>20</v>
      </c>
      <c r="K511" s="2890">
        <v>1</v>
      </c>
      <c r="L511" s="2890"/>
      <c r="O511" s="1554"/>
      <c r="P511" s="1558"/>
      <c r="Q511" s="424"/>
      <c r="R511" s="2850">
        <v>15</v>
      </c>
    </row>
    <row r="512" spans="1:18">
      <c r="A512" s="2850">
        <v>16</v>
      </c>
      <c r="B512" t="s">
        <v>6180</v>
      </c>
      <c r="C512" s="1554"/>
      <c r="D512" t="s">
        <v>5868</v>
      </c>
      <c r="E512" s="1554"/>
      <c r="F512" s="2886">
        <v>115</v>
      </c>
      <c r="G512" s="980">
        <v>13.8</v>
      </c>
      <c r="H512" s="2910"/>
      <c r="J512" s="2911">
        <v>13.4</v>
      </c>
      <c r="K512" s="2890">
        <v>2</v>
      </c>
      <c r="L512" s="2890"/>
      <c r="O512" s="1554"/>
      <c r="P512" s="1558"/>
      <c r="Q512" s="424"/>
      <c r="R512" s="2850">
        <v>16</v>
      </c>
    </row>
    <row r="513" spans="1:18">
      <c r="A513" s="2844">
        <v>17</v>
      </c>
      <c r="B513" t="s">
        <v>6180</v>
      </c>
      <c r="C513" s="1554"/>
      <c r="D513" t="s">
        <v>5868</v>
      </c>
      <c r="E513" s="1554"/>
      <c r="F513" s="2886">
        <v>110</v>
      </c>
      <c r="G513" s="980">
        <v>4.3600000000000003</v>
      </c>
      <c r="H513" s="2910"/>
      <c r="J513" s="2910">
        <v>7.5</v>
      </c>
      <c r="K513" s="2890">
        <v>1</v>
      </c>
      <c r="L513" s="2890"/>
      <c r="O513" s="1554"/>
      <c r="P513" s="1558"/>
      <c r="Q513" s="424"/>
      <c r="R513" s="2844">
        <v>17</v>
      </c>
    </row>
    <row r="514" spans="1:18">
      <c r="A514" s="2844">
        <v>18</v>
      </c>
      <c r="B514" t="s">
        <v>6181</v>
      </c>
      <c r="C514" s="1554"/>
      <c r="D514" t="s">
        <v>5870</v>
      </c>
      <c r="E514" s="1554"/>
      <c r="F514" s="2886">
        <v>46</v>
      </c>
      <c r="G514" s="980">
        <v>2.4</v>
      </c>
      <c r="H514" s="2910"/>
      <c r="J514" s="2910">
        <v>0.16700000000000001</v>
      </c>
      <c r="K514" s="2890">
        <v>1</v>
      </c>
      <c r="L514" s="2890"/>
      <c r="O514" s="1554"/>
      <c r="P514" s="1558"/>
      <c r="Q514" s="424"/>
      <c r="R514" s="2844">
        <v>18</v>
      </c>
    </row>
    <row r="515" spans="1:18">
      <c r="A515" s="2844">
        <v>19</v>
      </c>
      <c r="B515" t="s">
        <v>6182</v>
      </c>
      <c r="C515" s="1554"/>
      <c r="D515" t="s">
        <v>5870</v>
      </c>
      <c r="E515" s="1554"/>
      <c r="F515" s="2886">
        <v>34.4</v>
      </c>
      <c r="G515" s="980">
        <v>5</v>
      </c>
      <c r="H515" s="2910"/>
      <c r="J515" s="2910">
        <v>2.5</v>
      </c>
      <c r="K515" s="2890">
        <v>1</v>
      </c>
      <c r="L515" s="2890"/>
      <c r="O515" s="1554"/>
      <c r="P515" s="1558"/>
      <c r="Q515" s="424"/>
      <c r="R515" s="2844">
        <v>19</v>
      </c>
    </row>
    <row r="516" spans="1:18">
      <c r="A516" s="2844">
        <v>20</v>
      </c>
      <c r="B516" t="s">
        <v>6183</v>
      </c>
      <c r="C516" s="1554"/>
      <c r="D516" t="s">
        <v>5870</v>
      </c>
      <c r="E516" s="1554"/>
      <c r="F516" s="2886">
        <v>67</v>
      </c>
      <c r="G516" s="980">
        <v>13.8</v>
      </c>
      <c r="H516" s="2910"/>
      <c r="J516" s="2910">
        <v>8.4</v>
      </c>
      <c r="K516" s="2890">
        <v>1</v>
      </c>
      <c r="L516" s="2890"/>
      <c r="O516" s="1554"/>
      <c r="P516" s="1558"/>
      <c r="Q516" s="424"/>
      <c r="R516" s="2844">
        <v>20</v>
      </c>
    </row>
    <row r="517" spans="1:18">
      <c r="A517" s="2844">
        <v>21</v>
      </c>
      <c r="B517" t="s">
        <v>6184</v>
      </c>
      <c r="C517" s="1554"/>
      <c r="D517" t="s">
        <v>5870</v>
      </c>
      <c r="E517" s="1554"/>
      <c r="F517" s="2886">
        <v>34.5</v>
      </c>
      <c r="G517" s="980">
        <v>4.8</v>
      </c>
      <c r="H517" s="2910"/>
      <c r="J517" s="2910">
        <v>4.2</v>
      </c>
      <c r="K517" s="2890">
        <v>1</v>
      </c>
      <c r="L517" s="2890"/>
      <c r="O517" s="1554"/>
      <c r="P517" s="1558"/>
      <c r="Q517" s="424"/>
      <c r="R517" s="2844">
        <v>21</v>
      </c>
    </row>
    <row r="518" spans="1:18">
      <c r="A518" s="2844">
        <v>22</v>
      </c>
      <c r="B518" t="s">
        <v>6185</v>
      </c>
      <c r="C518" s="1554"/>
      <c r="D518" t="s">
        <v>5870</v>
      </c>
      <c r="E518" s="1554"/>
      <c r="F518" s="2886">
        <v>43.8</v>
      </c>
      <c r="G518" s="980">
        <v>4.2</v>
      </c>
      <c r="H518" s="2910"/>
      <c r="J518" s="2910">
        <v>3.75</v>
      </c>
      <c r="K518" s="2890">
        <v>1</v>
      </c>
      <c r="L518" s="2890"/>
      <c r="O518" s="1554"/>
      <c r="P518" s="1558"/>
      <c r="Q518" s="424"/>
      <c r="R518" s="2844">
        <v>22</v>
      </c>
    </row>
    <row r="519" spans="1:18">
      <c r="A519" s="2844">
        <v>23</v>
      </c>
      <c r="B519" t="s">
        <v>6186</v>
      </c>
      <c r="C519" s="1554"/>
      <c r="D519" t="s">
        <v>5870</v>
      </c>
      <c r="E519" s="1554"/>
      <c r="F519" s="2886">
        <v>34.5</v>
      </c>
      <c r="G519" s="980">
        <v>2.4</v>
      </c>
      <c r="H519" s="2910"/>
      <c r="J519" s="2910">
        <v>0.33300000000000002</v>
      </c>
      <c r="K519" s="2890">
        <v>2</v>
      </c>
      <c r="L519" s="2890"/>
      <c r="O519" s="1554"/>
      <c r="P519" s="1558"/>
      <c r="Q519" s="424"/>
      <c r="R519" s="2844">
        <v>23</v>
      </c>
    </row>
    <row r="520" spans="1:18">
      <c r="A520" s="2844">
        <v>24</v>
      </c>
      <c r="B520" t="s">
        <v>6186</v>
      </c>
      <c r="C520" s="1554"/>
      <c r="D520" t="s">
        <v>5870</v>
      </c>
      <c r="E520" s="1554"/>
      <c r="F520" s="2886">
        <v>34.5</v>
      </c>
      <c r="G520" s="980">
        <v>2.4</v>
      </c>
      <c r="H520" s="2910">
        <v>0.24</v>
      </c>
      <c r="J520" s="2910">
        <v>0.33300000000000002</v>
      </c>
      <c r="K520" s="2890">
        <v>1</v>
      </c>
      <c r="L520" s="2890"/>
      <c r="O520" s="1554"/>
      <c r="P520" s="1558"/>
      <c r="Q520" s="424"/>
      <c r="R520" s="2844">
        <v>24</v>
      </c>
    </row>
    <row r="521" spans="1:18">
      <c r="A521" s="2844">
        <v>25</v>
      </c>
      <c r="B521" t="s">
        <v>6187</v>
      </c>
      <c r="C521" s="1554"/>
      <c r="D521" t="s">
        <v>5870</v>
      </c>
      <c r="E521" s="1554"/>
      <c r="F521" s="2886">
        <v>46</v>
      </c>
      <c r="G521" s="980">
        <v>2.4</v>
      </c>
      <c r="H521" s="2910"/>
      <c r="J521" s="2910">
        <v>0.83299999999999996</v>
      </c>
      <c r="K521" s="2890">
        <v>4</v>
      </c>
      <c r="L521" s="2890"/>
      <c r="O521" s="1554"/>
      <c r="P521" s="1558"/>
      <c r="Q521" s="424"/>
      <c r="R521" s="2844">
        <v>25</v>
      </c>
    </row>
    <row r="522" spans="1:18">
      <c r="A522" s="2844">
        <v>26</v>
      </c>
      <c r="B522" t="s">
        <v>6188</v>
      </c>
      <c r="C522" s="1554"/>
      <c r="D522" t="s">
        <v>5868</v>
      </c>
      <c r="E522" s="1554"/>
      <c r="F522" s="2886">
        <v>23</v>
      </c>
      <c r="G522" s="980">
        <v>5</v>
      </c>
      <c r="H522" s="2910"/>
      <c r="J522" s="2910">
        <v>5</v>
      </c>
      <c r="K522" s="2890">
        <v>3</v>
      </c>
      <c r="L522" s="2890"/>
      <c r="O522" s="1554"/>
      <c r="P522" s="1558"/>
      <c r="Q522" s="424"/>
      <c r="R522" s="2844">
        <v>26</v>
      </c>
    </row>
    <row r="523" spans="1:18">
      <c r="A523" s="2844">
        <v>27</v>
      </c>
      <c r="B523" t="s">
        <v>6189</v>
      </c>
      <c r="C523" s="1554"/>
      <c r="D523" t="s">
        <v>5870</v>
      </c>
      <c r="E523" s="1554"/>
      <c r="F523" s="2886">
        <v>34.5</v>
      </c>
      <c r="G523" s="980">
        <v>4.8</v>
      </c>
      <c r="H523" s="2910"/>
      <c r="J523" s="2910">
        <v>2.5</v>
      </c>
      <c r="K523" s="2890">
        <v>3</v>
      </c>
      <c r="L523" s="2890"/>
      <c r="O523" s="1554"/>
      <c r="P523" s="1558"/>
      <c r="Q523" s="424"/>
      <c r="R523" s="2844">
        <v>27</v>
      </c>
    </row>
    <row r="524" spans="1:18">
      <c r="A524" s="2844">
        <v>28</v>
      </c>
      <c r="B524" t="s">
        <v>6190</v>
      </c>
      <c r="C524" s="1554"/>
      <c r="D524" t="s">
        <v>5870</v>
      </c>
      <c r="E524" s="1554"/>
      <c r="F524" s="2886">
        <v>115</v>
      </c>
      <c r="G524" s="980">
        <v>13.8</v>
      </c>
      <c r="H524" s="2910"/>
      <c r="J524" s="2910">
        <v>24</v>
      </c>
      <c r="K524" s="2890">
        <v>2</v>
      </c>
      <c r="L524" s="2890"/>
      <c r="O524" s="1554"/>
      <c r="P524" s="1558"/>
      <c r="Q524" s="424"/>
      <c r="R524" s="2844">
        <v>28</v>
      </c>
    </row>
    <row r="525" spans="1:18">
      <c r="A525" s="2844">
        <v>29</v>
      </c>
      <c r="B525" t="s">
        <v>6191</v>
      </c>
      <c r="C525" s="1554"/>
      <c r="D525" t="s">
        <v>5868</v>
      </c>
      <c r="E525" s="1554"/>
      <c r="F525" s="2886">
        <v>34.4</v>
      </c>
      <c r="G525" s="980">
        <v>22.9</v>
      </c>
      <c r="H525" s="2910"/>
      <c r="J525" s="2910">
        <v>7.5</v>
      </c>
      <c r="K525" s="2890">
        <v>1</v>
      </c>
      <c r="L525" s="2890"/>
      <c r="O525" s="1554"/>
      <c r="P525" s="1558"/>
      <c r="Q525" s="424"/>
      <c r="R525" s="2844">
        <v>29</v>
      </c>
    </row>
    <row r="526" spans="1:18">
      <c r="A526" s="2844">
        <v>30</v>
      </c>
      <c r="B526" t="s">
        <v>6192</v>
      </c>
      <c r="C526" s="1554"/>
      <c r="D526" t="s">
        <v>5870</v>
      </c>
      <c r="E526" s="1554"/>
      <c r="F526" s="2886">
        <v>34.4</v>
      </c>
      <c r="G526" s="980">
        <v>5</v>
      </c>
      <c r="H526" s="2910"/>
      <c r="J526" s="2910">
        <v>3.75</v>
      </c>
      <c r="K526" s="2890">
        <v>1</v>
      </c>
      <c r="L526" s="2890"/>
      <c r="O526" s="1554"/>
      <c r="P526" s="1558"/>
      <c r="Q526" s="424"/>
      <c r="R526" s="2844">
        <v>30</v>
      </c>
    </row>
    <row r="527" spans="1:18">
      <c r="A527" s="2844">
        <v>31</v>
      </c>
      <c r="B527" t="s">
        <v>6193</v>
      </c>
      <c r="C527" s="1554"/>
      <c r="D527" t="s">
        <v>5868</v>
      </c>
      <c r="E527" s="1554"/>
      <c r="F527" s="2886">
        <v>115</v>
      </c>
      <c r="G527" s="980">
        <v>34.5</v>
      </c>
      <c r="H527" s="2910"/>
      <c r="J527" s="2910">
        <v>6.67</v>
      </c>
      <c r="K527" s="2890">
        <v>3</v>
      </c>
      <c r="L527" s="2890"/>
      <c r="O527" s="1554"/>
      <c r="P527" s="1558"/>
      <c r="Q527" s="424"/>
      <c r="R527" s="2844">
        <v>31</v>
      </c>
    </row>
    <row r="528" spans="1:18">
      <c r="A528" s="2844">
        <v>32</v>
      </c>
      <c r="B528" t="s">
        <v>6193</v>
      </c>
      <c r="C528" s="1554"/>
      <c r="D528" t="s">
        <v>5868</v>
      </c>
      <c r="E528" s="1554"/>
      <c r="F528" s="2886">
        <v>113</v>
      </c>
      <c r="G528" s="980">
        <v>34.4</v>
      </c>
      <c r="H528" s="2910">
        <v>5</v>
      </c>
      <c r="J528" s="2910">
        <v>30</v>
      </c>
      <c r="K528" s="2890">
        <v>1</v>
      </c>
      <c r="L528" s="2890"/>
      <c r="O528" s="1554"/>
      <c r="P528" s="1558"/>
      <c r="Q528" s="424"/>
      <c r="R528" s="2844">
        <v>32</v>
      </c>
    </row>
    <row r="529" spans="1:18">
      <c r="A529" s="2844">
        <v>33</v>
      </c>
      <c r="B529" t="s">
        <v>6194</v>
      </c>
      <c r="C529" s="1554"/>
      <c r="D529" t="s">
        <v>5870</v>
      </c>
      <c r="E529" s="1554"/>
      <c r="F529" s="2886">
        <v>34.4</v>
      </c>
      <c r="G529" s="980">
        <v>2.4</v>
      </c>
      <c r="H529" s="2910"/>
      <c r="J529" s="2910">
        <v>0.83</v>
      </c>
      <c r="K529" s="2890">
        <v>3</v>
      </c>
      <c r="L529" s="2890"/>
      <c r="O529" s="1554"/>
      <c r="P529" s="1558"/>
      <c r="Q529" s="424"/>
      <c r="R529" s="2844">
        <v>33</v>
      </c>
    </row>
    <row r="530" spans="1:18">
      <c r="A530" s="2844">
        <v>34</v>
      </c>
      <c r="B530" t="s">
        <v>6195</v>
      </c>
      <c r="C530" s="1554"/>
      <c r="D530" t="s">
        <v>5870</v>
      </c>
      <c r="E530" s="1554"/>
      <c r="F530" s="2886">
        <v>23</v>
      </c>
      <c r="G530" s="980">
        <v>5.04</v>
      </c>
      <c r="H530" s="2910"/>
      <c r="J530" s="2910">
        <v>2.5</v>
      </c>
      <c r="K530" s="2890">
        <v>1</v>
      </c>
      <c r="L530" s="2890"/>
      <c r="O530" s="1554"/>
      <c r="P530" s="1558"/>
      <c r="Q530" s="424"/>
      <c r="R530" s="2844">
        <v>34</v>
      </c>
    </row>
    <row r="531" spans="1:18">
      <c r="A531" s="2844">
        <v>35</v>
      </c>
      <c r="B531" t="s">
        <v>6196</v>
      </c>
      <c r="C531" s="1554"/>
      <c r="D531" t="s">
        <v>5868</v>
      </c>
      <c r="E531" s="1554"/>
      <c r="F531" s="2886">
        <v>113</v>
      </c>
      <c r="G531" s="980">
        <v>67</v>
      </c>
      <c r="H531" s="2910">
        <v>13.8</v>
      </c>
      <c r="J531" s="2910">
        <v>33.6</v>
      </c>
      <c r="K531" s="2890">
        <v>1</v>
      </c>
      <c r="L531" s="2890"/>
      <c r="O531" s="1554"/>
      <c r="P531" s="1558"/>
      <c r="Q531" s="424"/>
      <c r="R531" s="2844">
        <v>35</v>
      </c>
    </row>
    <row r="532" spans="1:18">
      <c r="A532" s="2844">
        <v>36</v>
      </c>
      <c r="B532" t="s">
        <v>6197</v>
      </c>
      <c r="C532" s="1554"/>
      <c r="D532" t="s">
        <v>5868</v>
      </c>
      <c r="E532" s="1554"/>
      <c r="F532" s="2886">
        <v>115</v>
      </c>
      <c r="G532" s="980">
        <v>34.5</v>
      </c>
      <c r="H532" s="2910"/>
      <c r="J532" s="2910">
        <v>20</v>
      </c>
      <c r="K532" s="2890">
        <v>2</v>
      </c>
      <c r="L532" s="2890"/>
      <c r="O532" s="1554"/>
      <c r="P532" s="1558"/>
      <c r="Q532" s="424"/>
      <c r="R532" s="2844">
        <v>36</v>
      </c>
    </row>
    <row r="533" spans="1:18">
      <c r="A533" s="2844">
        <v>37</v>
      </c>
      <c r="B533" t="s">
        <v>6198</v>
      </c>
      <c r="C533" s="1554"/>
      <c r="D533" t="s">
        <v>5870</v>
      </c>
      <c r="E533" s="1554"/>
      <c r="F533" s="2886">
        <v>115</v>
      </c>
      <c r="G533" s="980">
        <v>13.2</v>
      </c>
      <c r="H533" s="2910"/>
      <c r="J533" s="2910">
        <v>15</v>
      </c>
      <c r="K533" s="2890">
        <v>1</v>
      </c>
      <c r="L533" s="2890"/>
      <c r="O533" s="1554"/>
      <c r="P533" s="1558"/>
      <c r="Q533" s="424"/>
      <c r="R533" s="2844">
        <v>37</v>
      </c>
    </row>
    <row r="534" spans="1:18">
      <c r="A534" s="2844">
        <v>38</v>
      </c>
      <c r="B534" t="s">
        <v>6199</v>
      </c>
      <c r="C534" s="1554"/>
      <c r="D534" t="s">
        <v>5870</v>
      </c>
      <c r="E534" s="1554"/>
      <c r="F534" s="2886">
        <v>34.4</v>
      </c>
      <c r="G534" s="980">
        <v>19.8</v>
      </c>
      <c r="H534" s="2910"/>
      <c r="J534" s="2910">
        <v>5.6</v>
      </c>
      <c r="K534" s="2890">
        <v>1</v>
      </c>
      <c r="L534" s="2890"/>
      <c r="O534" s="1554"/>
      <c r="P534" s="1558"/>
      <c r="Q534" s="424"/>
      <c r="R534" s="2844">
        <v>38</v>
      </c>
    </row>
    <row r="535" spans="1:18">
      <c r="A535" s="2844">
        <v>39</v>
      </c>
      <c r="B535" t="s">
        <v>6200</v>
      </c>
      <c r="C535" s="1554"/>
      <c r="D535" t="s">
        <v>5870</v>
      </c>
      <c r="E535" s="1554"/>
      <c r="F535" s="2886">
        <v>113</v>
      </c>
      <c r="G535" s="980">
        <v>13.8</v>
      </c>
      <c r="H535" s="2910"/>
      <c r="J535" s="2910">
        <v>7.5</v>
      </c>
      <c r="K535" s="2890">
        <v>1</v>
      </c>
      <c r="L535" s="2890"/>
      <c r="O535" s="1554"/>
      <c r="P535" s="1558"/>
      <c r="Q535" s="424"/>
      <c r="R535" s="2844">
        <v>39</v>
      </c>
    </row>
    <row r="536" spans="1:18">
      <c r="A536" s="2844">
        <v>40</v>
      </c>
      <c r="B536" t="s">
        <v>6201</v>
      </c>
      <c r="C536" s="1554"/>
      <c r="D536" t="s">
        <v>5870</v>
      </c>
      <c r="E536" s="1554"/>
      <c r="F536" s="2886">
        <v>13.8</v>
      </c>
      <c r="G536" s="980">
        <v>4.4000000000000004</v>
      </c>
      <c r="H536" s="2910"/>
      <c r="J536" s="2910">
        <v>8.4</v>
      </c>
      <c r="K536" s="2890">
        <v>1</v>
      </c>
      <c r="L536" s="2890"/>
      <c r="O536" s="1554"/>
      <c r="P536" s="1558"/>
      <c r="Q536" s="424"/>
      <c r="R536" s="2844">
        <v>40</v>
      </c>
    </row>
    <row r="537" spans="1:18">
      <c r="A537" s="2844">
        <v>41</v>
      </c>
      <c r="B537" t="s">
        <v>6201</v>
      </c>
      <c r="C537" s="1554"/>
      <c r="D537" t="s">
        <v>5870</v>
      </c>
      <c r="E537" s="1554"/>
      <c r="F537" s="2886">
        <v>113</v>
      </c>
      <c r="G537" s="980">
        <v>13.8</v>
      </c>
      <c r="H537" s="2910"/>
      <c r="J537" s="2910">
        <v>18</v>
      </c>
      <c r="K537" s="2890">
        <v>1</v>
      </c>
      <c r="L537" s="2890"/>
      <c r="O537" s="1554"/>
      <c r="P537" s="1558"/>
      <c r="Q537" s="424"/>
      <c r="R537" s="2844">
        <v>41</v>
      </c>
    </row>
    <row r="538" spans="1:18">
      <c r="A538" s="2844">
        <v>42</v>
      </c>
      <c r="B538" t="s">
        <v>6202</v>
      </c>
      <c r="C538" s="1554"/>
      <c r="D538" t="s">
        <v>5868</v>
      </c>
      <c r="E538" s="1554"/>
      <c r="F538" s="2886">
        <v>345</v>
      </c>
      <c r="G538" s="980">
        <v>120</v>
      </c>
      <c r="H538" s="2910">
        <v>13.8</v>
      </c>
      <c r="J538" s="2910">
        <v>268</v>
      </c>
      <c r="K538" s="2890">
        <v>2</v>
      </c>
      <c r="L538" s="2890"/>
      <c r="O538" s="1554"/>
      <c r="P538" s="1558"/>
      <c r="Q538" s="424"/>
      <c r="R538" s="2844">
        <v>42</v>
      </c>
    </row>
    <row r="539" spans="1:18">
      <c r="A539" s="2844">
        <v>43</v>
      </c>
      <c r="B539" t="s">
        <v>6202</v>
      </c>
      <c r="C539" s="1554"/>
      <c r="D539" t="s">
        <v>5868</v>
      </c>
      <c r="E539" s="1554"/>
      <c r="F539" s="2886">
        <v>345</v>
      </c>
      <c r="G539" s="980">
        <v>120</v>
      </c>
      <c r="H539" s="2910">
        <v>13.8</v>
      </c>
      <c r="J539" s="2910">
        <v>269</v>
      </c>
      <c r="K539" s="2890">
        <v>2</v>
      </c>
      <c r="L539" s="2890"/>
      <c r="O539" s="1554"/>
      <c r="P539" s="1558"/>
      <c r="Q539" s="424"/>
      <c r="R539" s="2844">
        <v>43</v>
      </c>
    </row>
    <row r="540" spans="1:18">
      <c r="A540" s="2844">
        <v>44</v>
      </c>
      <c r="B540" t="s">
        <v>6203</v>
      </c>
      <c r="C540" s="1554"/>
      <c r="D540" t="s">
        <v>5868</v>
      </c>
      <c r="E540" s="1554"/>
      <c r="F540" s="2886">
        <v>115</v>
      </c>
      <c r="G540" s="980">
        <v>34.5</v>
      </c>
      <c r="H540" s="2910"/>
      <c r="J540" s="2910">
        <v>30</v>
      </c>
      <c r="K540" s="2890">
        <v>2</v>
      </c>
      <c r="L540" s="2890"/>
      <c r="O540" s="1554"/>
      <c r="P540" s="1558"/>
      <c r="Q540" s="424"/>
      <c r="R540" s="2844">
        <v>44</v>
      </c>
    </row>
    <row r="541" spans="1:18">
      <c r="A541" s="2844">
        <v>45</v>
      </c>
      <c r="B541" t="s">
        <v>6204</v>
      </c>
      <c r="C541" s="1554"/>
      <c r="D541" t="s">
        <v>5870</v>
      </c>
      <c r="E541" s="1554"/>
      <c r="F541" s="2886">
        <v>34.5</v>
      </c>
      <c r="G541" s="980">
        <v>13.2</v>
      </c>
      <c r="H541" s="2910"/>
      <c r="J541" s="2910">
        <v>10</v>
      </c>
      <c r="K541" s="2890">
        <v>2</v>
      </c>
      <c r="L541" s="2890"/>
      <c r="O541" s="1554"/>
      <c r="P541" s="1558"/>
      <c r="Q541" s="424"/>
      <c r="R541" s="2844">
        <v>45</v>
      </c>
    </row>
    <row r="542" spans="1:18">
      <c r="A542" s="2844">
        <v>46</v>
      </c>
      <c r="B542" t="s">
        <v>6205</v>
      </c>
      <c r="C542" s="1554"/>
      <c r="D542" t="s">
        <v>5870</v>
      </c>
      <c r="E542" s="1554"/>
      <c r="F542" s="2886">
        <v>34.5</v>
      </c>
      <c r="G542" s="980">
        <v>2.4</v>
      </c>
      <c r="H542" s="2910"/>
      <c r="J542" s="2910">
        <v>0.25</v>
      </c>
      <c r="K542" s="2890">
        <v>3</v>
      </c>
      <c r="L542" s="2890"/>
      <c r="O542" s="1554"/>
      <c r="P542" s="1558"/>
      <c r="Q542" s="424"/>
      <c r="R542" s="2844">
        <v>46</v>
      </c>
    </row>
    <row r="543" spans="1:18">
      <c r="A543" s="2844">
        <v>47</v>
      </c>
      <c r="B543" t="s">
        <v>6206</v>
      </c>
      <c r="C543" s="1554"/>
      <c r="D543" t="s">
        <v>5870</v>
      </c>
      <c r="E543" s="1554"/>
      <c r="F543" s="2886">
        <v>34.4</v>
      </c>
      <c r="G543" s="980">
        <v>2.5</v>
      </c>
      <c r="H543" s="2910"/>
      <c r="J543" s="2910">
        <v>5</v>
      </c>
      <c r="K543" s="2890">
        <v>2</v>
      </c>
      <c r="L543" s="2890"/>
      <c r="O543" s="1554"/>
      <c r="P543" s="1558"/>
      <c r="Q543" s="424"/>
      <c r="R543" s="2844">
        <v>47</v>
      </c>
    </row>
    <row r="544" spans="1:18">
      <c r="A544" s="2844">
        <v>48</v>
      </c>
      <c r="B544" t="s">
        <v>6207</v>
      </c>
      <c r="C544" s="1554"/>
      <c r="D544" t="s">
        <v>5868</v>
      </c>
      <c r="E544" s="1554"/>
      <c r="F544" s="2886">
        <v>34.5</v>
      </c>
      <c r="G544" s="980">
        <v>4.8</v>
      </c>
      <c r="H544" s="2910"/>
      <c r="J544" s="2910">
        <v>1.25</v>
      </c>
      <c r="K544" s="2890">
        <v>3</v>
      </c>
      <c r="L544" s="2890"/>
      <c r="O544" s="1554"/>
      <c r="P544" s="1558"/>
      <c r="Q544" s="424"/>
      <c r="R544" s="2844">
        <v>48</v>
      </c>
    </row>
    <row r="545" spans="1:18">
      <c r="A545" s="2844">
        <v>49</v>
      </c>
      <c r="B545" t="s">
        <v>6207</v>
      </c>
      <c r="C545" s="1554"/>
      <c r="D545" t="s">
        <v>5868</v>
      </c>
      <c r="E545" s="1554"/>
      <c r="F545" s="2886">
        <v>115</v>
      </c>
      <c r="G545" s="980">
        <v>34.5</v>
      </c>
      <c r="H545" s="2910"/>
      <c r="J545" s="2910">
        <v>10</v>
      </c>
      <c r="K545" s="2890">
        <v>1</v>
      </c>
      <c r="L545" s="2890">
        <v>1</v>
      </c>
      <c r="O545" s="1554"/>
      <c r="P545" s="1558"/>
      <c r="Q545" s="424"/>
      <c r="R545" s="2844">
        <v>49</v>
      </c>
    </row>
    <row r="546" spans="1:18">
      <c r="A546" s="2844">
        <v>50</v>
      </c>
      <c r="B546" t="s">
        <v>6208</v>
      </c>
      <c r="C546" s="1554"/>
      <c r="D546" t="s">
        <v>5868</v>
      </c>
      <c r="E546" s="1554"/>
      <c r="F546" s="2886">
        <v>115</v>
      </c>
      <c r="G546" s="980">
        <v>34.5</v>
      </c>
      <c r="H546" s="2910"/>
      <c r="J546" s="2910">
        <v>7.5</v>
      </c>
      <c r="K546" s="2890">
        <v>1</v>
      </c>
      <c r="L546" s="2890"/>
      <c r="O546" s="1554"/>
      <c r="P546" s="1558"/>
      <c r="Q546" s="424"/>
      <c r="R546" s="2844">
        <v>50</v>
      </c>
    </row>
    <row r="547" spans="1:18">
      <c r="A547" s="2844">
        <v>51</v>
      </c>
      <c r="B547" t="s">
        <v>6209</v>
      </c>
      <c r="C547" s="1554"/>
      <c r="D547" t="s">
        <v>5870</v>
      </c>
      <c r="E547" s="1554"/>
      <c r="F547" s="2886">
        <v>34.4</v>
      </c>
      <c r="G547" s="980">
        <v>13.8</v>
      </c>
      <c r="H547" s="2910"/>
      <c r="J547" s="2910">
        <v>3.75</v>
      </c>
      <c r="K547" s="2890">
        <v>1</v>
      </c>
      <c r="L547" s="2890"/>
      <c r="O547" s="1554"/>
      <c r="P547" s="1558"/>
      <c r="Q547" s="424"/>
      <c r="R547" s="2844">
        <v>51</v>
      </c>
    </row>
    <row r="548" spans="1:18">
      <c r="A548" s="2844">
        <v>52</v>
      </c>
      <c r="B548" t="s">
        <v>6210</v>
      </c>
      <c r="C548" s="1554"/>
      <c r="D548" t="s">
        <v>5868</v>
      </c>
      <c r="E548" s="1554"/>
      <c r="F548" s="2886">
        <v>115</v>
      </c>
      <c r="G548" s="980">
        <v>24</v>
      </c>
      <c r="H548" s="2910"/>
      <c r="J548" s="2910">
        <v>10</v>
      </c>
      <c r="K548" s="2890">
        <v>1</v>
      </c>
      <c r="L548" s="2890"/>
      <c r="O548" s="1554"/>
      <c r="P548" s="1558"/>
      <c r="Q548" s="424"/>
      <c r="R548" s="2844">
        <v>52</v>
      </c>
    </row>
    <row r="549" spans="1:18">
      <c r="A549" s="2844">
        <v>53</v>
      </c>
      <c r="B549" t="s">
        <v>6211</v>
      </c>
      <c r="C549" s="1554"/>
      <c r="D549" t="s">
        <v>5868</v>
      </c>
      <c r="E549" s="1554"/>
      <c r="F549" s="2886">
        <v>115</v>
      </c>
      <c r="G549" s="980">
        <v>34.5</v>
      </c>
      <c r="H549" s="2910"/>
      <c r="J549" s="2910">
        <v>7.5</v>
      </c>
      <c r="K549" s="2890">
        <v>2</v>
      </c>
      <c r="L549" s="2890"/>
      <c r="O549" s="1554"/>
      <c r="P549" s="1558"/>
      <c r="Q549" s="424"/>
      <c r="R549" s="2844">
        <v>53</v>
      </c>
    </row>
    <row r="550" spans="1:18">
      <c r="A550" s="2844">
        <v>54</v>
      </c>
      <c r="B550" t="s">
        <v>6212</v>
      </c>
      <c r="C550" s="1554"/>
      <c r="D550" t="s">
        <v>5868</v>
      </c>
      <c r="E550" s="1554"/>
      <c r="F550" s="2886">
        <v>115</v>
      </c>
      <c r="G550" s="980">
        <v>34.5</v>
      </c>
      <c r="H550" s="2910"/>
      <c r="J550" s="2910">
        <v>15</v>
      </c>
      <c r="K550" s="2890">
        <v>2</v>
      </c>
      <c r="L550" s="2890"/>
      <c r="O550" s="1554"/>
      <c r="P550" s="1558"/>
      <c r="Q550" s="424"/>
      <c r="R550" s="2844">
        <v>54</v>
      </c>
    </row>
    <row r="551" spans="1:18">
      <c r="A551" s="2844">
        <v>55</v>
      </c>
      <c r="B551" t="s">
        <v>6213</v>
      </c>
      <c r="C551" s="1554"/>
      <c r="D551" t="s">
        <v>5868</v>
      </c>
      <c r="E551" s="1554"/>
      <c r="F551" s="2886">
        <v>34.5</v>
      </c>
      <c r="G551" s="980">
        <v>4.8</v>
      </c>
      <c r="H551" s="2910"/>
      <c r="J551" s="2910">
        <v>1.5</v>
      </c>
      <c r="K551" s="2890">
        <v>1</v>
      </c>
      <c r="L551" s="2890"/>
      <c r="O551" s="1554"/>
      <c r="P551" s="1558"/>
      <c r="Q551" s="424"/>
      <c r="R551" s="2844">
        <v>55</v>
      </c>
    </row>
    <row r="552" spans="1:18">
      <c r="A552" s="2844">
        <v>56</v>
      </c>
      <c r="B552" t="s">
        <v>6214</v>
      </c>
      <c r="C552" s="1554"/>
      <c r="D552" t="s">
        <v>5870</v>
      </c>
      <c r="E552" s="1554"/>
      <c r="F552" s="2886">
        <v>34.4</v>
      </c>
      <c r="G552" s="980">
        <v>5</v>
      </c>
      <c r="H552" s="2910"/>
      <c r="J552" s="2910">
        <v>1.5</v>
      </c>
      <c r="K552" s="2890">
        <v>1</v>
      </c>
      <c r="L552" s="2890"/>
      <c r="O552" s="1554"/>
      <c r="P552" s="1558"/>
      <c r="Q552" s="424"/>
      <c r="R552" s="2844">
        <v>56</v>
      </c>
    </row>
    <row r="553" spans="1:18" ht="16" thickBot="1">
      <c r="A553" s="2844">
        <v>57</v>
      </c>
      <c r="B553" t="s">
        <v>6215</v>
      </c>
      <c r="C553" s="1554"/>
      <c r="D553" t="s">
        <v>5870</v>
      </c>
      <c r="E553" s="1554"/>
      <c r="F553" s="2886">
        <v>34.5</v>
      </c>
      <c r="G553" s="980">
        <v>13.2</v>
      </c>
      <c r="H553" s="2910"/>
      <c r="J553" s="2910">
        <v>5</v>
      </c>
      <c r="K553" s="2890">
        <v>1</v>
      </c>
      <c r="L553" s="2890"/>
      <c r="O553" s="1554"/>
      <c r="P553" s="1558"/>
      <c r="Q553" s="424"/>
      <c r="R553" s="2844">
        <v>57</v>
      </c>
    </row>
    <row r="554" spans="1:18" ht="16" thickBot="1">
      <c r="A554" s="3083">
        <v>58</v>
      </c>
      <c r="B554" s="3038"/>
      <c r="C554" s="1789" t="s">
        <v>5892</v>
      </c>
      <c r="D554" s="3038"/>
      <c r="E554" s="1789"/>
      <c r="F554" s="2893"/>
      <c r="G554" s="3097"/>
      <c r="H554" s="3095"/>
      <c r="J554" s="3084"/>
      <c r="K554" s="2896">
        <f>SUM(K497:K553)</f>
        <v>87</v>
      </c>
      <c r="L554" s="2896">
        <f>SUM(L497:L553)</f>
        <v>1</v>
      </c>
      <c r="M554" s="3038"/>
      <c r="N554" s="3038"/>
      <c r="O554" s="1789"/>
      <c r="P554" s="2896">
        <f>SUM(P497:P553)</f>
        <v>0</v>
      </c>
      <c r="Q554" s="2896">
        <f>SUM(Q497:Q553)</f>
        <v>0</v>
      </c>
      <c r="R554" s="3083">
        <v>58</v>
      </c>
    </row>
    <row r="556" spans="1:18">
      <c r="A556" s="12" t="s">
        <v>6216</v>
      </c>
      <c r="B556" s="391"/>
      <c r="C556" s="391"/>
      <c r="D556" s="391"/>
      <c r="E556" s="391"/>
      <c r="F556" s="391"/>
      <c r="G556" s="391"/>
      <c r="H556" s="391"/>
      <c r="J556" s="12" t="s">
        <v>6217</v>
      </c>
      <c r="K556" s="391"/>
      <c r="L556" s="391"/>
      <c r="M556" s="391"/>
      <c r="N556" s="391"/>
      <c r="O556" s="391"/>
      <c r="P556" s="391"/>
      <c r="Q556" s="391"/>
      <c r="R556" s="391"/>
    </row>
    <row r="558" spans="1:18" ht="16" thickBot="1">
      <c r="A558" s="9"/>
      <c r="B558" s="3038"/>
      <c r="C558" s="3038"/>
      <c r="D558" s="3038"/>
      <c r="E558" s="3038"/>
      <c r="F558" s="3096"/>
      <c r="G558" s="3096"/>
      <c r="H558" s="3060"/>
      <c r="J558" s="9"/>
      <c r="K558" s="3038"/>
      <c r="L558" s="3038"/>
      <c r="M558" s="3038"/>
      <c r="N558" s="3038"/>
      <c r="O558" s="3038"/>
      <c r="P558" s="3096"/>
      <c r="Q558" s="3096"/>
      <c r="R558" s="3060"/>
    </row>
    <row r="559" spans="1:18" ht="16" thickBot="1">
      <c r="A559" s="2898" t="s">
        <v>5820</v>
      </c>
      <c r="B559" s="3067"/>
      <c r="C559" s="3067"/>
      <c r="D559" s="3060"/>
      <c r="E559" s="3060"/>
      <c r="F559" s="2839"/>
      <c r="G559" s="2839"/>
      <c r="H559" s="2034"/>
      <c r="J559" s="2898" t="s">
        <v>5820</v>
      </c>
      <c r="K559" s="3067"/>
      <c r="L559" s="3067"/>
      <c r="M559" s="3060"/>
      <c r="N559" s="3060"/>
      <c r="O559" s="3060"/>
      <c r="P559" s="2839"/>
      <c r="Q559" s="2839"/>
      <c r="R559" s="2034"/>
    </row>
    <row r="560" spans="1:18">
      <c r="A560" s="2791"/>
      <c r="C560" s="1554"/>
      <c r="D560" s="363"/>
      <c r="E560" s="1598"/>
      <c r="F560" s="391"/>
      <c r="G560" s="391"/>
      <c r="H560" s="2753"/>
      <c r="J560" s="2791"/>
      <c r="K560" s="1554"/>
      <c r="L560" s="1554"/>
      <c r="M560" s="391" t="s">
        <v>5848</v>
      </c>
      <c r="N560" s="391"/>
      <c r="O560" s="391"/>
      <c r="P560" s="391"/>
      <c r="Q560" s="1601"/>
      <c r="R560" s="2031"/>
    </row>
    <row r="561" spans="1:18" ht="16" thickBot="1">
      <c r="A561" s="2795"/>
      <c r="B561" s="363"/>
      <c r="C561" s="1598"/>
      <c r="D561" s="363"/>
      <c r="E561" s="1598"/>
      <c r="F561" s="3060" t="s">
        <v>5849</v>
      </c>
      <c r="G561" s="3060"/>
      <c r="H561" s="2034"/>
      <c r="J561" s="2795" t="s">
        <v>5850</v>
      </c>
      <c r="K561" s="1598" t="s">
        <v>5851</v>
      </c>
      <c r="L561" s="1598" t="s">
        <v>5851</v>
      </c>
      <c r="M561" s="3060" t="s">
        <v>5852</v>
      </c>
      <c r="N561" s="3060"/>
      <c r="O561" s="3060"/>
      <c r="P561" s="3060"/>
      <c r="Q561" s="2034"/>
      <c r="R561" s="1598"/>
    </row>
    <row r="562" spans="1:18">
      <c r="A562" s="2795"/>
      <c r="B562" s="363"/>
      <c r="C562" s="1598"/>
      <c r="D562" s="363"/>
      <c r="E562" s="1598"/>
      <c r="F562" s="1598"/>
      <c r="G562" s="1601"/>
      <c r="H562" s="1598"/>
      <c r="J562" s="2795" t="s">
        <v>5853</v>
      </c>
      <c r="K562" s="1598" t="s">
        <v>5854</v>
      </c>
      <c r="L562" s="1598" t="s">
        <v>5855</v>
      </c>
      <c r="M562" s="363"/>
      <c r="N562" s="363"/>
      <c r="O562" s="1598"/>
      <c r="P562" s="1598"/>
      <c r="Q562" s="1601"/>
      <c r="R562" s="1598"/>
    </row>
    <row r="563" spans="1:18">
      <c r="A563" s="2795" t="s">
        <v>399</v>
      </c>
      <c r="B563" s="391" t="s">
        <v>5856</v>
      </c>
      <c r="C563" s="1601"/>
      <c r="D563" s="391" t="s">
        <v>5857</v>
      </c>
      <c r="E563" s="1601"/>
      <c r="F563" s="1598"/>
      <c r="G563" s="1601"/>
      <c r="H563" s="1598"/>
      <c r="J563" s="2795" t="s">
        <v>5858</v>
      </c>
      <c r="K563" s="1598" t="s">
        <v>5859</v>
      </c>
      <c r="L563" s="1598" t="s">
        <v>5854</v>
      </c>
      <c r="M563" s="391"/>
      <c r="N563" s="391"/>
      <c r="O563" s="1601"/>
      <c r="P563" s="1598" t="s">
        <v>108</v>
      </c>
      <c r="Q563" s="1601" t="s">
        <v>5860</v>
      </c>
      <c r="R563" s="1598" t="s">
        <v>399</v>
      </c>
    </row>
    <row r="564" spans="1:18">
      <c r="A564" s="2795" t="s">
        <v>402</v>
      </c>
      <c r="C564" s="1554"/>
      <c r="D564" s="363"/>
      <c r="E564" s="1598"/>
      <c r="F564" s="1598" t="s">
        <v>1067</v>
      </c>
      <c r="G564" s="1601" t="s">
        <v>5861</v>
      </c>
      <c r="H564" s="1598" t="s">
        <v>5862</v>
      </c>
      <c r="J564" s="2795" t="s">
        <v>5863</v>
      </c>
      <c r="K564" s="1598" t="s">
        <v>2163</v>
      </c>
      <c r="L564" s="1598" t="s">
        <v>5859</v>
      </c>
      <c r="M564" s="391" t="s">
        <v>5864</v>
      </c>
      <c r="N564" s="391"/>
      <c r="O564" s="1601"/>
      <c r="P564" s="1598" t="s">
        <v>5865</v>
      </c>
      <c r="Q564" s="1601" t="s">
        <v>5866</v>
      </c>
      <c r="R564" s="1598" t="s">
        <v>402</v>
      </c>
    </row>
    <row r="565" spans="1:18">
      <c r="A565" s="2844"/>
      <c r="C565" s="1598"/>
      <c r="E565" s="1598"/>
      <c r="F565" s="1598"/>
      <c r="G565" s="1601"/>
      <c r="H565" s="1554"/>
      <c r="J565" s="2844"/>
      <c r="K565" s="1554"/>
      <c r="L565" s="1598"/>
      <c r="O565" s="1598"/>
      <c r="P565" s="1598"/>
      <c r="Q565" s="1598"/>
      <c r="R565" s="1554"/>
    </row>
    <row r="566" spans="1:18" ht="16" thickBot="1">
      <c r="A566" s="3083"/>
      <c r="B566" s="3060" t="s">
        <v>172</v>
      </c>
      <c r="C566" s="2034"/>
      <c r="D566" s="3060" t="s">
        <v>173</v>
      </c>
      <c r="E566" s="2034"/>
      <c r="F566" s="1717" t="s">
        <v>174</v>
      </c>
      <c r="G566" s="2034" t="s">
        <v>175</v>
      </c>
      <c r="H566" s="2034" t="s">
        <v>513</v>
      </c>
      <c r="J566" s="3061" t="s">
        <v>514</v>
      </c>
      <c r="K566" s="3061" t="s">
        <v>515</v>
      </c>
      <c r="L566" s="3061" t="s">
        <v>516</v>
      </c>
      <c r="M566" s="3060" t="s">
        <v>517</v>
      </c>
      <c r="N566" s="3060"/>
      <c r="O566" s="2034"/>
      <c r="P566" s="1717" t="s">
        <v>518</v>
      </c>
      <c r="Q566" s="1717" t="s">
        <v>519</v>
      </c>
      <c r="R566" s="1717"/>
    </row>
    <row r="567" spans="1:18">
      <c r="A567" s="2844">
        <v>1</v>
      </c>
      <c r="B567" t="s">
        <v>6218</v>
      </c>
      <c r="C567" s="1554"/>
      <c r="D567" t="s">
        <v>5870</v>
      </c>
      <c r="E567" s="1601"/>
      <c r="F567" s="2912">
        <v>115</v>
      </c>
      <c r="G567" s="979">
        <v>23</v>
      </c>
      <c r="H567" s="2910"/>
      <c r="J567" s="2910">
        <v>15</v>
      </c>
      <c r="K567" s="2890">
        <v>1</v>
      </c>
      <c r="L567" s="2890"/>
      <c r="O567" s="1601"/>
      <c r="P567" s="1558"/>
      <c r="Q567" s="424"/>
      <c r="R567" s="2844">
        <v>1</v>
      </c>
    </row>
    <row r="568" spans="1:18">
      <c r="A568" s="2844">
        <v>2</v>
      </c>
      <c r="B568" t="s">
        <v>6218</v>
      </c>
      <c r="C568" s="1554"/>
      <c r="D568" t="s">
        <v>5870</v>
      </c>
      <c r="E568" s="1598"/>
      <c r="F568" s="2912">
        <v>115</v>
      </c>
      <c r="G568" s="979">
        <v>13.2</v>
      </c>
      <c r="H568" s="2910"/>
      <c r="J568" s="2910">
        <v>12</v>
      </c>
      <c r="K568" s="2890">
        <v>1</v>
      </c>
      <c r="L568" s="2890"/>
      <c r="O568" s="1598"/>
      <c r="P568" s="1558"/>
      <c r="Q568" s="424"/>
      <c r="R568" s="2844">
        <v>2</v>
      </c>
    </row>
    <row r="569" spans="1:18">
      <c r="A569" s="2844">
        <v>3</v>
      </c>
      <c r="B569" t="s">
        <v>6219</v>
      </c>
      <c r="C569" s="1554"/>
      <c r="D569" t="s">
        <v>5870</v>
      </c>
      <c r="E569" s="1598"/>
      <c r="F569" s="2912">
        <v>34.5</v>
      </c>
      <c r="G569" s="979">
        <v>4.8</v>
      </c>
      <c r="H569" s="2910"/>
      <c r="J569" s="2910">
        <v>1</v>
      </c>
      <c r="K569" s="2890">
        <v>1</v>
      </c>
      <c r="L569" s="2890"/>
      <c r="O569" s="1598"/>
      <c r="P569" s="1558"/>
      <c r="Q569" s="424"/>
      <c r="R569" s="2844">
        <v>3</v>
      </c>
    </row>
    <row r="570" spans="1:18">
      <c r="A570" s="2844">
        <v>4</v>
      </c>
      <c r="B570" t="s">
        <v>6220</v>
      </c>
      <c r="C570" s="1554"/>
      <c r="D570" t="s">
        <v>5870</v>
      </c>
      <c r="E570" s="1598"/>
      <c r="F570" s="2912">
        <v>34.5</v>
      </c>
      <c r="G570" s="979">
        <v>4.8</v>
      </c>
      <c r="H570" s="2910"/>
      <c r="J570" s="2910">
        <v>2.5</v>
      </c>
      <c r="K570" s="2890">
        <v>1</v>
      </c>
      <c r="L570" s="2890"/>
      <c r="O570" s="1598"/>
      <c r="P570" s="1558"/>
      <c r="Q570" s="424"/>
      <c r="R570" s="2844">
        <v>4</v>
      </c>
    </row>
    <row r="571" spans="1:18">
      <c r="A571" s="2844">
        <v>5</v>
      </c>
      <c r="B571" t="s">
        <v>6221</v>
      </c>
      <c r="C571" s="1554"/>
      <c r="D571" t="s">
        <v>5870</v>
      </c>
      <c r="E571" s="1598"/>
      <c r="F571" s="2912">
        <v>115</v>
      </c>
      <c r="G571" s="979">
        <v>13.8</v>
      </c>
      <c r="H571" s="2910"/>
      <c r="J571" s="2910">
        <v>30</v>
      </c>
      <c r="K571" s="2890">
        <v>2</v>
      </c>
      <c r="L571" s="2890"/>
      <c r="O571" s="1598"/>
      <c r="P571" s="1558"/>
      <c r="Q571" s="424"/>
      <c r="R571" s="2844">
        <v>5</v>
      </c>
    </row>
    <row r="572" spans="1:18">
      <c r="A572" s="2850">
        <v>6</v>
      </c>
      <c r="B572" t="s">
        <v>6221</v>
      </c>
      <c r="C572" s="1554"/>
      <c r="D572" t="s">
        <v>5870</v>
      </c>
      <c r="E572" s="1554"/>
      <c r="F572" s="2886">
        <v>115</v>
      </c>
      <c r="G572" s="980">
        <v>13.8</v>
      </c>
      <c r="H572" s="2910"/>
      <c r="J572" s="2911">
        <v>10</v>
      </c>
      <c r="K572" s="2890">
        <v>2</v>
      </c>
      <c r="L572" s="2890"/>
      <c r="O572" s="1554"/>
      <c r="P572" s="1558"/>
      <c r="Q572" s="424"/>
      <c r="R572" s="2850">
        <v>6</v>
      </c>
    </row>
    <row r="573" spans="1:18">
      <c r="A573" s="2850">
        <v>7</v>
      </c>
      <c r="B573" t="s">
        <v>6222</v>
      </c>
      <c r="C573" s="1554"/>
      <c r="D573" t="s">
        <v>5870</v>
      </c>
      <c r="E573" s="1554"/>
      <c r="F573" s="2886">
        <v>34.5</v>
      </c>
      <c r="G573" s="980">
        <v>13.2</v>
      </c>
      <c r="H573" s="2910"/>
      <c r="J573" s="2911">
        <v>3.75</v>
      </c>
      <c r="K573" s="2890">
        <v>1</v>
      </c>
      <c r="L573" s="2890"/>
      <c r="O573" s="1554"/>
      <c r="P573" s="1558"/>
      <c r="Q573" s="424"/>
      <c r="R573" s="2850">
        <v>7</v>
      </c>
    </row>
    <row r="574" spans="1:18">
      <c r="A574" s="2850">
        <v>8</v>
      </c>
      <c r="B574" t="s">
        <v>6223</v>
      </c>
      <c r="C574" s="1554"/>
      <c r="D574" t="s">
        <v>5870</v>
      </c>
      <c r="E574" s="1554"/>
      <c r="F574" s="2886">
        <v>115</v>
      </c>
      <c r="G574" s="980">
        <v>13.8</v>
      </c>
      <c r="H574" s="2910"/>
      <c r="J574" s="2911">
        <v>12</v>
      </c>
      <c r="K574" s="2890">
        <v>1</v>
      </c>
      <c r="L574" s="2890"/>
      <c r="O574" s="1554"/>
      <c r="P574" s="1558"/>
      <c r="Q574" s="424"/>
      <c r="R574" s="2850">
        <v>8</v>
      </c>
    </row>
    <row r="575" spans="1:18">
      <c r="A575" s="2850">
        <v>9</v>
      </c>
      <c r="B575" t="s">
        <v>6224</v>
      </c>
      <c r="C575" s="1554"/>
      <c r="D575" t="s">
        <v>5868</v>
      </c>
      <c r="E575" s="1554"/>
      <c r="F575" s="2886">
        <v>115</v>
      </c>
      <c r="G575" s="980">
        <v>34.5</v>
      </c>
      <c r="H575" s="2910"/>
      <c r="J575" s="2911">
        <v>25</v>
      </c>
      <c r="K575" s="2890">
        <v>1</v>
      </c>
      <c r="L575" s="2890"/>
      <c r="O575" s="1554"/>
      <c r="P575" s="1558"/>
      <c r="Q575" s="424"/>
      <c r="R575" s="2850">
        <v>9</v>
      </c>
    </row>
    <row r="576" spans="1:18">
      <c r="A576" s="2850">
        <v>10</v>
      </c>
      <c r="B576" t="s">
        <v>6225</v>
      </c>
      <c r="C576" s="1554"/>
      <c r="D576" t="s">
        <v>5870</v>
      </c>
      <c r="E576" s="1554"/>
      <c r="F576" s="2886">
        <v>34</v>
      </c>
      <c r="G576" s="980">
        <v>5</v>
      </c>
      <c r="H576" s="2910"/>
      <c r="J576" s="2911">
        <v>2.5</v>
      </c>
      <c r="K576" s="2890">
        <v>1</v>
      </c>
      <c r="L576" s="2890"/>
      <c r="O576" s="1554"/>
      <c r="P576" s="1558"/>
      <c r="Q576" s="424"/>
      <c r="R576" s="2850">
        <v>10</v>
      </c>
    </row>
    <row r="577" spans="1:18">
      <c r="A577" s="2850">
        <v>11</v>
      </c>
      <c r="B577" t="s">
        <v>6226</v>
      </c>
      <c r="C577" s="1554"/>
      <c r="D577" t="s">
        <v>5868</v>
      </c>
      <c r="E577" s="1554"/>
      <c r="F577" s="2886">
        <v>115</v>
      </c>
      <c r="G577" s="980">
        <v>34.5</v>
      </c>
      <c r="H577" s="2910"/>
      <c r="J577" s="2911">
        <v>15</v>
      </c>
      <c r="K577" s="2890">
        <v>1</v>
      </c>
      <c r="L577" s="2890"/>
      <c r="O577" s="1554"/>
      <c r="P577" s="1558"/>
      <c r="Q577" s="424"/>
      <c r="R577" s="2850">
        <v>11</v>
      </c>
    </row>
    <row r="578" spans="1:18">
      <c r="A578" s="2850">
        <v>12</v>
      </c>
      <c r="B578" t="s">
        <v>6227</v>
      </c>
      <c r="C578" s="1554"/>
      <c r="D578" t="s">
        <v>5870</v>
      </c>
      <c r="E578" s="1554"/>
      <c r="F578" s="2886">
        <v>115</v>
      </c>
      <c r="G578" s="980">
        <v>13.8</v>
      </c>
      <c r="H578" s="2910"/>
      <c r="J578" s="2911">
        <v>25</v>
      </c>
      <c r="K578" s="2890">
        <v>1</v>
      </c>
      <c r="L578" s="2890"/>
      <c r="O578" s="1554"/>
      <c r="P578" s="1558"/>
      <c r="Q578" s="424"/>
      <c r="R578" s="2850">
        <v>12</v>
      </c>
    </row>
    <row r="579" spans="1:18">
      <c r="A579" s="2850">
        <v>13</v>
      </c>
      <c r="B579" t="s">
        <v>6228</v>
      </c>
      <c r="C579" s="1554"/>
      <c r="D579" t="s">
        <v>5870</v>
      </c>
      <c r="E579" s="1554"/>
      <c r="F579" s="2886">
        <v>34.5</v>
      </c>
      <c r="G579" s="980">
        <v>4.8</v>
      </c>
      <c r="H579" s="2910"/>
      <c r="J579" s="2911">
        <v>1.25</v>
      </c>
      <c r="K579" s="2890">
        <v>3</v>
      </c>
      <c r="L579" s="2890"/>
      <c r="O579" s="1554"/>
      <c r="P579" s="1558"/>
      <c r="Q579" s="424"/>
      <c r="R579" s="2850">
        <v>13</v>
      </c>
    </row>
    <row r="580" spans="1:18">
      <c r="A580" s="2850">
        <v>14</v>
      </c>
      <c r="B580" t="s">
        <v>6229</v>
      </c>
      <c r="C580" s="1554"/>
      <c r="D580" t="s">
        <v>5868</v>
      </c>
      <c r="E580" s="1554"/>
      <c r="F580" s="2886">
        <v>115</v>
      </c>
      <c r="G580" s="980">
        <v>34.5</v>
      </c>
      <c r="H580" s="2910"/>
      <c r="J580" s="2911">
        <v>30</v>
      </c>
      <c r="K580" s="2890">
        <v>2</v>
      </c>
      <c r="L580" s="2890"/>
      <c r="O580" s="1554"/>
      <c r="P580" s="1558"/>
      <c r="Q580" s="424"/>
      <c r="R580" s="2850">
        <v>14</v>
      </c>
    </row>
    <row r="581" spans="1:18">
      <c r="A581" s="2850">
        <v>15</v>
      </c>
      <c r="B581" t="s">
        <v>6229</v>
      </c>
      <c r="C581" s="1554"/>
      <c r="D581" t="s">
        <v>5868</v>
      </c>
      <c r="E581" s="1554"/>
      <c r="F581" s="2886">
        <v>115</v>
      </c>
      <c r="G581" s="980">
        <v>13.8</v>
      </c>
      <c r="H581" s="2910"/>
      <c r="J581" s="2911">
        <v>15</v>
      </c>
      <c r="K581" s="2890">
        <v>1</v>
      </c>
      <c r="L581" s="2890"/>
      <c r="O581" s="1554"/>
      <c r="P581" s="1558"/>
      <c r="Q581" s="424"/>
      <c r="R581" s="2850">
        <v>15</v>
      </c>
    </row>
    <row r="582" spans="1:18">
      <c r="A582" s="2850">
        <v>16</v>
      </c>
      <c r="B582" t="s">
        <v>6230</v>
      </c>
      <c r="C582" s="1554"/>
      <c r="D582" t="s">
        <v>5870</v>
      </c>
      <c r="E582" s="1554"/>
      <c r="F582" s="2886">
        <v>69</v>
      </c>
      <c r="G582" s="980">
        <v>13.8</v>
      </c>
      <c r="H582" s="2910"/>
      <c r="J582" s="2911">
        <v>10</v>
      </c>
      <c r="K582" s="2890">
        <v>1</v>
      </c>
      <c r="L582" s="2890"/>
      <c r="O582" s="1554"/>
      <c r="P582" s="1558"/>
      <c r="Q582" s="424"/>
      <c r="R582" s="2850">
        <v>16</v>
      </c>
    </row>
    <row r="583" spans="1:18">
      <c r="A583" s="2844">
        <v>17</v>
      </c>
      <c r="B583" t="s">
        <v>6230</v>
      </c>
      <c r="C583" s="1554"/>
      <c r="D583" t="s">
        <v>5870</v>
      </c>
      <c r="E583" s="1554"/>
      <c r="F583" s="2886">
        <v>69</v>
      </c>
      <c r="G583" s="980">
        <v>23</v>
      </c>
      <c r="H583" s="2910"/>
      <c r="J583" s="2910">
        <v>10</v>
      </c>
      <c r="K583" s="2890">
        <v>1</v>
      </c>
      <c r="L583" s="2890"/>
      <c r="O583" s="1554"/>
      <c r="P583" s="1558"/>
      <c r="Q583" s="424"/>
      <c r="R583" s="2844">
        <v>17</v>
      </c>
    </row>
    <row r="584" spans="1:18">
      <c r="A584" s="2844">
        <v>18</v>
      </c>
      <c r="B584" t="s">
        <v>6231</v>
      </c>
      <c r="C584" s="1554"/>
      <c r="D584" t="s">
        <v>5868</v>
      </c>
      <c r="E584" s="1554"/>
      <c r="F584" s="2886">
        <v>23</v>
      </c>
      <c r="G584" s="980">
        <v>4.8</v>
      </c>
      <c r="H584" s="2910"/>
      <c r="J584" s="2910">
        <v>1.25</v>
      </c>
      <c r="K584" s="2890">
        <v>3</v>
      </c>
      <c r="L584" s="2890"/>
      <c r="O584" s="1554"/>
      <c r="P584" s="1558"/>
      <c r="Q584" s="424"/>
      <c r="R584" s="2844">
        <v>18</v>
      </c>
    </row>
    <row r="585" spans="1:18">
      <c r="A585" s="2844">
        <v>19</v>
      </c>
      <c r="B585" t="s">
        <v>6232</v>
      </c>
      <c r="C585" s="1554"/>
      <c r="D585" t="s">
        <v>5870</v>
      </c>
      <c r="E585" s="1554"/>
      <c r="F585" s="2886">
        <v>34.5</v>
      </c>
      <c r="G585" s="980">
        <v>4.8</v>
      </c>
      <c r="H585" s="2910"/>
      <c r="J585" s="2910">
        <v>2.5</v>
      </c>
      <c r="K585" s="2890">
        <v>1</v>
      </c>
      <c r="L585" s="2890"/>
      <c r="O585" s="1554"/>
      <c r="P585" s="1558"/>
      <c r="Q585" s="424"/>
      <c r="R585" s="2844">
        <v>19</v>
      </c>
    </row>
    <row r="586" spans="1:18">
      <c r="A586" s="2844">
        <v>20</v>
      </c>
      <c r="B586" t="s">
        <v>6233</v>
      </c>
      <c r="C586" s="1554"/>
      <c r="D586" t="s">
        <v>5868</v>
      </c>
      <c r="E586" s="1554"/>
      <c r="F586" s="2886">
        <v>34.5</v>
      </c>
      <c r="G586" s="980">
        <v>4.8</v>
      </c>
      <c r="H586" s="2910"/>
      <c r="J586" s="2910">
        <v>3.75</v>
      </c>
      <c r="K586" s="2890">
        <v>1</v>
      </c>
      <c r="L586" s="2890"/>
      <c r="O586" s="1554"/>
      <c r="P586" s="1558"/>
      <c r="Q586" s="424"/>
      <c r="R586" s="2844">
        <v>20</v>
      </c>
    </row>
    <row r="587" spans="1:18">
      <c r="A587" s="2844">
        <v>21</v>
      </c>
      <c r="B587" t="s">
        <v>6233</v>
      </c>
      <c r="C587" s="1554"/>
      <c r="D587" t="s">
        <v>5868</v>
      </c>
      <c r="E587" s="1554"/>
      <c r="F587" s="2886">
        <v>115</v>
      </c>
      <c r="G587" s="980">
        <v>34.5</v>
      </c>
      <c r="H587" s="2910"/>
      <c r="J587" s="2910">
        <v>28</v>
      </c>
      <c r="K587" s="2890">
        <v>1</v>
      </c>
      <c r="L587" s="2890"/>
      <c r="O587" s="1554"/>
      <c r="P587" s="1558"/>
      <c r="Q587" s="424"/>
      <c r="R587" s="2844">
        <v>21</v>
      </c>
    </row>
    <row r="588" spans="1:18">
      <c r="A588" s="2844">
        <v>22</v>
      </c>
      <c r="B588" t="s">
        <v>6234</v>
      </c>
      <c r="C588" s="1554"/>
      <c r="D588" t="s">
        <v>5870</v>
      </c>
      <c r="E588" s="1554"/>
      <c r="F588" s="2886">
        <v>115</v>
      </c>
      <c r="G588" s="980">
        <v>13.8</v>
      </c>
      <c r="H588" s="2910"/>
      <c r="J588" s="2910">
        <v>15</v>
      </c>
      <c r="K588" s="2890">
        <v>2</v>
      </c>
      <c r="L588" s="2890"/>
      <c r="O588" s="1554"/>
      <c r="P588" s="1558"/>
      <c r="Q588" s="424"/>
      <c r="R588" s="2844">
        <v>22</v>
      </c>
    </row>
    <row r="589" spans="1:18">
      <c r="A589" s="2844">
        <v>23</v>
      </c>
      <c r="B589" t="s">
        <v>6235</v>
      </c>
      <c r="C589" s="1554"/>
      <c r="D589" t="s">
        <v>5870</v>
      </c>
      <c r="E589" s="1554"/>
      <c r="F589" s="2886">
        <v>34.4</v>
      </c>
      <c r="G589" s="980">
        <v>13.8</v>
      </c>
      <c r="H589" s="2910"/>
      <c r="J589" s="2910">
        <v>10</v>
      </c>
      <c r="K589" s="2890">
        <v>1</v>
      </c>
      <c r="L589" s="2890"/>
      <c r="O589" s="1554"/>
      <c r="P589" s="1558"/>
      <c r="Q589" s="424"/>
      <c r="R589" s="2844">
        <v>23</v>
      </c>
    </row>
    <row r="590" spans="1:18">
      <c r="A590" s="2844">
        <v>24</v>
      </c>
      <c r="B590" t="s">
        <v>6236</v>
      </c>
      <c r="C590" s="1554"/>
      <c r="D590" t="s">
        <v>5870</v>
      </c>
      <c r="E590" s="1554"/>
      <c r="F590" s="2886">
        <v>115</v>
      </c>
      <c r="G590" s="980">
        <v>13.8</v>
      </c>
      <c r="H590" s="2910"/>
      <c r="J590" s="2910">
        <v>20</v>
      </c>
      <c r="K590" s="2890">
        <v>2</v>
      </c>
      <c r="L590" s="2890"/>
      <c r="O590" s="1554"/>
      <c r="P590" s="1558"/>
      <c r="Q590" s="424"/>
      <c r="R590" s="2844">
        <v>24</v>
      </c>
    </row>
    <row r="591" spans="1:18">
      <c r="A591" s="2844">
        <v>25</v>
      </c>
      <c r="B591" t="s">
        <v>6236</v>
      </c>
      <c r="C591" s="1554"/>
      <c r="D591" t="s">
        <v>5870</v>
      </c>
      <c r="E591" s="1554"/>
      <c r="F591" s="2886">
        <v>115</v>
      </c>
      <c r="G591" s="980">
        <v>13.8</v>
      </c>
      <c r="H591" s="2910"/>
      <c r="J591" s="2910">
        <v>12</v>
      </c>
      <c r="K591" s="2890">
        <v>2</v>
      </c>
      <c r="L591" s="2890"/>
      <c r="O591" s="1554"/>
      <c r="P591" s="1558"/>
      <c r="Q591" s="424"/>
      <c r="R591" s="2844">
        <v>25</v>
      </c>
    </row>
    <row r="592" spans="1:18">
      <c r="A592" s="2844">
        <v>26</v>
      </c>
      <c r="B592" t="s">
        <v>6237</v>
      </c>
      <c r="C592" s="1554"/>
      <c r="D592" t="s">
        <v>5868</v>
      </c>
      <c r="E592" s="1554"/>
      <c r="F592" s="2886">
        <v>115</v>
      </c>
      <c r="G592" s="980">
        <v>13.8</v>
      </c>
      <c r="H592" s="2910"/>
      <c r="J592" s="2910">
        <v>15</v>
      </c>
      <c r="K592" s="2890">
        <v>1</v>
      </c>
      <c r="L592" s="2890"/>
      <c r="O592" s="1554"/>
      <c r="P592" s="1558"/>
      <c r="Q592" s="424"/>
      <c r="R592" s="2844">
        <v>26</v>
      </c>
    </row>
    <row r="593" spans="1:18">
      <c r="A593" s="2844">
        <v>27</v>
      </c>
      <c r="B593" t="s">
        <v>6238</v>
      </c>
      <c r="C593" s="1554"/>
      <c r="D593" t="s">
        <v>5868</v>
      </c>
      <c r="E593" s="1554"/>
      <c r="F593" s="2886">
        <v>115</v>
      </c>
      <c r="G593" s="980">
        <v>34.5</v>
      </c>
      <c r="H593" s="2910"/>
      <c r="J593" s="2910">
        <v>50</v>
      </c>
      <c r="K593" s="2890">
        <v>2</v>
      </c>
      <c r="L593" s="2890"/>
      <c r="O593" s="1554"/>
      <c r="P593" s="1558"/>
      <c r="Q593" s="424"/>
      <c r="R593" s="2844">
        <v>27</v>
      </c>
    </row>
    <row r="594" spans="1:18">
      <c r="A594" s="2844">
        <v>28</v>
      </c>
      <c r="B594" t="s">
        <v>6239</v>
      </c>
      <c r="C594" s="1554"/>
      <c r="D594" t="s">
        <v>5870</v>
      </c>
      <c r="E594" s="1554"/>
      <c r="F594" s="2886">
        <v>46</v>
      </c>
      <c r="G594" s="980">
        <v>4.8</v>
      </c>
      <c r="H594" s="2910"/>
      <c r="J594" s="2910">
        <v>5</v>
      </c>
      <c r="K594" s="2890">
        <v>4</v>
      </c>
      <c r="L594" s="2890"/>
      <c r="O594" s="1554"/>
      <c r="P594" s="1558"/>
      <c r="Q594" s="424"/>
      <c r="R594" s="2844">
        <v>28</v>
      </c>
    </row>
    <row r="595" spans="1:18">
      <c r="A595" s="2844">
        <v>29</v>
      </c>
      <c r="B595" t="s">
        <v>6239</v>
      </c>
      <c r="C595" s="1554"/>
      <c r="D595" t="s">
        <v>5870</v>
      </c>
      <c r="E595" s="1554"/>
      <c r="F595" s="2886">
        <v>46</v>
      </c>
      <c r="G595" s="980">
        <v>4.8</v>
      </c>
      <c r="H595" s="2910"/>
      <c r="J595" s="2910">
        <v>1.25</v>
      </c>
      <c r="K595" s="2890">
        <v>4</v>
      </c>
      <c r="L595" s="2890"/>
      <c r="O595" s="1554"/>
      <c r="P595" s="1558"/>
      <c r="Q595" s="424"/>
      <c r="R595" s="2844">
        <v>29</v>
      </c>
    </row>
    <row r="596" spans="1:18">
      <c r="A596" s="2844">
        <v>30</v>
      </c>
      <c r="B596" t="s">
        <v>6240</v>
      </c>
      <c r="C596" s="1554"/>
      <c r="D596" t="s">
        <v>5868</v>
      </c>
      <c r="E596" s="1554"/>
      <c r="F596" s="2886">
        <v>115</v>
      </c>
      <c r="G596" s="980">
        <v>13.8</v>
      </c>
      <c r="H596" s="2910"/>
      <c r="J596" s="2910">
        <v>24</v>
      </c>
      <c r="K596" s="2890">
        <v>2</v>
      </c>
      <c r="L596" s="2890"/>
      <c r="O596" s="1554"/>
      <c r="P596" s="1558"/>
      <c r="Q596" s="424"/>
      <c r="R596" s="2844">
        <v>30</v>
      </c>
    </row>
    <row r="597" spans="1:18">
      <c r="A597" s="2844">
        <v>31</v>
      </c>
      <c r="B597" t="s">
        <v>6241</v>
      </c>
      <c r="C597" s="1554"/>
      <c r="D597" t="s">
        <v>5870</v>
      </c>
      <c r="E597" s="1554"/>
      <c r="F597" s="2886">
        <v>34.5</v>
      </c>
      <c r="G597" s="980">
        <v>4.8</v>
      </c>
      <c r="H597" s="2910"/>
      <c r="J597" s="2910">
        <v>2.5</v>
      </c>
      <c r="K597" s="2890">
        <v>1</v>
      </c>
      <c r="L597" s="2890"/>
      <c r="O597" s="1554"/>
      <c r="P597" s="1558"/>
      <c r="Q597" s="424"/>
      <c r="R597" s="2844">
        <v>31</v>
      </c>
    </row>
    <row r="598" spans="1:18">
      <c r="A598" s="2844">
        <v>32</v>
      </c>
      <c r="B598" t="s">
        <v>6242</v>
      </c>
      <c r="C598" s="1554"/>
      <c r="D598" t="s">
        <v>5868</v>
      </c>
      <c r="E598" s="1554"/>
      <c r="F598" s="2886">
        <v>345</v>
      </c>
      <c r="G598" s="980">
        <v>120</v>
      </c>
      <c r="H598" s="2910">
        <v>13.8</v>
      </c>
      <c r="J598" s="2910">
        <v>448</v>
      </c>
      <c r="K598" s="2890">
        <v>1</v>
      </c>
      <c r="L598" s="2890"/>
      <c r="O598" s="1554"/>
      <c r="P598" s="1558"/>
      <c r="Q598" s="424"/>
      <c r="R598" s="2844">
        <v>32</v>
      </c>
    </row>
    <row r="599" spans="1:18">
      <c r="A599" s="2844">
        <v>33</v>
      </c>
      <c r="B599" t="s">
        <v>6242</v>
      </c>
      <c r="C599" s="1554"/>
      <c r="D599" t="s">
        <v>5868</v>
      </c>
      <c r="E599" s="1554"/>
      <c r="F599" s="2886">
        <v>115</v>
      </c>
      <c r="G599" s="980">
        <v>34.5</v>
      </c>
      <c r="H599" s="2910"/>
      <c r="J599" s="2910">
        <v>15</v>
      </c>
      <c r="K599" s="2890">
        <v>1</v>
      </c>
      <c r="L599" s="2890"/>
      <c r="O599" s="1554"/>
      <c r="P599" s="1558"/>
      <c r="Q599" s="424"/>
      <c r="R599" s="2844">
        <v>33</v>
      </c>
    </row>
    <row r="600" spans="1:18">
      <c r="A600" s="2844">
        <v>34</v>
      </c>
      <c r="B600" t="s">
        <v>6243</v>
      </c>
      <c r="C600" s="1554"/>
      <c r="D600" t="s">
        <v>5870</v>
      </c>
      <c r="E600" s="1554"/>
      <c r="F600" s="2886">
        <v>115</v>
      </c>
      <c r="G600" s="980">
        <v>5</v>
      </c>
      <c r="H600" s="2910"/>
      <c r="J600" s="2910">
        <v>3.75</v>
      </c>
      <c r="K600" s="2890">
        <v>1</v>
      </c>
      <c r="L600" s="2890"/>
      <c r="O600" s="1554"/>
      <c r="P600" s="1558"/>
      <c r="Q600" s="424"/>
      <c r="R600" s="2844">
        <v>34</v>
      </c>
    </row>
    <row r="601" spans="1:18">
      <c r="A601" s="2844">
        <v>35</v>
      </c>
      <c r="B601" t="s">
        <v>6244</v>
      </c>
      <c r="C601" s="1554"/>
      <c r="D601" t="s">
        <v>5868</v>
      </c>
      <c r="E601" s="1554"/>
      <c r="F601" s="2886">
        <v>230</v>
      </c>
      <c r="G601" s="980">
        <v>120</v>
      </c>
      <c r="H601" s="2910">
        <v>13.2</v>
      </c>
      <c r="J601" s="2910">
        <v>75</v>
      </c>
      <c r="K601" s="2890">
        <v>2</v>
      </c>
      <c r="L601" s="2890">
        <v>1</v>
      </c>
      <c r="O601" s="1554"/>
      <c r="P601" s="1558"/>
      <c r="Q601" s="424"/>
      <c r="R601" s="2844">
        <v>35</v>
      </c>
    </row>
    <row r="602" spans="1:18">
      <c r="A602" s="2844">
        <v>36</v>
      </c>
      <c r="B602" t="s">
        <v>6245</v>
      </c>
      <c r="C602" s="1554"/>
      <c r="D602" t="s">
        <v>5870</v>
      </c>
      <c r="E602" s="1554"/>
      <c r="F602" s="2886">
        <v>115</v>
      </c>
      <c r="G602" s="980">
        <v>13.8</v>
      </c>
      <c r="H602" s="2910"/>
      <c r="J602" s="2910">
        <v>12</v>
      </c>
      <c r="K602" s="2890">
        <v>2</v>
      </c>
      <c r="L602" s="2890"/>
      <c r="O602" s="1554"/>
      <c r="P602" s="1558"/>
      <c r="Q602" s="424"/>
      <c r="R602" s="2844">
        <v>36</v>
      </c>
    </row>
    <row r="603" spans="1:18">
      <c r="A603" s="2844">
        <v>37</v>
      </c>
      <c r="B603" t="s">
        <v>6245</v>
      </c>
      <c r="C603" s="1554"/>
      <c r="D603" t="s">
        <v>5870</v>
      </c>
      <c r="E603" s="1554"/>
      <c r="F603" s="2886">
        <v>115</v>
      </c>
      <c r="G603" s="980">
        <v>13.8</v>
      </c>
      <c r="H603" s="2910"/>
      <c r="J603" s="2910">
        <v>24</v>
      </c>
      <c r="K603" s="2890">
        <v>2</v>
      </c>
      <c r="L603" s="2890"/>
      <c r="O603" s="1554"/>
      <c r="P603" s="1558"/>
      <c r="Q603" s="424"/>
      <c r="R603" s="2844">
        <v>37</v>
      </c>
    </row>
    <row r="604" spans="1:18">
      <c r="A604" s="2844">
        <v>38</v>
      </c>
      <c r="B604" t="s">
        <v>6246</v>
      </c>
      <c r="C604" s="1554"/>
      <c r="D604" t="s">
        <v>5870</v>
      </c>
      <c r="E604" s="1554"/>
      <c r="F604" s="2886">
        <v>34.5</v>
      </c>
      <c r="G604" s="980">
        <v>4.8</v>
      </c>
      <c r="H604" s="2910"/>
      <c r="J604" s="2910">
        <v>1.5</v>
      </c>
      <c r="K604" s="2890">
        <v>1</v>
      </c>
      <c r="L604" s="2890"/>
      <c r="O604" s="1554"/>
      <c r="P604" s="1558"/>
      <c r="Q604" s="424"/>
      <c r="R604" s="2844">
        <v>38</v>
      </c>
    </row>
    <row r="605" spans="1:18">
      <c r="A605" s="2844">
        <v>39</v>
      </c>
      <c r="B605" t="s">
        <v>6247</v>
      </c>
      <c r="C605" s="1554"/>
      <c r="D605" t="s">
        <v>5870</v>
      </c>
      <c r="E605" s="1554"/>
      <c r="F605" s="2886">
        <v>34.4</v>
      </c>
      <c r="G605" s="980">
        <v>5</v>
      </c>
      <c r="H605" s="2910"/>
      <c r="J605" s="2910">
        <v>3</v>
      </c>
      <c r="K605" s="2890">
        <v>1</v>
      </c>
      <c r="L605" s="2890"/>
      <c r="O605" s="1554"/>
      <c r="P605" s="1558"/>
      <c r="Q605" s="424"/>
      <c r="R605" s="2844">
        <v>39</v>
      </c>
    </row>
    <row r="606" spans="1:18">
      <c r="A606" s="2844">
        <v>40</v>
      </c>
      <c r="B606" t="s">
        <v>6248</v>
      </c>
      <c r="C606" s="1554"/>
      <c r="D606" t="s">
        <v>5868</v>
      </c>
      <c r="E606" s="1554"/>
      <c r="F606" s="2886">
        <v>4.8</v>
      </c>
      <c r="G606" s="980">
        <v>2.4</v>
      </c>
      <c r="H606" s="2910"/>
      <c r="J606" s="2910">
        <v>0.5</v>
      </c>
      <c r="K606" s="2890">
        <v>2</v>
      </c>
      <c r="L606" s="2890"/>
      <c r="O606" s="1554"/>
      <c r="P606" s="1558"/>
      <c r="Q606" s="424"/>
      <c r="R606" s="2844">
        <v>40</v>
      </c>
    </row>
    <row r="607" spans="1:18">
      <c r="A607" s="2844">
        <v>41</v>
      </c>
      <c r="B607" t="s">
        <v>6249</v>
      </c>
      <c r="C607" s="1554"/>
      <c r="D607" t="s">
        <v>5870</v>
      </c>
      <c r="E607" s="1554"/>
      <c r="F607" s="2886">
        <v>34.4</v>
      </c>
      <c r="G607" s="980">
        <v>4.3600000000000003</v>
      </c>
      <c r="H607" s="2910"/>
      <c r="J607" s="2910">
        <v>5</v>
      </c>
      <c r="K607" s="2890">
        <v>1</v>
      </c>
      <c r="L607" s="2890"/>
      <c r="O607" s="1554"/>
      <c r="P607" s="1558"/>
      <c r="Q607" s="424"/>
      <c r="R607" s="2844">
        <v>41</v>
      </c>
    </row>
    <row r="608" spans="1:18">
      <c r="A608" s="2844">
        <v>42</v>
      </c>
      <c r="B608" t="s">
        <v>6250</v>
      </c>
      <c r="C608" s="1554"/>
      <c r="D608" t="s">
        <v>5870</v>
      </c>
      <c r="E608" s="1554"/>
      <c r="F608" s="2886">
        <v>34.4</v>
      </c>
      <c r="G608" s="980">
        <v>4.4000000000000004</v>
      </c>
      <c r="H608" s="2910"/>
      <c r="J608" s="2910">
        <v>11.2</v>
      </c>
      <c r="K608" s="2890">
        <v>2</v>
      </c>
      <c r="L608" s="2890"/>
      <c r="O608" s="1554"/>
      <c r="P608" s="1558"/>
      <c r="Q608" s="424"/>
      <c r="R608" s="2844">
        <v>42</v>
      </c>
    </row>
    <row r="609" spans="1:18">
      <c r="A609" s="2844">
        <v>43</v>
      </c>
      <c r="B609" t="s">
        <v>6251</v>
      </c>
      <c r="C609" s="1554"/>
      <c r="D609" t="s">
        <v>5868</v>
      </c>
      <c r="E609" s="1554"/>
      <c r="F609" s="2886">
        <v>110</v>
      </c>
      <c r="G609" s="980">
        <v>34.4</v>
      </c>
      <c r="H609" s="2910">
        <v>13.8</v>
      </c>
      <c r="J609" s="2910">
        <v>30</v>
      </c>
      <c r="K609" s="2890">
        <v>1</v>
      </c>
      <c r="L609" s="2890"/>
      <c r="O609" s="1554"/>
      <c r="P609" s="1558"/>
      <c r="Q609" s="424"/>
      <c r="R609" s="2844">
        <v>43</v>
      </c>
    </row>
    <row r="610" spans="1:18">
      <c r="A610" s="2844">
        <v>44</v>
      </c>
      <c r="B610" t="s">
        <v>6251</v>
      </c>
      <c r="C610" s="1554"/>
      <c r="D610" t="s">
        <v>5868</v>
      </c>
      <c r="E610" s="1554"/>
      <c r="F610" s="2886">
        <v>115</v>
      </c>
      <c r="G610" s="980">
        <v>13.2</v>
      </c>
      <c r="H610" s="2910"/>
      <c r="J610" s="2910">
        <v>15</v>
      </c>
      <c r="K610" s="2890">
        <v>1</v>
      </c>
      <c r="L610" s="2890"/>
      <c r="O610" s="1554"/>
      <c r="P610" s="1558"/>
      <c r="Q610" s="424"/>
      <c r="R610" s="2844">
        <v>44</v>
      </c>
    </row>
    <row r="611" spans="1:18">
      <c r="A611" s="2844">
        <v>45</v>
      </c>
      <c r="B611" t="s">
        <v>6252</v>
      </c>
      <c r="C611" s="1554"/>
      <c r="D611" t="s">
        <v>5870</v>
      </c>
      <c r="E611" s="1554"/>
      <c r="F611" s="2886">
        <v>46</v>
      </c>
      <c r="G611" s="980">
        <v>4.8</v>
      </c>
      <c r="H611" s="2910"/>
      <c r="J611" s="2910">
        <v>2.5</v>
      </c>
      <c r="K611" s="2890">
        <v>1</v>
      </c>
      <c r="L611" s="2890"/>
      <c r="O611" s="1554"/>
      <c r="P611" s="1558"/>
      <c r="Q611" s="424"/>
      <c r="R611" s="2844">
        <v>45</v>
      </c>
    </row>
    <row r="612" spans="1:18">
      <c r="A612" s="2844">
        <v>46</v>
      </c>
      <c r="B612" t="s">
        <v>6253</v>
      </c>
      <c r="C612" s="1554"/>
      <c r="D612" t="s">
        <v>5870</v>
      </c>
      <c r="E612" s="1554"/>
      <c r="F612" s="2886">
        <v>113</v>
      </c>
      <c r="G612" s="980">
        <v>13.8</v>
      </c>
      <c r="H612" s="2910"/>
      <c r="J612" s="2910">
        <v>12</v>
      </c>
      <c r="K612" s="2890">
        <v>1</v>
      </c>
      <c r="L612" s="2890"/>
      <c r="O612" s="1554"/>
      <c r="P612" s="1558"/>
      <c r="Q612" s="424"/>
      <c r="R612" s="2844">
        <v>46</v>
      </c>
    </row>
    <row r="613" spans="1:18">
      <c r="A613" s="2844">
        <v>47</v>
      </c>
      <c r="B613" t="s">
        <v>6254</v>
      </c>
      <c r="C613" s="1554"/>
      <c r="D613" t="s">
        <v>5868</v>
      </c>
      <c r="E613" s="1554"/>
      <c r="F613" s="2886">
        <v>116</v>
      </c>
      <c r="G613" s="980">
        <v>34.5</v>
      </c>
      <c r="H613" s="2910"/>
      <c r="J613" s="2910">
        <v>20</v>
      </c>
      <c r="K613" s="2890">
        <v>1</v>
      </c>
      <c r="L613" s="2890"/>
      <c r="O613" s="1554"/>
      <c r="P613" s="1558"/>
      <c r="Q613" s="424"/>
      <c r="R613" s="2844">
        <v>47</v>
      </c>
    </row>
    <row r="614" spans="1:18">
      <c r="A614" s="2844">
        <v>48</v>
      </c>
      <c r="B614" t="s">
        <v>6254</v>
      </c>
      <c r="C614" s="1554"/>
      <c r="D614" t="s">
        <v>5868</v>
      </c>
      <c r="E614" s="1554"/>
      <c r="F614" s="2886">
        <v>115</v>
      </c>
      <c r="G614" s="980">
        <v>13.8</v>
      </c>
      <c r="H614" s="2910"/>
      <c r="J614" s="2910">
        <v>20</v>
      </c>
      <c r="K614" s="2890">
        <v>1</v>
      </c>
      <c r="L614" s="2890"/>
      <c r="O614" s="1554"/>
      <c r="P614" s="1558"/>
      <c r="Q614" s="424"/>
      <c r="R614" s="2844">
        <v>48</v>
      </c>
    </row>
    <row r="615" spans="1:18">
      <c r="A615" s="2844">
        <v>49</v>
      </c>
      <c r="B615" t="s">
        <v>6255</v>
      </c>
      <c r="C615" s="1554"/>
      <c r="D615" t="s">
        <v>5870</v>
      </c>
      <c r="E615" s="1554"/>
      <c r="F615" s="2886">
        <v>34.4</v>
      </c>
      <c r="G615" s="980">
        <v>0.24</v>
      </c>
      <c r="H615" s="2910"/>
      <c r="J615" s="2910">
        <v>0.5</v>
      </c>
      <c r="K615" s="2890">
        <v>3</v>
      </c>
      <c r="L615" s="2890"/>
      <c r="O615" s="1554"/>
      <c r="P615" s="1558"/>
      <c r="Q615" s="424"/>
      <c r="R615" s="2844">
        <v>49</v>
      </c>
    </row>
    <row r="616" spans="1:18">
      <c r="A616" s="2844">
        <v>50</v>
      </c>
      <c r="B616" t="s">
        <v>6256</v>
      </c>
      <c r="C616" s="1554"/>
      <c r="D616" t="s">
        <v>5870</v>
      </c>
      <c r="E616" s="1554"/>
      <c r="F616" s="2886">
        <v>34.4</v>
      </c>
      <c r="G616" s="980">
        <v>2.5</v>
      </c>
      <c r="H616" s="2910"/>
      <c r="J616" s="2910">
        <v>3</v>
      </c>
      <c r="K616" s="2890">
        <v>1</v>
      </c>
      <c r="L616" s="2890"/>
      <c r="O616" s="1554"/>
      <c r="P616" s="1558"/>
      <c r="Q616" s="424"/>
      <c r="R616" s="2844">
        <v>50</v>
      </c>
    </row>
    <row r="617" spans="1:18">
      <c r="A617" s="2844">
        <v>51</v>
      </c>
      <c r="B617" t="s">
        <v>6257</v>
      </c>
      <c r="C617" s="1554"/>
      <c r="D617" t="s">
        <v>5870</v>
      </c>
      <c r="E617" s="1554"/>
      <c r="F617" s="2886">
        <v>115</v>
      </c>
      <c r="G617" s="980">
        <v>13.8</v>
      </c>
      <c r="H617" s="2910"/>
      <c r="J617" s="2910">
        <v>24</v>
      </c>
      <c r="K617" s="2890">
        <v>1</v>
      </c>
      <c r="L617" s="2890"/>
      <c r="O617" s="1554"/>
      <c r="P617" s="1558"/>
      <c r="Q617" s="424"/>
      <c r="R617" s="2844">
        <v>51</v>
      </c>
    </row>
    <row r="618" spans="1:18">
      <c r="A618" s="2844">
        <v>52</v>
      </c>
      <c r="B618" t="s">
        <v>6257</v>
      </c>
      <c r="C618" s="1554"/>
      <c r="D618" t="s">
        <v>5870</v>
      </c>
      <c r="E618" s="1554"/>
      <c r="F618" s="2886">
        <v>115</v>
      </c>
      <c r="G618" s="980">
        <v>13.2</v>
      </c>
      <c r="H618" s="2910"/>
      <c r="J618" s="2910">
        <v>15</v>
      </c>
      <c r="K618" s="2890">
        <v>1</v>
      </c>
      <c r="L618" s="2890"/>
      <c r="O618" s="1554"/>
      <c r="P618" s="1558"/>
      <c r="Q618" s="424"/>
      <c r="R618" s="2844">
        <v>52</v>
      </c>
    </row>
    <row r="619" spans="1:18">
      <c r="A619" s="2844">
        <v>53</v>
      </c>
      <c r="B619" t="s">
        <v>6258</v>
      </c>
      <c r="C619" s="1554"/>
      <c r="D619" t="s">
        <v>5870</v>
      </c>
      <c r="E619" s="1554"/>
      <c r="F619" s="2886">
        <v>34.5</v>
      </c>
      <c r="G619" s="980">
        <v>4.8</v>
      </c>
      <c r="H619" s="2910"/>
      <c r="J619" s="2910">
        <v>1</v>
      </c>
      <c r="K619" s="2890">
        <v>3</v>
      </c>
      <c r="L619" s="2890"/>
      <c r="O619" s="1554"/>
      <c r="P619" s="1558"/>
      <c r="Q619" s="424"/>
      <c r="R619" s="2844">
        <v>53</v>
      </c>
    </row>
    <row r="620" spans="1:18">
      <c r="A620" s="2844">
        <v>54</v>
      </c>
      <c r="B620" t="s">
        <v>6259</v>
      </c>
      <c r="C620" s="1554"/>
      <c r="D620" t="s">
        <v>5870</v>
      </c>
      <c r="E620" s="1554"/>
      <c r="F620" s="2886">
        <v>34.4</v>
      </c>
      <c r="G620" s="980">
        <v>5</v>
      </c>
      <c r="H620" s="2910"/>
      <c r="J620" s="2910">
        <v>5</v>
      </c>
      <c r="K620" s="2890">
        <v>1</v>
      </c>
      <c r="L620" s="2890"/>
      <c r="O620" s="1554"/>
      <c r="P620" s="1558"/>
      <c r="Q620" s="424"/>
      <c r="R620" s="2844">
        <v>54</v>
      </c>
    </row>
    <row r="621" spans="1:18">
      <c r="A621" s="2844">
        <v>55</v>
      </c>
      <c r="B621" t="s">
        <v>6260</v>
      </c>
      <c r="C621" s="1554"/>
      <c r="D621" t="s">
        <v>5868</v>
      </c>
      <c r="E621" s="1554"/>
      <c r="F621" s="2886">
        <v>43.8</v>
      </c>
      <c r="G621" s="980">
        <v>2.4</v>
      </c>
      <c r="H621" s="2910"/>
      <c r="J621" s="2910">
        <v>0.33</v>
      </c>
      <c r="K621" s="2890">
        <v>3</v>
      </c>
      <c r="L621" s="2890"/>
      <c r="O621" s="1554"/>
      <c r="P621" s="1558"/>
      <c r="Q621" s="424"/>
      <c r="R621" s="2844">
        <v>55</v>
      </c>
    </row>
    <row r="622" spans="1:18">
      <c r="A622" s="2844">
        <v>56</v>
      </c>
      <c r="B622" t="s">
        <v>6261</v>
      </c>
      <c r="C622" s="1554"/>
      <c r="D622" t="s">
        <v>5870</v>
      </c>
      <c r="E622" s="1554"/>
      <c r="F622" s="2886">
        <v>115</v>
      </c>
      <c r="G622" s="980">
        <v>13.8</v>
      </c>
      <c r="H622" s="2910"/>
      <c r="J622" s="2910">
        <v>20</v>
      </c>
      <c r="K622" s="2890">
        <v>2</v>
      </c>
      <c r="L622" s="2890"/>
      <c r="O622" s="1554"/>
      <c r="P622" s="1558"/>
      <c r="Q622" s="424"/>
      <c r="R622" s="2844">
        <v>56</v>
      </c>
    </row>
    <row r="623" spans="1:18" ht="16" thickBot="1">
      <c r="A623" s="2844">
        <v>57</v>
      </c>
      <c r="B623" t="s">
        <v>6261</v>
      </c>
      <c r="C623" s="1554"/>
      <c r="D623" t="s">
        <v>5870</v>
      </c>
      <c r="E623" s="1554"/>
      <c r="F623" s="2886">
        <v>115</v>
      </c>
      <c r="G623" s="980">
        <v>13.8</v>
      </c>
      <c r="H623" s="2910"/>
      <c r="J623" s="2910">
        <v>24</v>
      </c>
      <c r="K623" s="2890">
        <v>2</v>
      </c>
      <c r="L623" s="2890"/>
      <c r="O623" s="1554"/>
      <c r="P623" s="1558"/>
      <c r="Q623" s="424"/>
      <c r="R623" s="2844">
        <v>57</v>
      </c>
    </row>
    <row r="624" spans="1:18" ht="16" thickBot="1">
      <c r="A624" s="3083">
        <v>58</v>
      </c>
      <c r="B624" s="3038"/>
      <c r="C624" s="1789" t="s">
        <v>5892</v>
      </c>
      <c r="D624" s="3038"/>
      <c r="E624" s="1789"/>
      <c r="F624" s="2893"/>
      <c r="G624" s="3097"/>
      <c r="H624" s="3095"/>
      <c r="J624" s="3084"/>
      <c r="K624" s="2896">
        <f>SUM(K567:K623)</f>
        <v>88</v>
      </c>
      <c r="L624" s="2896">
        <f>SUM(L567:L623)</f>
        <v>1</v>
      </c>
      <c r="M624" s="3038"/>
      <c r="N624" s="3038"/>
      <c r="O624" s="1789"/>
      <c r="P624" s="2896">
        <f>SUM(P567:P623)</f>
        <v>0</v>
      </c>
      <c r="Q624" s="2896">
        <f>SUM(Q567:Q623)</f>
        <v>0</v>
      </c>
      <c r="R624" s="3083">
        <v>58</v>
      </c>
    </row>
    <row r="626" spans="1:18">
      <c r="A626" s="12" t="s">
        <v>6262</v>
      </c>
      <c r="B626" s="391"/>
      <c r="C626" s="391"/>
      <c r="D626" s="391"/>
      <c r="E626" s="391"/>
      <c r="F626" s="391"/>
      <c r="G626" s="391"/>
      <c r="H626" s="391"/>
      <c r="J626" s="12" t="s">
        <v>6263</v>
      </c>
      <c r="K626" s="391"/>
      <c r="L626" s="391"/>
      <c r="M626" s="391"/>
      <c r="N626" s="391"/>
      <c r="O626" s="391"/>
      <c r="P626" s="391"/>
      <c r="Q626" s="391"/>
      <c r="R626" s="391"/>
    </row>
    <row r="628" spans="1:18" ht="16" thickBot="1">
      <c r="A628" s="9"/>
      <c r="B628" s="3038"/>
      <c r="C628" s="3038"/>
      <c r="D628" s="3038"/>
      <c r="E628" s="3038"/>
      <c r="F628" s="3096"/>
      <c r="G628" s="3096"/>
      <c r="H628" s="3060"/>
      <c r="J628" s="9"/>
      <c r="K628" s="3038"/>
      <c r="L628" s="3038"/>
      <c r="M628" s="3038"/>
      <c r="N628" s="3038"/>
      <c r="O628" s="3038"/>
      <c r="P628" s="3096"/>
      <c r="Q628" s="3096"/>
      <c r="R628" s="3060"/>
    </row>
    <row r="629" spans="1:18" ht="16" thickBot="1">
      <c r="A629" s="2898" t="s">
        <v>5820</v>
      </c>
      <c r="B629" s="3067"/>
      <c r="C629" s="3067"/>
      <c r="D629" s="3060"/>
      <c r="E629" s="3060"/>
      <c r="F629" s="2839"/>
      <c r="G629" s="2839"/>
      <c r="H629" s="2034"/>
      <c r="J629" s="2898" t="s">
        <v>5820</v>
      </c>
      <c r="K629" s="3067"/>
      <c r="L629" s="3067"/>
      <c r="M629" s="3060"/>
      <c r="N629" s="3060"/>
      <c r="O629" s="3060"/>
      <c r="P629" s="2839"/>
      <c r="Q629" s="2839"/>
      <c r="R629" s="2034"/>
    </row>
    <row r="630" spans="1:18">
      <c r="A630" s="2791"/>
      <c r="C630" s="1554"/>
      <c r="D630" s="363"/>
      <c r="E630" s="1598"/>
      <c r="F630" s="391"/>
      <c r="G630" s="391"/>
      <c r="H630" s="2753"/>
      <c r="J630" s="2791"/>
      <c r="K630" s="1554"/>
      <c r="L630" s="1554"/>
      <c r="M630" s="391" t="s">
        <v>5848</v>
      </c>
      <c r="N630" s="391"/>
      <c r="O630" s="391"/>
      <c r="P630" s="391"/>
      <c r="Q630" s="1601"/>
      <c r="R630" s="2031"/>
    </row>
    <row r="631" spans="1:18" ht="16" thickBot="1">
      <c r="A631" s="2795"/>
      <c r="B631" s="363"/>
      <c r="C631" s="1598"/>
      <c r="D631" s="363"/>
      <c r="E631" s="1598"/>
      <c r="F631" s="3060" t="s">
        <v>5849</v>
      </c>
      <c r="G631" s="3060"/>
      <c r="H631" s="2034"/>
      <c r="J631" s="2795" t="s">
        <v>5850</v>
      </c>
      <c r="K631" s="1598" t="s">
        <v>5851</v>
      </c>
      <c r="L631" s="1598" t="s">
        <v>5851</v>
      </c>
      <c r="M631" s="3060" t="s">
        <v>5852</v>
      </c>
      <c r="N631" s="3060"/>
      <c r="O631" s="3060"/>
      <c r="P631" s="3060"/>
      <c r="Q631" s="2034"/>
      <c r="R631" s="1598"/>
    </row>
    <row r="632" spans="1:18">
      <c r="A632" s="2795"/>
      <c r="B632" s="363"/>
      <c r="C632" s="1598"/>
      <c r="D632" s="363"/>
      <c r="E632" s="1598"/>
      <c r="F632" s="1598"/>
      <c r="G632" s="1601"/>
      <c r="H632" s="1598"/>
      <c r="J632" s="2795" t="s">
        <v>5853</v>
      </c>
      <c r="K632" s="1598" t="s">
        <v>5854</v>
      </c>
      <c r="L632" s="1598" t="s">
        <v>5855</v>
      </c>
      <c r="M632" s="363"/>
      <c r="N632" s="363"/>
      <c r="O632" s="1598"/>
      <c r="P632" s="1598"/>
      <c r="Q632" s="1601"/>
      <c r="R632" s="1598"/>
    </row>
    <row r="633" spans="1:18">
      <c r="A633" s="2795" t="s">
        <v>399</v>
      </c>
      <c r="B633" s="391" t="s">
        <v>5856</v>
      </c>
      <c r="C633" s="1601"/>
      <c r="D633" s="391" t="s">
        <v>5857</v>
      </c>
      <c r="E633" s="1601"/>
      <c r="F633" s="1598"/>
      <c r="G633" s="1601"/>
      <c r="H633" s="1598"/>
      <c r="J633" s="2795" t="s">
        <v>5858</v>
      </c>
      <c r="K633" s="1598" t="s">
        <v>5859</v>
      </c>
      <c r="L633" s="1598" t="s">
        <v>5854</v>
      </c>
      <c r="M633" s="391"/>
      <c r="N633" s="391"/>
      <c r="O633" s="1601"/>
      <c r="P633" s="1598" t="s">
        <v>108</v>
      </c>
      <c r="Q633" s="1601" t="s">
        <v>5860</v>
      </c>
      <c r="R633" s="1598" t="s">
        <v>399</v>
      </c>
    </row>
    <row r="634" spans="1:18">
      <c r="A634" s="2795" t="s">
        <v>402</v>
      </c>
      <c r="C634" s="1554"/>
      <c r="D634" s="363"/>
      <c r="E634" s="1598"/>
      <c r="F634" s="1598" t="s">
        <v>1067</v>
      </c>
      <c r="G634" s="1601" t="s">
        <v>5861</v>
      </c>
      <c r="H634" s="1598" t="s">
        <v>5862</v>
      </c>
      <c r="J634" s="2795" t="s">
        <v>5863</v>
      </c>
      <c r="K634" s="1598" t="s">
        <v>2163</v>
      </c>
      <c r="L634" s="1598" t="s">
        <v>5859</v>
      </c>
      <c r="M634" s="391" t="s">
        <v>5864</v>
      </c>
      <c r="N634" s="391"/>
      <c r="O634" s="1601"/>
      <c r="P634" s="1598" t="s">
        <v>5865</v>
      </c>
      <c r="Q634" s="1601" t="s">
        <v>5866</v>
      </c>
      <c r="R634" s="1598" t="s">
        <v>402</v>
      </c>
    </row>
    <row r="635" spans="1:18">
      <c r="A635" s="2844"/>
      <c r="C635" s="1598"/>
      <c r="E635" s="1598"/>
      <c r="F635" s="1598"/>
      <c r="G635" s="1601"/>
      <c r="H635" s="1554"/>
      <c r="J635" s="2844"/>
      <c r="K635" s="1554"/>
      <c r="L635" s="1598"/>
      <c r="O635" s="1598"/>
      <c r="P635" s="1598"/>
      <c r="Q635" s="1598"/>
      <c r="R635" s="1554"/>
    </row>
    <row r="636" spans="1:18" ht="16" thickBot="1">
      <c r="A636" s="3083"/>
      <c r="B636" s="3060" t="s">
        <v>172</v>
      </c>
      <c r="C636" s="2034"/>
      <c r="D636" s="3060" t="s">
        <v>173</v>
      </c>
      <c r="E636" s="2034"/>
      <c r="F636" s="1717" t="s">
        <v>174</v>
      </c>
      <c r="G636" s="2034" t="s">
        <v>175</v>
      </c>
      <c r="H636" s="2034" t="s">
        <v>513</v>
      </c>
      <c r="J636" s="3061" t="s">
        <v>514</v>
      </c>
      <c r="K636" s="3061" t="s">
        <v>515</v>
      </c>
      <c r="L636" s="3061" t="s">
        <v>516</v>
      </c>
      <c r="M636" s="3060" t="s">
        <v>517</v>
      </c>
      <c r="N636" s="3060"/>
      <c r="O636" s="2034"/>
      <c r="P636" s="1717" t="s">
        <v>518</v>
      </c>
      <c r="Q636" s="1717" t="s">
        <v>519</v>
      </c>
      <c r="R636" s="1717"/>
    </row>
    <row r="637" spans="1:18">
      <c r="A637" s="2844">
        <v>1</v>
      </c>
      <c r="B637" t="s">
        <v>6264</v>
      </c>
      <c r="C637" s="1554"/>
      <c r="D637" t="s">
        <v>5870</v>
      </c>
      <c r="E637" s="1601"/>
      <c r="F637" s="2912">
        <v>115</v>
      </c>
      <c r="G637" s="979">
        <v>13.8</v>
      </c>
      <c r="H637" s="2910"/>
      <c r="J637" s="2910">
        <v>15</v>
      </c>
      <c r="K637" s="2890">
        <v>1</v>
      </c>
      <c r="L637" s="2890"/>
      <c r="O637" s="1601"/>
      <c r="P637" s="1558"/>
      <c r="Q637" s="424"/>
      <c r="R637" s="2844">
        <v>1</v>
      </c>
    </row>
    <row r="638" spans="1:18">
      <c r="A638" s="2844">
        <v>2</v>
      </c>
      <c r="B638" t="s">
        <v>6264</v>
      </c>
      <c r="C638" s="1554"/>
      <c r="D638" t="s">
        <v>5870</v>
      </c>
      <c r="E638" s="1598"/>
      <c r="F638" s="2912">
        <v>113</v>
      </c>
      <c r="G638" s="979">
        <v>13.8</v>
      </c>
      <c r="H638" s="2910"/>
      <c r="J638" s="2910">
        <v>13.4</v>
      </c>
      <c r="K638" s="2890">
        <v>1</v>
      </c>
      <c r="L638" s="2890"/>
      <c r="O638" s="1598"/>
      <c r="P638" s="1558"/>
      <c r="Q638" s="424"/>
      <c r="R638" s="2844">
        <v>2</v>
      </c>
    </row>
    <row r="639" spans="1:18">
      <c r="A639" s="2844">
        <v>3</v>
      </c>
      <c r="B639" t="s">
        <v>6265</v>
      </c>
      <c r="C639" s="1554"/>
      <c r="D639" t="s">
        <v>5870</v>
      </c>
      <c r="E639" s="1598"/>
      <c r="F639" s="2912">
        <v>43.8</v>
      </c>
      <c r="G639" s="979">
        <v>4.4000000000000004</v>
      </c>
      <c r="H639" s="2910"/>
      <c r="J639" s="2910">
        <v>5</v>
      </c>
      <c r="K639" s="2890">
        <v>2</v>
      </c>
      <c r="L639" s="2890"/>
      <c r="O639" s="1598"/>
      <c r="P639" s="1558"/>
      <c r="Q639" s="424"/>
      <c r="R639" s="2844">
        <v>3</v>
      </c>
    </row>
    <row r="640" spans="1:18">
      <c r="A640" s="2844">
        <v>4</v>
      </c>
      <c r="B640" t="s">
        <v>6266</v>
      </c>
      <c r="C640" s="1554"/>
      <c r="D640" t="s">
        <v>5870</v>
      </c>
      <c r="E640" s="1598"/>
      <c r="F640" s="2912">
        <v>43.6</v>
      </c>
      <c r="G640" s="979">
        <v>13.8</v>
      </c>
      <c r="H640" s="2910"/>
      <c r="J640" s="2910">
        <v>10</v>
      </c>
      <c r="K640" s="2890">
        <v>1</v>
      </c>
      <c r="L640" s="2890"/>
      <c r="O640" s="1598"/>
      <c r="P640" s="1558"/>
      <c r="Q640" s="424"/>
      <c r="R640" s="2844">
        <v>4</v>
      </c>
    </row>
    <row r="641" spans="1:18">
      <c r="A641" s="2844">
        <v>5</v>
      </c>
      <c r="B641" t="s">
        <v>6267</v>
      </c>
      <c r="C641" s="1554"/>
      <c r="D641" t="s">
        <v>5870</v>
      </c>
      <c r="E641" s="1598"/>
      <c r="F641" s="2912">
        <v>34.5</v>
      </c>
      <c r="G641" s="979">
        <v>4.8</v>
      </c>
      <c r="H641" s="2910"/>
      <c r="J641" s="2910">
        <v>2.5</v>
      </c>
      <c r="K641" s="2890">
        <v>1</v>
      </c>
      <c r="L641" s="2890"/>
      <c r="O641" s="1598"/>
      <c r="P641" s="1558"/>
      <c r="Q641" s="424"/>
      <c r="R641" s="2844">
        <v>5</v>
      </c>
    </row>
    <row r="642" spans="1:18">
      <c r="A642" s="2850">
        <v>6</v>
      </c>
      <c r="B642" t="s">
        <v>6268</v>
      </c>
      <c r="C642" s="1554"/>
      <c r="D642" t="s">
        <v>5870</v>
      </c>
      <c r="E642" s="1554"/>
      <c r="F642" s="2886">
        <v>34.5</v>
      </c>
      <c r="G642" s="980">
        <v>4.8</v>
      </c>
      <c r="H642" s="2910"/>
      <c r="J642" s="2911">
        <v>0.83</v>
      </c>
      <c r="K642" s="2890">
        <v>3</v>
      </c>
      <c r="L642" s="2890"/>
      <c r="O642" s="1554"/>
      <c r="P642" s="1558"/>
      <c r="Q642" s="424"/>
      <c r="R642" s="2850">
        <v>6</v>
      </c>
    </row>
    <row r="643" spans="1:18">
      <c r="A643" s="2850">
        <v>7</v>
      </c>
      <c r="B643" t="s">
        <v>6269</v>
      </c>
      <c r="C643" s="1554"/>
      <c r="D643" t="s">
        <v>5870</v>
      </c>
      <c r="E643" s="1554"/>
      <c r="F643" s="2886">
        <v>113</v>
      </c>
      <c r="G643" s="980">
        <v>13.8</v>
      </c>
      <c r="H643" s="2910"/>
      <c r="J643" s="2911">
        <v>8.4</v>
      </c>
      <c r="K643" s="2890">
        <v>1</v>
      </c>
      <c r="L643" s="2890"/>
      <c r="O643" s="1554"/>
      <c r="P643" s="1558"/>
      <c r="Q643" s="424"/>
      <c r="R643" s="2850">
        <v>7</v>
      </c>
    </row>
    <row r="644" spans="1:18">
      <c r="A644" s="2850">
        <v>8</v>
      </c>
      <c r="B644" t="s">
        <v>6270</v>
      </c>
      <c r="C644" s="1554"/>
      <c r="D644" t="s">
        <v>5870</v>
      </c>
      <c r="E644" s="1554"/>
      <c r="F644" s="2886">
        <v>23</v>
      </c>
      <c r="G644" s="980">
        <v>5</v>
      </c>
      <c r="H644" s="2910"/>
      <c r="J644" s="2911">
        <v>0.83299999999999996</v>
      </c>
      <c r="K644" s="2890">
        <v>3</v>
      </c>
      <c r="L644" s="2890"/>
      <c r="O644" s="1554"/>
      <c r="P644" s="1558"/>
      <c r="Q644" s="424"/>
      <c r="R644" s="2850">
        <v>8</v>
      </c>
    </row>
    <row r="645" spans="1:18">
      <c r="A645" s="2850">
        <v>9</v>
      </c>
      <c r="B645" t="s">
        <v>6271</v>
      </c>
      <c r="C645" s="1554"/>
      <c r="D645" t="s">
        <v>5870</v>
      </c>
      <c r="E645" s="1554"/>
      <c r="F645" s="2886">
        <v>23</v>
      </c>
      <c r="G645" s="980">
        <v>5</v>
      </c>
      <c r="H645" s="2910"/>
      <c r="J645" s="2911">
        <v>5</v>
      </c>
      <c r="K645" s="2890">
        <v>1</v>
      </c>
      <c r="L645" s="2890"/>
      <c r="O645" s="1554"/>
      <c r="P645" s="1558"/>
      <c r="Q645" s="424"/>
      <c r="R645" s="2850">
        <v>9</v>
      </c>
    </row>
    <row r="646" spans="1:18">
      <c r="A646" s="2850">
        <v>10</v>
      </c>
      <c r="B646" t="s">
        <v>6272</v>
      </c>
      <c r="C646" s="1554"/>
      <c r="D646" t="s">
        <v>5868</v>
      </c>
      <c r="E646" s="1554"/>
      <c r="F646" s="2886">
        <v>230</v>
      </c>
      <c r="G646" s="980">
        <v>115</v>
      </c>
      <c r="H646" s="2910">
        <v>13.2</v>
      </c>
      <c r="J646" s="2911">
        <v>267</v>
      </c>
      <c r="K646" s="2890">
        <v>2</v>
      </c>
      <c r="L646" s="2890"/>
      <c r="O646" s="1554"/>
      <c r="P646" s="1558"/>
      <c r="Q646" s="424"/>
      <c r="R646" s="2850">
        <v>10</v>
      </c>
    </row>
    <row r="647" spans="1:18">
      <c r="A647" s="2850">
        <v>11</v>
      </c>
      <c r="B647" t="s">
        <v>6273</v>
      </c>
      <c r="C647" s="1554"/>
      <c r="D647" t="s">
        <v>5870</v>
      </c>
      <c r="E647" s="1554"/>
      <c r="F647" s="2886">
        <v>34.4</v>
      </c>
      <c r="G647" s="980">
        <v>13.2</v>
      </c>
      <c r="H647" s="2910"/>
      <c r="J647" s="2911">
        <v>7.5</v>
      </c>
      <c r="K647" s="2890">
        <v>1</v>
      </c>
      <c r="L647" s="2890"/>
      <c r="O647" s="1554"/>
      <c r="P647" s="1558"/>
      <c r="Q647" s="424"/>
      <c r="R647" s="2850">
        <v>11</v>
      </c>
    </row>
    <row r="648" spans="1:18">
      <c r="A648" s="2850">
        <v>12</v>
      </c>
      <c r="B648" t="s">
        <v>6274</v>
      </c>
      <c r="C648" s="1554"/>
      <c r="D648" t="s">
        <v>5870</v>
      </c>
      <c r="E648" s="1554"/>
      <c r="F648" s="2886">
        <v>34.4</v>
      </c>
      <c r="G648" s="980">
        <v>13.8</v>
      </c>
      <c r="H648" s="2910">
        <v>2.6339999999999999</v>
      </c>
      <c r="J648" s="2911">
        <v>3.75</v>
      </c>
      <c r="K648" s="2890">
        <v>1</v>
      </c>
      <c r="L648" s="2890"/>
      <c r="O648" s="1554"/>
      <c r="P648" s="1558"/>
      <c r="Q648" s="424"/>
      <c r="R648" s="2850">
        <v>12</v>
      </c>
    </row>
    <row r="649" spans="1:18">
      <c r="A649" s="2850">
        <v>13</v>
      </c>
      <c r="B649" t="s">
        <v>6275</v>
      </c>
      <c r="C649" s="1554"/>
      <c r="D649" t="s">
        <v>5870</v>
      </c>
      <c r="E649" s="1554"/>
      <c r="F649" s="2886">
        <v>113</v>
      </c>
      <c r="G649" s="980">
        <v>13.8</v>
      </c>
      <c r="H649" s="2910"/>
      <c r="J649" s="2911">
        <v>13.4</v>
      </c>
      <c r="K649" s="2890">
        <v>1</v>
      </c>
      <c r="L649" s="2890"/>
      <c r="O649" s="1554"/>
      <c r="P649" s="1558"/>
      <c r="Q649" s="424"/>
      <c r="R649" s="2850">
        <v>13</v>
      </c>
    </row>
    <row r="650" spans="1:18">
      <c r="A650" s="2850">
        <v>14</v>
      </c>
      <c r="B650" t="s">
        <v>6276</v>
      </c>
      <c r="C650" s="1554"/>
      <c r="D650" t="s">
        <v>5868</v>
      </c>
      <c r="E650" s="1554"/>
      <c r="F650" s="2886">
        <v>115</v>
      </c>
      <c r="G650" s="980">
        <v>34.5</v>
      </c>
      <c r="H650" s="2910">
        <v>13.8</v>
      </c>
      <c r="J650" s="2911">
        <v>30</v>
      </c>
      <c r="K650" s="2890">
        <v>1</v>
      </c>
      <c r="L650" s="2890"/>
      <c r="O650" s="1554"/>
      <c r="P650" s="1558"/>
      <c r="Q650" s="424"/>
      <c r="R650" s="2850">
        <v>14</v>
      </c>
    </row>
    <row r="651" spans="1:18">
      <c r="A651" s="2850">
        <v>15</v>
      </c>
      <c r="B651" t="s">
        <v>6276</v>
      </c>
      <c r="C651" s="1554"/>
      <c r="D651" t="s">
        <v>5868</v>
      </c>
      <c r="E651" s="1554"/>
      <c r="F651" s="2886">
        <v>115</v>
      </c>
      <c r="G651" s="980">
        <v>13.8</v>
      </c>
      <c r="H651" s="2910"/>
      <c r="J651" s="2911">
        <v>24</v>
      </c>
      <c r="K651" s="2890">
        <v>2</v>
      </c>
      <c r="L651" s="2890"/>
      <c r="O651" s="1554"/>
      <c r="P651" s="1558"/>
      <c r="Q651" s="424"/>
      <c r="R651" s="2850">
        <v>15</v>
      </c>
    </row>
    <row r="652" spans="1:18">
      <c r="A652" s="2850">
        <v>16</v>
      </c>
      <c r="B652" t="s">
        <v>6277</v>
      </c>
      <c r="C652" s="1554"/>
      <c r="D652" t="s">
        <v>5870</v>
      </c>
      <c r="E652" s="1554"/>
      <c r="F652" s="2886">
        <v>34.5</v>
      </c>
      <c r="G652" s="980">
        <v>0.48</v>
      </c>
      <c r="H652" s="2910"/>
      <c r="J652" s="2911">
        <v>0.5</v>
      </c>
      <c r="K652" s="2890">
        <v>2</v>
      </c>
      <c r="L652" s="2890"/>
      <c r="O652" s="1554"/>
      <c r="P652" s="1558"/>
      <c r="Q652" s="424"/>
      <c r="R652" s="2850">
        <v>16</v>
      </c>
    </row>
    <row r="653" spans="1:18">
      <c r="A653" s="2844">
        <v>17</v>
      </c>
      <c r="B653" t="s">
        <v>6277</v>
      </c>
      <c r="C653" s="1554"/>
      <c r="D653" t="s">
        <v>5870</v>
      </c>
      <c r="E653" s="1554"/>
      <c r="F653" s="2886">
        <v>34.4</v>
      </c>
      <c r="G653" s="980">
        <v>0.48</v>
      </c>
      <c r="H653" s="2910"/>
      <c r="J653" s="2910">
        <v>8.3000000000000007</v>
      </c>
      <c r="K653" s="2890">
        <v>1</v>
      </c>
      <c r="L653" s="2890"/>
      <c r="O653" s="1554"/>
      <c r="P653" s="1558"/>
      <c r="Q653" s="424"/>
      <c r="R653" s="2844">
        <v>17</v>
      </c>
    </row>
    <row r="654" spans="1:18">
      <c r="A654" s="2844">
        <v>18</v>
      </c>
      <c r="B654" t="s">
        <v>6278</v>
      </c>
      <c r="C654" s="1554"/>
      <c r="D654" t="s">
        <v>5870</v>
      </c>
      <c r="E654" s="1554"/>
      <c r="F654" s="2886">
        <v>115</v>
      </c>
      <c r="G654" s="980">
        <v>13.8</v>
      </c>
      <c r="H654" s="2910"/>
      <c r="J654" s="2910">
        <v>15</v>
      </c>
      <c r="K654" s="2890">
        <v>1</v>
      </c>
      <c r="L654" s="2890"/>
      <c r="O654" s="1554"/>
      <c r="P654" s="1558"/>
      <c r="Q654" s="424"/>
      <c r="R654" s="2844">
        <v>18</v>
      </c>
    </row>
    <row r="655" spans="1:18">
      <c r="A655" s="2844">
        <v>19</v>
      </c>
      <c r="B655" t="s">
        <v>6279</v>
      </c>
      <c r="C655" s="1554"/>
      <c r="D655" t="s">
        <v>5870</v>
      </c>
      <c r="E655" s="1554"/>
      <c r="F655" s="2886">
        <v>115</v>
      </c>
      <c r="G655" s="980">
        <v>13.8</v>
      </c>
      <c r="H655" s="2910"/>
      <c r="J655" s="2910">
        <v>20</v>
      </c>
      <c r="K655" s="2890">
        <v>2</v>
      </c>
      <c r="L655" s="2890"/>
      <c r="O655" s="1554"/>
      <c r="P655" s="1558"/>
      <c r="Q655" s="424"/>
      <c r="R655" s="2844">
        <v>19</v>
      </c>
    </row>
    <row r="656" spans="1:18">
      <c r="A656" s="2844">
        <v>20</v>
      </c>
      <c r="B656" t="s">
        <v>6280</v>
      </c>
      <c r="C656" s="1554"/>
      <c r="D656" t="s">
        <v>5868</v>
      </c>
      <c r="E656" s="1554"/>
      <c r="F656" s="2886">
        <v>34.4</v>
      </c>
      <c r="G656" s="980">
        <v>13.8</v>
      </c>
      <c r="H656" s="2910"/>
      <c r="J656" s="2910">
        <v>10</v>
      </c>
      <c r="K656" s="2890">
        <v>1</v>
      </c>
      <c r="L656" s="2890"/>
      <c r="O656" s="1554"/>
      <c r="P656" s="1558"/>
      <c r="Q656" s="424"/>
      <c r="R656" s="2844">
        <v>20</v>
      </c>
    </row>
    <row r="657" spans="1:18">
      <c r="A657" s="2844">
        <v>21</v>
      </c>
      <c r="B657" t="s">
        <v>6281</v>
      </c>
      <c r="C657" s="1554"/>
      <c r="D657" t="s">
        <v>5870</v>
      </c>
      <c r="E657" s="1554"/>
      <c r="F657" s="2886">
        <v>34.4</v>
      </c>
      <c r="G657" s="980">
        <v>5.04</v>
      </c>
      <c r="H657" s="2910"/>
      <c r="J657" s="2910">
        <v>5.04</v>
      </c>
      <c r="K657" s="2890">
        <v>1</v>
      </c>
      <c r="L657" s="2890"/>
      <c r="O657" s="1554"/>
      <c r="P657" s="1558"/>
      <c r="Q657" s="424"/>
      <c r="R657" s="2844">
        <v>21</v>
      </c>
    </row>
    <row r="658" spans="1:18">
      <c r="A658" s="2844">
        <v>22</v>
      </c>
      <c r="B658" t="s">
        <v>6282</v>
      </c>
      <c r="C658" s="1554"/>
      <c r="D658" t="s">
        <v>5868</v>
      </c>
      <c r="E658" s="1554"/>
      <c r="F658" s="2886">
        <v>115</v>
      </c>
      <c r="G658" s="980">
        <v>13.8</v>
      </c>
      <c r="H658" s="2910"/>
      <c r="J658" s="2910">
        <v>15</v>
      </c>
      <c r="K658" s="2890">
        <v>2</v>
      </c>
      <c r="L658" s="2890"/>
      <c r="O658" s="1554"/>
      <c r="P658" s="1558"/>
      <c r="Q658" s="424"/>
      <c r="R658" s="2844">
        <v>22</v>
      </c>
    </row>
    <row r="659" spans="1:18">
      <c r="A659" s="2844">
        <v>23</v>
      </c>
      <c r="B659" t="s">
        <v>6282</v>
      </c>
      <c r="C659" s="1554"/>
      <c r="D659" t="s">
        <v>5868</v>
      </c>
      <c r="E659" s="1554"/>
      <c r="F659" s="2886">
        <v>345</v>
      </c>
      <c r="G659" s="980">
        <v>120</v>
      </c>
      <c r="H659" s="2910">
        <v>13.8</v>
      </c>
      <c r="J659" s="2910">
        <v>400</v>
      </c>
      <c r="K659" s="2890">
        <v>1</v>
      </c>
      <c r="L659" s="2890"/>
      <c r="O659" s="1554"/>
      <c r="P659" s="1558"/>
      <c r="Q659" s="424"/>
      <c r="R659" s="2844">
        <v>23</v>
      </c>
    </row>
    <row r="660" spans="1:18">
      <c r="A660" s="2844">
        <v>24</v>
      </c>
      <c r="B660" t="s">
        <v>6283</v>
      </c>
      <c r="C660" s="1554"/>
      <c r="D660" t="s">
        <v>5870</v>
      </c>
      <c r="E660" s="1554"/>
      <c r="F660" s="2886">
        <v>34.5</v>
      </c>
      <c r="G660" s="980">
        <v>13.8</v>
      </c>
      <c r="H660" s="2910"/>
      <c r="J660" s="2910">
        <v>7.5</v>
      </c>
      <c r="K660" s="2890">
        <v>1</v>
      </c>
      <c r="L660" s="2890"/>
      <c r="O660" s="1554"/>
      <c r="P660" s="1558"/>
      <c r="Q660" s="424"/>
      <c r="R660" s="2844">
        <v>24</v>
      </c>
    </row>
    <row r="661" spans="1:18">
      <c r="A661" s="2844">
        <v>25</v>
      </c>
      <c r="B661" t="s">
        <v>6284</v>
      </c>
      <c r="C661" s="1554"/>
      <c r="D661" t="s">
        <v>5870</v>
      </c>
      <c r="E661" s="1554"/>
      <c r="F661" s="2886">
        <v>34.5</v>
      </c>
      <c r="G661" s="980">
        <v>4.8</v>
      </c>
      <c r="H661" s="2910"/>
      <c r="J661" s="2910">
        <v>1.1000000000000001</v>
      </c>
      <c r="K661" s="2890">
        <v>3</v>
      </c>
      <c r="L661" s="2890"/>
      <c r="O661" s="1554"/>
      <c r="P661" s="1558"/>
      <c r="Q661" s="424"/>
      <c r="R661" s="2844">
        <v>25</v>
      </c>
    </row>
    <row r="662" spans="1:18">
      <c r="A662" s="2844">
        <v>26</v>
      </c>
      <c r="B662" t="s">
        <v>6285</v>
      </c>
      <c r="C662" s="1554"/>
      <c r="D662" t="s">
        <v>5868</v>
      </c>
      <c r="E662" s="1554"/>
      <c r="F662" s="2886">
        <v>115</v>
      </c>
      <c r="G662" s="980">
        <v>34.5</v>
      </c>
      <c r="H662" s="2910"/>
      <c r="J662" s="2910">
        <v>20</v>
      </c>
      <c r="K662" s="2890">
        <v>2</v>
      </c>
      <c r="L662" s="2890"/>
      <c r="O662" s="1554"/>
      <c r="P662" s="1558"/>
      <c r="Q662" s="424"/>
      <c r="R662" s="2844">
        <v>26</v>
      </c>
    </row>
    <row r="663" spans="1:18">
      <c r="A663" s="2844">
        <v>27</v>
      </c>
      <c r="B663" t="s">
        <v>6285</v>
      </c>
      <c r="C663" s="1554"/>
      <c r="D663" t="s">
        <v>5868</v>
      </c>
      <c r="E663" s="1554"/>
      <c r="F663" s="2886">
        <v>115</v>
      </c>
      <c r="G663" s="980">
        <v>34.5</v>
      </c>
      <c r="H663" s="2910"/>
      <c r="J663" s="2910">
        <v>25</v>
      </c>
      <c r="K663" s="2890">
        <v>2</v>
      </c>
      <c r="L663" s="2890"/>
      <c r="O663" s="1554"/>
      <c r="P663" s="1558"/>
      <c r="Q663" s="424"/>
      <c r="R663" s="2844">
        <v>27</v>
      </c>
    </row>
    <row r="664" spans="1:18">
      <c r="A664" s="2844">
        <v>28</v>
      </c>
      <c r="B664" t="s">
        <v>6286</v>
      </c>
      <c r="C664" s="1554"/>
      <c r="D664" t="s">
        <v>5870</v>
      </c>
      <c r="E664" s="1554"/>
      <c r="F664" s="2886">
        <v>34.4</v>
      </c>
      <c r="G664" s="980">
        <v>19.8</v>
      </c>
      <c r="H664" s="2910"/>
      <c r="J664" s="2910">
        <v>3.75</v>
      </c>
      <c r="K664" s="2890">
        <v>1</v>
      </c>
      <c r="L664" s="2890"/>
      <c r="O664" s="1554"/>
      <c r="P664" s="1558"/>
      <c r="Q664" s="424"/>
      <c r="R664" s="2844">
        <v>28</v>
      </c>
    </row>
    <row r="665" spans="1:18">
      <c r="A665" s="2844">
        <v>29</v>
      </c>
      <c r="B665" t="s">
        <v>6287</v>
      </c>
      <c r="C665" s="1554"/>
      <c r="D665" t="s">
        <v>5870</v>
      </c>
      <c r="E665" s="1554"/>
      <c r="F665" s="2886">
        <v>34.5</v>
      </c>
      <c r="G665" s="980">
        <v>4.8</v>
      </c>
      <c r="H665" s="2910"/>
      <c r="J665" s="2910">
        <v>3.75</v>
      </c>
      <c r="K665" s="2890">
        <v>1</v>
      </c>
      <c r="L665" s="2890"/>
      <c r="O665" s="1554"/>
      <c r="P665" s="1558"/>
      <c r="Q665" s="424"/>
      <c r="R665" s="2844">
        <v>29</v>
      </c>
    </row>
    <row r="666" spans="1:18">
      <c r="A666" s="2844">
        <v>30</v>
      </c>
      <c r="B666" t="s">
        <v>6288</v>
      </c>
      <c r="C666" s="1554"/>
      <c r="D666" t="s">
        <v>5870</v>
      </c>
      <c r="E666" s="1554"/>
      <c r="F666" s="2886">
        <v>115</v>
      </c>
      <c r="G666" s="980">
        <v>13.8</v>
      </c>
      <c r="H666" s="2910">
        <v>7.97</v>
      </c>
      <c r="J666" s="2910">
        <v>24</v>
      </c>
      <c r="K666" s="2890">
        <v>1</v>
      </c>
      <c r="L666" s="2890"/>
      <c r="O666" s="1554"/>
      <c r="P666" s="1558"/>
      <c r="Q666" s="424"/>
      <c r="R666" s="2844">
        <v>30</v>
      </c>
    </row>
    <row r="667" spans="1:18">
      <c r="A667" s="2844">
        <v>31</v>
      </c>
      <c r="B667" t="s">
        <v>6288</v>
      </c>
      <c r="C667" s="1554"/>
      <c r="D667" t="s">
        <v>5870</v>
      </c>
      <c r="E667" s="1554"/>
      <c r="F667" s="2886">
        <v>110</v>
      </c>
      <c r="G667" s="980">
        <v>13.8</v>
      </c>
      <c r="H667" s="2910"/>
      <c r="J667" s="2910">
        <v>24</v>
      </c>
      <c r="K667" s="2890">
        <v>1</v>
      </c>
      <c r="L667" s="2890"/>
      <c r="O667" s="1554"/>
      <c r="P667" s="1558"/>
      <c r="Q667" s="424"/>
      <c r="R667" s="2844">
        <v>31</v>
      </c>
    </row>
    <row r="668" spans="1:18">
      <c r="A668" s="2844">
        <v>32</v>
      </c>
      <c r="B668" t="s">
        <v>6288</v>
      </c>
      <c r="C668" s="1554"/>
      <c r="D668" t="s">
        <v>5870</v>
      </c>
      <c r="E668" s="1554"/>
      <c r="F668" s="2886">
        <v>113</v>
      </c>
      <c r="G668" s="980">
        <v>34.4</v>
      </c>
      <c r="H668" s="2910"/>
      <c r="J668" s="2910">
        <v>40</v>
      </c>
      <c r="K668" s="2890">
        <v>1</v>
      </c>
      <c r="L668" s="2890"/>
      <c r="O668" s="1554"/>
      <c r="P668" s="1558"/>
      <c r="Q668" s="424"/>
      <c r="R668" s="2844">
        <v>32</v>
      </c>
    </row>
    <row r="669" spans="1:18">
      <c r="A669" s="2844">
        <v>33</v>
      </c>
      <c r="B669" t="s">
        <v>6288</v>
      </c>
      <c r="C669" s="1554"/>
      <c r="D669" t="s">
        <v>5870</v>
      </c>
      <c r="E669" s="1554"/>
      <c r="F669" s="2886">
        <v>115</v>
      </c>
      <c r="G669" s="980">
        <v>34.5</v>
      </c>
      <c r="H669" s="2910">
        <v>13.8</v>
      </c>
      <c r="J669" s="2910">
        <v>45</v>
      </c>
      <c r="K669" s="2890">
        <v>1</v>
      </c>
      <c r="L669" s="2890"/>
      <c r="O669" s="1554"/>
      <c r="P669" s="1558"/>
      <c r="Q669" s="424"/>
      <c r="R669" s="2844">
        <v>33</v>
      </c>
    </row>
    <row r="670" spans="1:18">
      <c r="A670" s="2844">
        <v>34</v>
      </c>
      <c r="B670" t="s">
        <v>6289</v>
      </c>
      <c r="C670" s="1554"/>
      <c r="D670" t="s">
        <v>5870</v>
      </c>
      <c r="E670" s="1554"/>
      <c r="F670" s="2886">
        <v>43.8</v>
      </c>
      <c r="G670" s="980">
        <v>4.8</v>
      </c>
      <c r="H670" s="2910"/>
      <c r="J670" s="2910">
        <v>0.5</v>
      </c>
      <c r="K670" s="2890">
        <v>1</v>
      </c>
      <c r="L670" s="2890"/>
      <c r="O670" s="1554"/>
      <c r="P670" s="1558"/>
      <c r="Q670" s="424"/>
      <c r="R670" s="2844">
        <v>34</v>
      </c>
    </row>
    <row r="671" spans="1:18">
      <c r="A671" s="2844">
        <v>35</v>
      </c>
      <c r="B671" t="s">
        <v>6290</v>
      </c>
      <c r="C671" s="1554"/>
      <c r="D671" t="s">
        <v>5870</v>
      </c>
      <c r="E671" s="1554"/>
      <c r="F671" s="2886">
        <v>115</v>
      </c>
      <c r="G671" s="980">
        <v>13.2</v>
      </c>
      <c r="H671" s="2910"/>
      <c r="J671" s="2910">
        <v>13.4</v>
      </c>
      <c r="K671" s="2890">
        <v>1</v>
      </c>
      <c r="L671" s="2890"/>
      <c r="O671" s="1554"/>
      <c r="P671" s="1558"/>
      <c r="Q671" s="424"/>
      <c r="R671" s="2844">
        <v>35</v>
      </c>
    </row>
    <row r="672" spans="1:18">
      <c r="A672" s="2844">
        <v>36</v>
      </c>
      <c r="B672" t="s">
        <v>6291</v>
      </c>
      <c r="C672" s="1554"/>
      <c r="D672" t="s">
        <v>5870</v>
      </c>
      <c r="E672" s="1554"/>
      <c r="F672" s="2886">
        <v>43.8</v>
      </c>
      <c r="G672" s="980">
        <v>4.4000000000000004</v>
      </c>
      <c r="H672" s="2910"/>
      <c r="J672" s="2910">
        <v>5.6</v>
      </c>
      <c r="K672" s="2890">
        <v>1</v>
      </c>
      <c r="L672" s="2890"/>
      <c r="O672" s="1554"/>
      <c r="P672" s="1558"/>
      <c r="Q672" s="424"/>
      <c r="R672" s="2844">
        <v>36</v>
      </c>
    </row>
    <row r="673" spans="1:18">
      <c r="A673" s="2844">
        <v>37</v>
      </c>
      <c r="B673" t="s">
        <v>6292</v>
      </c>
      <c r="C673" s="1554"/>
      <c r="D673" t="s">
        <v>5870</v>
      </c>
      <c r="E673" s="1554"/>
      <c r="F673" s="2886">
        <v>116</v>
      </c>
      <c r="G673" s="980">
        <v>13.8</v>
      </c>
      <c r="H673" s="2910"/>
      <c r="J673" s="2910">
        <v>18</v>
      </c>
      <c r="K673" s="2890">
        <v>1</v>
      </c>
      <c r="L673" s="2890"/>
      <c r="O673" s="1554"/>
      <c r="P673" s="1558"/>
      <c r="Q673" s="424"/>
      <c r="R673" s="2844">
        <v>37</v>
      </c>
    </row>
    <row r="674" spans="1:18">
      <c r="A674" s="2844">
        <v>38</v>
      </c>
      <c r="B674" t="s">
        <v>6292</v>
      </c>
      <c r="C674" s="1554"/>
      <c r="D674" t="s">
        <v>5870</v>
      </c>
      <c r="E674" s="1554"/>
      <c r="F674" s="2886">
        <v>115</v>
      </c>
      <c r="G674" s="980">
        <v>13.8</v>
      </c>
      <c r="H674" s="2910"/>
      <c r="J674" s="2910">
        <v>24</v>
      </c>
      <c r="K674" s="2890">
        <v>1</v>
      </c>
      <c r="L674" s="2890"/>
      <c r="O674" s="1554"/>
      <c r="P674" s="1558"/>
      <c r="Q674" s="424"/>
      <c r="R674" s="2844">
        <v>38</v>
      </c>
    </row>
    <row r="675" spans="1:18">
      <c r="A675" s="2844">
        <v>39</v>
      </c>
      <c r="B675" t="s">
        <v>6293</v>
      </c>
      <c r="C675" s="1554"/>
      <c r="D675" t="s">
        <v>5868</v>
      </c>
      <c r="E675" s="1554"/>
      <c r="F675" s="2886">
        <v>115</v>
      </c>
      <c r="G675" s="980">
        <v>13.8</v>
      </c>
      <c r="H675" s="2910"/>
      <c r="J675" s="2910">
        <v>18</v>
      </c>
      <c r="K675" s="2890">
        <v>2</v>
      </c>
      <c r="L675" s="2890"/>
      <c r="O675" s="1554"/>
      <c r="P675" s="1558"/>
      <c r="Q675" s="424"/>
      <c r="R675" s="2844">
        <v>39</v>
      </c>
    </row>
    <row r="676" spans="1:18">
      <c r="A676" s="2844">
        <v>40</v>
      </c>
      <c r="B676" t="s">
        <v>6294</v>
      </c>
      <c r="C676" s="1554"/>
      <c r="D676" t="s">
        <v>5868</v>
      </c>
      <c r="E676" s="1554"/>
      <c r="F676" s="2886">
        <v>113</v>
      </c>
      <c r="G676" s="980">
        <v>13.8</v>
      </c>
      <c r="H676" s="2910"/>
      <c r="J676" s="2910">
        <v>12</v>
      </c>
      <c r="K676" s="2890">
        <v>1</v>
      </c>
      <c r="L676" s="2890"/>
      <c r="O676" s="1554"/>
      <c r="P676" s="1558"/>
      <c r="Q676" s="424"/>
      <c r="R676" s="2844">
        <v>40</v>
      </c>
    </row>
    <row r="677" spans="1:18">
      <c r="A677" s="2844">
        <v>41</v>
      </c>
      <c r="B677" t="s">
        <v>6294</v>
      </c>
      <c r="C677" s="1554"/>
      <c r="D677" t="s">
        <v>5868</v>
      </c>
      <c r="E677" s="1554"/>
      <c r="F677" s="2886">
        <v>115</v>
      </c>
      <c r="G677" s="980">
        <v>34.5</v>
      </c>
      <c r="H677" s="2910"/>
      <c r="J677" s="2910">
        <v>30</v>
      </c>
      <c r="K677" s="2890">
        <v>1</v>
      </c>
      <c r="L677" s="2890"/>
      <c r="O677" s="1554"/>
      <c r="P677" s="1558"/>
      <c r="Q677" s="424"/>
      <c r="R677" s="2844">
        <v>41</v>
      </c>
    </row>
    <row r="678" spans="1:18">
      <c r="A678" s="2844">
        <v>42</v>
      </c>
      <c r="B678" t="s">
        <v>6295</v>
      </c>
      <c r="C678" s="1554"/>
      <c r="D678" t="s">
        <v>5868</v>
      </c>
      <c r="E678" s="1554"/>
      <c r="F678" s="2886">
        <v>230</v>
      </c>
      <c r="G678" s="980">
        <v>120</v>
      </c>
      <c r="H678" s="2910">
        <v>13.8</v>
      </c>
      <c r="J678" s="2910">
        <v>267</v>
      </c>
      <c r="K678" s="2890">
        <v>2</v>
      </c>
      <c r="L678" s="2890"/>
      <c r="O678" s="1554"/>
      <c r="P678" s="1558"/>
      <c r="Q678" s="424"/>
      <c r="R678" s="2844">
        <v>42</v>
      </c>
    </row>
    <row r="679" spans="1:18">
      <c r="A679" s="2844">
        <v>43</v>
      </c>
      <c r="B679" t="s">
        <v>6295</v>
      </c>
      <c r="C679" s="1554"/>
      <c r="D679" t="s">
        <v>5868</v>
      </c>
      <c r="E679" s="1554"/>
      <c r="F679" s="2886">
        <v>113</v>
      </c>
      <c r="G679" s="980">
        <v>68</v>
      </c>
      <c r="H679" s="2910">
        <v>13.8</v>
      </c>
      <c r="J679" s="2910">
        <v>33.6</v>
      </c>
      <c r="K679" s="2890">
        <v>1</v>
      </c>
      <c r="L679" s="2890"/>
      <c r="O679" s="1554"/>
      <c r="P679" s="1558"/>
      <c r="Q679" s="424"/>
      <c r="R679" s="2844">
        <v>43</v>
      </c>
    </row>
    <row r="680" spans="1:18">
      <c r="A680" s="2844">
        <v>44</v>
      </c>
      <c r="B680" t="s">
        <v>6295</v>
      </c>
      <c r="C680" s="1554"/>
      <c r="D680" t="s">
        <v>5868</v>
      </c>
      <c r="E680" s="1554"/>
      <c r="F680" s="2886">
        <v>115</v>
      </c>
      <c r="G680" s="980">
        <v>34.5</v>
      </c>
      <c r="H680" s="2910">
        <v>13.8</v>
      </c>
      <c r="J680" s="2910">
        <v>6.7</v>
      </c>
      <c r="K680" s="2890">
        <v>3</v>
      </c>
      <c r="L680" s="2890"/>
      <c r="O680" s="1554"/>
      <c r="P680" s="1558"/>
      <c r="Q680" s="424"/>
      <c r="R680" s="2844">
        <v>44</v>
      </c>
    </row>
    <row r="681" spans="1:18">
      <c r="A681" s="2844">
        <v>45</v>
      </c>
      <c r="B681" t="s">
        <v>6295</v>
      </c>
      <c r="C681" s="1554"/>
      <c r="D681" t="s">
        <v>5868</v>
      </c>
      <c r="E681" s="1554"/>
      <c r="F681" s="2886">
        <v>115</v>
      </c>
      <c r="G681" s="980">
        <v>13.8</v>
      </c>
      <c r="H681" s="2910"/>
      <c r="J681" s="2910">
        <v>15</v>
      </c>
      <c r="K681" s="2890">
        <v>1</v>
      </c>
      <c r="L681" s="2890"/>
      <c r="O681" s="1554"/>
      <c r="P681" s="1558"/>
      <c r="Q681" s="424"/>
      <c r="R681" s="2844">
        <v>45</v>
      </c>
    </row>
    <row r="682" spans="1:18">
      <c r="A682" s="2844">
        <v>46</v>
      </c>
      <c r="B682" t="s">
        <v>6295</v>
      </c>
      <c r="C682" s="1554"/>
      <c r="D682" t="s">
        <v>5868</v>
      </c>
      <c r="E682" s="1554"/>
      <c r="F682" s="2886">
        <v>115</v>
      </c>
      <c r="G682" s="980">
        <v>34.4</v>
      </c>
      <c r="H682" s="2910">
        <v>13.8</v>
      </c>
      <c r="J682" s="2910">
        <v>20</v>
      </c>
      <c r="K682" s="2890">
        <v>1</v>
      </c>
      <c r="L682" s="2890"/>
      <c r="O682" s="1554"/>
      <c r="P682" s="1558"/>
      <c r="Q682" s="424"/>
      <c r="R682" s="2844">
        <v>46</v>
      </c>
    </row>
    <row r="683" spans="1:18">
      <c r="A683" s="2844">
        <v>47</v>
      </c>
      <c r="B683" t="s">
        <v>6295</v>
      </c>
      <c r="C683" s="1554"/>
      <c r="D683" t="s">
        <v>5868</v>
      </c>
      <c r="E683" s="1554"/>
      <c r="F683" s="2886">
        <v>230</v>
      </c>
      <c r="G683" s="980">
        <v>120</v>
      </c>
      <c r="H683" s="2910">
        <v>13.8</v>
      </c>
      <c r="J683" s="2910">
        <v>349</v>
      </c>
      <c r="K683" s="2890">
        <v>2</v>
      </c>
      <c r="L683" s="2890"/>
      <c r="O683" s="1554"/>
      <c r="P683" s="1558"/>
      <c r="Q683" s="424"/>
      <c r="R683" s="2844">
        <v>47</v>
      </c>
    </row>
    <row r="684" spans="1:18">
      <c r="A684" s="2844">
        <v>48</v>
      </c>
      <c r="B684" t="s">
        <v>6295</v>
      </c>
      <c r="C684" s="1554"/>
      <c r="D684" t="s">
        <v>5868</v>
      </c>
      <c r="E684" s="1554"/>
      <c r="F684" s="2886">
        <v>230</v>
      </c>
      <c r="G684" s="980">
        <v>115</v>
      </c>
      <c r="H684" s="2910">
        <v>13.8</v>
      </c>
      <c r="J684" s="2910">
        <v>267</v>
      </c>
      <c r="K684" s="2890">
        <v>1</v>
      </c>
      <c r="L684" s="2890"/>
      <c r="O684" s="1554"/>
      <c r="P684" s="1558"/>
      <c r="Q684" s="424"/>
      <c r="R684" s="2844">
        <v>48</v>
      </c>
    </row>
    <row r="685" spans="1:18">
      <c r="A685" s="2844">
        <v>49</v>
      </c>
      <c r="B685" t="s">
        <v>6296</v>
      </c>
      <c r="C685" s="1554"/>
      <c r="D685" t="s">
        <v>5868</v>
      </c>
      <c r="E685" s="1554"/>
      <c r="F685" s="2886">
        <v>115</v>
      </c>
      <c r="G685" s="980">
        <v>13.8</v>
      </c>
      <c r="H685" s="2910"/>
      <c r="J685" s="2910">
        <v>24</v>
      </c>
      <c r="K685" s="2890">
        <v>2</v>
      </c>
      <c r="L685" s="2890"/>
      <c r="O685" s="1554"/>
      <c r="P685" s="1558"/>
      <c r="Q685" s="424"/>
      <c r="R685" s="2844">
        <v>49</v>
      </c>
    </row>
    <row r="686" spans="1:18">
      <c r="A686" s="2844">
        <v>50</v>
      </c>
      <c r="B686" t="s">
        <v>6297</v>
      </c>
      <c r="C686" s="1554"/>
      <c r="D686" t="s">
        <v>5870</v>
      </c>
      <c r="E686" s="1554"/>
      <c r="F686" s="2886">
        <v>34.5</v>
      </c>
      <c r="G686" s="980">
        <v>4.8</v>
      </c>
      <c r="H686" s="2910"/>
      <c r="J686" s="2910">
        <v>3.75</v>
      </c>
      <c r="K686" s="2890">
        <v>1</v>
      </c>
      <c r="L686" s="2890"/>
      <c r="O686" s="1554"/>
      <c r="P686" s="1558"/>
      <c r="Q686" s="424"/>
      <c r="R686" s="2844">
        <v>50</v>
      </c>
    </row>
    <row r="687" spans="1:18">
      <c r="A687" s="2844">
        <v>51</v>
      </c>
      <c r="B687" t="s">
        <v>6298</v>
      </c>
      <c r="C687" s="1554"/>
      <c r="D687" t="s">
        <v>5870</v>
      </c>
      <c r="E687" s="1554"/>
      <c r="F687" s="2886">
        <v>113</v>
      </c>
      <c r="G687" s="980">
        <v>13.8</v>
      </c>
      <c r="H687" s="2910"/>
      <c r="J687" s="2910">
        <v>18</v>
      </c>
      <c r="K687" s="2890">
        <v>1</v>
      </c>
      <c r="L687" s="2890"/>
      <c r="O687" s="1554"/>
      <c r="P687" s="1558"/>
      <c r="Q687" s="424"/>
      <c r="R687" s="2844">
        <v>51</v>
      </c>
    </row>
    <row r="688" spans="1:18">
      <c r="A688" s="2844">
        <v>52</v>
      </c>
      <c r="B688" t="s">
        <v>6299</v>
      </c>
      <c r="C688" s="1554"/>
      <c r="D688" t="s">
        <v>5870</v>
      </c>
      <c r="E688" s="1554"/>
      <c r="F688" s="2886">
        <v>110</v>
      </c>
      <c r="G688" s="980">
        <v>13.8</v>
      </c>
      <c r="H688" s="2910">
        <v>4.8</v>
      </c>
      <c r="J688" s="2910">
        <v>7.5</v>
      </c>
      <c r="K688" s="2890">
        <v>1</v>
      </c>
      <c r="L688" s="2890"/>
      <c r="O688" s="1554"/>
      <c r="P688" s="1558"/>
      <c r="Q688" s="424"/>
      <c r="R688" s="2844">
        <v>52</v>
      </c>
    </row>
    <row r="689" spans="1:18">
      <c r="A689" s="2844">
        <v>53</v>
      </c>
      <c r="B689" t="s">
        <v>6299</v>
      </c>
      <c r="C689" s="1554"/>
      <c r="D689" t="s">
        <v>5870</v>
      </c>
      <c r="E689" s="1554"/>
      <c r="F689" s="2886">
        <v>110</v>
      </c>
      <c r="G689" s="980">
        <v>13.8</v>
      </c>
      <c r="H689" s="2910">
        <v>5</v>
      </c>
      <c r="J689" s="2910">
        <v>5</v>
      </c>
      <c r="K689" s="2890">
        <v>1</v>
      </c>
      <c r="L689" s="2890"/>
      <c r="O689" s="1554"/>
      <c r="P689" s="1558"/>
      <c r="Q689" s="424"/>
      <c r="R689" s="2844">
        <v>53</v>
      </c>
    </row>
    <row r="690" spans="1:18">
      <c r="A690" s="2844">
        <v>54</v>
      </c>
      <c r="B690" t="s">
        <v>6300</v>
      </c>
      <c r="C690" s="1554"/>
      <c r="D690" t="s">
        <v>5870</v>
      </c>
      <c r="E690" s="1554"/>
      <c r="F690" s="2886">
        <v>34.5</v>
      </c>
      <c r="G690" s="980">
        <v>4.8</v>
      </c>
      <c r="H690" s="2910"/>
      <c r="J690" s="2910">
        <v>5</v>
      </c>
      <c r="K690" s="2890">
        <v>1</v>
      </c>
      <c r="L690" s="2890"/>
      <c r="O690" s="1554"/>
      <c r="P690" s="1558"/>
      <c r="Q690" s="424"/>
      <c r="R690" s="2844">
        <v>54</v>
      </c>
    </row>
    <row r="691" spans="1:18">
      <c r="A691" s="2844">
        <v>55</v>
      </c>
      <c r="B691" t="s">
        <v>6301</v>
      </c>
      <c r="C691" s="1554"/>
      <c r="D691" t="s">
        <v>5870</v>
      </c>
      <c r="E691" s="1554"/>
      <c r="F691" s="2886">
        <v>110</v>
      </c>
      <c r="G691" s="980">
        <v>13.8</v>
      </c>
      <c r="H691" s="2910"/>
      <c r="J691" s="2910">
        <v>5.6</v>
      </c>
      <c r="K691" s="2890">
        <v>1</v>
      </c>
      <c r="L691" s="2890"/>
      <c r="O691" s="1554"/>
      <c r="P691" s="1558"/>
      <c r="Q691" s="424"/>
      <c r="R691" s="2844">
        <v>55</v>
      </c>
    </row>
    <row r="692" spans="1:18">
      <c r="A692" s="2844">
        <v>56</v>
      </c>
      <c r="B692" t="s">
        <v>6301</v>
      </c>
      <c r="C692" s="1554"/>
      <c r="D692" t="s">
        <v>5870</v>
      </c>
      <c r="E692" s="1554"/>
      <c r="F692" s="2886">
        <v>113</v>
      </c>
      <c r="G692" s="980">
        <v>13.8</v>
      </c>
      <c r="H692" s="2910"/>
      <c r="J692" s="2910">
        <v>7.5</v>
      </c>
      <c r="K692" s="2890">
        <v>1</v>
      </c>
      <c r="L692" s="2890"/>
      <c r="O692" s="1554"/>
      <c r="P692" s="1558"/>
      <c r="Q692" s="424"/>
      <c r="R692" s="2844">
        <v>56</v>
      </c>
    </row>
    <row r="693" spans="1:18" ht="16" thickBot="1">
      <c r="A693" s="2844">
        <v>57</v>
      </c>
      <c r="B693" t="s">
        <v>6302</v>
      </c>
      <c r="C693" s="1554"/>
      <c r="D693" t="s">
        <v>5868</v>
      </c>
      <c r="E693" s="1554"/>
      <c r="F693" s="2886">
        <v>115</v>
      </c>
      <c r="G693" s="980">
        <v>34.5</v>
      </c>
      <c r="H693" s="2910"/>
      <c r="J693" s="2910">
        <v>15</v>
      </c>
      <c r="K693" s="2890">
        <v>1</v>
      </c>
      <c r="L693" s="2890"/>
      <c r="O693" s="1554"/>
      <c r="P693" s="1558"/>
      <c r="Q693" s="424"/>
      <c r="R693" s="2844">
        <v>57</v>
      </c>
    </row>
    <row r="694" spans="1:18" ht="16" thickBot="1">
      <c r="A694" s="3083">
        <v>58</v>
      </c>
      <c r="B694" s="3038"/>
      <c r="C694" s="1789" t="s">
        <v>5892</v>
      </c>
      <c r="D694" s="3038"/>
      <c r="E694" s="1789"/>
      <c r="F694" s="2893"/>
      <c r="G694" s="3097"/>
      <c r="H694" s="3095"/>
      <c r="J694" s="3084"/>
      <c r="K694" s="2896">
        <f>SUM(K637:K693)</f>
        <v>77</v>
      </c>
      <c r="L694" s="2896">
        <f>SUM(L637:L693)</f>
        <v>0</v>
      </c>
      <c r="M694" s="3038"/>
      <c r="N694" s="3038"/>
      <c r="O694" s="1789"/>
      <c r="P694" s="2896">
        <f>SUM(P637:P693)</f>
        <v>0</v>
      </c>
      <c r="Q694" s="2896">
        <f>SUM(Q637:Q693)</f>
        <v>0</v>
      </c>
      <c r="R694" s="3083">
        <v>58</v>
      </c>
    </row>
    <row r="696" spans="1:18">
      <c r="A696" s="12" t="s">
        <v>6303</v>
      </c>
      <c r="B696" s="391"/>
      <c r="C696" s="391"/>
      <c r="D696" s="391"/>
      <c r="E696" s="391"/>
      <c r="F696" s="391"/>
      <c r="G696" s="391"/>
      <c r="H696" s="391"/>
      <c r="J696" s="12" t="s">
        <v>6304</v>
      </c>
      <c r="K696" s="391"/>
      <c r="L696" s="391"/>
      <c r="M696" s="391"/>
      <c r="N696" s="391"/>
      <c r="O696" s="391"/>
      <c r="P696" s="391"/>
      <c r="Q696" s="391"/>
      <c r="R696" s="391"/>
    </row>
    <row r="698" spans="1:18" ht="16" thickBot="1">
      <c r="A698" s="9"/>
      <c r="B698" s="3038"/>
      <c r="C698" s="3038"/>
      <c r="D698" s="3038"/>
      <c r="E698" s="3038"/>
      <c r="F698" s="3096"/>
      <c r="G698" s="3096"/>
      <c r="H698" s="3060"/>
      <c r="J698" s="9"/>
      <c r="K698" s="3038"/>
      <c r="L698" s="3038"/>
      <c r="M698" s="3038"/>
      <c r="N698" s="3038"/>
      <c r="O698" s="3038"/>
      <c r="P698" s="3096"/>
      <c r="Q698" s="3096"/>
      <c r="R698" s="3060"/>
    </row>
    <row r="699" spans="1:18" ht="16" thickBot="1">
      <c r="A699" s="2898" t="s">
        <v>5820</v>
      </c>
      <c r="B699" s="3067"/>
      <c r="C699" s="3067"/>
      <c r="D699" s="3060"/>
      <c r="E699" s="3060"/>
      <c r="F699" s="2839"/>
      <c r="G699" s="2839"/>
      <c r="H699" s="2034"/>
      <c r="J699" s="2898" t="s">
        <v>5820</v>
      </c>
      <c r="K699" s="3067"/>
      <c r="L699" s="3067"/>
      <c r="M699" s="3060"/>
      <c r="N699" s="3060"/>
      <c r="O699" s="3060"/>
      <c r="P699" s="2839"/>
      <c r="Q699" s="2839"/>
      <c r="R699" s="2034"/>
    </row>
    <row r="700" spans="1:18">
      <c r="A700" s="2791"/>
      <c r="C700" s="1554"/>
      <c r="D700" s="363"/>
      <c r="E700" s="1598"/>
      <c r="F700" s="391"/>
      <c r="G700" s="391"/>
      <c r="H700" s="2753"/>
      <c r="J700" s="2791"/>
      <c r="K700" s="1554"/>
      <c r="L700" s="1554"/>
      <c r="M700" s="391" t="s">
        <v>5848</v>
      </c>
      <c r="N700" s="391"/>
      <c r="O700" s="391"/>
      <c r="P700" s="391"/>
      <c r="Q700" s="1601"/>
      <c r="R700" s="2031"/>
    </row>
    <row r="701" spans="1:18" ht="16" thickBot="1">
      <c r="A701" s="2795"/>
      <c r="B701" s="363"/>
      <c r="C701" s="1598"/>
      <c r="D701" s="363"/>
      <c r="E701" s="1598"/>
      <c r="F701" s="3060" t="s">
        <v>5849</v>
      </c>
      <c r="G701" s="3060"/>
      <c r="H701" s="2034"/>
      <c r="J701" s="2795" t="s">
        <v>5850</v>
      </c>
      <c r="K701" s="1598" t="s">
        <v>5851</v>
      </c>
      <c r="L701" s="1598" t="s">
        <v>5851</v>
      </c>
      <c r="M701" s="3060" t="s">
        <v>5852</v>
      </c>
      <c r="N701" s="3060"/>
      <c r="O701" s="3060"/>
      <c r="P701" s="3060"/>
      <c r="Q701" s="2034"/>
      <c r="R701" s="1598"/>
    </row>
    <row r="702" spans="1:18">
      <c r="A702" s="2795"/>
      <c r="B702" s="363"/>
      <c r="C702" s="1598"/>
      <c r="D702" s="363"/>
      <c r="E702" s="1598"/>
      <c r="F702" s="1598"/>
      <c r="G702" s="1601"/>
      <c r="H702" s="1598"/>
      <c r="J702" s="2795" t="s">
        <v>5853</v>
      </c>
      <c r="K702" s="1598" t="s">
        <v>5854</v>
      </c>
      <c r="L702" s="1598" t="s">
        <v>5855</v>
      </c>
      <c r="M702" s="363"/>
      <c r="N702" s="363"/>
      <c r="O702" s="1598"/>
      <c r="P702" s="1598"/>
      <c r="Q702" s="1601"/>
      <c r="R702" s="1598"/>
    </row>
    <row r="703" spans="1:18">
      <c r="A703" s="2795" t="s">
        <v>399</v>
      </c>
      <c r="B703" s="391" t="s">
        <v>5856</v>
      </c>
      <c r="C703" s="1601"/>
      <c r="D703" s="391" t="s">
        <v>5857</v>
      </c>
      <c r="E703" s="1601"/>
      <c r="F703" s="1598"/>
      <c r="G703" s="1601"/>
      <c r="H703" s="1598"/>
      <c r="J703" s="2795" t="s">
        <v>5858</v>
      </c>
      <c r="K703" s="1598" t="s">
        <v>5859</v>
      </c>
      <c r="L703" s="1598" t="s">
        <v>5854</v>
      </c>
      <c r="M703" s="391"/>
      <c r="N703" s="391"/>
      <c r="O703" s="1601"/>
      <c r="P703" s="1598" t="s">
        <v>108</v>
      </c>
      <c r="Q703" s="1601" t="s">
        <v>5860</v>
      </c>
      <c r="R703" s="1598" t="s">
        <v>399</v>
      </c>
    </row>
    <row r="704" spans="1:18">
      <c r="A704" s="2795" t="s">
        <v>402</v>
      </c>
      <c r="C704" s="1554"/>
      <c r="D704" s="363"/>
      <c r="E704" s="1598"/>
      <c r="F704" s="1598" t="s">
        <v>1067</v>
      </c>
      <c r="G704" s="1601" t="s">
        <v>5861</v>
      </c>
      <c r="H704" s="1598" t="s">
        <v>5862</v>
      </c>
      <c r="J704" s="2795" t="s">
        <v>5863</v>
      </c>
      <c r="K704" s="1598" t="s">
        <v>2163</v>
      </c>
      <c r="L704" s="1598" t="s">
        <v>5859</v>
      </c>
      <c r="M704" s="391" t="s">
        <v>5864</v>
      </c>
      <c r="N704" s="391"/>
      <c r="O704" s="1601"/>
      <c r="P704" s="1598" t="s">
        <v>5865</v>
      </c>
      <c r="Q704" s="1601" t="s">
        <v>5866</v>
      </c>
      <c r="R704" s="1598" t="s">
        <v>402</v>
      </c>
    </row>
    <row r="705" spans="1:18">
      <c r="A705" s="2844"/>
      <c r="C705" s="1598"/>
      <c r="E705" s="1598"/>
      <c r="F705" s="1598"/>
      <c r="G705" s="1601"/>
      <c r="H705" s="1554"/>
      <c r="J705" s="2844"/>
      <c r="K705" s="1554"/>
      <c r="L705" s="1598"/>
      <c r="O705" s="1598"/>
      <c r="P705" s="1598"/>
      <c r="Q705" s="1598"/>
      <c r="R705" s="1554"/>
    </row>
    <row r="706" spans="1:18" ht="16" thickBot="1">
      <c r="A706" s="3083"/>
      <c r="B706" s="3060" t="s">
        <v>172</v>
      </c>
      <c r="C706" s="2034"/>
      <c r="D706" s="3060" t="s">
        <v>173</v>
      </c>
      <c r="E706" s="2034"/>
      <c r="F706" s="1717" t="s">
        <v>174</v>
      </c>
      <c r="G706" s="2034" t="s">
        <v>175</v>
      </c>
      <c r="H706" s="2034" t="s">
        <v>513</v>
      </c>
      <c r="J706" s="3061" t="s">
        <v>514</v>
      </c>
      <c r="K706" s="3061" t="s">
        <v>515</v>
      </c>
      <c r="L706" s="3061" t="s">
        <v>516</v>
      </c>
      <c r="M706" s="3060" t="s">
        <v>517</v>
      </c>
      <c r="N706" s="3060"/>
      <c r="O706" s="2034"/>
      <c r="P706" s="1717" t="s">
        <v>518</v>
      </c>
      <c r="Q706" s="1717" t="s">
        <v>519</v>
      </c>
      <c r="R706" s="1717"/>
    </row>
    <row r="707" spans="1:18">
      <c r="A707" s="2844">
        <v>1</v>
      </c>
      <c r="B707" t="s">
        <v>6305</v>
      </c>
      <c r="C707" s="1554"/>
      <c r="D707" t="s">
        <v>5870</v>
      </c>
      <c r="E707" s="1601"/>
      <c r="F707" s="2912">
        <v>115</v>
      </c>
      <c r="G707" s="979">
        <v>13.2</v>
      </c>
      <c r="H707" s="2910"/>
      <c r="J707" s="2910">
        <v>15</v>
      </c>
      <c r="K707" s="2890">
        <v>1</v>
      </c>
      <c r="L707" s="2890"/>
      <c r="O707" s="1601"/>
      <c r="P707" s="1558"/>
      <c r="Q707" s="424"/>
      <c r="R707" s="2844">
        <v>1</v>
      </c>
    </row>
    <row r="708" spans="1:18">
      <c r="A708" s="2844">
        <v>2</v>
      </c>
      <c r="B708" t="s">
        <v>6306</v>
      </c>
      <c r="C708" s="1554"/>
      <c r="D708" t="s">
        <v>5870</v>
      </c>
      <c r="E708" s="1598"/>
      <c r="F708" s="2912">
        <v>34.4</v>
      </c>
      <c r="G708" s="979">
        <v>4.4000000000000004</v>
      </c>
      <c r="H708" s="2910"/>
      <c r="J708" s="2910">
        <v>3.75</v>
      </c>
      <c r="K708" s="2890">
        <v>1</v>
      </c>
      <c r="L708" s="2890"/>
      <c r="O708" s="1598"/>
      <c r="P708" s="1558"/>
      <c r="Q708" s="424"/>
      <c r="R708" s="2844">
        <v>2</v>
      </c>
    </row>
    <row r="709" spans="1:18">
      <c r="A709" s="2844">
        <v>3</v>
      </c>
      <c r="B709" t="s">
        <v>6307</v>
      </c>
      <c r="C709" s="1554"/>
      <c r="D709" t="s">
        <v>5870</v>
      </c>
      <c r="E709" s="1598"/>
      <c r="F709" s="2912">
        <v>34.5</v>
      </c>
      <c r="G709" s="979">
        <v>13.8</v>
      </c>
      <c r="H709" s="2910"/>
      <c r="J709" s="2910">
        <v>5</v>
      </c>
      <c r="K709" s="2890">
        <v>1</v>
      </c>
      <c r="L709" s="2890"/>
      <c r="O709" s="1598"/>
      <c r="P709" s="1558"/>
      <c r="Q709" s="424"/>
      <c r="R709" s="2844">
        <v>3</v>
      </c>
    </row>
    <row r="710" spans="1:18">
      <c r="A710" s="2844">
        <v>4</v>
      </c>
      <c r="B710" t="s">
        <v>6308</v>
      </c>
      <c r="C710" s="1554"/>
      <c r="D710" t="s">
        <v>5870</v>
      </c>
      <c r="E710" s="1598"/>
      <c r="F710" s="2912">
        <v>33</v>
      </c>
      <c r="G710" s="979">
        <v>4.2</v>
      </c>
      <c r="H710" s="2910"/>
      <c r="J710" s="2910">
        <v>5</v>
      </c>
      <c r="K710" s="2890">
        <v>1</v>
      </c>
      <c r="L710" s="2890"/>
      <c r="O710" s="1598"/>
      <c r="P710" s="1558"/>
      <c r="Q710" s="424"/>
      <c r="R710" s="2844">
        <v>4</v>
      </c>
    </row>
    <row r="711" spans="1:18">
      <c r="A711" s="2844">
        <v>5</v>
      </c>
      <c r="B711" t="s">
        <v>6308</v>
      </c>
      <c r="C711" s="1554"/>
      <c r="D711" t="s">
        <v>5870</v>
      </c>
      <c r="E711" s="1598"/>
      <c r="F711" s="2912">
        <v>34.4</v>
      </c>
      <c r="G711" s="979">
        <v>13.8</v>
      </c>
      <c r="H711" s="2910"/>
      <c r="J711" s="2910">
        <v>7.5</v>
      </c>
      <c r="K711" s="2890">
        <v>1</v>
      </c>
      <c r="L711" s="2890"/>
      <c r="O711" s="1598"/>
      <c r="P711" s="1558"/>
      <c r="Q711" s="424"/>
      <c r="R711" s="2844">
        <v>5</v>
      </c>
    </row>
    <row r="712" spans="1:18">
      <c r="A712" s="2850">
        <v>6</v>
      </c>
      <c r="B712" t="s">
        <v>6309</v>
      </c>
      <c r="C712" s="1554"/>
      <c r="D712" t="s">
        <v>5868</v>
      </c>
      <c r="E712" s="1554"/>
      <c r="F712" s="2886">
        <v>230</v>
      </c>
      <c r="G712" s="980">
        <v>23</v>
      </c>
      <c r="H712" s="2910"/>
      <c r="J712" s="2911">
        <v>60</v>
      </c>
      <c r="K712" s="2890">
        <v>3</v>
      </c>
      <c r="L712" s="2890">
        <v>1</v>
      </c>
      <c r="O712" s="1554"/>
      <c r="P712" s="1558"/>
      <c r="Q712" s="424"/>
      <c r="R712" s="2850">
        <v>6</v>
      </c>
    </row>
    <row r="713" spans="1:18">
      <c r="A713" s="2850">
        <v>7</v>
      </c>
      <c r="B713" t="s">
        <v>6310</v>
      </c>
      <c r="C713" s="1554"/>
      <c r="D713" t="s">
        <v>5870</v>
      </c>
      <c r="E713" s="1554"/>
      <c r="F713" s="2886">
        <v>22</v>
      </c>
      <c r="G713" s="980">
        <v>4.8</v>
      </c>
      <c r="H713" s="2910"/>
      <c r="J713" s="2911">
        <v>0.7</v>
      </c>
      <c r="K713" s="2890">
        <v>3</v>
      </c>
      <c r="L713" s="2890"/>
      <c r="O713" s="1554"/>
      <c r="P713" s="1558"/>
      <c r="Q713" s="424"/>
      <c r="R713" s="2850">
        <v>7</v>
      </c>
    </row>
    <row r="714" spans="1:18">
      <c r="A714" s="2850">
        <v>8</v>
      </c>
      <c r="B714" t="s">
        <v>6311</v>
      </c>
      <c r="C714" s="1554"/>
      <c r="D714" t="s">
        <v>5870</v>
      </c>
      <c r="E714" s="1554"/>
      <c r="F714" s="2886">
        <v>115</v>
      </c>
      <c r="G714" s="980">
        <v>13.8</v>
      </c>
      <c r="H714" s="2910"/>
      <c r="J714" s="2911">
        <v>13.4</v>
      </c>
      <c r="K714" s="2890">
        <v>1</v>
      </c>
      <c r="L714" s="2890"/>
      <c r="O714" s="1554"/>
      <c r="P714" s="1558"/>
      <c r="Q714" s="424"/>
      <c r="R714" s="2850">
        <v>8</v>
      </c>
    </row>
    <row r="715" spans="1:18">
      <c r="A715" s="2850">
        <v>9</v>
      </c>
      <c r="B715" t="s">
        <v>6312</v>
      </c>
      <c r="C715" s="1554"/>
      <c r="D715" t="s">
        <v>5868</v>
      </c>
      <c r="E715" s="1554"/>
      <c r="F715" s="2886">
        <v>67</v>
      </c>
      <c r="G715" s="980">
        <v>13.8</v>
      </c>
      <c r="H715" s="2910"/>
      <c r="J715" s="2911">
        <v>7.5</v>
      </c>
      <c r="K715" s="2890">
        <v>1</v>
      </c>
      <c r="L715" s="2890"/>
      <c r="O715" s="1554"/>
      <c r="P715" s="1558"/>
      <c r="Q715" s="424"/>
      <c r="R715" s="2850">
        <v>9</v>
      </c>
    </row>
    <row r="716" spans="1:18">
      <c r="A716" s="2850">
        <v>10</v>
      </c>
      <c r="B716" t="s">
        <v>6313</v>
      </c>
      <c r="C716" s="1554"/>
      <c r="D716" t="s">
        <v>5870</v>
      </c>
      <c r="E716" s="1554"/>
      <c r="F716" s="2886">
        <v>34.4</v>
      </c>
      <c r="G716" s="980">
        <v>13.8</v>
      </c>
      <c r="H716" s="2910"/>
      <c r="J716" s="2911">
        <v>5.6</v>
      </c>
      <c r="K716" s="2890">
        <v>1</v>
      </c>
      <c r="L716" s="2890"/>
      <c r="O716" s="1554"/>
      <c r="P716" s="1558"/>
      <c r="Q716" s="424"/>
      <c r="R716" s="2850">
        <v>10</v>
      </c>
    </row>
    <row r="717" spans="1:18">
      <c r="A717" s="2850">
        <v>11</v>
      </c>
      <c r="B717" t="s">
        <v>6314</v>
      </c>
      <c r="C717" s="1554"/>
      <c r="D717" t="s">
        <v>5868</v>
      </c>
      <c r="E717" s="1554"/>
      <c r="F717" s="2886">
        <v>115</v>
      </c>
      <c r="G717" s="980">
        <v>13.8</v>
      </c>
      <c r="H717" s="2910"/>
      <c r="J717" s="2911">
        <v>20</v>
      </c>
      <c r="K717" s="2890">
        <v>1</v>
      </c>
      <c r="L717" s="2890"/>
      <c r="O717" s="1554"/>
      <c r="P717" s="1558"/>
      <c r="Q717" s="424"/>
      <c r="R717" s="2850">
        <v>11</v>
      </c>
    </row>
    <row r="718" spans="1:18">
      <c r="A718" s="2850">
        <v>12</v>
      </c>
      <c r="B718" t="s">
        <v>6314</v>
      </c>
      <c r="C718" s="1554"/>
      <c r="D718" t="s">
        <v>5868</v>
      </c>
      <c r="E718" s="1554"/>
      <c r="F718" s="2886">
        <v>110</v>
      </c>
      <c r="G718" s="980">
        <v>43.8</v>
      </c>
      <c r="H718" s="2910"/>
      <c r="J718" s="2911">
        <v>21</v>
      </c>
      <c r="K718" s="2890">
        <v>2</v>
      </c>
      <c r="L718" s="2890"/>
      <c r="O718" s="1554"/>
      <c r="P718" s="1558"/>
      <c r="Q718" s="424"/>
      <c r="R718" s="2850">
        <v>12</v>
      </c>
    </row>
    <row r="719" spans="1:18">
      <c r="A719" s="2850">
        <v>13</v>
      </c>
      <c r="B719" t="s">
        <v>6315</v>
      </c>
      <c r="C719" s="1554"/>
      <c r="D719" t="s">
        <v>5868</v>
      </c>
      <c r="E719" s="1554"/>
      <c r="F719" s="2886">
        <v>34.4</v>
      </c>
      <c r="G719" s="980">
        <v>4.8</v>
      </c>
      <c r="H719" s="2910"/>
      <c r="J719" s="2911">
        <v>5</v>
      </c>
      <c r="K719" s="2890">
        <v>1</v>
      </c>
      <c r="L719" s="2890"/>
      <c r="O719" s="1554"/>
      <c r="P719" s="1558"/>
      <c r="Q719" s="424"/>
      <c r="R719" s="2850">
        <v>13</v>
      </c>
    </row>
    <row r="720" spans="1:18">
      <c r="A720" s="2850">
        <v>14</v>
      </c>
      <c r="B720" t="s">
        <v>6316</v>
      </c>
      <c r="C720" s="1554"/>
      <c r="D720" t="s">
        <v>5870</v>
      </c>
      <c r="E720" s="1554"/>
      <c r="F720" s="2886">
        <v>113</v>
      </c>
      <c r="G720" s="980">
        <v>13.8</v>
      </c>
      <c r="H720" s="2910"/>
      <c r="J720" s="2911">
        <v>8.4</v>
      </c>
      <c r="K720" s="2890">
        <v>1</v>
      </c>
      <c r="L720" s="2890"/>
      <c r="O720" s="1554"/>
      <c r="P720" s="1558"/>
      <c r="Q720" s="424"/>
      <c r="R720" s="2850">
        <v>14</v>
      </c>
    </row>
    <row r="721" spans="1:18">
      <c r="A721" s="2850">
        <v>15</v>
      </c>
      <c r="B721" t="s">
        <v>6317</v>
      </c>
      <c r="C721" s="1554"/>
      <c r="D721" t="s">
        <v>5870</v>
      </c>
      <c r="E721" s="1554"/>
      <c r="F721" s="2886">
        <v>34.5</v>
      </c>
      <c r="G721" s="980">
        <v>4.3600000000000003</v>
      </c>
      <c r="H721" s="2910"/>
      <c r="J721" s="2911">
        <v>5.6</v>
      </c>
      <c r="K721" s="2890">
        <v>1</v>
      </c>
      <c r="L721" s="2890"/>
      <c r="O721" s="1554"/>
      <c r="P721" s="1558"/>
      <c r="Q721" s="424"/>
      <c r="R721" s="2850">
        <v>15</v>
      </c>
    </row>
    <row r="722" spans="1:18">
      <c r="A722" s="2850">
        <v>16</v>
      </c>
      <c r="B722" t="s">
        <v>6317</v>
      </c>
      <c r="C722" s="1554"/>
      <c r="D722" t="s">
        <v>5870</v>
      </c>
      <c r="E722" s="1554"/>
      <c r="F722" s="2886">
        <v>34.5</v>
      </c>
      <c r="G722" s="980">
        <v>4.16</v>
      </c>
      <c r="H722" s="2910"/>
      <c r="J722" s="2911">
        <v>5</v>
      </c>
      <c r="K722" s="2890">
        <v>1</v>
      </c>
      <c r="L722" s="2890"/>
      <c r="O722" s="1554"/>
      <c r="P722" s="1558"/>
      <c r="Q722" s="424"/>
      <c r="R722" s="2850">
        <v>16</v>
      </c>
    </row>
    <row r="723" spans="1:18">
      <c r="A723" s="2844">
        <v>17</v>
      </c>
      <c r="B723" t="s">
        <v>6318</v>
      </c>
      <c r="C723" s="1554"/>
      <c r="D723" t="s">
        <v>5870</v>
      </c>
      <c r="E723" s="1554"/>
      <c r="F723" s="2886">
        <v>113</v>
      </c>
      <c r="G723" s="980">
        <v>2.4</v>
      </c>
      <c r="H723" s="2910"/>
      <c r="J723" s="2910">
        <v>10</v>
      </c>
      <c r="K723" s="2890">
        <v>1</v>
      </c>
      <c r="L723" s="2890"/>
      <c r="O723" s="1554"/>
      <c r="P723" s="1558"/>
      <c r="Q723" s="424"/>
      <c r="R723" s="2844">
        <v>17</v>
      </c>
    </row>
    <row r="724" spans="1:18">
      <c r="A724" s="2844">
        <v>18</v>
      </c>
      <c r="B724" t="s">
        <v>6319</v>
      </c>
      <c r="C724" s="1554"/>
      <c r="D724" t="s">
        <v>5870</v>
      </c>
      <c r="E724" s="1554"/>
      <c r="F724" s="2886">
        <v>34.4</v>
      </c>
      <c r="G724" s="980">
        <v>13.8</v>
      </c>
      <c r="H724" s="2910"/>
      <c r="J724" s="2910">
        <v>8.4</v>
      </c>
      <c r="K724" s="2890">
        <v>1</v>
      </c>
      <c r="L724" s="2890"/>
      <c r="O724" s="1554"/>
      <c r="P724" s="1558"/>
      <c r="Q724" s="424"/>
      <c r="R724" s="2844">
        <v>18</v>
      </c>
    </row>
    <row r="725" spans="1:18">
      <c r="A725" s="2844">
        <v>19</v>
      </c>
      <c r="B725" t="s">
        <v>6320</v>
      </c>
      <c r="C725" s="1554"/>
      <c r="D725" t="s">
        <v>5870</v>
      </c>
      <c r="E725" s="1554"/>
      <c r="F725" s="2886">
        <v>34.4</v>
      </c>
      <c r="G725" s="980">
        <v>4.3600000000000003</v>
      </c>
      <c r="H725" s="2910"/>
      <c r="J725" s="2910">
        <v>5</v>
      </c>
      <c r="K725" s="2890">
        <v>1</v>
      </c>
      <c r="L725" s="2890"/>
      <c r="O725" s="1554"/>
      <c r="P725" s="1558"/>
      <c r="Q725" s="424"/>
      <c r="R725" s="2844">
        <v>19</v>
      </c>
    </row>
    <row r="726" spans="1:18">
      <c r="A726" s="2844">
        <v>20</v>
      </c>
      <c r="B726" t="s">
        <v>6321</v>
      </c>
      <c r="C726" s="1554"/>
      <c r="D726" t="s">
        <v>5868</v>
      </c>
      <c r="E726" s="1554"/>
      <c r="F726" s="2886">
        <v>115</v>
      </c>
      <c r="G726" s="980">
        <v>23</v>
      </c>
      <c r="H726" s="2910"/>
      <c r="J726" s="2910">
        <v>50</v>
      </c>
      <c r="K726" s="2890">
        <v>4</v>
      </c>
      <c r="L726" s="2890">
        <v>1</v>
      </c>
      <c r="O726" s="1554"/>
      <c r="P726" s="1558"/>
      <c r="Q726" s="424"/>
      <c r="R726" s="2844">
        <v>20</v>
      </c>
    </row>
    <row r="727" spans="1:18">
      <c r="A727" s="2844">
        <v>21</v>
      </c>
      <c r="B727" t="s">
        <v>6321</v>
      </c>
      <c r="C727" s="1554"/>
      <c r="D727" t="s">
        <v>5868</v>
      </c>
      <c r="E727" s="1554"/>
      <c r="F727" s="2886">
        <v>115</v>
      </c>
      <c r="G727" s="980">
        <v>23</v>
      </c>
      <c r="H727" s="2910"/>
      <c r="J727" s="2910">
        <v>30</v>
      </c>
      <c r="K727" s="2890">
        <v>4</v>
      </c>
      <c r="L727" s="2890">
        <v>1</v>
      </c>
      <c r="O727" s="1554"/>
      <c r="P727" s="1558"/>
      <c r="Q727" s="424"/>
      <c r="R727" s="2844">
        <v>21</v>
      </c>
    </row>
    <row r="728" spans="1:18">
      <c r="A728" s="2844">
        <v>22</v>
      </c>
      <c r="B728" t="s">
        <v>6322</v>
      </c>
      <c r="C728" s="1554"/>
      <c r="D728" t="s">
        <v>5870</v>
      </c>
      <c r="E728" s="1554"/>
      <c r="F728" s="2886">
        <v>33</v>
      </c>
      <c r="G728" s="980">
        <v>2.2999999999999998</v>
      </c>
      <c r="H728" s="2910"/>
      <c r="J728" s="2910">
        <v>0.33</v>
      </c>
      <c r="K728" s="2890">
        <v>3</v>
      </c>
      <c r="L728" s="2890"/>
      <c r="O728" s="1554"/>
      <c r="P728" s="1558"/>
      <c r="Q728" s="424"/>
      <c r="R728" s="2844">
        <v>22</v>
      </c>
    </row>
    <row r="729" spans="1:18">
      <c r="A729" s="2844">
        <v>23</v>
      </c>
      <c r="B729" t="s">
        <v>6323</v>
      </c>
      <c r="C729" s="1554"/>
      <c r="D729" t="s">
        <v>5870</v>
      </c>
      <c r="E729" s="1554"/>
      <c r="F729" s="2886">
        <v>34.5</v>
      </c>
      <c r="G729" s="980">
        <v>4.2</v>
      </c>
      <c r="H729" s="2910"/>
      <c r="J729" s="2910">
        <v>5</v>
      </c>
      <c r="K729" s="2890">
        <v>1</v>
      </c>
      <c r="L729" s="2890"/>
      <c r="O729" s="1554"/>
      <c r="P729" s="1558"/>
      <c r="Q729" s="424"/>
      <c r="R729" s="2844">
        <v>23</v>
      </c>
    </row>
    <row r="730" spans="1:18">
      <c r="A730" s="2844">
        <v>24</v>
      </c>
      <c r="B730" t="s">
        <v>6324</v>
      </c>
      <c r="C730" s="1554"/>
      <c r="D730" t="s">
        <v>5870</v>
      </c>
      <c r="E730" s="1554"/>
      <c r="F730" s="2886">
        <v>34.4</v>
      </c>
      <c r="G730" s="980">
        <v>5</v>
      </c>
      <c r="H730" s="2910"/>
      <c r="J730" s="2910">
        <v>5.6</v>
      </c>
      <c r="K730" s="2890">
        <v>1</v>
      </c>
      <c r="L730" s="2890"/>
      <c r="O730" s="1554"/>
      <c r="P730" s="1558"/>
      <c r="Q730" s="424"/>
      <c r="R730" s="2844">
        <v>24</v>
      </c>
    </row>
    <row r="731" spans="1:18">
      <c r="A731" s="2844">
        <v>25</v>
      </c>
      <c r="B731" t="s">
        <v>6325</v>
      </c>
      <c r="C731" s="1554"/>
      <c r="D731" t="s">
        <v>5868</v>
      </c>
      <c r="E731" s="1554"/>
      <c r="F731" s="2886">
        <v>23</v>
      </c>
      <c r="G731" s="980">
        <v>4.8</v>
      </c>
      <c r="H731" s="2910"/>
      <c r="J731" s="2910">
        <v>7.5</v>
      </c>
      <c r="K731" s="2890">
        <v>1</v>
      </c>
      <c r="L731" s="2890"/>
      <c r="O731" s="1554"/>
      <c r="P731" s="1558"/>
      <c r="Q731" s="424"/>
      <c r="R731" s="2844">
        <v>25</v>
      </c>
    </row>
    <row r="732" spans="1:18">
      <c r="A732" s="2844">
        <v>26</v>
      </c>
      <c r="B732" t="s">
        <v>6326</v>
      </c>
      <c r="C732" s="1554"/>
      <c r="D732" t="s">
        <v>5868</v>
      </c>
      <c r="E732" s="1554"/>
      <c r="F732" s="2886">
        <v>115</v>
      </c>
      <c r="G732" s="980">
        <v>34.5</v>
      </c>
      <c r="H732" s="2910"/>
      <c r="J732" s="2910">
        <v>7.5</v>
      </c>
      <c r="K732" s="2890">
        <v>1</v>
      </c>
      <c r="L732" s="2890"/>
      <c r="O732" s="1554"/>
      <c r="P732" s="1558"/>
      <c r="Q732" s="424"/>
      <c r="R732" s="2844">
        <v>26</v>
      </c>
    </row>
    <row r="733" spans="1:18">
      <c r="A733" s="2844">
        <v>27</v>
      </c>
      <c r="B733" t="s">
        <v>6327</v>
      </c>
      <c r="C733" s="1554"/>
      <c r="D733" t="s">
        <v>5870</v>
      </c>
      <c r="E733" s="1554"/>
      <c r="F733" s="2886">
        <v>69</v>
      </c>
      <c r="G733" s="980">
        <v>13.2</v>
      </c>
      <c r="H733" s="2910"/>
      <c r="J733" s="2910">
        <v>8.4</v>
      </c>
      <c r="K733" s="2890">
        <v>1</v>
      </c>
      <c r="L733" s="2890"/>
      <c r="O733" s="1554"/>
      <c r="P733" s="1558"/>
      <c r="Q733" s="424"/>
      <c r="R733" s="2844">
        <v>27</v>
      </c>
    </row>
    <row r="734" spans="1:18">
      <c r="A734" s="2844">
        <v>28</v>
      </c>
      <c r="B734" t="s">
        <v>6328</v>
      </c>
      <c r="C734" s="1554"/>
      <c r="D734" t="s">
        <v>5870</v>
      </c>
      <c r="E734" s="1554"/>
      <c r="F734" s="2886">
        <v>115</v>
      </c>
      <c r="G734" s="980">
        <v>13.8</v>
      </c>
      <c r="H734" s="2910"/>
      <c r="J734" s="2910">
        <v>15</v>
      </c>
      <c r="K734" s="2890">
        <v>1</v>
      </c>
      <c r="L734" s="2890"/>
      <c r="O734" s="1554"/>
      <c r="P734" s="1558"/>
      <c r="Q734" s="424"/>
      <c r="R734" s="2844">
        <v>28</v>
      </c>
    </row>
    <row r="735" spans="1:18">
      <c r="A735" s="2844">
        <v>29</v>
      </c>
      <c r="B735" t="s">
        <v>6328</v>
      </c>
      <c r="C735" s="1554"/>
      <c r="D735" t="s">
        <v>5870</v>
      </c>
      <c r="E735" s="1554"/>
      <c r="F735" s="2886">
        <v>115</v>
      </c>
      <c r="G735" s="980">
        <v>13.2</v>
      </c>
      <c r="H735" s="2910"/>
      <c r="J735" s="2910">
        <v>15</v>
      </c>
      <c r="K735" s="2890">
        <v>1</v>
      </c>
      <c r="L735" s="2890"/>
      <c r="O735" s="1554"/>
      <c r="P735" s="1558"/>
      <c r="Q735" s="424"/>
      <c r="R735" s="2844">
        <v>29</v>
      </c>
    </row>
    <row r="736" spans="1:18">
      <c r="A736" s="2844">
        <v>30</v>
      </c>
      <c r="B736" t="s">
        <v>6329</v>
      </c>
      <c r="C736" s="1554"/>
      <c r="D736" t="s">
        <v>5870</v>
      </c>
      <c r="E736" s="1554"/>
      <c r="F736" s="2886">
        <v>34.5</v>
      </c>
      <c r="G736" s="980">
        <v>13.2</v>
      </c>
      <c r="H736" s="2910"/>
      <c r="J736" s="2910">
        <v>3.75</v>
      </c>
      <c r="K736" s="2890">
        <v>1</v>
      </c>
      <c r="L736" s="2890"/>
      <c r="O736" s="1554"/>
      <c r="P736" s="1558"/>
      <c r="Q736" s="424"/>
      <c r="R736" s="2844">
        <v>30</v>
      </c>
    </row>
    <row r="737" spans="1:18">
      <c r="A737" s="2844">
        <v>31</v>
      </c>
      <c r="B737" t="s">
        <v>6329</v>
      </c>
      <c r="C737" s="1554"/>
      <c r="D737" t="s">
        <v>5870</v>
      </c>
      <c r="E737" s="1554"/>
      <c r="F737" s="2886">
        <v>34.4</v>
      </c>
      <c r="G737" s="980">
        <v>13.8</v>
      </c>
      <c r="H737" s="2910"/>
      <c r="J737" s="2910">
        <v>5.25</v>
      </c>
      <c r="K737" s="2890">
        <v>1</v>
      </c>
      <c r="L737" s="2890"/>
      <c r="O737" s="1554"/>
      <c r="P737" s="1558"/>
      <c r="Q737" s="424"/>
      <c r="R737" s="2844">
        <v>31</v>
      </c>
    </row>
    <row r="738" spans="1:18">
      <c r="A738" s="2844">
        <v>32</v>
      </c>
      <c r="B738" t="s">
        <v>6330</v>
      </c>
      <c r="C738" s="1554"/>
      <c r="D738" t="s">
        <v>5870</v>
      </c>
      <c r="E738" s="1554"/>
      <c r="F738" s="2886">
        <v>46</v>
      </c>
      <c r="G738" s="980">
        <v>13.8</v>
      </c>
      <c r="H738" s="2910"/>
      <c r="J738" s="2910">
        <v>10</v>
      </c>
      <c r="K738" s="2890">
        <v>1</v>
      </c>
      <c r="L738" s="2890"/>
      <c r="O738" s="1554"/>
      <c r="P738" s="1558"/>
      <c r="Q738" s="424"/>
      <c r="R738" s="2844">
        <v>32</v>
      </c>
    </row>
    <row r="739" spans="1:18">
      <c r="A739" s="2844">
        <v>33</v>
      </c>
      <c r="B739" t="s">
        <v>6331</v>
      </c>
      <c r="C739" s="1554"/>
      <c r="D739" t="s">
        <v>5870</v>
      </c>
      <c r="E739" s="1554"/>
      <c r="F739" s="2886">
        <v>34.5</v>
      </c>
      <c r="G739" s="980">
        <v>4.8</v>
      </c>
      <c r="H739" s="2910"/>
      <c r="J739" s="2910">
        <v>2.5</v>
      </c>
      <c r="K739" s="2890">
        <v>1</v>
      </c>
      <c r="L739" s="2890"/>
      <c r="O739" s="1554"/>
      <c r="P739" s="1558"/>
      <c r="Q739" s="424"/>
      <c r="R739" s="2844">
        <v>33</v>
      </c>
    </row>
    <row r="740" spans="1:18">
      <c r="A740" s="2844">
        <v>34</v>
      </c>
      <c r="B740" t="s">
        <v>6332</v>
      </c>
      <c r="C740" s="1554"/>
      <c r="D740" t="s">
        <v>5870</v>
      </c>
      <c r="E740" s="1554"/>
      <c r="F740" s="2886">
        <v>34.4</v>
      </c>
      <c r="G740" s="980">
        <v>4.8</v>
      </c>
      <c r="H740" s="2910"/>
      <c r="J740" s="2910">
        <v>5</v>
      </c>
      <c r="K740" s="2890">
        <v>1</v>
      </c>
      <c r="L740" s="2890"/>
      <c r="O740" s="1554"/>
      <c r="P740" s="1558"/>
      <c r="Q740" s="424"/>
      <c r="R740" s="2844">
        <v>34</v>
      </c>
    </row>
    <row r="741" spans="1:18">
      <c r="A741" s="2844">
        <v>35</v>
      </c>
      <c r="B741" t="s">
        <v>6333</v>
      </c>
      <c r="C741" s="1554"/>
      <c r="D741" t="s">
        <v>5870</v>
      </c>
      <c r="E741" s="1554"/>
      <c r="F741" s="2886">
        <v>46</v>
      </c>
      <c r="G741" s="980">
        <v>2.4</v>
      </c>
      <c r="H741" s="2910"/>
      <c r="J741" s="2910">
        <v>0.33300000000000002</v>
      </c>
      <c r="K741" s="2890">
        <v>1</v>
      </c>
      <c r="L741" s="2890"/>
      <c r="O741" s="1554"/>
      <c r="P741" s="1558"/>
      <c r="Q741" s="424"/>
      <c r="R741" s="2844">
        <v>35</v>
      </c>
    </row>
    <row r="742" spans="1:18">
      <c r="A742" s="2844">
        <v>36</v>
      </c>
      <c r="B742" t="s">
        <v>6334</v>
      </c>
      <c r="C742" s="1554"/>
      <c r="D742" t="s">
        <v>5870</v>
      </c>
      <c r="E742" s="1554"/>
      <c r="F742" s="2886">
        <v>34.5</v>
      </c>
      <c r="G742" s="980">
        <v>4.8</v>
      </c>
      <c r="H742" s="2910"/>
      <c r="J742" s="2910">
        <v>2.5</v>
      </c>
      <c r="K742" s="2890">
        <v>1</v>
      </c>
      <c r="L742" s="2890"/>
      <c r="O742" s="1554"/>
      <c r="P742" s="1558"/>
      <c r="Q742" s="424"/>
      <c r="R742" s="2844">
        <v>36</v>
      </c>
    </row>
    <row r="743" spans="1:18">
      <c r="A743" s="2844">
        <v>37</v>
      </c>
      <c r="B743" t="s">
        <v>6335</v>
      </c>
      <c r="C743" s="1554"/>
      <c r="D743" t="s">
        <v>5870</v>
      </c>
      <c r="E743" s="1554"/>
      <c r="F743" s="2886">
        <v>115</v>
      </c>
      <c r="G743" s="980">
        <v>13.8</v>
      </c>
      <c r="H743" s="2910"/>
      <c r="J743" s="2910">
        <v>15</v>
      </c>
      <c r="K743" s="2890">
        <v>1</v>
      </c>
      <c r="L743" s="2890"/>
      <c r="O743" s="1554"/>
      <c r="P743" s="1558"/>
      <c r="Q743" s="424"/>
      <c r="R743" s="2844">
        <v>37</v>
      </c>
    </row>
    <row r="744" spans="1:18">
      <c r="A744" s="2844">
        <v>38</v>
      </c>
      <c r="B744" t="s">
        <v>6336</v>
      </c>
      <c r="C744" s="1554"/>
      <c r="D744" t="s">
        <v>5870</v>
      </c>
      <c r="E744" s="1554"/>
      <c r="F744" s="2886">
        <v>115</v>
      </c>
      <c r="G744" s="980">
        <v>13.8</v>
      </c>
      <c r="H744" s="2910"/>
      <c r="J744" s="2910">
        <v>15</v>
      </c>
      <c r="K744" s="2890">
        <v>1</v>
      </c>
      <c r="L744" s="2890"/>
      <c r="O744" s="1554"/>
      <c r="P744" s="1558"/>
      <c r="Q744" s="424"/>
      <c r="R744" s="2844">
        <v>38</v>
      </c>
    </row>
    <row r="745" spans="1:18">
      <c r="A745" s="2844">
        <v>39</v>
      </c>
      <c r="B745" t="s">
        <v>6337</v>
      </c>
      <c r="C745" s="1554"/>
      <c r="D745" t="s">
        <v>5868</v>
      </c>
      <c r="E745" s="1554"/>
      <c r="F745" s="2886">
        <v>115</v>
      </c>
      <c r="G745" s="980">
        <v>34.5</v>
      </c>
      <c r="H745" s="2910"/>
      <c r="J745" s="2910">
        <v>5</v>
      </c>
      <c r="K745" s="2890">
        <v>2</v>
      </c>
      <c r="L745" s="2890"/>
      <c r="O745" s="1554"/>
      <c r="P745" s="1558"/>
      <c r="Q745" s="424"/>
      <c r="R745" s="2844">
        <v>39</v>
      </c>
    </row>
    <row r="746" spans="1:18">
      <c r="A746" s="2844">
        <v>40</v>
      </c>
      <c r="B746" t="s">
        <v>6337</v>
      </c>
      <c r="C746" s="1554"/>
      <c r="D746" t="s">
        <v>5868</v>
      </c>
      <c r="E746" s="1554"/>
      <c r="F746" s="2886">
        <v>116</v>
      </c>
      <c r="G746" s="980">
        <v>34.5</v>
      </c>
      <c r="H746" s="2910"/>
      <c r="J746" s="2910">
        <v>5</v>
      </c>
      <c r="K746" s="2890">
        <v>2</v>
      </c>
      <c r="L746" s="2890"/>
      <c r="O746" s="1554"/>
      <c r="P746" s="1558"/>
      <c r="Q746" s="424"/>
      <c r="R746" s="2844">
        <v>40</v>
      </c>
    </row>
    <row r="747" spans="1:18">
      <c r="A747" s="2844">
        <v>41</v>
      </c>
      <c r="B747" t="s">
        <v>6337</v>
      </c>
      <c r="C747" s="1554"/>
      <c r="D747" t="s">
        <v>5868</v>
      </c>
      <c r="E747" s="1554"/>
      <c r="F747" s="2886">
        <v>116</v>
      </c>
      <c r="G747" s="980">
        <v>33</v>
      </c>
      <c r="H747" s="2910"/>
      <c r="J747" s="2910">
        <v>5</v>
      </c>
      <c r="K747" s="2890">
        <v>2</v>
      </c>
      <c r="L747" s="2890"/>
      <c r="O747" s="1554"/>
      <c r="P747" s="1558"/>
      <c r="Q747" s="424"/>
      <c r="R747" s="2844">
        <v>41</v>
      </c>
    </row>
    <row r="748" spans="1:18">
      <c r="A748" s="2844">
        <v>42</v>
      </c>
      <c r="B748" t="s">
        <v>6338</v>
      </c>
      <c r="C748" s="1554"/>
      <c r="D748" t="s">
        <v>5870</v>
      </c>
      <c r="E748" s="1554"/>
      <c r="F748" s="2886">
        <v>115</v>
      </c>
      <c r="G748" s="980">
        <v>13.8</v>
      </c>
      <c r="H748" s="2910"/>
      <c r="J748" s="2910">
        <v>15</v>
      </c>
      <c r="K748" s="2890">
        <v>1</v>
      </c>
      <c r="L748" s="2890"/>
      <c r="O748" s="1554"/>
      <c r="P748" s="1558"/>
      <c r="Q748" s="424"/>
      <c r="R748" s="2844">
        <v>42</v>
      </c>
    </row>
    <row r="749" spans="1:18">
      <c r="A749" s="2844">
        <v>43</v>
      </c>
      <c r="B749" t="s">
        <v>6339</v>
      </c>
      <c r="C749" s="1554"/>
      <c r="D749" t="s">
        <v>5870</v>
      </c>
      <c r="E749" s="1554"/>
      <c r="F749" s="2886">
        <v>115</v>
      </c>
      <c r="G749" s="980">
        <v>13.8</v>
      </c>
      <c r="H749" s="2910"/>
      <c r="J749" s="2910">
        <v>15</v>
      </c>
      <c r="K749" s="2890">
        <v>1</v>
      </c>
      <c r="L749" s="2890"/>
      <c r="O749" s="1554"/>
      <c r="P749" s="1558"/>
      <c r="Q749" s="424"/>
      <c r="R749" s="2844">
        <v>43</v>
      </c>
    </row>
    <row r="750" spans="1:18">
      <c r="A750" s="2844">
        <v>44</v>
      </c>
      <c r="B750" t="s">
        <v>6340</v>
      </c>
      <c r="C750" s="1554"/>
      <c r="D750" t="s">
        <v>5868</v>
      </c>
      <c r="E750" s="1554"/>
      <c r="F750" s="2886">
        <v>115</v>
      </c>
      <c r="G750" s="980">
        <v>34.5</v>
      </c>
      <c r="H750" s="2910"/>
      <c r="J750" s="2910">
        <v>20</v>
      </c>
      <c r="K750" s="2890">
        <v>2</v>
      </c>
      <c r="L750" s="2890"/>
      <c r="O750" s="1554"/>
      <c r="P750" s="1558"/>
      <c r="Q750" s="424"/>
      <c r="R750" s="2844">
        <v>44</v>
      </c>
    </row>
    <row r="751" spans="1:18">
      <c r="A751" s="2844">
        <v>45</v>
      </c>
      <c r="B751" t="s">
        <v>6341</v>
      </c>
      <c r="C751" s="1554"/>
      <c r="D751" t="s">
        <v>5870</v>
      </c>
      <c r="E751" s="1554"/>
      <c r="F751" s="2886">
        <v>23</v>
      </c>
      <c r="G751" s="980">
        <v>4.8</v>
      </c>
      <c r="H751" s="2910"/>
      <c r="J751" s="2910">
        <v>5</v>
      </c>
      <c r="K751" s="2890">
        <v>1</v>
      </c>
      <c r="L751" s="2890"/>
      <c r="O751" s="1554"/>
      <c r="P751" s="1558"/>
      <c r="Q751" s="424"/>
      <c r="R751" s="2844">
        <v>45</v>
      </c>
    </row>
    <row r="752" spans="1:18">
      <c r="A752" s="2844">
        <v>46</v>
      </c>
      <c r="B752" t="s">
        <v>6342</v>
      </c>
      <c r="C752" s="1554"/>
      <c r="D752" t="s">
        <v>5870</v>
      </c>
      <c r="E752" s="1554"/>
      <c r="F752" s="2886">
        <v>34.5</v>
      </c>
      <c r="G752" s="980">
        <v>4.8</v>
      </c>
      <c r="H752" s="2910"/>
      <c r="J752" s="2910">
        <v>1.5</v>
      </c>
      <c r="K752" s="2890">
        <v>1</v>
      </c>
      <c r="L752" s="2890"/>
      <c r="O752" s="1554"/>
      <c r="P752" s="1558"/>
      <c r="Q752" s="424"/>
      <c r="R752" s="2844">
        <v>46</v>
      </c>
    </row>
    <row r="753" spans="1:18">
      <c r="A753" s="2844">
        <v>47</v>
      </c>
      <c r="B753" t="s">
        <v>6343</v>
      </c>
      <c r="C753" s="1554"/>
      <c r="D753" t="s">
        <v>5870</v>
      </c>
      <c r="E753" s="1554"/>
      <c r="F753" s="2886">
        <v>34.4</v>
      </c>
      <c r="G753" s="980">
        <v>13.2</v>
      </c>
      <c r="H753" s="2910"/>
      <c r="J753" s="2910">
        <v>10</v>
      </c>
      <c r="K753" s="2890">
        <v>1</v>
      </c>
      <c r="L753" s="2890"/>
      <c r="O753" s="1554"/>
      <c r="P753" s="1558"/>
      <c r="Q753" s="424"/>
      <c r="R753" s="2844">
        <v>47</v>
      </c>
    </row>
    <row r="754" spans="1:18">
      <c r="A754" s="2844">
        <v>48</v>
      </c>
      <c r="B754" t="s">
        <v>6344</v>
      </c>
      <c r="C754" s="1554"/>
      <c r="D754" t="s">
        <v>5870</v>
      </c>
      <c r="E754" s="1554"/>
      <c r="F754" s="2886">
        <v>46</v>
      </c>
      <c r="G754" s="980">
        <v>13.8</v>
      </c>
      <c r="H754" s="2910"/>
      <c r="J754" s="2910">
        <v>5</v>
      </c>
      <c r="K754" s="2890">
        <v>1</v>
      </c>
      <c r="L754" s="2890"/>
      <c r="O754" s="1554"/>
      <c r="P754" s="1558"/>
      <c r="Q754" s="424"/>
      <c r="R754" s="2844">
        <v>48</v>
      </c>
    </row>
    <row r="755" spans="1:18">
      <c r="A755" s="2844">
        <v>49</v>
      </c>
      <c r="B755" t="s">
        <v>6345</v>
      </c>
      <c r="C755" s="1554"/>
      <c r="D755" t="s">
        <v>5870</v>
      </c>
      <c r="E755" s="1554"/>
      <c r="F755" s="2886">
        <v>34.5</v>
      </c>
      <c r="G755" s="980">
        <v>4.8</v>
      </c>
      <c r="H755" s="2910"/>
      <c r="J755" s="2910">
        <v>3.75</v>
      </c>
      <c r="K755" s="2890">
        <v>1</v>
      </c>
      <c r="L755" s="2890"/>
      <c r="O755" s="1554"/>
      <c r="P755" s="1558"/>
      <c r="Q755" s="424"/>
      <c r="R755" s="2844">
        <v>49</v>
      </c>
    </row>
    <row r="756" spans="1:18">
      <c r="A756" s="2844">
        <v>50</v>
      </c>
      <c r="B756" t="s">
        <v>6346</v>
      </c>
      <c r="C756" s="1554"/>
      <c r="D756" t="s">
        <v>5870</v>
      </c>
      <c r="E756" s="1554"/>
      <c r="F756" s="2886">
        <v>34.5</v>
      </c>
      <c r="G756" s="980">
        <v>4.8</v>
      </c>
      <c r="H756" s="2910"/>
      <c r="J756" s="2910">
        <v>3.75</v>
      </c>
      <c r="K756" s="2890">
        <v>1</v>
      </c>
      <c r="L756" s="2890"/>
      <c r="O756" s="1554"/>
      <c r="P756" s="1558"/>
      <c r="Q756" s="424"/>
      <c r="R756" s="2844">
        <v>50</v>
      </c>
    </row>
    <row r="757" spans="1:18">
      <c r="A757" s="2844">
        <v>51</v>
      </c>
      <c r="B757" t="s">
        <v>6347</v>
      </c>
      <c r="C757" s="1554"/>
      <c r="D757" t="s">
        <v>5870</v>
      </c>
      <c r="E757" s="1554"/>
      <c r="F757" s="2886">
        <v>110</v>
      </c>
      <c r="G757" s="980">
        <v>13.8</v>
      </c>
      <c r="H757" s="2910"/>
      <c r="J757" s="2910">
        <v>12</v>
      </c>
      <c r="K757" s="2890">
        <v>1</v>
      </c>
      <c r="L757" s="2890"/>
      <c r="O757" s="1554"/>
      <c r="P757" s="1558"/>
      <c r="Q757" s="424"/>
      <c r="R757" s="2844">
        <v>51</v>
      </c>
    </row>
    <row r="758" spans="1:18">
      <c r="A758" s="2844">
        <v>52</v>
      </c>
      <c r="B758" t="s">
        <v>6348</v>
      </c>
      <c r="C758" s="1554"/>
      <c r="D758" t="s">
        <v>5868</v>
      </c>
      <c r="E758" s="1554"/>
      <c r="F758" s="2886">
        <v>115</v>
      </c>
      <c r="G758" s="980">
        <v>34.4</v>
      </c>
      <c r="H758" s="2910">
        <v>5</v>
      </c>
      <c r="J758" s="2910">
        <v>50</v>
      </c>
      <c r="K758" s="2890">
        <v>1</v>
      </c>
      <c r="L758" s="2890"/>
      <c r="O758" s="1554"/>
      <c r="P758" s="1558"/>
      <c r="Q758" s="424"/>
      <c r="R758" s="2844">
        <v>52</v>
      </c>
    </row>
    <row r="759" spans="1:18">
      <c r="A759" s="2844">
        <v>53</v>
      </c>
      <c r="B759" t="s">
        <v>6349</v>
      </c>
      <c r="C759" s="1554"/>
      <c r="D759" t="s">
        <v>5870</v>
      </c>
      <c r="E759" s="1554"/>
      <c r="F759" s="2886">
        <v>34.5</v>
      </c>
      <c r="G759" s="980">
        <v>4.4000000000000004</v>
      </c>
      <c r="H759" s="2910"/>
      <c r="J759" s="2910">
        <v>5</v>
      </c>
      <c r="K759" s="2890">
        <v>1</v>
      </c>
      <c r="L759" s="2890"/>
      <c r="O759" s="1554"/>
      <c r="P759" s="1558"/>
      <c r="Q759" s="424"/>
      <c r="R759" s="2844">
        <v>53</v>
      </c>
    </row>
    <row r="760" spans="1:18">
      <c r="A760" s="2844">
        <v>54</v>
      </c>
      <c r="B760" t="s">
        <v>6349</v>
      </c>
      <c r="C760" s="1554"/>
      <c r="D760" t="s">
        <v>5870</v>
      </c>
      <c r="E760" s="1554"/>
      <c r="F760" s="2886">
        <v>34.4</v>
      </c>
      <c r="G760" s="980">
        <v>4.16</v>
      </c>
      <c r="H760" s="2910"/>
      <c r="J760" s="2910">
        <v>5</v>
      </c>
      <c r="K760" s="2890">
        <v>1</v>
      </c>
      <c r="L760" s="2890"/>
      <c r="O760" s="1554"/>
      <c r="P760" s="1558"/>
      <c r="Q760" s="424"/>
      <c r="R760" s="2844">
        <v>54</v>
      </c>
    </row>
    <row r="761" spans="1:18">
      <c r="A761" s="2844">
        <v>55</v>
      </c>
      <c r="B761" t="s">
        <v>6350</v>
      </c>
      <c r="C761" s="1554"/>
      <c r="D761" t="s">
        <v>5870</v>
      </c>
      <c r="E761" s="1554"/>
      <c r="F761" s="2886">
        <v>34.4</v>
      </c>
      <c r="G761" s="980">
        <v>5</v>
      </c>
      <c r="H761" s="2910"/>
      <c r="J761" s="2910">
        <v>3.75</v>
      </c>
      <c r="K761" s="2890">
        <v>1</v>
      </c>
      <c r="L761" s="2890"/>
      <c r="O761" s="1554"/>
      <c r="P761" s="1558"/>
      <c r="Q761" s="424"/>
      <c r="R761" s="2844">
        <v>55</v>
      </c>
    </row>
    <row r="762" spans="1:18">
      <c r="A762" s="2844">
        <v>56</v>
      </c>
      <c r="B762" t="s">
        <v>6351</v>
      </c>
      <c r="C762" s="1554"/>
      <c r="D762" t="s">
        <v>5870</v>
      </c>
      <c r="E762" s="1554"/>
      <c r="F762" s="2886">
        <v>115</v>
      </c>
      <c r="G762" s="980">
        <v>13.8</v>
      </c>
      <c r="H762" s="2910"/>
      <c r="J762" s="2910">
        <v>15</v>
      </c>
      <c r="K762" s="2890">
        <v>2</v>
      </c>
      <c r="L762" s="2890"/>
      <c r="O762" s="1554"/>
      <c r="P762" s="1558"/>
      <c r="Q762" s="424"/>
      <c r="R762" s="2844">
        <v>56</v>
      </c>
    </row>
    <row r="763" spans="1:18" ht="16" thickBot="1">
      <c r="A763" s="2844">
        <v>57</v>
      </c>
      <c r="B763" t="s">
        <v>6352</v>
      </c>
      <c r="C763" s="1554"/>
      <c r="D763" t="s">
        <v>5870</v>
      </c>
      <c r="E763" s="1554"/>
      <c r="F763" s="2886">
        <v>23</v>
      </c>
      <c r="G763" s="980">
        <v>4.16</v>
      </c>
      <c r="H763" s="2910"/>
      <c r="J763" s="2910">
        <v>3.75</v>
      </c>
      <c r="K763" s="2890">
        <v>2</v>
      </c>
      <c r="L763" s="2890"/>
      <c r="O763" s="1554"/>
      <c r="P763" s="1558"/>
      <c r="Q763" s="424"/>
      <c r="R763" s="2844">
        <v>57</v>
      </c>
    </row>
    <row r="764" spans="1:18" ht="16" thickBot="1">
      <c r="A764" s="3083">
        <v>58</v>
      </c>
      <c r="B764" s="981"/>
      <c r="C764" s="1789" t="s">
        <v>5892</v>
      </c>
      <c r="D764" s="981"/>
      <c r="E764" s="997"/>
      <c r="F764" s="998"/>
      <c r="G764" s="999"/>
      <c r="H764" s="1000"/>
      <c r="J764" s="1001"/>
      <c r="K764" s="2896">
        <f>SUM(K707:K763)</f>
        <v>76</v>
      </c>
      <c r="L764" s="2896">
        <f>SUM(L707:L763)</f>
        <v>3</v>
      </c>
      <c r="M764" s="3038"/>
      <c r="N764" s="3038"/>
      <c r="O764" s="1789"/>
      <c r="P764" s="2896">
        <f>SUM(P707:P763)</f>
        <v>0</v>
      </c>
      <c r="Q764" s="2896">
        <f>SUM(Q707:Q763)</f>
        <v>0</v>
      </c>
      <c r="R764" s="3083">
        <v>58</v>
      </c>
    </row>
    <row r="766" spans="1:18">
      <c r="A766" s="12" t="s">
        <v>6353</v>
      </c>
      <c r="B766" s="391"/>
      <c r="C766" s="391"/>
      <c r="D766" s="391"/>
      <c r="E766" s="391"/>
      <c r="F766" s="391"/>
      <c r="G766" s="391"/>
      <c r="H766" s="391"/>
      <c r="J766" s="12" t="s">
        <v>6354</v>
      </c>
      <c r="K766" s="391"/>
      <c r="L766" s="391"/>
      <c r="M766" s="391"/>
      <c r="N766" s="391"/>
      <c r="O766" s="391"/>
      <c r="P766" s="391"/>
      <c r="Q766" s="391"/>
      <c r="R766" s="391"/>
    </row>
    <row r="767" spans="1:18">
      <c r="A767" s="12"/>
      <c r="B767" s="391"/>
      <c r="C767" s="391"/>
      <c r="D767" s="391"/>
      <c r="E767" s="391"/>
      <c r="F767" s="391"/>
      <c r="G767" s="391"/>
      <c r="H767" s="391"/>
      <c r="J767" s="12"/>
      <c r="K767" s="391"/>
      <c r="L767" s="391"/>
      <c r="M767" s="391"/>
      <c r="N767" s="391"/>
      <c r="O767" s="391"/>
      <c r="P767" s="391"/>
      <c r="Q767" s="391"/>
      <c r="R767" s="391"/>
    </row>
    <row r="768" spans="1:18" ht="16" thickBot="1">
      <c r="A768" s="9"/>
      <c r="B768" s="981"/>
      <c r="C768" s="3038"/>
      <c r="D768" s="3038"/>
      <c r="E768" s="3038"/>
      <c r="F768" s="3096"/>
      <c r="G768" s="3096"/>
      <c r="H768" s="3060"/>
      <c r="J768" s="9"/>
      <c r="K768" s="3038"/>
      <c r="L768" s="3038"/>
      <c r="M768" s="3038"/>
      <c r="N768" s="3038"/>
      <c r="O768" s="3038"/>
      <c r="P768" s="3096"/>
      <c r="Q768" s="3096"/>
      <c r="R768" s="3060"/>
    </row>
    <row r="769" spans="1:18" ht="16" thickBot="1">
      <c r="A769" s="2898" t="s">
        <v>5820</v>
      </c>
      <c r="B769" s="3067"/>
      <c r="C769" s="3067"/>
      <c r="D769" s="3060"/>
      <c r="E769" s="3060"/>
      <c r="F769" s="2839"/>
      <c r="G769" s="2839"/>
      <c r="H769" s="2034"/>
      <c r="J769" s="2898" t="s">
        <v>5820</v>
      </c>
      <c r="K769" s="3067"/>
      <c r="L769" s="3067"/>
      <c r="M769" s="3060"/>
      <c r="N769" s="3060"/>
      <c r="O769" s="3060"/>
      <c r="P769" s="2839"/>
      <c r="Q769" s="2839"/>
      <c r="R769" s="2034"/>
    </row>
    <row r="770" spans="1:18">
      <c r="A770" s="2791"/>
      <c r="C770" s="1554"/>
      <c r="D770" s="363"/>
      <c r="E770" s="1598"/>
      <c r="F770" s="391"/>
      <c r="G770" s="391"/>
      <c r="H770" s="2753"/>
      <c r="J770" s="2791"/>
      <c r="K770" s="1554"/>
      <c r="L770" s="1554"/>
      <c r="M770" s="391" t="s">
        <v>5848</v>
      </c>
      <c r="N770" s="391"/>
      <c r="O770" s="391"/>
      <c r="P770" s="391"/>
      <c r="Q770" s="1601"/>
      <c r="R770" s="2031"/>
    </row>
    <row r="771" spans="1:18" ht="16" thickBot="1">
      <c r="A771" s="2795"/>
      <c r="B771" s="363"/>
      <c r="C771" s="1598"/>
      <c r="D771" s="363"/>
      <c r="E771" s="1598"/>
      <c r="F771" s="3060" t="s">
        <v>5849</v>
      </c>
      <c r="G771" s="3060"/>
      <c r="H771" s="2034"/>
      <c r="J771" s="2795" t="s">
        <v>5850</v>
      </c>
      <c r="K771" s="1598" t="s">
        <v>5851</v>
      </c>
      <c r="L771" s="1598" t="s">
        <v>5851</v>
      </c>
      <c r="M771" s="3060" t="s">
        <v>5852</v>
      </c>
      <c r="N771" s="3060"/>
      <c r="O771" s="3060"/>
      <c r="P771" s="3060"/>
      <c r="Q771" s="2034"/>
      <c r="R771" s="1598"/>
    </row>
    <row r="772" spans="1:18">
      <c r="A772" s="2795"/>
      <c r="B772" s="363"/>
      <c r="C772" s="1598"/>
      <c r="D772" s="363"/>
      <c r="E772" s="1598"/>
      <c r="F772" s="1598"/>
      <c r="G772" s="1601"/>
      <c r="H772" s="1598"/>
      <c r="J772" s="2795" t="s">
        <v>5853</v>
      </c>
      <c r="K772" s="1598" t="s">
        <v>5854</v>
      </c>
      <c r="L772" s="1598" t="s">
        <v>5855</v>
      </c>
      <c r="M772" s="363"/>
      <c r="N772" s="363"/>
      <c r="O772" s="1598"/>
      <c r="P772" s="1598"/>
      <c r="Q772" s="1601"/>
      <c r="R772" s="1598"/>
    </row>
    <row r="773" spans="1:18">
      <c r="A773" s="2795" t="s">
        <v>399</v>
      </c>
      <c r="B773" s="391" t="s">
        <v>5856</v>
      </c>
      <c r="C773" s="1601"/>
      <c r="D773" s="391" t="s">
        <v>5857</v>
      </c>
      <c r="E773" s="1601"/>
      <c r="F773" s="1598"/>
      <c r="G773" s="1601"/>
      <c r="H773" s="1598"/>
      <c r="J773" s="2795" t="s">
        <v>5858</v>
      </c>
      <c r="K773" s="1598" t="s">
        <v>5859</v>
      </c>
      <c r="L773" s="1598" t="s">
        <v>5854</v>
      </c>
      <c r="M773" s="391"/>
      <c r="N773" s="391"/>
      <c r="O773" s="1601"/>
      <c r="P773" s="1598" t="s">
        <v>108</v>
      </c>
      <c r="Q773" s="1601" t="s">
        <v>5860</v>
      </c>
      <c r="R773" s="1598" t="s">
        <v>399</v>
      </c>
    </row>
    <row r="774" spans="1:18">
      <c r="A774" s="2795" t="s">
        <v>402</v>
      </c>
      <c r="C774" s="1554"/>
      <c r="D774" s="363"/>
      <c r="E774" s="1598"/>
      <c r="F774" s="1598" t="s">
        <v>1067</v>
      </c>
      <c r="G774" s="1601" t="s">
        <v>5861</v>
      </c>
      <c r="H774" s="1598" t="s">
        <v>5862</v>
      </c>
      <c r="J774" s="2795" t="s">
        <v>5863</v>
      </c>
      <c r="K774" s="1598" t="s">
        <v>2163</v>
      </c>
      <c r="L774" s="1598" t="s">
        <v>5859</v>
      </c>
      <c r="M774" s="391" t="s">
        <v>5864</v>
      </c>
      <c r="N774" s="391"/>
      <c r="O774" s="1601"/>
      <c r="P774" s="1598" t="s">
        <v>5865</v>
      </c>
      <c r="Q774" s="1601" t="s">
        <v>5866</v>
      </c>
      <c r="R774" s="1598" t="s">
        <v>402</v>
      </c>
    </row>
    <row r="775" spans="1:18">
      <c r="A775" s="2844"/>
      <c r="C775" s="1598"/>
      <c r="E775" s="1598"/>
      <c r="F775" s="1598"/>
      <c r="G775" s="1601"/>
      <c r="H775" s="1554"/>
      <c r="J775" s="2844"/>
      <c r="K775" s="1554"/>
      <c r="L775" s="1598"/>
      <c r="O775" s="1598"/>
      <c r="P775" s="1598"/>
      <c r="Q775" s="1598"/>
      <c r="R775" s="1554"/>
    </row>
    <row r="776" spans="1:18" ht="16" thickBot="1">
      <c r="A776" s="3083"/>
      <c r="B776" s="3060" t="s">
        <v>172</v>
      </c>
      <c r="C776" s="2034"/>
      <c r="D776" s="3060" t="s">
        <v>173</v>
      </c>
      <c r="E776" s="2034"/>
      <c r="F776" s="1717" t="s">
        <v>174</v>
      </c>
      <c r="G776" s="2034" t="s">
        <v>175</v>
      </c>
      <c r="H776" s="2034" t="s">
        <v>513</v>
      </c>
      <c r="J776" s="3061" t="s">
        <v>514</v>
      </c>
      <c r="K776" s="3061" t="s">
        <v>515</v>
      </c>
      <c r="L776" s="3061" t="s">
        <v>516</v>
      </c>
      <c r="M776" s="3060" t="s">
        <v>517</v>
      </c>
      <c r="N776" s="3060"/>
      <c r="O776" s="2034"/>
      <c r="P776" s="1717" t="s">
        <v>518</v>
      </c>
      <c r="Q776" s="1717" t="s">
        <v>519</v>
      </c>
      <c r="R776" s="1717"/>
    </row>
    <row r="777" spans="1:18">
      <c r="A777" s="2844">
        <v>1</v>
      </c>
      <c r="B777" t="s">
        <v>6352</v>
      </c>
      <c r="C777" s="1554"/>
      <c r="D777" t="s">
        <v>5870</v>
      </c>
      <c r="E777" s="1554"/>
      <c r="F777" s="2886">
        <v>22.9</v>
      </c>
      <c r="G777" s="980">
        <v>4.3600000000000003</v>
      </c>
      <c r="H777" s="2910"/>
      <c r="J777" s="2910">
        <v>3.75</v>
      </c>
      <c r="K777" s="2890">
        <v>2</v>
      </c>
      <c r="L777" s="2890"/>
      <c r="O777" s="1554"/>
      <c r="P777" s="1558"/>
      <c r="Q777" s="424"/>
      <c r="R777" s="2843">
        <v>1</v>
      </c>
    </row>
    <row r="778" spans="1:18">
      <c r="A778" s="2844">
        <v>2</v>
      </c>
      <c r="B778" t="s">
        <v>6355</v>
      </c>
      <c r="C778" s="1554"/>
      <c r="D778" t="s">
        <v>5870</v>
      </c>
      <c r="E778" s="1554"/>
      <c r="F778" s="2886">
        <v>23</v>
      </c>
      <c r="G778" s="980">
        <v>4.4000000000000004</v>
      </c>
      <c r="H778" s="2910"/>
      <c r="J778" s="2910">
        <v>3.7</v>
      </c>
      <c r="K778" s="2890">
        <v>4</v>
      </c>
      <c r="L778" s="2890"/>
      <c r="O778" s="1554"/>
      <c r="P778" s="1558"/>
      <c r="Q778" s="424"/>
      <c r="R778" s="2844">
        <v>2</v>
      </c>
    </row>
    <row r="779" spans="1:18">
      <c r="A779" s="2844">
        <v>3</v>
      </c>
      <c r="B779" t="s">
        <v>6356</v>
      </c>
      <c r="C779" s="1554"/>
      <c r="D779" t="s">
        <v>5870</v>
      </c>
      <c r="E779" s="1554"/>
      <c r="F779" s="2886">
        <v>22.9</v>
      </c>
      <c r="G779" s="980">
        <v>4.3600000000000003</v>
      </c>
      <c r="H779" s="2910"/>
      <c r="J779" s="2910">
        <v>3.75</v>
      </c>
      <c r="K779" s="2890">
        <v>4</v>
      </c>
      <c r="L779" s="2890"/>
      <c r="O779" s="1554"/>
      <c r="P779" s="1558"/>
      <c r="Q779" s="424"/>
      <c r="R779" s="2844">
        <v>3</v>
      </c>
    </row>
    <row r="780" spans="1:18">
      <c r="A780" s="2844">
        <v>4</v>
      </c>
      <c r="B780" t="s">
        <v>6357</v>
      </c>
      <c r="C780" s="1554"/>
      <c r="D780" t="s">
        <v>5870</v>
      </c>
      <c r="E780" s="1554"/>
      <c r="F780" s="2886">
        <v>23</v>
      </c>
      <c r="G780" s="980">
        <v>4.4000000000000004</v>
      </c>
      <c r="H780" s="2910"/>
      <c r="J780" s="2910">
        <v>3.75</v>
      </c>
      <c r="K780" s="2890">
        <v>4</v>
      </c>
      <c r="L780" s="2890"/>
      <c r="O780" s="1554"/>
      <c r="P780" s="1558"/>
      <c r="Q780" s="424"/>
      <c r="R780" s="2844">
        <v>4</v>
      </c>
    </row>
    <row r="781" spans="1:18">
      <c r="A781" s="2844">
        <v>5</v>
      </c>
      <c r="B781" t="s">
        <v>6358</v>
      </c>
      <c r="C781" s="1554"/>
      <c r="D781" t="s">
        <v>5870</v>
      </c>
      <c r="E781" s="1554"/>
      <c r="F781" s="2886">
        <v>22</v>
      </c>
      <c r="G781" s="980">
        <v>4.3</v>
      </c>
      <c r="H781" s="2910"/>
      <c r="J781" s="2910">
        <v>2.5</v>
      </c>
      <c r="K781" s="2890">
        <v>3</v>
      </c>
      <c r="L781" s="2890"/>
      <c r="O781" s="1554"/>
      <c r="P781" s="1558"/>
      <c r="Q781" s="424"/>
      <c r="R781" s="2844">
        <v>5</v>
      </c>
    </row>
    <row r="782" spans="1:18">
      <c r="A782" s="2844">
        <v>6</v>
      </c>
      <c r="B782" t="s">
        <v>6358</v>
      </c>
      <c r="C782" s="1554"/>
      <c r="D782" t="s">
        <v>5870</v>
      </c>
      <c r="E782" s="1554"/>
      <c r="F782" s="2886">
        <v>23</v>
      </c>
      <c r="G782" s="980">
        <v>4.33</v>
      </c>
      <c r="H782" s="2910"/>
      <c r="J782" s="2910">
        <v>2.5</v>
      </c>
      <c r="K782" s="2890">
        <v>1</v>
      </c>
      <c r="L782" s="2890"/>
      <c r="O782" s="1554"/>
      <c r="P782" s="1558"/>
      <c r="Q782" s="424"/>
      <c r="R782" s="2844">
        <v>6</v>
      </c>
    </row>
    <row r="783" spans="1:18">
      <c r="A783" s="2844">
        <v>7</v>
      </c>
      <c r="B783" t="s">
        <v>6359</v>
      </c>
      <c r="C783" s="1554"/>
      <c r="D783" t="s">
        <v>5870</v>
      </c>
      <c r="E783" s="1554"/>
      <c r="F783" s="2886">
        <v>23</v>
      </c>
      <c r="G783" s="980">
        <v>4.4000000000000004</v>
      </c>
      <c r="H783" s="2910"/>
      <c r="J783" s="2910">
        <v>3.75</v>
      </c>
      <c r="K783" s="2890">
        <v>4</v>
      </c>
      <c r="L783" s="2890"/>
      <c r="O783" s="1554"/>
      <c r="P783" s="1558"/>
      <c r="Q783" s="424"/>
      <c r="R783" s="2844">
        <v>7</v>
      </c>
    </row>
    <row r="784" spans="1:18">
      <c r="A784" s="2844">
        <v>8</v>
      </c>
      <c r="B784" t="s">
        <v>6360</v>
      </c>
      <c r="C784" s="1554"/>
      <c r="D784" t="s">
        <v>5870</v>
      </c>
      <c r="E784" s="1554"/>
      <c r="F784" s="2886">
        <v>22.9</v>
      </c>
      <c r="G784" s="980">
        <v>4.3</v>
      </c>
      <c r="H784" s="2910"/>
      <c r="J784" s="2910">
        <v>3.75</v>
      </c>
      <c r="K784" s="2890">
        <v>4</v>
      </c>
      <c r="L784" s="2890"/>
      <c r="O784" s="1554"/>
      <c r="P784" s="1558"/>
      <c r="Q784" s="424"/>
      <c r="R784" s="2844">
        <v>8</v>
      </c>
    </row>
    <row r="785" spans="1:18">
      <c r="A785" s="2844">
        <v>9</v>
      </c>
      <c r="B785" t="s">
        <v>6361</v>
      </c>
      <c r="C785" s="1554"/>
      <c r="D785" t="s">
        <v>5870</v>
      </c>
      <c r="E785" s="1554"/>
      <c r="F785" s="2886">
        <v>23</v>
      </c>
      <c r="G785" s="980">
        <v>4.4000000000000004</v>
      </c>
      <c r="H785" s="2910"/>
      <c r="J785" s="2910">
        <v>3.75</v>
      </c>
      <c r="K785" s="2890">
        <v>4</v>
      </c>
      <c r="L785" s="2890"/>
      <c r="O785" s="1554"/>
      <c r="P785" s="1558"/>
      <c r="Q785" s="424"/>
      <c r="R785" s="2844">
        <v>9</v>
      </c>
    </row>
    <row r="786" spans="1:18">
      <c r="A786" s="2844">
        <v>10</v>
      </c>
      <c r="B786" t="s">
        <v>6362</v>
      </c>
      <c r="C786" s="1554"/>
      <c r="D786" t="s">
        <v>5870</v>
      </c>
      <c r="E786" s="1554"/>
      <c r="F786" s="2886">
        <v>22.9</v>
      </c>
      <c r="G786" s="980">
        <v>4.3600000000000003</v>
      </c>
      <c r="H786" s="2910"/>
      <c r="J786" s="2910">
        <v>3.75</v>
      </c>
      <c r="K786" s="2890">
        <v>4</v>
      </c>
      <c r="L786" s="2890"/>
      <c r="O786" s="1554"/>
      <c r="P786" s="1558"/>
      <c r="Q786" s="424"/>
      <c r="R786" s="2844">
        <v>10</v>
      </c>
    </row>
    <row r="787" spans="1:18">
      <c r="A787" s="2844">
        <v>11</v>
      </c>
      <c r="B787" t="s">
        <v>6363</v>
      </c>
      <c r="C787" s="1554"/>
      <c r="D787" t="s">
        <v>5870</v>
      </c>
      <c r="E787" s="1554"/>
      <c r="F787" s="2886">
        <v>22</v>
      </c>
      <c r="G787" s="980">
        <v>4.3</v>
      </c>
      <c r="H787" s="2910"/>
      <c r="J787" s="2910">
        <v>2.5</v>
      </c>
      <c r="K787" s="2890">
        <v>4</v>
      </c>
      <c r="L787" s="2890"/>
      <c r="O787" s="1554"/>
      <c r="P787" s="1558"/>
      <c r="Q787" s="424"/>
      <c r="R787" s="2844">
        <v>11</v>
      </c>
    </row>
    <row r="788" spans="1:18">
      <c r="A788" s="2844">
        <v>12</v>
      </c>
      <c r="B788" t="s">
        <v>6364</v>
      </c>
      <c r="C788" s="1554"/>
      <c r="D788" t="s">
        <v>5870</v>
      </c>
      <c r="E788" s="1554"/>
      <c r="F788" s="2886">
        <v>22</v>
      </c>
      <c r="G788" s="980">
        <v>4.3</v>
      </c>
      <c r="H788" s="2910"/>
      <c r="J788" s="2910">
        <v>2.5</v>
      </c>
      <c r="K788" s="2890">
        <v>3</v>
      </c>
      <c r="L788" s="2890"/>
      <c r="O788" s="1554"/>
      <c r="P788" s="1558"/>
      <c r="Q788" s="424"/>
      <c r="R788" s="2844">
        <v>12</v>
      </c>
    </row>
    <row r="789" spans="1:18">
      <c r="A789" s="2844">
        <v>13</v>
      </c>
      <c r="B789" t="s">
        <v>6364</v>
      </c>
      <c r="C789" s="1554"/>
      <c r="D789" t="s">
        <v>5870</v>
      </c>
      <c r="E789" s="1554"/>
      <c r="F789" s="2886">
        <v>22.9</v>
      </c>
      <c r="G789" s="980">
        <v>4.3600000000000003</v>
      </c>
      <c r="H789" s="2910"/>
      <c r="J789" s="2910">
        <v>2.5</v>
      </c>
      <c r="K789" s="2890">
        <v>1</v>
      </c>
      <c r="L789" s="2890"/>
      <c r="O789" s="1554"/>
      <c r="P789" s="1558"/>
      <c r="Q789" s="424"/>
      <c r="R789" s="2844">
        <v>13</v>
      </c>
    </row>
    <row r="790" spans="1:18">
      <c r="A790" s="2844">
        <v>14</v>
      </c>
      <c r="B790" t="s">
        <v>6365</v>
      </c>
      <c r="C790" s="1554"/>
      <c r="D790" t="s">
        <v>5870</v>
      </c>
      <c r="E790" s="1554"/>
      <c r="F790" s="2886">
        <v>22.9</v>
      </c>
      <c r="G790" s="980">
        <v>4.3600000000000003</v>
      </c>
      <c r="H790" s="2910"/>
      <c r="J790" s="2910">
        <v>3.75</v>
      </c>
      <c r="K790" s="2890">
        <v>1</v>
      </c>
      <c r="L790" s="2890"/>
      <c r="O790" s="1554"/>
      <c r="P790" s="1558"/>
      <c r="Q790" s="424"/>
      <c r="R790" s="2844">
        <v>14</v>
      </c>
    </row>
    <row r="791" spans="1:18">
      <c r="A791" s="2844">
        <v>15</v>
      </c>
      <c r="B791" t="s">
        <v>6365</v>
      </c>
      <c r="C791" s="1554"/>
      <c r="D791" t="s">
        <v>5870</v>
      </c>
      <c r="E791" s="1554"/>
      <c r="F791" s="2886">
        <v>23</v>
      </c>
      <c r="G791" s="980">
        <v>4.33</v>
      </c>
      <c r="H791" s="2910"/>
      <c r="J791" s="2910">
        <v>2.5</v>
      </c>
      <c r="K791" s="2890">
        <v>2</v>
      </c>
      <c r="L791" s="2890"/>
      <c r="O791" s="1554"/>
      <c r="P791" s="1558"/>
      <c r="Q791" s="424"/>
      <c r="R791" s="2844">
        <v>15</v>
      </c>
    </row>
    <row r="792" spans="1:18">
      <c r="A792" s="2844">
        <v>16</v>
      </c>
      <c r="B792" t="s">
        <v>6365</v>
      </c>
      <c r="C792" s="1554"/>
      <c r="D792" t="s">
        <v>5870</v>
      </c>
      <c r="E792" s="1554"/>
      <c r="F792" s="2886">
        <v>23</v>
      </c>
      <c r="G792" s="980">
        <v>4.16</v>
      </c>
      <c r="H792" s="2910"/>
      <c r="J792" s="2910">
        <v>2.5</v>
      </c>
      <c r="K792" s="2890">
        <v>1</v>
      </c>
      <c r="L792" s="2890"/>
      <c r="O792" s="1554"/>
      <c r="P792" s="1558"/>
      <c r="Q792" s="424"/>
      <c r="R792" s="2844">
        <v>16</v>
      </c>
    </row>
    <row r="793" spans="1:18">
      <c r="A793" s="2844">
        <v>17</v>
      </c>
      <c r="B793" t="s">
        <v>6366</v>
      </c>
      <c r="C793" s="1554"/>
      <c r="D793" t="s">
        <v>5870</v>
      </c>
      <c r="E793" s="1554"/>
      <c r="F793" s="2886">
        <v>23</v>
      </c>
      <c r="G793" s="980">
        <v>4.3600000000000003</v>
      </c>
      <c r="H793" s="2910"/>
      <c r="J793" s="2910">
        <v>3.75</v>
      </c>
      <c r="K793" s="2890">
        <v>4</v>
      </c>
      <c r="L793" s="2890"/>
      <c r="O793" s="1554"/>
      <c r="P793" s="1558"/>
      <c r="Q793" s="424"/>
      <c r="R793" s="2844">
        <v>17</v>
      </c>
    </row>
    <row r="794" spans="1:18">
      <c r="A794" s="2844">
        <v>18</v>
      </c>
      <c r="B794" t="s">
        <v>6367</v>
      </c>
      <c r="C794" s="1554"/>
      <c r="D794" t="s">
        <v>5870</v>
      </c>
      <c r="E794" s="1554"/>
      <c r="F794" s="2886">
        <v>23</v>
      </c>
      <c r="G794" s="980">
        <v>4.3</v>
      </c>
      <c r="H794" s="2910"/>
      <c r="J794" s="2910">
        <v>2.5</v>
      </c>
      <c r="K794" s="2890">
        <v>1</v>
      </c>
      <c r="L794" s="2890"/>
      <c r="O794" s="1554"/>
      <c r="P794" s="1558"/>
      <c r="Q794" s="424"/>
      <c r="R794" s="2844">
        <v>18</v>
      </c>
    </row>
    <row r="795" spans="1:18">
      <c r="A795" s="2844">
        <v>19</v>
      </c>
      <c r="B795" t="s">
        <v>6367</v>
      </c>
      <c r="C795" s="1554"/>
      <c r="D795" t="s">
        <v>5870</v>
      </c>
      <c r="E795" s="1554"/>
      <c r="F795" s="2886">
        <v>22</v>
      </c>
      <c r="G795" s="980">
        <v>4.3</v>
      </c>
      <c r="H795" s="2910"/>
      <c r="J795" s="2910">
        <v>2.5</v>
      </c>
      <c r="K795" s="2890">
        <v>2</v>
      </c>
      <c r="L795" s="2890"/>
      <c r="O795" s="1554"/>
      <c r="P795" s="1558"/>
      <c r="Q795" s="424"/>
      <c r="R795" s="2844">
        <v>19</v>
      </c>
    </row>
    <row r="796" spans="1:18">
      <c r="A796" s="2844">
        <v>20</v>
      </c>
      <c r="B796" t="s">
        <v>6367</v>
      </c>
      <c r="C796" s="1554"/>
      <c r="D796" t="s">
        <v>5870</v>
      </c>
      <c r="E796" s="1554"/>
      <c r="F796" s="2886">
        <v>23</v>
      </c>
      <c r="G796" s="980">
        <v>4.16</v>
      </c>
      <c r="H796" s="2910"/>
      <c r="J796" s="2910">
        <v>2.5</v>
      </c>
      <c r="K796" s="2890">
        <v>1</v>
      </c>
      <c r="L796" s="2890"/>
      <c r="O796" s="1554"/>
      <c r="P796" s="1558"/>
      <c r="Q796" s="424"/>
      <c r="R796" s="2844">
        <v>20</v>
      </c>
    </row>
    <row r="797" spans="1:18">
      <c r="A797" s="2844">
        <v>21</v>
      </c>
      <c r="B797" t="s">
        <v>6368</v>
      </c>
      <c r="C797" s="1554"/>
      <c r="D797" t="s">
        <v>5870</v>
      </c>
      <c r="E797" s="1554"/>
      <c r="F797" s="2886">
        <v>22</v>
      </c>
      <c r="G797" s="980">
        <v>4.3</v>
      </c>
      <c r="H797" s="2910"/>
      <c r="J797" s="2910">
        <v>2.5</v>
      </c>
      <c r="K797" s="2890">
        <v>3</v>
      </c>
      <c r="L797" s="2890"/>
      <c r="O797" s="1554"/>
      <c r="P797" s="1558"/>
      <c r="Q797" s="424"/>
      <c r="R797" s="2844">
        <v>21</v>
      </c>
    </row>
    <row r="798" spans="1:18">
      <c r="A798" s="2844">
        <v>22</v>
      </c>
      <c r="B798" t="s">
        <v>6368</v>
      </c>
      <c r="C798" s="1554"/>
      <c r="D798" t="s">
        <v>5870</v>
      </c>
      <c r="E798" s="1554"/>
      <c r="F798" s="2886">
        <v>23</v>
      </c>
      <c r="G798" s="980">
        <v>4.3</v>
      </c>
      <c r="H798" s="2910"/>
      <c r="J798" s="2910">
        <v>2.5</v>
      </c>
      <c r="K798" s="2890">
        <v>1</v>
      </c>
      <c r="L798" s="2890"/>
      <c r="O798" s="1554"/>
      <c r="P798" s="1558"/>
      <c r="Q798" s="424"/>
      <c r="R798" s="2844">
        <v>22</v>
      </c>
    </row>
    <row r="799" spans="1:18">
      <c r="A799" s="2844">
        <v>23</v>
      </c>
      <c r="B799" t="s">
        <v>6369</v>
      </c>
      <c r="C799" s="1554"/>
      <c r="D799" t="s">
        <v>5870</v>
      </c>
      <c r="E799" s="1554"/>
      <c r="F799" s="2886">
        <v>23</v>
      </c>
      <c r="G799" s="980">
        <v>4.4000000000000004</v>
      </c>
      <c r="H799" s="2910"/>
      <c r="J799" s="2910">
        <v>3.75</v>
      </c>
      <c r="K799" s="2890">
        <v>3</v>
      </c>
      <c r="L799" s="2890"/>
      <c r="O799" s="1554"/>
      <c r="P799" s="1558"/>
      <c r="Q799" s="424"/>
      <c r="R799" s="2844">
        <v>23</v>
      </c>
    </row>
    <row r="800" spans="1:18">
      <c r="A800" s="2844">
        <v>24</v>
      </c>
      <c r="B800" t="s">
        <v>6369</v>
      </c>
      <c r="C800" s="1554"/>
      <c r="D800" t="s">
        <v>5870</v>
      </c>
      <c r="E800" s="1554"/>
      <c r="F800" s="2886">
        <v>22.9</v>
      </c>
      <c r="G800" s="980">
        <v>4.3600000000000003</v>
      </c>
      <c r="H800" s="2910"/>
      <c r="J800" s="2910">
        <v>3.75</v>
      </c>
      <c r="K800" s="2890">
        <v>1</v>
      </c>
      <c r="L800" s="2890"/>
      <c r="O800" s="1554"/>
      <c r="P800" s="1558"/>
      <c r="Q800" s="424"/>
      <c r="R800" s="2844">
        <v>24</v>
      </c>
    </row>
    <row r="801" spans="1:18">
      <c r="A801" s="2844">
        <v>25</v>
      </c>
      <c r="B801" t="s">
        <v>6370</v>
      </c>
      <c r="C801" s="1554"/>
      <c r="D801" t="s">
        <v>5870</v>
      </c>
      <c r="E801" s="1554"/>
      <c r="F801" s="2886">
        <v>22.9</v>
      </c>
      <c r="G801" s="980">
        <v>4.3</v>
      </c>
      <c r="H801" s="2910"/>
      <c r="J801" s="2910">
        <v>3.75</v>
      </c>
      <c r="K801" s="2890">
        <v>4</v>
      </c>
      <c r="L801" s="2890"/>
      <c r="O801" s="1554"/>
      <c r="P801" s="1558"/>
      <c r="Q801" s="424"/>
      <c r="R801" s="2844">
        <v>25</v>
      </c>
    </row>
    <row r="802" spans="1:18">
      <c r="A802" s="2844">
        <v>26</v>
      </c>
      <c r="B802" t="s">
        <v>6371</v>
      </c>
      <c r="C802" s="1554"/>
      <c r="D802" t="s">
        <v>5870</v>
      </c>
      <c r="E802" s="1554"/>
      <c r="F802" s="2886">
        <v>22</v>
      </c>
      <c r="G802" s="980">
        <v>4.3</v>
      </c>
      <c r="H802" s="2910"/>
      <c r="J802" s="2910">
        <v>2.5</v>
      </c>
      <c r="K802" s="2890">
        <v>3</v>
      </c>
      <c r="L802" s="2890"/>
      <c r="O802" s="1554"/>
      <c r="P802" s="1558"/>
      <c r="Q802" s="424"/>
      <c r="R802" s="2844">
        <v>26</v>
      </c>
    </row>
    <row r="803" spans="1:18">
      <c r="A803" s="2844">
        <v>27</v>
      </c>
      <c r="B803" t="s">
        <v>6372</v>
      </c>
      <c r="C803" s="1554"/>
      <c r="D803" t="s">
        <v>5870</v>
      </c>
      <c r="E803" s="1554"/>
      <c r="F803" s="2886">
        <v>22.9</v>
      </c>
      <c r="G803" s="980">
        <v>4.4000000000000004</v>
      </c>
      <c r="H803" s="2910"/>
      <c r="J803" s="2910">
        <v>3.75</v>
      </c>
      <c r="K803" s="2890">
        <v>4</v>
      </c>
      <c r="L803" s="2890"/>
      <c r="O803" s="1554"/>
      <c r="P803" s="1558"/>
      <c r="Q803" s="424"/>
      <c r="R803" s="2844">
        <v>27</v>
      </c>
    </row>
    <row r="804" spans="1:18">
      <c r="A804" s="2844">
        <v>28</v>
      </c>
      <c r="B804" t="s">
        <v>6373</v>
      </c>
      <c r="C804" s="1554"/>
      <c r="D804" t="s">
        <v>5870</v>
      </c>
      <c r="E804" s="1554"/>
      <c r="F804" s="2886">
        <v>23</v>
      </c>
      <c r="G804" s="980">
        <v>4.16</v>
      </c>
      <c r="H804" s="2910"/>
      <c r="J804" s="2910">
        <v>3.75</v>
      </c>
      <c r="K804" s="2890">
        <v>4</v>
      </c>
      <c r="L804" s="2890"/>
      <c r="O804" s="1554"/>
      <c r="P804" s="1558"/>
      <c r="Q804" s="424"/>
      <c r="R804" s="2844">
        <v>28</v>
      </c>
    </row>
    <row r="805" spans="1:18">
      <c r="A805" s="2844">
        <v>29</v>
      </c>
      <c r="B805" t="s">
        <v>6374</v>
      </c>
      <c r="C805" s="1554"/>
      <c r="D805" t="s">
        <v>5870</v>
      </c>
      <c r="E805" s="1554"/>
      <c r="F805" s="2886">
        <v>23</v>
      </c>
      <c r="G805" s="980">
        <v>4.16</v>
      </c>
      <c r="H805" s="2910"/>
      <c r="J805" s="2910">
        <v>2.5</v>
      </c>
      <c r="K805" s="2890">
        <v>4</v>
      </c>
      <c r="L805" s="2890"/>
      <c r="O805" s="1554"/>
      <c r="P805" s="1558"/>
      <c r="Q805" s="424"/>
      <c r="R805" s="2844">
        <v>29</v>
      </c>
    </row>
    <row r="806" spans="1:18">
      <c r="A806" s="2844">
        <v>30</v>
      </c>
      <c r="B806" t="s">
        <v>6375</v>
      </c>
      <c r="C806" s="1554"/>
      <c r="D806" t="s">
        <v>5870</v>
      </c>
      <c r="E806" s="1554"/>
      <c r="F806" s="2886">
        <v>23</v>
      </c>
      <c r="G806" s="980">
        <v>4.16</v>
      </c>
      <c r="H806" s="2910"/>
      <c r="J806" s="2910">
        <v>3.75</v>
      </c>
      <c r="K806" s="2890">
        <v>2</v>
      </c>
      <c r="L806" s="2890"/>
      <c r="O806" s="1554"/>
      <c r="P806" s="1558"/>
      <c r="Q806" s="424"/>
      <c r="R806" s="2844">
        <v>30</v>
      </c>
    </row>
    <row r="807" spans="1:18">
      <c r="A807" s="2844">
        <v>31</v>
      </c>
      <c r="B807" t="s">
        <v>6375</v>
      </c>
      <c r="C807" s="1554"/>
      <c r="D807" t="s">
        <v>5870</v>
      </c>
      <c r="E807" s="1554"/>
      <c r="F807" s="2886">
        <v>22.9</v>
      </c>
      <c r="G807" s="980">
        <v>4.16</v>
      </c>
      <c r="H807" s="2910"/>
      <c r="J807" s="2910">
        <v>3.75</v>
      </c>
      <c r="K807" s="2890">
        <v>1</v>
      </c>
      <c r="L807" s="2890"/>
      <c r="O807" s="1554"/>
      <c r="P807" s="1558"/>
      <c r="Q807" s="424"/>
      <c r="R807" s="2844">
        <v>31</v>
      </c>
    </row>
    <row r="808" spans="1:18">
      <c r="A808" s="2844">
        <v>32</v>
      </c>
      <c r="B808" t="s">
        <v>6375</v>
      </c>
      <c r="C808" s="1554"/>
      <c r="D808" t="s">
        <v>5870</v>
      </c>
      <c r="E808" s="1554"/>
      <c r="F808" s="2886">
        <v>22.9</v>
      </c>
      <c r="G808" s="980">
        <v>4.3600000000000003</v>
      </c>
      <c r="H808" s="2910"/>
      <c r="J808" s="2910">
        <v>3.75</v>
      </c>
      <c r="K808" s="2890">
        <v>1</v>
      </c>
      <c r="L808" s="2890"/>
      <c r="O808" s="1554"/>
      <c r="P808" s="1558"/>
      <c r="Q808" s="424"/>
      <c r="R808" s="2844">
        <v>32</v>
      </c>
    </row>
    <row r="809" spans="1:18">
      <c r="A809" s="2844">
        <v>33</v>
      </c>
      <c r="B809" t="s">
        <v>6376</v>
      </c>
      <c r="C809" s="1554"/>
      <c r="D809" t="s">
        <v>5870</v>
      </c>
      <c r="E809" s="1554"/>
      <c r="F809" s="2886">
        <v>22.9</v>
      </c>
      <c r="G809" s="980">
        <v>4.3600000000000003</v>
      </c>
      <c r="H809" s="2910"/>
      <c r="J809" s="2910">
        <v>3.75</v>
      </c>
      <c r="K809" s="2890">
        <v>4</v>
      </c>
      <c r="L809" s="2890"/>
      <c r="O809" s="1554"/>
      <c r="P809" s="1558"/>
      <c r="Q809" s="424"/>
      <c r="R809" s="2844">
        <v>33</v>
      </c>
    </row>
    <row r="810" spans="1:18">
      <c r="A810" s="2844">
        <v>34</v>
      </c>
      <c r="B810" t="s">
        <v>6377</v>
      </c>
      <c r="C810" s="1554"/>
      <c r="D810" t="s">
        <v>5870</v>
      </c>
      <c r="E810" s="1554"/>
      <c r="F810" s="2886">
        <v>23</v>
      </c>
      <c r="G810" s="980">
        <v>4.16</v>
      </c>
      <c r="H810" s="2910"/>
      <c r="J810" s="2910">
        <v>2.5</v>
      </c>
      <c r="K810" s="2890">
        <v>3</v>
      </c>
      <c r="L810" s="2890"/>
      <c r="O810" s="1554"/>
      <c r="P810" s="1558"/>
      <c r="Q810" s="424"/>
      <c r="R810" s="2844">
        <v>34</v>
      </c>
    </row>
    <row r="811" spans="1:18">
      <c r="A811" s="2844">
        <v>35</v>
      </c>
      <c r="B811" t="s">
        <v>6377</v>
      </c>
      <c r="C811" s="1554"/>
      <c r="D811" t="s">
        <v>5870</v>
      </c>
      <c r="E811" s="1554"/>
      <c r="F811" s="2886">
        <v>22</v>
      </c>
      <c r="G811" s="980">
        <v>4.3</v>
      </c>
      <c r="H811" s="2910"/>
      <c r="J811" s="2910">
        <v>2.5</v>
      </c>
      <c r="K811" s="2890">
        <v>1</v>
      </c>
      <c r="L811" s="2890"/>
      <c r="O811" s="1554"/>
      <c r="P811" s="1558"/>
      <c r="Q811" s="424"/>
      <c r="R811" s="2844">
        <v>35</v>
      </c>
    </row>
    <row r="812" spans="1:18">
      <c r="A812" s="2844">
        <v>36</v>
      </c>
      <c r="B812" t="s">
        <v>6378</v>
      </c>
      <c r="C812" s="1554"/>
      <c r="D812" t="s">
        <v>5870</v>
      </c>
      <c r="E812" s="1554"/>
      <c r="F812" s="2886">
        <v>23</v>
      </c>
      <c r="G812" s="980">
        <v>4.4000000000000004</v>
      </c>
      <c r="H812" s="2910"/>
      <c r="J812" s="2910">
        <v>3.75</v>
      </c>
      <c r="K812" s="2890">
        <v>2</v>
      </c>
      <c r="L812" s="2890"/>
      <c r="O812" s="1554"/>
      <c r="P812" s="1558"/>
      <c r="Q812" s="424"/>
      <c r="R812" s="2844">
        <v>36</v>
      </c>
    </row>
    <row r="813" spans="1:18">
      <c r="A813" s="2844">
        <v>37</v>
      </c>
      <c r="B813" t="s">
        <v>6378</v>
      </c>
      <c r="C813" s="1554"/>
      <c r="D813" t="s">
        <v>5870</v>
      </c>
      <c r="E813" s="1554"/>
      <c r="F813" s="2886">
        <v>22.9</v>
      </c>
      <c r="G813" s="980">
        <v>4.3600000000000003</v>
      </c>
      <c r="H813" s="2910"/>
      <c r="J813" s="2910">
        <v>3.75</v>
      </c>
      <c r="K813" s="2890">
        <v>2</v>
      </c>
      <c r="L813" s="2890"/>
      <c r="O813" s="1554"/>
      <c r="P813" s="1558"/>
      <c r="Q813" s="424"/>
      <c r="R813" s="2844">
        <v>37</v>
      </c>
    </row>
    <row r="814" spans="1:18">
      <c r="A814" s="2844">
        <v>38</v>
      </c>
      <c r="B814" t="s">
        <v>6379</v>
      </c>
      <c r="C814" s="1554"/>
      <c r="D814" t="s">
        <v>5870</v>
      </c>
      <c r="E814" s="1554"/>
      <c r="F814" s="2886">
        <v>23</v>
      </c>
      <c r="G814" s="980">
        <v>4.3600000000000003</v>
      </c>
      <c r="H814" s="2910"/>
      <c r="J814" s="2910">
        <v>3.75</v>
      </c>
      <c r="K814" s="2890">
        <v>3</v>
      </c>
      <c r="L814" s="2890"/>
      <c r="O814" s="1554"/>
      <c r="P814" s="1558"/>
      <c r="Q814" s="424"/>
      <c r="R814" s="2844">
        <v>38</v>
      </c>
    </row>
    <row r="815" spans="1:18">
      <c r="A815" s="2844">
        <v>39</v>
      </c>
      <c r="B815" t="s">
        <v>6380</v>
      </c>
      <c r="C815" s="1554"/>
      <c r="D815" t="s">
        <v>5870</v>
      </c>
      <c r="E815" s="1554"/>
      <c r="F815" s="2886">
        <v>22.4</v>
      </c>
      <c r="G815" s="980">
        <v>4.4000000000000004</v>
      </c>
      <c r="H815" s="2910"/>
      <c r="J815" s="2910">
        <v>3.75</v>
      </c>
      <c r="K815" s="2890">
        <v>2</v>
      </c>
      <c r="L815" s="2890"/>
      <c r="O815" s="1554"/>
      <c r="P815" s="1558"/>
      <c r="Q815" s="424"/>
      <c r="R815" s="2844">
        <v>39</v>
      </c>
    </row>
    <row r="816" spans="1:18">
      <c r="A816" s="2844">
        <v>40</v>
      </c>
      <c r="B816" t="s">
        <v>6380</v>
      </c>
      <c r="C816" s="1554"/>
      <c r="D816" t="s">
        <v>5870</v>
      </c>
      <c r="E816" s="1554"/>
      <c r="F816" s="2886">
        <v>22.9</v>
      </c>
      <c r="G816" s="980">
        <v>4.4000000000000004</v>
      </c>
      <c r="H816" s="2910"/>
      <c r="J816" s="2910">
        <v>3.75</v>
      </c>
      <c r="K816" s="2890">
        <v>2</v>
      </c>
      <c r="L816" s="2890"/>
      <c r="O816" s="1554"/>
      <c r="P816" s="1558"/>
      <c r="Q816" s="424"/>
      <c r="R816" s="2844">
        <v>40</v>
      </c>
    </row>
    <row r="817" spans="1:18">
      <c r="A817" s="2844">
        <v>41</v>
      </c>
      <c r="B817" t="s">
        <v>6381</v>
      </c>
      <c r="C817" s="1554"/>
      <c r="D817" t="s">
        <v>5870</v>
      </c>
      <c r="E817" s="1554"/>
      <c r="F817" s="2886">
        <v>22.9</v>
      </c>
      <c r="G817" s="980">
        <v>4.4000000000000004</v>
      </c>
      <c r="H817" s="2910"/>
      <c r="J817" s="2910">
        <v>3.75</v>
      </c>
      <c r="K817" s="2890">
        <v>4</v>
      </c>
      <c r="L817" s="2890"/>
      <c r="O817" s="1554"/>
      <c r="P817" s="1558"/>
      <c r="Q817" s="424"/>
      <c r="R817" s="2844">
        <v>41</v>
      </c>
    </row>
    <row r="818" spans="1:18">
      <c r="A818" s="2844">
        <v>42</v>
      </c>
      <c r="B818" t="s">
        <v>6382</v>
      </c>
      <c r="C818" s="1554"/>
      <c r="D818" t="s">
        <v>5870</v>
      </c>
      <c r="E818" s="1554"/>
      <c r="F818" s="2886">
        <v>23</v>
      </c>
      <c r="G818" s="980">
        <v>4.3600000000000003</v>
      </c>
      <c r="H818" s="2910"/>
      <c r="J818" s="2910">
        <v>3.75</v>
      </c>
      <c r="K818" s="2890">
        <v>1</v>
      </c>
      <c r="L818" s="2890"/>
      <c r="O818" s="1554"/>
      <c r="P818" s="1558"/>
      <c r="Q818" s="424"/>
      <c r="R818" s="2844">
        <v>42</v>
      </c>
    </row>
    <row r="819" spans="1:18">
      <c r="A819" s="2844">
        <v>43</v>
      </c>
      <c r="B819" t="s">
        <v>6382</v>
      </c>
      <c r="C819" s="1554"/>
      <c r="D819" t="s">
        <v>5870</v>
      </c>
      <c r="E819" s="1554"/>
      <c r="F819" s="2886">
        <v>22.9</v>
      </c>
      <c r="G819" s="980">
        <v>4.4000000000000004</v>
      </c>
      <c r="H819" s="2910"/>
      <c r="J819" s="2910">
        <v>3.75</v>
      </c>
      <c r="K819" s="2890">
        <v>2</v>
      </c>
      <c r="L819" s="2890"/>
      <c r="O819" s="1554"/>
      <c r="P819" s="1558"/>
      <c r="Q819" s="424"/>
      <c r="R819" s="2844">
        <v>43</v>
      </c>
    </row>
    <row r="820" spans="1:18">
      <c r="A820" s="2844">
        <v>44</v>
      </c>
      <c r="B820" t="s">
        <v>6383</v>
      </c>
      <c r="C820" s="1554"/>
      <c r="D820" t="s">
        <v>5870</v>
      </c>
      <c r="E820" s="1554"/>
      <c r="F820" s="2886">
        <v>22</v>
      </c>
      <c r="G820" s="980">
        <v>4.3</v>
      </c>
      <c r="H820" s="2910"/>
      <c r="J820" s="2910">
        <v>2.5</v>
      </c>
      <c r="K820" s="2890">
        <v>4</v>
      </c>
      <c r="L820" s="2890"/>
      <c r="O820" s="1554"/>
      <c r="P820" s="1558"/>
      <c r="Q820" s="424"/>
      <c r="R820" s="2844">
        <v>44</v>
      </c>
    </row>
    <row r="821" spans="1:18">
      <c r="A821" s="2844">
        <v>45</v>
      </c>
      <c r="B821" t="s">
        <v>6384</v>
      </c>
      <c r="C821" s="1554"/>
      <c r="D821" t="s">
        <v>5870</v>
      </c>
      <c r="E821" s="1554"/>
      <c r="F821" s="2886">
        <v>23</v>
      </c>
      <c r="G821" s="980">
        <v>4.16</v>
      </c>
      <c r="H821" s="2910"/>
      <c r="J821" s="2910">
        <v>3.75</v>
      </c>
      <c r="K821" s="2890">
        <v>4</v>
      </c>
      <c r="L821" s="2890"/>
      <c r="O821" s="1554"/>
      <c r="P821" s="1558"/>
      <c r="Q821" s="424"/>
      <c r="R821" s="2844">
        <v>45</v>
      </c>
    </row>
    <row r="822" spans="1:18">
      <c r="A822" s="2844">
        <v>46</v>
      </c>
      <c r="B822" t="s">
        <v>6385</v>
      </c>
      <c r="C822" s="1554"/>
      <c r="D822" t="s">
        <v>5870</v>
      </c>
      <c r="E822" s="1554"/>
      <c r="F822" s="2886">
        <v>22.9</v>
      </c>
      <c r="G822" s="980">
        <v>4.3600000000000003</v>
      </c>
      <c r="H822" s="2910"/>
      <c r="J822" s="2910">
        <v>3.75</v>
      </c>
      <c r="K822" s="2890">
        <v>3</v>
      </c>
      <c r="L822" s="2890"/>
      <c r="O822" s="1554"/>
      <c r="P822" s="1558"/>
      <c r="Q822" s="424"/>
      <c r="R822" s="2844">
        <v>46</v>
      </c>
    </row>
    <row r="823" spans="1:18">
      <c r="A823" s="2844">
        <v>47</v>
      </c>
      <c r="B823" t="s">
        <v>6385</v>
      </c>
      <c r="C823" s="1554"/>
      <c r="D823" t="s">
        <v>5870</v>
      </c>
      <c r="E823" s="1554"/>
      <c r="F823" s="2886">
        <v>23</v>
      </c>
      <c r="G823" s="980">
        <v>4.3600000000000003</v>
      </c>
      <c r="H823" s="2910"/>
      <c r="J823" s="2910">
        <v>3.75</v>
      </c>
      <c r="K823" s="2890">
        <v>1</v>
      </c>
      <c r="L823" s="2890"/>
      <c r="O823" s="1554"/>
      <c r="P823" s="1558"/>
      <c r="Q823" s="424"/>
      <c r="R823" s="2844">
        <v>47</v>
      </c>
    </row>
    <row r="824" spans="1:18">
      <c r="A824" s="2844">
        <v>48</v>
      </c>
      <c r="B824" t="s">
        <v>6386</v>
      </c>
      <c r="C824" s="1554"/>
      <c r="D824" t="s">
        <v>5870</v>
      </c>
      <c r="E824" s="1554"/>
      <c r="F824" s="2886">
        <v>115</v>
      </c>
      <c r="G824" s="980">
        <v>4.33</v>
      </c>
      <c r="H824" s="2910"/>
      <c r="J824" s="2910">
        <v>7.5</v>
      </c>
      <c r="K824" s="2890">
        <v>1</v>
      </c>
      <c r="L824" s="2890"/>
      <c r="O824" s="1554"/>
      <c r="P824" s="1558"/>
      <c r="Q824" s="424"/>
      <c r="R824" s="2844">
        <v>48</v>
      </c>
    </row>
    <row r="825" spans="1:18">
      <c r="A825" s="2844">
        <v>49</v>
      </c>
      <c r="B825" t="s">
        <v>6386</v>
      </c>
      <c r="C825" s="1554"/>
      <c r="D825" t="s">
        <v>5870</v>
      </c>
      <c r="E825" s="1554"/>
      <c r="F825" s="2886">
        <v>115</v>
      </c>
      <c r="G825" s="980">
        <v>4.3</v>
      </c>
      <c r="H825" s="2910"/>
      <c r="J825" s="2910">
        <v>7.5</v>
      </c>
      <c r="K825" s="2890">
        <v>1</v>
      </c>
      <c r="L825" s="2890"/>
      <c r="O825" s="1554"/>
      <c r="P825" s="1558"/>
      <c r="Q825" s="424"/>
      <c r="R825" s="2844">
        <v>49</v>
      </c>
    </row>
    <row r="826" spans="1:18">
      <c r="A826" s="2844">
        <v>50</v>
      </c>
      <c r="B826" t="s">
        <v>6387</v>
      </c>
      <c r="C826" s="1554"/>
      <c r="D826" t="s">
        <v>5870</v>
      </c>
      <c r="E826" s="1554"/>
      <c r="F826" s="2886">
        <v>115</v>
      </c>
      <c r="G826" s="980">
        <v>4.3</v>
      </c>
      <c r="H826" s="2910"/>
      <c r="J826" s="2910">
        <v>3.75</v>
      </c>
      <c r="K826" s="2890">
        <v>2</v>
      </c>
      <c r="L826" s="2890"/>
      <c r="O826" s="1554"/>
      <c r="P826" s="1558"/>
      <c r="Q826" s="424"/>
      <c r="R826" s="2844">
        <v>50</v>
      </c>
    </row>
    <row r="827" spans="1:18">
      <c r="A827" s="2844">
        <v>51</v>
      </c>
      <c r="B827" t="s">
        <v>6388</v>
      </c>
      <c r="C827" s="1554"/>
      <c r="D827" t="s">
        <v>5870</v>
      </c>
      <c r="E827" s="1554"/>
      <c r="F827" s="2886">
        <v>22.9</v>
      </c>
      <c r="G827" s="980">
        <v>4.3</v>
      </c>
      <c r="H827" s="2910"/>
      <c r="J827" s="2910">
        <v>3.75</v>
      </c>
      <c r="K827" s="2890">
        <v>4</v>
      </c>
      <c r="L827" s="2890"/>
      <c r="O827" s="1554"/>
      <c r="P827" s="1558"/>
      <c r="Q827" s="424"/>
      <c r="R827" s="2844">
        <v>51</v>
      </c>
    </row>
    <row r="828" spans="1:18">
      <c r="A828" s="2844">
        <v>52</v>
      </c>
      <c r="B828" t="s">
        <v>6389</v>
      </c>
      <c r="C828" s="1554"/>
      <c r="D828" t="s">
        <v>5870</v>
      </c>
      <c r="E828" s="1554"/>
      <c r="F828" s="2886">
        <v>22.9</v>
      </c>
      <c r="G828" s="980">
        <v>4.4000000000000004</v>
      </c>
      <c r="H828" s="2910"/>
      <c r="J828" s="2910">
        <v>3.75</v>
      </c>
      <c r="K828" s="2890">
        <v>3</v>
      </c>
      <c r="L828" s="2890"/>
      <c r="O828" s="1554"/>
      <c r="P828" s="1558"/>
      <c r="Q828" s="424"/>
      <c r="R828" s="2844">
        <v>52</v>
      </c>
    </row>
    <row r="829" spans="1:18">
      <c r="A829" s="2844">
        <v>53</v>
      </c>
      <c r="B829" t="s">
        <v>6390</v>
      </c>
      <c r="C829" s="1554"/>
      <c r="D829" t="s">
        <v>5870</v>
      </c>
      <c r="E829" s="1554"/>
      <c r="F829" s="2886">
        <v>34.4</v>
      </c>
      <c r="G829" s="980">
        <v>4.3600000000000003</v>
      </c>
      <c r="H829" s="2910"/>
      <c r="J829" s="2910">
        <v>4.2</v>
      </c>
      <c r="K829" s="2890">
        <v>1</v>
      </c>
      <c r="L829" s="2890"/>
      <c r="O829" s="1554"/>
      <c r="P829" s="1558"/>
      <c r="Q829" s="424"/>
      <c r="R829" s="2844">
        <v>53</v>
      </c>
    </row>
    <row r="830" spans="1:18">
      <c r="A830" s="2844">
        <v>54</v>
      </c>
      <c r="B830" t="s">
        <v>6390</v>
      </c>
      <c r="C830" s="1554"/>
      <c r="D830" t="s">
        <v>5870</v>
      </c>
      <c r="E830" s="1554"/>
      <c r="F830" s="2886">
        <v>34.4</v>
      </c>
      <c r="G830" s="980">
        <v>4.4000000000000004</v>
      </c>
      <c r="H830" s="2910"/>
      <c r="J830" s="2910">
        <v>3.75</v>
      </c>
      <c r="K830" s="2890">
        <v>3</v>
      </c>
      <c r="L830" s="2890"/>
      <c r="O830" s="1554"/>
      <c r="P830" s="1558"/>
      <c r="Q830" s="424"/>
      <c r="R830" s="2844">
        <v>54</v>
      </c>
    </row>
    <row r="831" spans="1:18">
      <c r="A831" s="2844">
        <v>55</v>
      </c>
      <c r="B831" t="s">
        <v>6391</v>
      </c>
      <c r="C831" s="1554"/>
      <c r="D831" t="s">
        <v>5870</v>
      </c>
      <c r="E831" s="1554"/>
      <c r="F831" s="2886">
        <v>22.9</v>
      </c>
      <c r="G831" s="980">
        <v>4.3</v>
      </c>
      <c r="H831" s="2910"/>
      <c r="J831" s="2910">
        <v>3.75</v>
      </c>
      <c r="K831" s="2890">
        <v>3</v>
      </c>
      <c r="L831" s="2890"/>
      <c r="O831" s="1554"/>
      <c r="P831" s="1558"/>
      <c r="Q831" s="424"/>
      <c r="R831" s="2844">
        <v>55</v>
      </c>
    </row>
    <row r="832" spans="1:18">
      <c r="A832" s="2844">
        <v>56</v>
      </c>
      <c r="B832" t="s">
        <v>6392</v>
      </c>
      <c r="C832" s="1554"/>
      <c r="D832" t="s">
        <v>5868</v>
      </c>
      <c r="E832" s="1554"/>
      <c r="F832" s="2886">
        <v>115</v>
      </c>
      <c r="G832" s="980">
        <v>13.8</v>
      </c>
      <c r="H832" s="2910"/>
      <c r="J832" s="2910">
        <v>12</v>
      </c>
      <c r="K832" s="2890">
        <v>2</v>
      </c>
      <c r="L832" s="2890"/>
      <c r="O832" s="1554"/>
      <c r="P832" s="1558"/>
      <c r="Q832" s="424"/>
      <c r="R832" s="2844">
        <v>56</v>
      </c>
    </row>
    <row r="833" spans="1:18">
      <c r="A833" s="2844">
        <v>57</v>
      </c>
      <c r="B833" t="s">
        <v>6393</v>
      </c>
      <c r="C833" s="1554"/>
      <c r="D833" t="s">
        <v>5870</v>
      </c>
      <c r="E833" s="1554"/>
      <c r="F833" s="2886">
        <v>115</v>
      </c>
      <c r="G833" s="980">
        <v>4.16</v>
      </c>
      <c r="H833" s="2910"/>
      <c r="J833" s="2910">
        <v>7.5</v>
      </c>
      <c r="K833" s="2890">
        <v>1</v>
      </c>
      <c r="L833" s="2890"/>
      <c r="O833" s="1554"/>
      <c r="P833" s="1558"/>
      <c r="Q833" s="424"/>
      <c r="R833" s="2844">
        <v>57</v>
      </c>
    </row>
    <row r="834" spans="1:18" ht="16" thickBot="1">
      <c r="A834" s="2844">
        <v>58</v>
      </c>
      <c r="B834" t="s">
        <v>6393</v>
      </c>
      <c r="C834" s="1554"/>
      <c r="D834" t="s">
        <v>5870</v>
      </c>
      <c r="E834" s="1554"/>
      <c r="F834" s="2886">
        <v>115</v>
      </c>
      <c r="G834" s="980">
        <v>4.3600000000000003</v>
      </c>
      <c r="H834" s="2910"/>
      <c r="J834" s="2910">
        <v>7.5</v>
      </c>
      <c r="K834" s="2890">
        <v>1</v>
      </c>
      <c r="L834" s="2890"/>
      <c r="O834" s="1554"/>
      <c r="P834" s="1558"/>
      <c r="Q834" s="424"/>
      <c r="R834" s="2844">
        <v>58</v>
      </c>
    </row>
    <row r="835" spans="1:18" ht="16" thickBot="1">
      <c r="A835" s="1002">
        <v>59</v>
      </c>
      <c r="B835" s="981"/>
      <c r="C835" s="1789" t="s">
        <v>5892</v>
      </c>
      <c r="D835" s="981"/>
      <c r="E835" s="997"/>
      <c r="F835" s="998"/>
      <c r="G835" s="999"/>
      <c r="H835" s="1000"/>
      <c r="J835" s="1001"/>
      <c r="K835" s="2896">
        <f>SUM(K777:K834)</f>
        <v>145</v>
      </c>
      <c r="L835" s="2896">
        <f>SUM(L777:L834)</f>
        <v>0</v>
      </c>
      <c r="M835" s="3038"/>
      <c r="N835" s="3038"/>
      <c r="O835" s="1789"/>
      <c r="P835" s="2896">
        <f>SUM(P777:P834)</f>
        <v>0</v>
      </c>
      <c r="Q835" s="2896">
        <f>SUM(Q777:Q834)</f>
        <v>0</v>
      </c>
      <c r="R835" s="1002">
        <v>59</v>
      </c>
    </row>
    <row r="837" spans="1:18">
      <c r="A837" s="12" t="s">
        <v>6394</v>
      </c>
      <c r="B837" s="391"/>
      <c r="C837" s="391"/>
      <c r="D837" s="391"/>
      <c r="E837" s="391"/>
      <c r="F837" s="391"/>
      <c r="G837" s="391"/>
      <c r="H837" s="391"/>
      <c r="J837" s="12" t="s">
        <v>6395</v>
      </c>
      <c r="K837" s="391"/>
      <c r="L837" s="391"/>
      <c r="M837" s="391"/>
      <c r="N837" s="391"/>
      <c r="O837" s="391"/>
      <c r="P837" s="391"/>
      <c r="Q837" s="391"/>
      <c r="R837" s="391"/>
    </row>
    <row r="839" spans="1:18" ht="16" thickBot="1">
      <c r="A839" s="9"/>
      <c r="B839" s="981"/>
      <c r="C839" s="3038"/>
      <c r="D839" s="3038"/>
      <c r="E839" s="3038"/>
      <c r="F839" s="3096"/>
      <c r="G839" s="3096"/>
      <c r="H839" s="3060"/>
      <c r="J839" s="9"/>
      <c r="K839" s="3038"/>
      <c r="L839" s="3038"/>
      <c r="M839" s="3038"/>
      <c r="N839" s="3038"/>
      <c r="O839" s="3038"/>
      <c r="P839" s="3096"/>
      <c r="Q839" s="3096"/>
      <c r="R839" s="3060"/>
    </row>
    <row r="840" spans="1:18" ht="16" thickBot="1">
      <c r="A840" s="2898" t="s">
        <v>5820</v>
      </c>
      <c r="B840" s="3067"/>
      <c r="C840" s="3067"/>
      <c r="D840" s="3060"/>
      <c r="E840" s="3060"/>
      <c r="F840" s="2839"/>
      <c r="G840" s="2839"/>
      <c r="H840" s="2034"/>
      <c r="J840" s="2898" t="s">
        <v>5820</v>
      </c>
      <c r="K840" s="3067"/>
      <c r="L840" s="3067"/>
      <c r="M840" s="3060"/>
      <c r="N840" s="3060"/>
      <c r="O840" s="3060"/>
      <c r="P840" s="2839"/>
      <c r="Q840" s="2839"/>
      <c r="R840" s="2034"/>
    </row>
    <row r="841" spans="1:18">
      <c r="A841" s="2791"/>
      <c r="C841" s="1554"/>
      <c r="D841" s="363"/>
      <c r="E841" s="1598"/>
      <c r="F841" s="391"/>
      <c r="G841" s="391"/>
      <c r="H841" s="2753"/>
      <c r="J841" s="2791"/>
      <c r="K841" s="1554"/>
      <c r="L841" s="1554"/>
      <c r="M841" s="391" t="s">
        <v>5848</v>
      </c>
      <c r="N841" s="391"/>
      <c r="O841" s="391"/>
      <c r="P841" s="391"/>
      <c r="Q841" s="1601"/>
      <c r="R841" s="2031"/>
    </row>
    <row r="842" spans="1:18" ht="16" thickBot="1">
      <c r="A842" s="2795"/>
      <c r="B842" s="363"/>
      <c r="C842" s="1598"/>
      <c r="D842" s="363"/>
      <c r="E842" s="1598"/>
      <c r="F842" s="3060" t="s">
        <v>5849</v>
      </c>
      <c r="G842" s="3060"/>
      <c r="H842" s="2034"/>
      <c r="J842" s="2795" t="s">
        <v>5850</v>
      </c>
      <c r="K842" s="1598" t="s">
        <v>5851</v>
      </c>
      <c r="L842" s="1598" t="s">
        <v>5851</v>
      </c>
      <c r="M842" s="3060" t="s">
        <v>5852</v>
      </c>
      <c r="N842" s="3060"/>
      <c r="O842" s="3060"/>
      <c r="P842" s="3060"/>
      <c r="Q842" s="2034"/>
      <c r="R842" s="1598"/>
    </row>
    <row r="843" spans="1:18">
      <c r="A843" s="2795"/>
      <c r="B843" s="363"/>
      <c r="C843" s="1598"/>
      <c r="D843" s="363"/>
      <c r="E843" s="1598"/>
      <c r="F843" s="1598"/>
      <c r="G843" s="1601"/>
      <c r="H843" s="1598"/>
      <c r="J843" s="2795" t="s">
        <v>5853</v>
      </c>
      <c r="K843" s="1598" t="s">
        <v>5854</v>
      </c>
      <c r="L843" s="1598" t="s">
        <v>5855</v>
      </c>
      <c r="M843" s="363"/>
      <c r="N843" s="363"/>
      <c r="O843" s="1598"/>
      <c r="P843" s="1598"/>
      <c r="Q843" s="1601"/>
      <c r="R843" s="1598"/>
    </row>
    <row r="844" spans="1:18">
      <c r="A844" s="2795" t="s">
        <v>399</v>
      </c>
      <c r="B844" s="391" t="s">
        <v>5856</v>
      </c>
      <c r="C844" s="1601"/>
      <c r="D844" s="391" t="s">
        <v>5857</v>
      </c>
      <c r="E844" s="1601"/>
      <c r="F844" s="1598"/>
      <c r="G844" s="1601"/>
      <c r="H844" s="1598"/>
      <c r="J844" s="2795" t="s">
        <v>5858</v>
      </c>
      <c r="K844" s="1598" t="s">
        <v>5859</v>
      </c>
      <c r="L844" s="1598" t="s">
        <v>5854</v>
      </c>
      <c r="M844" s="391"/>
      <c r="N844" s="391"/>
      <c r="O844" s="1601"/>
      <c r="P844" s="1598" t="s">
        <v>108</v>
      </c>
      <c r="Q844" s="1601" t="s">
        <v>5860</v>
      </c>
      <c r="R844" s="1598" t="s">
        <v>399</v>
      </c>
    </row>
    <row r="845" spans="1:18">
      <c r="A845" s="2795" t="s">
        <v>402</v>
      </c>
      <c r="C845" s="1554"/>
      <c r="D845" s="363"/>
      <c r="E845" s="1598"/>
      <c r="F845" s="1598" t="s">
        <v>1067</v>
      </c>
      <c r="G845" s="1601" t="s">
        <v>5861</v>
      </c>
      <c r="H845" s="1598" t="s">
        <v>5862</v>
      </c>
      <c r="J845" s="2795" t="s">
        <v>5863</v>
      </c>
      <c r="K845" s="1598" t="s">
        <v>2163</v>
      </c>
      <c r="L845" s="1598" t="s">
        <v>5859</v>
      </c>
      <c r="M845" s="391" t="s">
        <v>5864</v>
      </c>
      <c r="N845" s="391"/>
      <c r="O845" s="1601"/>
      <c r="P845" s="1598" t="s">
        <v>5865</v>
      </c>
      <c r="Q845" s="1601" t="s">
        <v>5866</v>
      </c>
      <c r="R845" s="1598" t="s">
        <v>402</v>
      </c>
    </row>
    <row r="846" spans="1:18">
      <c r="A846" s="2844"/>
      <c r="C846" s="1598"/>
      <c r="E846" s="1598"/>
      <c r="F846" s="1598"/>
      <c r="G846" s="1601"/>
      <c r="H846" s="1554"/>
      <c r="J846" s="2844"/>
      <c r="K846" s="1554"/>
      <c r="L846" s="1598"/>
      <c r="O846" s="1598"/>
      <c r="P846" s="1598"/>
      <c r="Q846" s="1598"/>
      <c r="R846" s="1554"/>
    </row>
    <row r="847" spans="1:18" ht="16" thickBot="1">
      <c r="A847" s="3083"/>
      <c r="B847" s="3060" t="s">
        <v>172</v>
      </c>
      <c r="C847" s="2034"/>
      <c r="D847" s="3060" t="s">
        <v>173</v>
      </c>
      <c r="E847" s="2034"/>
      <c r="F847" s="1717" t="s">
        <v>174</v>
      </c>
      <c r="G847" s="2034" t="s">
        <v>175</v>
      </c>
      <c r="H847" s="2034" t="s">
        <v>513</v>
      </c>
      <c r="J847" s="3061" t="s">
        <v>514</v>
      </c>
      <c r="K847" s="3061" t="s">
        <v>515</v>
      </c>
      <c r="L847" s="3061" t="s">
        <v>516</v>
      </c>
      <c r="M847" s="3060" t="s">
        <v>517</v>
      </c>
      <c r="N847" s="3060"/>
      <c r="O847" s="2034"/>
      <c r="P847" s="1717" t="s">
        <v>518</v>
      </c>
      <c r="Q847" s="1717" t="s">
        <v>519</v>
      </c>
      <c r="R847" s="1717"/>
    </row>
    <row r="848" spans="1:18">
      <c r="A848" s="2844">
        <v>1</v>
      </c>
      <c r="B848" t="s">
        <v>6396</v>
      </c>
      <c r="C848" s="1554"/>
      <c r="D848" t="s">
        <v>5870</v>
      </c>
      <c r="E848" s="1554"/>
      <c r="F848" s="2886">
        <v>22.9</v>
      </c>
      <c r="G848" s="980">
        <v>4.3600000000000003</v>
      </c>
      <c r="H848" s="2910"/>
      <c r="J848" s="2910">
        <v>4.2</v>
      </c>
      <c r="K848" s="2890">
        <v>1</v>
      </c>
      <c r="L848" s="2890"/>
      <c r="O848" s="1554"/>
      <c r="P848" s="1558"/>
      <c r="R848" s="2844">
        <v>1</v>
      </c>
    </row>
    <row r="849" spans="1:18">
      <c r="A849" s="2844">
        <v>2</v>
      </c>
      <c r="B849" t="s">
        <v>6396</v>
      </c>
      <c r="C849" s="1554"/>
      <c r="D849" t="s">
        <v>5870</v>
      </c>
      <c r="E849" s="1554"/>
      <c r="F849" s="2886">
        <v>23</v>
      </c>
      <c r="G849" s="980">
        <v>4.16</v>
      </c>
      <c r="H849" s="2910"/>
      <c r="J849" s="2910">
        <v>4.6870000000000003</v>
      </c>
      <c r="K849" s="2890">
        <v>2</v>
      </c>
      <c r="L849" s="2890"/>
      <c r="O849" s="1554"/>
      <c r="P849" s="1558"/>
      <c r="R849" s="2844">
        <v>2</v>
      </c>
    </row>
    <row r="850" spans="1:18">
      <c r="A850" s="2844">
        <v>3</v>
      </c>
      <c r="B850" t="s">
        <v>6397</v>
      </c>
      <c r="C850" s="1554"/>
      <c r="D850" t="s">
        <v>5870</v>
      </c>
      <c r="E850" s="1554"/>
      <c r="F850" s="2886">
        <v>113</v>
      </c>
      <c r="G850" s="980">
        <v>13.8</v>
      </c>
      <c r="H850" s="2910"/>
      <c r="J850" s="2910">
        <v>12</v>
      </c>
      <c r="K850" s="2890">
        <v>1</v>
      </c>
      <c r="L850" s="2890"/>
      <c r="O850" s="1554"/>
      <c r="P850" s="1558"/>
      <c r="R850" s="2844">
        <v>3</v>
      </c>
    </row>
    <row r="851" spans="1:18">
      <c r="A851" s="2844">
        <v>4</v>
      </c>
      <c r="B851" t="s">
        <v>6397</v>
      </c>
      <c r="C851" s="1554"/>
      <c r="D851" t="s">
        <v>5870</v>
      </c>
      <c r="E851" s="1554"/>
      <c r="F851" s="2886">
        <v>115</v>
      </c>
      <c r="G851" s="980">
        <v>13.8</v>
      </c>
      <c r="H851" s="2910"/>
      <c r="J851" s="2910">
        <v>15</v>
      </c>
      <c r="K851" s="2890">
        <v>1</v>
      </c>
      <c r="L851" s="2890"/>
      <c r="O851" s="1554"/>
      <c r="P851" s="1558"/>
      <c r="R851" s="2844">
        <v>4</v>
      </c>
    </row>
    <row r="852" spans="1:18">
      <c r="A852" s="2844">
        <v>5</v>
      </c>
      <c r="B852" t="s">
        <v>6398</v>
      </c>
      <c r="C852" s="1554"/>
      <c r="D852" t="s">
        <v>5870</v>
      </c>
      <c r="E852" s="1554"/>
      <c r="F852" s="2886">
        <v>34.5</v>
      </c>
      <c r="G852" s="980">
        <v>4.16</v>
      </c>
      <c r="H852" s="2910"/>
      <c r="J852" s="2910">
        <v>3.75</v>
      </c>
      <c r="K852" s="2890">
        <v>2</v>
      </c>
      <c r="L852" s="2890"/>
      <c r="O852" s="1554"/>
      <c r="P852" s="1558"/>
      <c r="R852" s="2844">
        <v>5</v>
      </c>
    </row>
    <row r="853" spans="1:18">
      <c r="A853" s="2844">
        <v>6</v>
      </c>
      <c r="B853" t="s">
        <v>6399</v>
      </c>
      <c r="C853" s="1554"/>
      <c r="D853" t="s">
        <v>5870</v>
      </c>
      <c r="E853" s="1554"/>
      <c r="F853" s="2886">
        <v>23</v>
      </c>
      <c r="G853" s="980">
        <v>4.16</v>
      </c>
      <c r="H853" s="2910"/>
      <c r="J853" s="2910">
        <v>2.5</v>
      </c>
      <c r="K853" s="2890">
        <v>3</v>
      </c>
      <c r="L853" s="2890"/>
      <c r="O853" s="1554"/>
      <c r="P853" s="1558"/>
      <c r="R853" s="2850">
        <v>6</v>
      </c>
    </row>
    <row r="854" spans="1:18">
      <c r="A854" s="2844">
        <v>7</v>
      </c>
      <c r="B854" t="s">
        <v>6399</v>
      </c>
      <c r="C854" s="1554"/>
      <c r="D854" t="s">
        <v>5870</v>
      </c>
      <c r="E854" s="1554"/>
      <c r="F854" s="2886">
        <v>22.9</v>
      </c>
      <c r="G854" s="980">
        <v>4.3600000000000003</v>
      </c>
      <c r="H854" s="2910"/>
      <c r="J854" s="2910">
        <v>3.75</v>
      </c>
      <c r="K854" s="2890">
        <v>1</v>
      </c>
      <c r="L854" s="2890"/>
      <c r="O854" s="1554"/>
      <c r="P854" s="1558"/>
      <c r="R854" s="2850">
        <v>7</v>
      </c>
    </row>
    <row r="855" spans="1:18">
      <c r="A855" s="2844">
        <v>8</v>
      </c>
      <c r="B855" t="s">
        <v>6400</v>
      </c>
      <c r="C855" s="1554"/>
      <c r="D855" t="s">
        <v>5870</v>
      </c>
      <c r="E855" s="1554"/>
      <c r="F855" s="2886">
        <v>34.4</v>
      </c>
      <c r="G855" s="980">
        <v>5.04</v>
      </c>
      <c r="H855" s="2910"/>
      <c r="J855" s="2910">
        <v>3.75</v>
      </c>
      <c r="K855" s="2890">
        <v>1</v>
      </c>
      <c r="L855" s="2890"/>
      <c r="O855" s="1554"/>
      <c r="P855" s="1558"/>
      <c r="R855" s="2850">
        <v>8</v>
      </c>
    </row>
    <row r="856" spans="1:18">
      <c r="A856" s="2844">
        <v>9</v>
      </c>
      <c r="B856" t="s">
        <v>6401</v>
      </c>
      <c r="C856" s="1554"/>
      <c r="D856" t="s">
        <v>5870</v>
      </c>
      <c r="E856" s="1554"/>
      <c r="F856" s="2886">
        <v>22.9</v>
      </c>
      <c r="G856" s="980">
        <v>4.3600000000000003</v>
      </c>
      <c r="H856" s="2910"/>
      <c r="J856" s="2910">
        <v>2.5</v>
      </c>
      <c r="K856" s="2890">
        <v>1</v>
      </c>
      <c r="L856" s="2890"/>
      <c r="O856" s="1554"/>
      <c r="P856" s="1558"/>
      <c r="R856" s="2850">
        <v>9</v>
      </c>
    </row>
    <row r="857" spans="1:18">
      <c r="A857" s="2844">
        <v>10</v>
      </c>
      <c r="B857" t="s">
        <v>6401</v>
      </c>
      <c r="C857" s="1554"/>
      <c r="D857" t="s">
        <v>5870</v>
      </c>
      <c r="E857" s="1554"/>
      <c r="F857" s="2886">
        <v>23</v>
      </c>
      <c r="G857" s="980">
        <v>4.16</v>
      </c>
      <c r="H857" s="2910"/>
      <c r="J857" s="2910">
        <v>2.5</v>
      </c>
      <c r="K857" s="2890">
        <v>2</v>
      </c>
      <c r="L857" s="2890"/>
      <c r="O857" s="1554"/>
      <c r="P857" s="1558"/>
      <c r="R857" s="2850">
        <v>10</v>
      </c>
    </row>
    <row r="858" spans="1:18">
      <c r="A858" s="2844">
        <v>11</v>
      </c>
      <c r="B858" t="s">
        <v>6401</v>
      </c>
      <c r="C858" s="1554"/>
      <c r="D858" t="s">
        <v>5870</v>
      </c>
      <c r="E858" s="1554"/>
      <c r="F858" s="2886">
        <v>23</v>
      </c>
      <c r="G858" s="980">
        <v>4.16</v>
      </c>
      <c r="H858" s="2910"/>
      <c r="J858" s="2910">
        <v>3</v>
      </c>
      <c r="K858" s="2890">
        <v>2</v>
      </c>
      <c r="L858" s="2890"/>
      <c r="O858" s="1554"/>
      <c r="P858" s="1558"/>
      <c r="R858" s="2850">
        <v>11</v>
      </c>
    </row>
    <row r="859" spans="1:18">
      <c r="A859" s="2844">
        <v>12</v>
      </c>
      <c r="B859" t="s">
        <v>6402</v>
      </c>
      <c r="C859" s="1554"/>
      <c r="D859" t="s">
        <v>5870</v>
      </c>
      <c r="E859" s="1554"/>
      <c r="F859" s="2886">
        <v>115</v>
      </c>
      <c r="G859" s="980">
        <v>13.8</v>
      </c>
      <c r="H859" s="2910"/>
      <c r="J859" s="2910">
        <v>15</v>
      </c>
      <c r="K859" s="2890">
        <v>2</v>
      </c>
      <c r="L859" s="2890"/>
      <c r="O859" s="1554"/>
      <c r="P859" s="1558"/>
      <c r="R859" s="2850">
        <v>12</v>
      </c>
    </row>
    <row r="860" spans="1:18">
      <c r="A860" s="2844">
        <v>13</v>
      </c>
      <c r="B860" t="s">
        <v>6402</v>
      </c>
      <c r="C860" s="1554"/>
      <c r="D860" t="s">
        <v>5870</v>
      </c>
      <c r="E860" s="1554"/>
      <c r="F860" s="2886">
        <v>115</v>
      </c>
      <c r="G860" s="980">
        <v>13.8</v>
      </c>
      <c r="H860" s="2910"/>
      <c r="J860" s="2910">
        <v>12</v>
      </c>
      <c r="K860" s="2890">
        <v>2</v>
      </c>
      <c r="L860" s="2890"/>
      <c r="O860" s="1554"/>
      <c r="P860" s="1558"/>
      <c r="R860" s="2850">
        <v>13</v>
      </c>
    </row>
    <row r="861" spans="1:18">
      <c r="A861" s="2844">
        <v>14</v>
      </c>
      <c r="B861" t="s">
        <v>6403</v>
      </c>
      <c r="C861" s="1554"/>
      <c r="D861" t="s">
        <v>5870</v>
      </c>
      <c r="E861" s="1554"/>
      <c r="F861" s="2886">
        <v>23</v>
      </c>
      <c r="G861" s="980">
        <v>4.16</v>
      </c>
      <c r="H861" s="2910"/>
      <c r="J861" s="2910">
        <v>4.7249999999999996</v>
      </c>
      <c r="K861" s="2890">
        <v>2</v>
      </c>
      <c r="L861" s="2890"/>
      <c r="O861" s="1554"/>
      <c r="P861" s="1558"/>
      <c r="R861" s="2850">
        <v>14</v>
      </c>
    </row>
    <row r="862" spans="1:18">
      <c r="A862" s="2844">
        <v>15</v>
      </c>
      <c r="B862" t="s">
        <v>6404</v>
      </c>
      <c r="C862" s="1554"/>
      <c r="D862" t="s">
        <v>5868</v>
      </c>
      <c r="E862" s="1554"/>
      <c r="F862" s="2886">
        <v>115</v>
      </c>
      <c r="G862" s="980">
        <v>23</v>
      </c>
      <c r="H862" s="2910"/>
      <c r="J862" s="2910">
        <v>15</v>
      </c>
      <c r="K862" s="2890">
        <v>4</v>
      </c>
      <c r="L862" s="2890"/>
      <c r="O862" s="1554"/>
      <c r="P862" s="1558"/>
      <c r="R862" s="2850">
        <v>15</v>
      </c>
    </row>
    <row r="863" spans="1:18">
      <c r="A863" s="2844">
        <v>16</v>
      </c>
      <c r="B863" t="s">
        <v>6404</v>
      </c>
      <c r="C863" s="1554"/>
      <c r="D863" t="s">
        <v>5868</v>
      </c>
      <c r="E863" s="1554"/>
      <c r="F863" s="2886">
        <v>115</v>
      </c>
      <c r="G863" s="980">
        <v>4.3</v>
      </c>
      <c r="H863" s="2910">
        <v>23</v>
      </c>
      <c r="J863" s="2910">
        <v>7.5</v>
      </c>
      <c r="K863" s="2890">
        <v>2</v>
      </c>
      <c r="L863" s="2890"/>
      <c r="O863" s="1554"/>
      <c r="P863" s="1558"/>
      <c r="R863" s="2850">
        <v>16</v>
      </c>
    </row>
    <row r="864" spans="1:18">
      <c r="A864" s="2844">
        <v>17</v>
      </c>
      <c r="B864" t="s">
        <v>6404</v>
      </c>
      <c r="C864" s="1554"/>
      <c r="D864" t="s">
        <v>5868</v>
      </c>
      <c r="E864" s="1554"/>
      <c r="F864" s="2886">
        <v>115</v>
      </c>
      <c r="G864" s="980">
        <v>23</v>
      </c>
      <c r="H864" s="2910"/>
      <c r="J864" s="2910">
        <v>30</v>
      </c>
      <c r="K864" s="2890">
        <v>4</v>
      </c>
      <c r="L864" s="2890"/>
      <c r="O864" s="1554"/>
      <c r="P864" s="1558"/>
      <c r="R864" s="2844">
        <v>17</v>
      </c>
    </row>
    <row r="865" spans="1:18">
      <c r="A865" s="2844">
        <v>18</v>
      </c>
      <c r="B865" t="s">
        <v>6405</v>
      </c>
      <c r="C865" s="1554"/>
      <c r="D865" t="s">
        <v>5870</v>
      </c>
      <c r="E865" s="1554"/>
      <c r="F865" s="2886">
        <v>22</v>
      </c>
      <c r="G865" s="980">
        <v>4.33</v>
      </c>
      <c r="H865" s="2910"/>
      <c r="J865" s="2910">
        <v>2.5</v>
      </c>
      <c r="K865" s="2890">
        <v>1</v>
      </c>
      <c r="L865" s="2890"/>
      <c r="O865" s="1554"/>
      <c r="P865" s="1558"/>
      <c r="R865" s="2844">
        <v>18</v>
      </c>
    </row>
    <row r="866" spans="1:18">
      <c r="A866" s="2844">
        <v>19</v>
      </c>
      <c r="B866" t="s">
        <v>6405</v>
      </c>
      <c r="C866" s="1554"/>
      <c r="D866" t="s">
        <v>5870</v>
      </c>
      <c r="E866" s="1554"/>
      <c r="F866" s="2886">
        <v>23</v>
      </c>
      <c r="G866" s="980">
        <v>4.16</v>
      </c>
      <c r="H866" s="2910"/>
      <c r="J866" s="2910">
        <v>2.5</v>
      </c>
      <c r="K866" s="2890">
        <v>2</v>
      </c>
      <c r="L866" s="2890"/>
      <c r="O866" s="1554"/>
      <c r="P866" s="1558"/>
      <c r="R866" s="2844">
        <v>19</v>
      </c>
    </row>
    <row r="867" spans="1:18">
      <c r="A867" s="2844">
        <v>20</v>
      </c>
      <c r="B867" t="s">
        <v>6406</v>
      </c>
      <c r="C867" s="1554"/>
      <c r="D867" t="s">
        <v>5870</v>
      </c>
      <c r="E867" s="1554"/>
      <c r="F867" s="2886">
        <v>12</v>
      </c>
      <c r="G867" s="980">
        <v>4.16</v>
      </c>
      <c r="H867" s="2910"/>
      <c r="J867" s="2910">
        <v>3.5</v>
      </c>
      <c r="K867" s="2890">
        <v>3</v>
      </c>
      <c r="L867" s="2890"/>
      <c r="O867" s="1554"/>
      <c r="P867" s="1558"/>
      <c r="R867" s="2844">
        <v>20</v>
      </c>
    </row>
    <row r="868" spans="1:18">
      <c r="A868" s="2844">
        <v>21</v>
      </c>
      <c r="B868" t="s">
        <v>6407</v>
      </c>
      <c r="C868" s="1554"/>
      <c r="D868" t="s">
        <v>5870</v>
      </c>
      <c r="E868" s="1554"/>
      <c r="F868" s="2886">
        <v>12</v>
      </c>
      <c r="G868" s="980">
        <v>4.16</v>
      </c>
      <c r="H868" s="2910"/>
      <c r="J868" s="2910">
        <v>3.5</v>
      </c>
      <c r="K868" s="2890">
        <v>3</v>
      </c>
      <c r="L868" s="2890"/>
      <c r="O868" s="1554"/>
      <c r="P868" s="1558"/>
      <c r="R868" s="2844">
        <v>21</v>
      </c>
    </row>
    <row r="869" spans="1:18">
      <c r="A869" s="2844">
        <v>22</v>
      </c>
      <c r="B869" t="s">
        <v>6408</v>
      </c>
      <c r="C869" s="1554"/>
      <c r="D869" t="s">
        <v>5870</v>
      </c>
      <c r="E869" s="1554"/>
      <c r="F869" s="2886">
        <v>12</v>
      </c>
      <c r="G869" s="980">
        <v>4.8</v>
      </c>
      <c r="H869" s="2910"/>
      <c r="J869" s="2910">
        <v>3.5</v>
      </c>
      <c r="K869" s="2890">
        <v>1</v>
      </c>
      <c r="L869" s="2890"/>
      <c r="O869" s="1554"/>
      <c r="P869" s="1558"/>
      <c r="R869" s="2844">
        <v>22</v>
      </c>
    </row>
    <row r="870" spans="1:18">
      <c r="A870" s="2844">
        <v>23</v>
      </c>
      <c r="B870" t="s">
        <v>6408</v>
      </c>
      <c r="C870" s="1554"/>
      <c r="D870" t="s">
        <v>5870</v>
      </c>
      <c r="E870" s="1554"/>
      <c r="F870" s="2886">
        <v>11.4</v>
      </c>
      <c r="G870" s="980">
        <v>5.04</v>
      </c>
      <c r="H870" s="2910"/>
      <c r="J870" s="2910">
        <v>3.5</v>
      </c>
      <c r="K870" s="2890">
        <v>1</v>
      </c>
      <c r="L870" s="2890"/>
      <c r="O870" s="1554"/>
      <c r="P870" s="1558"/>
      <c r="R870" s="2844">
        <v>23</v>
      </c>
    </row>
    <row r="871" spans="1:18">
      <c r="A871" s="2844">
        <v>24</v>
      </c>
      <c r="B871" t="s">
        <v>6408</v>
      </c>
      <c r="C871" s="1554"/>
      <c r="D871" t="s">
        <v>5870</v>
      </c>
      <c r="E871" s="1554"/>
      <c r="F871" s="2886">
        <v>11</v>
      </c>
      <c r="G871" s="980">
        <v>4.16</v>
      </c>
      <c r="H871" s="2910"/>
      <c r="J871" s="2910">
        <v>3.5</v>
      </c>
      <c r="K871" s="2890">
        <v>1</v>
      </c>
      <c r="L871" s="2890"/>
      <c r="O871" s="1554"/>
      <c r="P871" s="1558"/>
      <c r="R871" s="2844">
        <v>24</v>
      </c>
    </row>
    <row r="872" spans="1:18">
      <c r="A872" s="2844">
        <v>25</v>
      </c>
      <c r="B872" t="s">
        <v>6409</v>
      </c>
      <c r="C872" s="1554"/>
      <c r="D872" t="s">
        <v>5870</v>
      </c>
      <c r="E872" s="1554"/>
      <c r="F872" s="2886">
        <v>12</v>
      </c>
      <c r="G872" s="980">
        <v>4.16</v>
      </c>
      <c r="H872" s="2910"/>
      <c r="J872" s="2910">
        <v>3.5</v>
      </c>
      <c r="K872" s="2890">
        <v>3</v>
      </c>
      <c r="L872" s="2890"/>
      <c r="O872" s="1554"/>
      <c r="P872" s="1558"/>
      <c r="R872" s="2844">
        <v>25</v>
      </c>
    </row>
    <row r="873" spans="1:18">
      <c r="A873" s="2844">
        <v>26</v>
      </c>
      <c r="B873" t="s">
        <v>6410</v>
      </c>
      <c r="C873" s="1554"/>
      <c r="D873" t="s">
        <v>5870</v>
      </c>
      <c r="E873" s="1554"/>
      <c r="F873" s="2886">
        <v>13.2</v>
      </c>
      <c r="G873" s="980">
        <v>7.6210000000000004</v>
      </c>
      <c r="H873" s="2910"/>
      <c r="J873" s="2910">
        <v>7.5</v>
      </c>
      <c r="K873" s="2890">
        <v>2</v>
      </c>
      <c r="L873" s="2890"/>
      <c r="O873" s="1554"/>
      <c r="P873" s="1558"/>
      <c r="R873" s="2844">
        <v>26</v>
      </c>
    </row>
    <row r="874" spans="1:18">
      <c r="A874" s="2844">
        <v>27</v>
      </c>
      <c r="B874" t="s">
        <v>6411</v>
      </c>
      <c r="C874" s="1554"/>
      <c r="D874" t="s">
        <v>5870</v>
      </c>
      <c r="E874" s="1554"/>
      <c r="F874" s="2886">
        <v>34.5</v>
      </c>
      <c r="G874" s="980">
        <v>4.8</v>
      </c>
      <c r="H874" s="2910"/>
      <c r="J874" s="2910">
        <v>4.6870000000000003</v>
      </c>
      <c r="K874" s="2890">
        <v>1</v>
      </c>
      <c r="L874" s="2890"/>
      <c r="O874" s="1554"/>
      <c r="P874" s="1558"/>
      <c r="R874" s="2844">
        <v>27</v>
      </c>
    </row>
    <row r="875" spans="1:18">
      <c r="A875" s="2844">
        <v>28</v>
      </c>
      <c r="B875" t="s">
        <v>6412</v>
      </c>
      <c r="C875" s="1554"/>
      <c r="D875" t="s">
        <v>5870</v>
      </c>
      <c r="E875" s="1554"/>
      <c r="F875" s="2886">
        <v>34.5</v>
      </c>
      <c r="G875" s="980">
        <v>4.8</v>
      </c>
      <c r="H875" s="2910"/>
      <c r="J875" s="2910">
        <v>3.75</v>
      </c>
      <c r="K875" s="2890">
        <v>1</v>
      </c>
      <c r="L875" s="2890"/>
      <c r="O875" s="1554"/>
      <c r="P875" s="1558"/>
      <c r="R875" s="2844">
        <v>28</v>
      </c>
    </row>
    <row r="876" spans="1:18">
      <c r="A876" s="2844">
        <v>29</v>
      </c>
      <c r="B876" t="s">
        <v>6413</v>
      </c>
      <c r="C876" s="1554"/>
      <c r="D876" t="s">
        <v>5870</v>
      </c>
      <c r="E876" s="1554"/>
      <c r="F876" s="2886">
        <v>34.4</v>
      </c>
      <c r="G876" s="980">
        <v>5.04</v>
      </c>
      <c r="H876" s="2910"/>
      <c r="J876" s="2910">
        <v>3.75</v>
      </c>
      <c r="K876" s="2890">
        <v>1</v>
      </c>
      <c r="L876" s="2890"/>
      <c r="O876" s="1554"/>
      <c r="P876" s="1558"/>
      <c r="R876" s="2844">
        <v>29</v>
      </c>
    </row>
    <row r="877" spans="1:18">
      <c r="A877" s="2844">
        <v>30</v>
      </c>
      <c r="B877" t="s">
        <v>6414</v>
      </c>
      <c r="C877" s="1554"/>
      <c r="D877" t="s">
        <v>5870</v>
      </c>
      <c r="E877" s="1554"/>
      <c r="F877" s="2886">
        <v>34.5</v>
      </c>
      <c r="G877" s="980">
        <v>4.8</v>
      </c>
      <c r="H877" s="2910"/>
      <c r="J877" s="2910">
        <v>3.75</v>
      </c>
      <c r="K877" s="2890">
        <v>1</v>
      </c>
      <c r="L877" s="2890"/>
      <c r="O877" s="1554"/>
      <c r="P877" s="1558"/>
      <c r="R877" s="2844">
        <v>30</v>
      </c>
    </row>
    <row r="878" spans="1:18">
      <c r="A878" s="2844">
        <v>31</v>
      </c>
      <c r="B878" t="s">
        <v>6415</v>
      </c>
      <c r="C878" s="1554"/>
      <c r="D878" t="s">
        <v>5870</v>
      </c>
      <c r="E878" s="1554"/>
      <c r="F878" s="2886">
        <v>34.4</v>
      </c>
      <c r="G878" s="980">
        <v>5.04</v>
      </c>
      <c r="H878" s="2910"/>
      <c r="J878" s="2910">
        <v>7.5</v>
      </c>
      <c r="K878" s="2890">
        <v>1</v>
      </c>
      <c r="L878" s="2890"/>
      <c r="O878" s="1554"/>
      <c r="P878" s="1558"/>
      <c r="R878" s="2844">
        <v>31</v>
      </c>
    </row>
    <row r="879" spans="1:18">
      <c r="A879" s="2844">
        <v>32</v>
      </c>
      <c r="B879" t="s">
        <v>6416</v>
      </c>
      <c r="C879" s="1554"/>
      <c r="D879" t="s">
        <v>5870</v>
      </c>
      <c r="E879" s="1554"/>
      <c r="F879" s="2886">
        <v>113</v>
      </c>
      <c r="G879" s="980">
        <v>13.8</v>
      </c>
      <c r="H879" s="2910"/>
      <c r="J879" s="2910">
        <v>12</v>
      </c>
      <c r="K879" s="2890">
        <v>2</v>
      </c>
      <c r="L879" s="2890"/>
      <c r="O879" s="1554"/>
      <c r="P879" s="1558"/>
      <c r="R879" s="2844">
        <v>32</v>
      </c>
    </row>
    <row r="880" spans="1:18">
      <c r="A880" s="2844">
        <v>33</v>
      </c>
      <c r="B880" t="s">
        <v>6417</v>
      </c>
      <c r="C880" s="1554"/>
      <c r="D880" t="s">
        <v>5870</v>
      </c>
      <c r="E880" s="1554"/>
      <c r="F880" s="2886">
        <v>115</v>
      </c>
      <c r="G880" s="980">
        <v>13.8</v>
      </c>
      <c r="H880" s="2910"/>
      <c r="J880" s="2910">
        <v>15</v>
      </c>
      <c r="K880" s="2890">
        <v>2</v>
      </c>
      <c r="L880" s="2890"/>
      <c r="O880" s="1554"/>
      <c r="P880" s="1558"/>
      <c r="R880" s="2844">
        <v>33</v>
      </c>
    </row>
    <row r="881" spans="1:18">
      <c r="A881" s="2844">
        <v>34</v>
      </c>
      <c r="B881" t="s">
        <v>6418</v>
      </c>
      <c r="C881" s="1554"/>
      <c r="D881" t="s">
        <v>5870</v>
      </c>
      <c r="E881" s="1554"/>
      <c r="F881" s="2886">
        <v>34.5</v>
      </c>
      <c r="G881" s="980">
        <v>4.8</v>
      </c>
      <c r="H881" s="2910"/>
      <c r="J881" s="2910">
        <v>0.83299999999999996</v>
      </c>
      <c r="K881" s="2890">
        <v>3</v>
      </c>
      <c r="L881" s="2890"/>
      <c r="O881" s="1554"/>
      <c r="P881" s="1558"/>
      <c r="R881" s="2844">
        <v>34</v>
      </c>
    </row>
    <row r="882" spans="1:18">
      <c r="A882" s="2844">
        <v>35</v>
      </c>
      <c r="B882" t="s">
        <v>6419</v>
      </c>
      <c r="C882" s="1554"/>
      <c r="D882" t="s">
        <v>5870</v>
      </c>
      <c r="E882" s="1554"/>
      <c r="F882" s="2886">
        <v>22.9</v>
      </c>
      <c r="G882" s="980">
        <v>4.3600000000000003</v>
      </c>
      <c r="H882" s="2910"/>
      <c r="J882" s="2910">
        <v>7.5</v>
      </c>
      <c r="K882" s="2890">
        <v>2</v>
      </c>
      <c r="L882" s="2890"/>
      <c r="O882" s="1554"/>
      <c r="P882" s="1558"/>
      <c r="R882" s="2844">
        <v>35</v>
      </c>
    </row>
    <row r="883" spans="1:18">
      <c r="A883" s="2844">
        <v>36</v>
      </c>
      <c r="B883" t="s">
        <v>6420</v>
      </c>
      <c r="C883" s="1554"/>
      <c r="D883" t="s">
        <v>5870</v>
      </c>
      <c r="E883" s="1554"/>
      <c r="F883" s="2886">
        <v>34.5</v>
      </c>
      <c r="G883" s="980">
        <v>4.16</v>
      </c>
      <c r="H883" s="2910"/>
      <c r="J883" s="2910">
        <v>4.2</v>
      </c>
      <c r="K883" s="2890">
        <v>3</v>
      </c>
      <c r="L883" s="2890"/>
      <c r="O883" s="1554"/>
      <c r="P883" s="1558"/>
      <c r="R883" s="2844">
        <v>36</v>
      </c>
    </row>
    <row r="884" spans="1:18">
      <c r="A884" s="2844">
        <v>37</v>
      </c>
      <c r="B884" t="s">
        <v>6420</v>
      </c>
      <c r="C884" s="1554"/>
      <c r="D884" t="s">
        <v>5870</v>
      </c>
      <c r="E884" s="1554"/>
      <c r="F884" s="2886">
        <v>34.4</v>
      </c>
      <c r="G884" s="980">
        <v>4.3600000000000003</v>
      </c>
      <c r="H884" s="2910"/>
      <c r="J884" s="2910">
        <v>4.2</v>
      </c>
      <c r="K884" s="2890">
        <v>1</v>
      </c>
      <c r="L884" s="2890"/>
      <c r="O884" s="1554"/>
      <c r="P884" s="1558"/>
      <c r="R884" s="2844">
        <v>37</v>
      </c>
    </row>
    <row r="885" spans="1:18">
      <c r="A885" s="2844">
        <v>38</v>
      </c>
      <c r="B885" t="s">
        <v>6421</v>
      </c>
      <c r="C885" s="1554"/>
      <c r="D885" t="s">
        <v>5870</v>
      </c>
      <c r="E885" s="1554"/>
      <c r="F885" s="2886">
        <v>23</v>
      </c>
      <c r="G885" s="980">
        <v>4.16</v>
      </c>
      <c r="H885" s="2910"/>
      <c r="J885" s="2910">
        <v>2.5</v>
      </c>
      <c r="K885" s="2890">
        <v>2</v>
      </c>
      <c r="L885" s="2890"/>
      <c r="O885" s="1554"/>
      <c r="P885" s="1558"/>
      <c r="R885" s="2844">
        <v>38</v>
      </c>
    </row>
    <row r="886" spans="1:18">
      <c r="A886" s="2844">
        <v>39</v>
      </c>
      <c r="B886" t="s">
        <v>6422</v>
      </c>
      <c r="C886" s="1554"/>
      <c r="D886" t="s">
        <v>5870</v>
      </c>
      <c r="E886" s="1554"/>
      <c r="F886" s="2886">
        <v>23</v>
      </c>
      <c r="G886" s="980">
        <v>4.16</v>
      </c>
      <c r="H886" s="2910"/>
      <c r="J886" s="2910">
        <v>2.5</v>
      </c>
      <c r="K886" s="2890">
        <v>2</v>
      </c>
      <c r="L886" s="2890"/>
      <c r="O886" s="1554"/>
      <c r="P886" s="1558"/>
      <c r="R886" s="2844">
        <v>39</v>
      </c>
    </row>
    <row r="887" spans="1:18">
      <c r="A887" s="2844">
        <v>40</v>
      </c>
      <c r="B887" t="s">
        <v>6422</v>
      </c>
      <c r="C887" s="1554"/>
      <c r="D887" t="s">
        <v>5870</v>
      </c>
      <c r="E887" s="1554"/>
      <c r="F887" s="2886">
        <v>22</v>
      </c>
      <c r="G887" s="980">
        <v>4.3</v>
      </c>
      <c r="H887" s="2910"/>
      <c r="J887" s="2910">
        <v>2.5</v>
      </c>
      <c r="K887" s="2890">
        <v>1</v>
      </c>
      <c r="L887" s="2890"/>
      <c r="O887" s="1554"/>
      <c r="P887" s="1558"/>
      <c r="R887" s="2844">
        <v>40</v>
      </c>
    </row>
    <row r="888" spans="1:18">
      <c r="A888" s="2844">
        <v>41</v>
      </c>
      <c r="B888" t="s">
        <v>6423</v>
      </c>
      <c r="C888" s="1554"/>
      <c r="D888" t="s">
        <v>5870</v>
      </c>
      <c r="E888" s="1554"/>
      <c r="F888" s="2886">
        <v>115</v>
      </c>
      <c r="G888" s="980">
        <v>4.33</v>
      </c>
      <c r="H888" s="2910"/>
      <c r="J888" s="2910">
        <v>7.5</v>
      </c>
      <c r="K888" s="2890">
        <v>1</v>
      </c>
      <c r="L888" s="2890"/>
      <c r="O888" s="1554"/>
      <c r="P888" s="1558"/>
      <c r="R888" s="2844">
        <v>41</v>
      </c>
    </row>
    <row r="889" spans="1:18">
      <c r="A889" s="2844">
        <v>42</v>
      </c>
      <c r="B889" t="s">
        <v>6423</v>
      </c>
      <c r="C889" s="1554"/>
      <c r="D889" t="s">
        <v>5870</v>
      </c>
      <c r="E889" s="1554"/>
      <c r="F889" s="2886">
        <v>115</v>
      </c>
      <c r="G889" s="980">
        <v>4.3600000000000003</v>
      </c>
      <c r="H889" s="2910"/>
      <c r="J889" s="2910">
        <v>7.5</v>
      </c>
      <c r="K889" s="2890">
        <v>1</v>
      </c>
      <c r="L889" s="2890"/>
      <c r="O889" s="1554"/>
      <c r="P889" s="1558"/>
      <c r="R889" s="2844">
        <v>42</v>
      </c>
    </row>
    <row r="890" spans="1:18">
      <c r="A890" s="2844">
        <v>43</v>
      </c>
      <c r="B890" t="s">
        <v>6424</v>
      </c>
      <c r="C890" s="1554"/>
      <c r="D890" t="s">
        <v>5870</v>
      </c>
      <c r="E890" s="1554"/>
      <c r="F890" s="2886">
        <v>115</v>
      </c>
      <c r="G890" s="980">
        <v>13.8</v>
      </c>
      <c r="H890" s="2910"/>
      <c r="J890" s="2910">
        <v>20</v>
      </c>
      <c r="K890" s="2890">
        <v>2</v>
      </c>
      <c r="L890" s="2890"/>
      <c r="O890" s="1554"/>
      <c r="P890" s="1558"/>
      <c r="R890" s="2844">
        <v>43</v>
      </c>
    </row>
    <row r="891" spans="1:18">
      <c r="A891" s="2844">
        <v>44</v>
      </c>
      <c r="B891" t="s">
        <v>6425</v>
      </c>
      <c r="C891" s="1554"/>
      <c r="D891" t="s">
        <v>5870</v>
      </c>
      <c r="E891" s="1554"/>
      <c r="F891" s="2886">
        <v>34.5</v>
      </c>
      <c r="G891" s="980">
        <v>4.8</v>
      </c>
      <c r="H891" s="2910"/>
      <c r="J891" s="2910">
        <v>3.75</v>
      </c>
      <c r="K891" s="2890">
        <v>1</v>
      </c>
      <c r="L891" s="2890"/>
      <c r="O891" s="1554"/>
      <c r="P891" s="1558"/>
      <c r="R891" s="2844">
        <v>44</v>
      </c>
    </row>
    <row r="892" spans="1:18">
      <c r="A892" s="2844">
        <v>45</v>
      </c>
      <c r="B892" t="s">
        <v>6426</v>
      </c>
      <c r="C892" s="1554"/>
      <c r="D892" t="s">
        <v>5870</v>
      </c>
      <c r="E892" s="1554"/>
      <c r="F892" s="2886">
        <v>115</v>
      </c>
      <c r="G892" s="980">
        <v>4.16</v>
      </c>
      <c r="H892" s="2910"/>
      <c r="J892" s="2910">
        <v>12.5</v>
      </c>
      <c r="K892" s="2890">
        <v>1</v>
      </c>
      <c r="L892" s="2890"/>
      <c r="O892" s="1554"/>
      <c r="P892" s="1558"/>
      <c r="R892" s="2844">
        <v>45</v>
      </c>
    </row>
    <row r="893" spans="1:18">
      <c r="A893" s="2844">
        <v>46</v>
      </c>
      <c r="B893" t="s">
        <v>6427</v>
      </c>
      <c r="C893" s="1554"/>
      <c r="D893" t="s">
        <v>5870</v>
      </c>
      <c r="E893" s="1554"/>
      <c r="F893" s="2886">
        <v>115</v>
      </c>
      <c r="G893" s="980">
        <v>4.33</v>
      </c>
      <c r="H893" s="2910"/>
      <c r="J893" s="2910">
        <v>3.75</v>
      </c>
      <c r="K893" s="2890">
        <v>2</v>
      </c>
      <c r="L893" s="2890"/>
      <c r="O893" s="1554"/>
      <c r="P893" s="1558"/>
      <c r="R893" s="2844">
        <v>46</v>
      </c>
    </row>
    <row r="894" spans="1:18">
      <c r="A894" s="2844">
        <v>47</v>
      </c>
      <c r="B894" t="s">
        <v>6428</v>
      </c>
      <c r="C894" s="1554"/>
      <c r="D894" t="s">
        <v>5870</v>
      </c>
      <c r="E894" s="1554"/>
      <c r="F894" s="2886">
        <v>115</v>
      </c>
      <c r="G894" s="980">
        <v>13.8</v>
      </c>
      <c r="H894" s="2910"/>
      <c r="J894" s="2910">
        <v>18</v>
      </c>
      <c r="K894" s="2890">
        <v>2</v>
      </c>
      <c r="L894" s="2890"/>
      <c r="O894" s="1554"/>
      <c r="P894" s="1558"/>
      <c r="R894" s="2844">
        <v>47</v>
      </c>
    </row>
    <row r="895" spans="1:18">
      <c r="A895" s="2844">
        <v>48</v>
      </c>
      <c r="B895" t="s">
        <v>6429</v>
      </c>
      <c r="C895" s="1554"/>
      <c r="D895" t="s">
        <v>5868</v>
      </c>
      <c r="E895" s="1554"/>
      <c r="F895" s="2886">
        <v>115</v>
      </c>
      <c r="G895" s="980">
        <v>4.33</v>
      </c>
      <c r="H895" s="2910"/>
      <c r="J895" s="2910">
        <v>7.5</v>
      </c>
      <c r="K895" s="2890">
        <v>1</v>
      </c>
      <c r="L895" s="2890"/>
      <c r="O895" s="1554"/>
      <c r="P895" s="1558"/>
      <c r="R895" s="2844">
        <v>48</v>
      </c>
    </row>
    <row r="896" spans="1:18">
      <c r="A896" s="2844">
        <v>49</v>
      </c>
      <c r="B896" t="s">
        <v>6430</v>
      </c>
      <c r="C896" s="1554"/>
      <c r="D896" t="s">
        <v>5870</v>
      </c>
      <c r="E896" s="1554"/>
      <c r="F896" s="2886">
        <v>34.5</v>
      </c>
      <c r="G896" s="980">
        <v>13.8</v>
      </c>
      <c r="H896" s="2910"/>
      <c r="J896" s="2910">
        <v>3.75</v>
      </c>
      <c r="K896" s="2890">
        <v>1</v>
      </c>
      <c r="L896" s="2890"/>
      <c r="O896" s="1554"/>
      <c r="P896" s="1558"/>
      <c r="R896" s="2844">
        <v>49</v>
      </c>
    </row>
    <row r="897" spans="1:18">
      <c r="A897" s="2844">
        <v>50</v>
      </c>
      <c r="B897" t="s">
        <v>6430</v>
      </c>
      <c r="C897" s="1554"/>
      <c r="D897" t="s">
        <v>5870</v>
      </c>
      <c r="E897" s="1554"/>
      <c r="F897" s="2886">
        <v>34.5</v>
      </c>
      <c r="G897" s="980">
        <v>4.8</v>
      </c>
      <c r="H897" s="2910"/>
      <c r="J897" s="2910">
        <v>1.5</v>
      </c>
      <c r="K897" s="2890">
        <v>1</v>
      </c>
      <c r="L897" s="2890"/>
      <c r="O897" s="1554"/>
      <c r="P897" s="1558"/>
      <c r="R897" s="2844">
        <v>50</v>
      </c>
    </row>
    <row r="898" spans="1:18">
      <c r="A898" s="2844">
        <v>51</v>
      </c>
      <c r="B898" t="s">
        <v>6431</v>
      </c>
      <c r="C898" s="1554"/>
      <c r="D898" t="s">
        <v>5870</v>
      </c>
      <c r="E898" s="1554"/>
      <c r="F898" s="2886">
        <v>115</v>
      </c>
      <c r="G898" s="980">
        <v>4.16</v>
      </c>
      <c r="H898" s="2910"/>
      <c r="J898" s="2910">
        <v>3.75</v>
      </c>
      <c r="K898" s="2890">
        <v>2</v>
      </c>
      <c r="L898" s="2890"/>
      <c r="O898" s="1554"/>
      <c r="P898" s="1558"/>
      <c r="R898" s="2844">
        <v>51</v>
      </c>
    </row>
    <row r="899" spans="1:18">
      <c r="A899" s="2844">
        <v>52</v>
      </c>
      <c r="B899" t="s">
        <v>6432</v>
      </c>
      <c r="C899" s="1554"/>
      <c r="D899" t="s">
        <v>5870</v>
      </c>
      <c r="E899" s="1554"/>
      <c r="F899" s="2886">
        <v>115</v>
      </c>
      <c r="G899" s="980">
        <v>4.16</v>
      </c>
      <c r="H899" s="2910"/>
      <c r="J899" s="2910">
        <v>7.5</v>
      </c>
      <c r="K899" s="2890">
        <v>1</v>
      </c>
      <c r="L899" s="2890"/>
      <c r="O899" s="1554"/>
      <c r="P899" s="1558"/>
      <c r="R899" s="2844">
        <v>52</v>
      </c>
    </row>
    <row r="900" spans="1:18">
      <c r="A900" s="2844">
        <v>53</v>
      </c>
      <c r="B900" t="s">
        <v>6433</v>
      </c>
      <c r="C900" s="1554"/>
      <c r="D900" t="s">
        <v>5870</v>
      </c>
      <c r="E900" s="1554"/>
      <c r="F900" s="2886">
        <v>23</v>
      </c>
      <c r="G900" s="980">
        <v>4.16</v>
      </c>
      <c r="H900" s="2910"/>
      <c r="J900" s="2910">
        <v>5</v>
      </c>
      <c r="K900" s="2890">
        <v>1</v>
      </c>
      <c r="L900" s="2890"/>
      <c r="O900" s="1554"/>
      <c r="P900" s="1558"/>
      <c r="R900" s="2844">
        <v>53</v>
      </c>
    </row>
    <row r="901" spans="1:18">
      <c r="A901" s="2844">
        <v>54</v>
      </c>
      <c r="B901" t="s">
        <v>6434</v>
      </c>
      <c r="C901" s="1554"/>
      <c r="D901" t="s">
        <v>5870</v>
      </c>
      <c r="E901" s="1554"/>
      <c r="F901" s="2886">
        <v>23</v>
      </c>
      <c r="G901" s="980">
        <v>4.16</v>
      </c>
      <c r="H901" s="2910"/>
      <c r="J901" s="2910">
        <v>3.75</v>
      </c>
      <c r="K901" s="2890">
        <v>3</v>
      </c>
      <c r="L901" s="2890"/>
      <c r="O901" s="1554"/>
      <c r="P901" s="1558"/>
      <c r="R901" s="2844">
        <v>54</v>
      </c>
    </row>
    <row r="902" spans="1:18">
      <c r="A902" s="2844">
        <v>55</v>
      </c>
      <c r="B902" t="s">
        <v>6434</v>
      </c>
      <c r="C902" s="1554"/>
      <c r="D902" t="s">
        <v>5870</v>
      </c>
      <c r="E902" s="1554"/>
      <c r="F902" s="2886">
        <v>23</v>
      </c>
      <c r="G902" s="980">
        <v>4.16</v>
      </c>
      <c r="H902" s="2910"/>
      <c r="J902" s="2910">
        <v>4.2</v>
      </c>
      <c r="K902" s="2890">
        <v>3</v>
      </c>
      <c r="L902" s="2890"/>
      <c r="O902" s="1554"/>
      <c r="P902" s="1558"/>
      <c r="R902" s="2844">
        <v>55</v>
      </c>
    </row>
    <row r="903" spans="1:18">
      <c r="A903" s="2844">
        <v>56</v>
      </c>
      <c r="B903" t="s">
        <v>6435</v>
      </c>
      <c r="C903" s="1554"/>
      <c r="D903" t="s">
        <v>5870</v>
      </c>
      <c r="E903" s="1554"/>
      <c r="F903" s="2886">
        <v>23</v>
      </c>
      <c r="G903" s="980">
        <v>4.16</v>
      </c>
      <c r="H903" s="2910"/>
      <c r="J903" s="2910">
        <v>3.75</v>
      </c>
      <c r="K903" s="2890">
        <v>3</v>
      </c>
      <c r="L903" s="2890"/>
      <c r="O903" s="1554"/>
      <c r="P903" s="1558"/>
      <c r="R903" s="2844">
        <v>56</v>
      </c>
    </row>
    <row r="904" spans="1:18">
      <c r="A904" s="2844">
        <v>57</v>
      </c>
      <c r="B904" t="s">
        <v>6436</v>
      </c>
      <c r="C904" s="1554"/>
      <c r="D904" t="s">
        <v>5870</v>
      </c>
      <c r="E904" s="1554"/>
      <c r="F904" s="2886">
        <v>22.9</v>
      </c>
      <c r="G904" s="980">
        <v>4.3600000000000003</v>
      </c>
      <c r="H904" s="2910"/>
      <c r="J904" s="2910">
        <v>3.75</v>
      </c>
      <c r="K904" s="2890">
        <v>2</v>
      </c>
      <c r="L904" s="2890"/>
      <c r="O904" s="1554"/>
      <c r="P904" s="1558"/>
      <c r="R904" s="2844">
        <v>57</v>
      </c>
    </row>
    <row r="905" spans="1:18" ht="16" thickBot="1">
      <c r="A905" s="2844">
        <v>58</v>
      </c>
      <c r="B905" t="s">
        <v>6437</v>
      </c>
      <c r="C905" s="1554"/>
      <c r="D905" t="s">
        <v>5870</v>
      </c>
      <c r="E905" s="1554"/>
      <c r="F905" s="2886">
        <v>34.5</v>
      </c>
      <c r="G905" s="980">
        <v>4.8</v>
      </c>
      <c r="H905" s="2910"/>
      <c r="J905" s="2910">
        <v>5.25</v>
      </c>
      <c r="K905" s="2890">
        <v>1</v>
      </c>
      <c r="L905" s="2890"/>
      <c r="O905" s="1554"/>
      <c r="P905" s="1558"/>
      <c r="R905" s="2844">
        <v>58</v>
      </c>
    </row>
    <row r="906" spans="1:18" ht="16" thickBot="1">
      <c r="A906" s="1002">
        <v>59</v>
      </c>
      <c r="B906" s="981"/>
      <c r="C906" s="1789" t="s">
        <v>5892</v>
      </c>
      <c r="D906" s="981"/>
      <c r="E906" s="997"/>
      <c r="F906" s="998"/>
      <c r="G906" s="999"/>
      <c r="H906" s="1000"/>
      <c r="J906" s="1001"/>
      <c r="K906" s="2896">
        <f>SUM(K848:K905)</f>
        <v>102</v>
      </c>
      <c r="L906" s="2896">
        <f>SUM(L848:L905)</f>
        <v>0</v>
      </c>
      <c r="M906" s="3038"/>
      <c r="N906" s="3038"/>
      <c r="O906" s="1789"/>
      <c r="P906" s="2896">
        <f>SUM(P848:P905)</f>
        <v>0</v>
      </c>
      <c r="Q906" s="2896">
        <f>SUM(Q848:Q905)</f>
        <v>0</v>
      </c>
      <c r="R906" s="1002">
        <v>59</v>
      </c>
    </row>
    <row r="908" spans="1:18">
      <c r="A908" s="12" t="s">
        <v>6438</v>
      </c>
      <c r="B908" s="391"/>
      <c r="C908" s="391"/>
      <c r="D908" s="391"/>
      <c r="E908" s="391"/>
      <c r="F908" s="391"/>
      <c r="G908" s="391"/>
      <c r="H908" s="391"/>
      <c r="J908" s="12" t="s">
        <v>6439</v>
      </c>
      <c r="K908" s="391"/>
      <c r="L908" s="391"/>
      <c r="M908" s="391"/>
      <c r="N908" s="391"/>
      <c r="O908" s="391"/>
      <c r="P908" s="391"/>
      <c r="Q908" s="391"/>
      <c r="R908" s="391"/>
    </row>
    <row r="910" spans="1:18" ht="16" thickBot="1">
      <c r="A910" s="9"/>
      <c r="B910" s="981"/>
      <c r="C910" s="3038"/>
      <c r="D910" s="3038"/>
      <c r="E910" s="3038"/>
      <c r="F910" s="3096"/>
      <c r="G910" s="3096"/>
      <c r="H910" s="3060"/>
      <c r="J910" s="9"/>
      <c r="K910" s="3038"/>
      <c r="L910" s="3038"/>
      <c r="M910" s="3038"/>
      <c r="N910" s="3038"/>
      <c r="O910" s="3038"/>
      <c r="P910" s="3096"/>
      <c r="Q910" s="3096"/>
    </row>
    <row r="911" spans="1:18" ht="16" thickBot="1">
      <c r="A911" s="2898" t="s">
        <v>5820</v>
      </c>
      <c r="B911" s="3067"/>
      <c r="C911" s="3067"/>
      <c r="D911" s="3060"/>
      <c r="E911" s="3060"/>
      <c r="F911" s="2839"/>
      <c r="G911" s="2839"/>
      <c r="H911" s="2034"/>
      <c r="J911" s="2898" t="s">
        <v>5820</v>
      </c>
      <c r="K911" s="3067"/>
      <c r="L911" s="3067"/>
      <c r="M911" s="3060"/>
      <c r="N911" s="3060"/>
      <c r="O911" s="3060"/>
      <c r="P911" s="2839"/>
      <c r="Q911" s="2839"/>
      <c r="R911" s="2862"/>
    </row>
    <row r="912" spans="1:18">
      <c r="A912" s="2791"/>
      <c r="C912" s="1554"/>
      <c r="D912" s="363"/>
      <c r="E912" s="1598"/>
      <c r="F912" s="391"/>
      <c r="G912" s="391"/>
      <c r="H912" s="2753"/>
      <c r="J912" s="2791"/>
      <c r="K912" s="1554"/>
      <c r="L912" s="1554"/>
      <c r="M912" s="391" t="s">
        <v>5848</v>
      </c>
      <c r="N912" s="391"/>
      <c r="O912" s="391"/>
      <c r="P912" s="391"/>
      <c r="Q912" s="1601"/>
      <c r="R912" s="2031"/>
    </row>
    <row r="913" spans="1:18" ht="16" thickBot="1">
      <c r="A913" s="2795"/>
      <c r="B913" s="363"/>
      <c r="C913" s="1598"/>
      <c r="D913" s="363"/>
      <c r="E913" s="1598"/>
      <c r="F913" s="3060" t="s">
        <v>5849</v>
      </c>
      <c r="G913" s="3060"/>
      <c r="H913" s="2034"/>
      <c r="J913" s="2795" t="s">
        <v>5850</v>
      </c>
      <c r="K913" s="1598" t="s">
        <v>5851</v>
      </c>
      <c r="L913" s="1598" t="s">
        <v>5851</v>
      </c>
      <c r="M913" s="3060" t="s">
        <v>5852</v>
      </c>
      <c r="N913" s="3060"/>
      <c r="O913" s="3060"/>
      <c r="P913" s="3060"/>
      <c r="Q913" s="2034"/>
      <c r="R913" s="1598"/>
    </row>
    <row r="914" spans="1:18">
      <c r="A914" s="2795"/>
      <c r="B914" s="363"/>
      <c r="C914" s="1598"/>
      <c r="D914" s="363"/>
      <c r="E914" s="1598"/>
      <c r="F914" s="1598"/>
      <c r="G914" s="1601"/>
      <c r="H914" s="1598"/>
      <c r="J914" s="2795" t="s">
        <v>5853</v>
      </c>
      <c r="K914" s="1598" t="s">
        <v>5854</v>
      </c>
      <c r="L914" s="1598" t="s">
        <v>5855</v>
      </c>
      <c r="M914" s="363"/>
      <c r="N914" s="363"/>
      <c r="O914" s="1598"/>
      <c r="P914" s="1598"/>
      <c r="Q914" s="1601"/>
      <c r="R914" s="1598"/>
    </row>
    <row r="915" spans="1:18">
      <c r="A915" s="2795" t="s">
        <v>399</v>
      </c>
      <c r="B915" s="391" t="s">
        <v>5856</v>
      </c>
      <c r="C915" s="1601"/>
      <c r="D915" s="391" t="s">
        <v>5857</v>
      </c>
      <c r="E915" s="1601"/>
      <c r="F915" s="1598"/>
      <c r="G915" s="1601"/>
      <c r="H915" s="1598"/>
      <c r="J915" s="2795" t="s">
        <v>5858</v>
      </c>
      <c r="K915" s="1598" t="s">
        <v>5859</v>
      </c>
      <c r="L915" s="1598" t="s">
        <v>5854</v>
      </c>
      <c r="M915" s="391"/>
      <c r="N915" s="391"/>
      <c r="O915" s="1601"/>
      <c r="P915" s="1598" t="s">
        <v>108</v>
      </c>
      <c r="Q915" s="1601" t="s">
        <v>5860</v>
      </c>
      <c r="R915" s="1598" t="s">
        <v>399</v>
      </c>
    </row>
    <row r="916" spans="1:18">
      <c r="A916" s="2795" t="s">
        <v>402</v>
      </c>
      <c r="C916" s="1554"/>
      <c r="D916" s="363"/>
      <c r="E916" s="1598"/>
      <c r="F916" s="1598" t="s">
        <v>1067</v>
      </c>
      <c r="G916" s="1601" t="s">
        <v>5861</v>
      </c>
      <c r="H916" s="1598" t="s">
        <v>5862</v>
      </c>
      <c r="J916" s="2795" t="s">
        <v>5863</v>
      </c>
      <c r="K916" s="1598" t="s">
        <v>2163</v>
      </c>
      <c r="L916" s="1598" t="s">
        <v>5859</v>
      </c>
      <c r="M916" s="391" t="s">
        <v>5864</v>
      </c>
      <c r="N916" s="391"/>
      <c r="O916" s="1601"/>
      <c r="P916" s="1598" t="s">
        <v>5865</v>
      </c>
      <c r="Q916" s="1601" t="s">
        <v>5866</v>
      </c>
      <c r="R916" s="1598" t="s">
        <v>402</v>
      </c>
    </row>
    <row r="917" spans="1:18">
      <c r="A917" s="2844"/>
      <c r="C917" s="1598"/>
      <c r="E917" s="1598"/>
      <c r="F917" s="1598"/>
      <c r="G917" s="1601"/>
      <c r="H917" s="1554"/>
      <c r="J917" s="2844"/>
      <c r="K917" s="1554"/>
      <c r="L917" s="1598"/>
      <c r="O917" s="1598"/>
      <c r="P917" s="1598"/>
      <c r="Q917" s="1598"/>
      <c r="R917" s="1554"/>
    </row>
    <row r="918" spans="1:18" ht="16" thickBot="1">
      <c r="A918" s="3083"/>
      <c r="B918" s="3060" t="s">
        <v>172</v>
      </c>
      <c r="C918" s="2034"/>
      <c r="D918" s="3060" t="s">
        <v>173</v>
      </c>
      <c r="E918" s="2034"/>
      <c r="F918" s="1717" t="s">
        <v>174</v>
      </c>
      <c r="G918" s="2034" t="s">
        <v>175</v>
      </c>
      <c r="H918" s="2034" t="s">
        <v>513</v>
      </c>
      <c r="J918" s="3061" t="s">
        <v>514</v>
      </c>
      <c r="K918" s="3061" t="s">
        <v>515</v>
      </c>
      <c r="L918" s="3061" t="s">
        <v>516</v>
      </c>
      <c r="M918" s="3060" t="s">
        <v>517</v>
      </c>
      <c r="N918" s="3060"/>
      <c r="O918" s="2034"/>
      <c r="P918" s="1717" t="s">
        <v>518</v>
      </c>
      <c r="Q918" s="1717" t="s">
        <v>519</v>
      </c>
      <c r="R918" s="1717"/>
    </row>
    <row r="919" spans="1:18">
      <c r="A919" s="2844">
        <v>1</v>
      </c>
      <c r="B919" t="s">
        <v>6440</v>
      </c>
      <c r="C919" s="1554"/>
      <c r="D919" t="s">
        <v>5870</v>
      </c>
      <c r="E919" s="1554"/>
      <c r="F919" s="2886">
        <v>34.4</v>
      </c>
      <c r="G919" s="980">
        <v>5.04</v>
      </c>
      <c r="H919" s="2910"/>
      <c r="J919" s="2910">
        <v>3.75</v>
      </c>
      <c r="K919" s="2890">
        <v>1</v>
      </c>
      <c r="L919" s="2890"/>
      <c r="O919" s="1554"/>
      <c r="P919" s="1558"/>
      <c r="R919" s="2844">
        <v>1</v>
      </c>
    </row>
    <row r="920" spans="1:18">
      <c r="A920" s="2844">
        <v>2</v>
      </c>
      <c r="B920" t="s">
        <v>6441</v>
      </c>
      <c r="C920" s="1554"/>
      <c r="D920" t="s">
        <v>5870</v>
      </c>
      <c r="E920" s="1554"/>
      <c r="F920" s="2886">
        <v>23</v>
      </c>
      <c r="G920" s="980">
        <v>4.16</v>
      </c>
      <c r="H920" s="2910"/>
      <c r="J920" s="2910">
        <v>1.5</v>
      </c>
      <c r="K920" s="2890">
        <v>1</v>
      </c>
      <c r="L920" s="2890"/>
      <c r="O920" s="1554"/>
      <c r="P920" s="1558"/>
      <c r="R920" s="2844">
        <v>2</v>
      </c>
    </row>
    <row r="921" spans="1:18">
      <c r="A921" s="2844">
        <v>3</v>
      </c>
      <c r="B921" t="s">
        <v>6442</v>
      </c>
      <c r="C921" s="1554"/>
      <c r="D921" t="s">
        <v>5870</v>
      </c>
      <c r="E921" s="1554"/>
      <c r="F921" s="2886">
        <v>23</v>
      </c>
      <c r="G921" s="980">
        <v>13.2</v>
      </c>
      <c r="H921" s="2910"/>
      <c r="J921" s="2910">
        <v>3.75</v>
      </c>
      <c r="K921" s="2890">
        <v>2</v>
      </c>
      <c r="L921" s="2890"/>
      <c r="O921" s="1554"/>
      <c r="P921" s="1558"/>
      <c r="R921" s="2844">
        <v>3</v>
      </c>
    </row>
    <row r="922" spans="1:18">
      <c r="A922" s="2844">
        <v>4</v>
      </c>
      <c r="B922" t="s">
        <v>6443</v>
      </c>
      <c r="C922" s="1554"/>
      <c r="D922" t="s">
        <v>5870</v>
      </c>
      <c r="E922" s="1554"/>
      <c r="F922" s="2886">
        <v>115</v>
      </c>
      <c r="G922" s="980">
        <v>13.2</v>
      </c>
      <c r="H922" s="2910"/>
      <c r="J922" s="2910">
        <v>15</v>
      </c>
      <c r="K922" s="2890">
        <v>1</v>
      </c>
      <c r="L922" s="2890"/>
      <c r="O922" s="1554"/>
      <c r="P922" s="1558"/>
      <c r="R922" s="2844">
        <v>4</v>
      </c>
    </row>
    <row r="923" spans="1:18">
      <c r="A923" s="2844">
        <v>5</v>
      </c>
      <c r="B923" t="s">
        <v>6443</v>
      </c>
      <c r="C923" s="1554"/>
      <c r="D923" t="s">
        <v>5870</v>
      </c>
      <c r="E923" s="1554"/>
      <c r="F923" s="2886">
        <v>115</v>
      </c>
      <c r="G923" s="980">
        <v>13.8</v>
      </c>
      <c r="H923" s="2910"/>
      <c r="J923" s="2910">
        <v>15</v>
      </c>
      <c r="K923" s="2890">
        <v>1</v>
      </c>
      <c r="L923" s="2890"/>
      <c r="O923" s="1554"/>
      <c r="P923" s="1558"/>
      <c r="R923" s="2844">
        <v>5</v>
      </c>
    </row>
    <row r="924" spans="1:18">
      <c r="A924" s="2850">
        <v>6</v>
      </c>
      <c r="B924" t="s">
        <v>6444</v>
      </c>
      <c r="C924" s="1554"/>
      <c r="D924" t="s">
        <v>5870</v>
      </c>
      <c r="E924" s="1554"/>
      <c r="F924" s="2886">
        <v>34.4</v>
      </c>
      <c r="G924" s="980">
        <v>13.8</v>
      </c>
      <c r="H924" s="2910"/>
      <c r="J924" s="2910">
        <v>3.75</v>
      </c>
      <c r="K924" s="2890">
        <v>1</v>
      </c>
      <c r="L924" s="2890"/>
      <c r="O924" s="1554"/>
      <c r="P924" s="1558"/>
      <c r="R924" s="2850">
        <v>6</v>
      </c>
    </row>
    <row r="925" spans="1:18">
      <c r="A925" s="2850">
        <v>7</v>
      </c>
      <c r="B925" t="s">
        <v>6445</v>
      </c>
      <c r="C925" s="1554"/>
      <c r="D925" t="s">
        <v>5870</v>
      </c>
      <c r="E925" s="1554"/>
      <c r="F925" s="2886">
        <v>23</v>
      </c>
      <c r="G925" s="980">
        <v>4.4000000000000004</v>
      </c>
      <c r="H925" s="2910"/>
      <c r="J925" s="2910">
        <v>3.7</v>
      </c>
      <c r="K925" s="2890">
        <v>2</v>
      </c>
      <c r="L925" s="2890"/>
      <c r="O925" s="1554"/>
      <c r="P925" s="1558"/>
      <c r="R925" s="2850">
        <v>7</v>
      </c>
    </row>
    <row r="926" spans="1:18">
      <c r="A926" s="2850">
        <v>8</v>
      </c>
      <c r="B926" t="s">
        <v>6445</v>
      </c>
      <c r="C926" s="1554"/>
      <c r="D926" t="s">
        <v>5870</v>
      </c>
      <c r="E926" s="1554"/>
      <c r="F926" s="2886">
        <v>23</v>
      </c>
      <c r="G926" s="980">
        <v>4.4000000000000004</v>
      </c>
      <c r="H926" s="2910"/>
      <c r="J926" s="2910">
        <v>3.75</v>
      </c>
      <c r="K926" s="2890">
        <v>2</v>
      </c>
      <c r="L926" s="2890"/>
      <c r="O926" s="1554"/>
      <c r="P926" s="1558"/>
      <c r="R926" s="2850">
        <v>8</v>
      </c>
    </row>
    <row r="927" spans="1:18">
      <c r="A927" s="2850">
        <v>9</v>
      </c>
      <c r="B927" t="s">
        <v>6445</v>
      </c>
      <c r="C927" s="1554"/>
      <c r="D927" t="s">
        <v>5870</v>
      </c>
      <c r="E927" s="1554"/>
      <c r="F927" s="2886">
        <v>23</v>
      </c>
      <c r="G927" s="980">
        <v>4.16</v>
      </c>
      <c r="H927" s="2910"/>
      <c r="J927" s="2910">
        <v>3.75</v>
      </c>
      <c r="K927" s="2890">
        <v>1</v>
      </c>
      <c r="L927" s="2890"/>
      <c r="O927" s="1554"/>
      <c r="P927" s="1558"/>
      <c r="R927" s="2850">
        <v>9</v>
      </c>
    </row>
    <row r="928" spans="1:18">
      <c r="A928" s="2850">
        <v>10</v>
      </c>
      <c r="B928" t="s">
        <v>6446</v>
      </c>
      <c r="C928" s="1554"/>
      <c r="D928" t="s">
        <v>5870</v>
      </c>
      <c r="E928" s="1554"/>
      <c r="F928" s="2886">
        <v>115</v>
      </c>
      <c r="G928" s="980">
        <v>13.2</v>
      </c>
      <c r="H928" s="2910"/>
      <c r="J928" s="2910">
        <v>15</v>
      </c>
      <c r="K928" s="2890">
        <v>1</v>
      </c>
      <c r="L928" s="2890"/>
      <c r="O928" s="1554"/>
      <c r="P928" s="1558"/>
      <c r="R928" s="2850">
        <v>10</v>
      </c>
    </row>
    <row r="929" spans="1:18">
      <c r="A929" s="2850">
        <v>11</v>
      </c>
      <c r="B929" t="s">
        <v>6447</v>
      </c>
      <c r="C929" s="1554"/>
      <c r="D929" t="s">
        <v>5870</v>
      </c>
      <c r="E929" s="1554"/>
      <c r="F929" s="2886">
        <v>115</v>
      </c>
      <c r="G929" s="980">
        <v>13.8</v>
      </c>
      <c r="H929" s="2910"/>
      <c r="J929" s="2910">
        <v>20</v>
      </c>
      <c r="K929" s="2890">
        <v>2</v>
      </c>
      <c r="L929" s="2890"/>
      <c r="O929" s="1554"/>
      <c r="P929" s="1558"/>
      <c r="R929" s="2850">
        <v>11</v>
      </c>
    </row>
    <row r="930" spans="1:18">
      <c r="A930" s="2850">
        <v>12</v>
      </c>
      <c r="B930" t="s">
        <v>6448</v>
      </c>
      <c r="C930" s="1554"/>
      <c r="D930" t="s">
        <v>5870</v>
      </c>
      <c r="E930" s="1554"/>
      <c r="F930" s="2886">
        <v>115</v>
      </c>
      <c r="G930" s="980">
        <v>13.8</v>
      </c>
      <c r="H930" s="2910"/>
      <c r="J930" s="2910">
        <v>20</v>
      </c>
      <c r="K930" s="2890">
        <v>2</v>
      </c>
      <c r="L930" s="2890"/>
      <c r="O930" s="1554"/>
      <c r="P930" s="1558"/>
      <c r="R930" s="2850">
        <v>12</v>
      </c>
    </row>
    <row r="931" spans="1:18">
      <c r="A931" s="2850">
        <v>13</v>
      </c>
      <c r="B931" t="s">
        <v>6449</v>
      </c>
      <c r="C931" s="1554"/>
      <c r="D931" t="s">
        <v>5870</v>
      </c>
      <c r="E931" s="1554"/>
      <c r="F931" s="2886">
        <v>115</v>
      </c>
      <c r="G931" s="980">
        <v>13.2</v>
      </c>
      <c r="H931" s="2910"/>
      <c r="J931" s="2910">
        <v>15</v>
      </c>
      <c r="K931" s="2890">
        <v>2</v>
      </c>
      <c r="L931" s="2890"/>
      <c r="O931" s="1554"/>
      <c r="P931" s="1558"/>
      <c r="R931" s="2850">
        <v>13</v>
      </c>
    </row>
    <row r="932" spans="1:18">
      <c r="A932" s="2850">
        <v>14</v>
      </c>
      <c r="B932" t="s">
        <v>6450</v>
      </c>
      <c r="C932" s="1554"/>
      <c r="D932" t="s">
        <v>5870</v>
      </c>
      <c r="E932" s="1554"/>
      <c r="F932" s="2886">
        <v>113</v>
      </c>
      <c r="G932" s="980">
        <v>13.8</v>
      </c>
      <c r="H932" s="2910"/>
      <c r="J932" s="2910">
        <v>7.5</v>
      </c>
      <c r="K932" s="2890">
        <v>1</v>
      </c>
      <c r="L932" s="2890"/>
      <c r="O932" s="1554"/>
      <c r="P932" s="1558"/>
      <c r="R932" s="2850">
        <v>14</v>
      </c>
    </row>
    <row r="933" spans="1:18">
      <c r="A933" s="2850">
        <v>15</v>
      </c>
      <c r="B933" t="s">
        <v>6451</v>
      </c>
      <c r="C933" s="1554"/>
      <c r="D933" t="s">
        <v>5870</v>
      </c>
      <c r="E933" s="1554"/>
      <c r="F933" s="2886">
        <v>115</v>
      </c>
      <c r="G933" s="980">
        <v>4.16</v>
      </c>
      <c r="H933" s="2910"/>
      <c r="J933" s="2910">
        <v>7.5</v>
      </c>
      <c r="K933" s="2890">
        <v>1</v>
      </c>
      <c r="L933" s="2890"/>
      <c r="O933" s="1554"/>
      <c r="P933" s="1558"/>
      <c r="R933" s="2850">
        <v>15</v>
      </c>
    </row>
    <row r="934" spans="1:18">
      <c r="A934" s="2850">
        <v>16</v>
      </c>
      <c r="B934" t="s">
        <v>6452</v>
      </c>
      <c r="C934" s="1554"/>
      <c r="D934" t="s">
        <v>5870</v>
      </c>
      <c r="E934" s="1554"/>
      <c r="F934" s="2886">
        <v>115</v>
      </c>
      <c r="G934" s="980">
        <v>13.8</v>
      </c>
      <c r="H934" s="2910"/>
      <c r="J934" s="2910">
        <v>20</v>
      </c>
      <c r="K934" s="2890">
        <v>1</v>
      </c>
      <c r="L934" s="2890"/>
      <c r="O934" s="1554"/>
      <c r="P934" s="1558"/>
      <c r="R934" s="2850">
        <v>16</v>
      </c>
    </row>
    <row r="935" spans="1:18">
      <c r="A935" s="2844">
        <v>17</v>
      </c>
      <c r="B935" t="s">
        <v>6452</v>
      </c>
      <c r="C935" s="1554"/>
      <c r="D935" t="s">
        <v>5870</v>
      </c>
      <c r="E935" s="1554"/>
      <c r="F935" s="2886">
        <v>115</v>
      </c>
      <c r="G935" s="980">
        <v>13.2</v>
      </c>
      <c r="H935" s="2910"/>
      <c r="J935" s="2910">
        <v>20</v>
      </c>
      <c r="K935" s="2890">
        <v>1</v>
      </c>
      <c r="L935" s="2890"/>
      <c r="O935" s="1554"/>
      <c r="P935" s="1558"/>
      <c r="R935" s="2844">
        <v>17</v>
      </c>
    </row>
    <row r="936" spans="1:18">
      <c r="A936" s="2844">
        <v>18</v>
      </c>
      <c r="B936" t="s">
        <v>6453</v>
      </c>
      <c r="C936" s="1554"/>
      <c r="D936" t="s">
        <v>5870</v>
      </c>
      <c r="E936" s="1554"/>
      <c r="F936" s="2886">
        <v>34.5</v>
      </c>
      <c r="G936" s="980">
        <v>13.8</v>
      </c>
      <c r="H936" s="2910"/>
      <c r="J936" s="2910">
        <v>10</v>
      </c>
      <c r="K936" s="2890">
        <v>1</v>
      </c>
      <c r="L936" s="2890"/>
      <c r="O936" s="1554"/>
      <c r="P936" s="1558"/>
      <c r="R936" s="2844">
        <v>18</v>
      </c>
    </row>
    <row r="937" spans="1:18">
      <c r="A937" s="2844">
        <v>19</v>
      </c>
      <c r="B937" t="s">
        <v>6454</v>
      </c>
      <c r="C937" s="1554"/>
      <c r="D937" t="s">
        <v>5870</v>
      </c>
      <c r="E937" s="1554"/>
      <c r="F937" s="2886">
        <v>115</v>
      </c>
      <c r="G937" s="980">
        <v>13.8</v>
      </c>
      <c r="H937" s="2910"/>
      <c r="J937" s="2910">
        <v>15</v>
      </c>
      <c r="K937" s="2890">
        <v>1</v>
      </c>
      <c r="L937" s="2890"/>
      <c r="O937" s="1554"/>
      <c r="P937" s="1558"/>
      <c r="R937" s="2844">
        <v>19</v>
      </c>
    </row>
    <row r="938" spans="1:18">
      <c r="A938" s="2844">
        <v>20</v>
      </c>
      <c r="B938" t="s">
        <v>6455</v>
      </c>
      <c r="C938" s="1554"/>
      <c r="D938" t="s">
        <v>5868</v>
      </c>
      <c r="E938" s="1554"/>
      <c r="F938" s="2886">
        <v>113</v>
      </c>
      <c r="G938" s="980">
        <v>13.8</v>
      </c>
      <c r="H938" s="2910"/>
      <c r="J938" s="2910">
        <v>13.4</v>
      </c>
      <c r="K938" s="2890">
        <v>1</v>
      </c>
      <c r="L938" s="2890"/>
      <c r="O938" s="1554"/>
      <c r="P938" s="1558"/>
      <c r="R938" s="2844">
        <v>20</v>
      </c>
    </row>
    <row r="939" spans="1:18">
      <c r="A939" s="2844">
        <v>21</v>
      </c>
      <c r="B939" t="s">
        <v>6456</v>
      </c>
      <c r="C939" s="1554"/>
      <c r="D939" t="s">
        <v>5868</v>
      </c>
      <c r="E939" s="1554"/>
      <c r="F939" s="2886">
        <v>115</v>
      </c>
      <c r="G939" s="980">
        <v>13.2</v>
      </c>
      <c r="H939" s="2910"/>
      <c r="J939" s="2910">
        <v>5</v>
      </c>
      <c r="K939" s="2890">
        <v>1</v>
      </c>
      <c r="L939" s="2890"/>
      <c r="O939" s="1554"/>
      <c r="P939" s="1558"/>
      <c r="R939" s="2844">
        <v>21</v>
      </c>
    </row>
    <row r="940" spans="1:18">
      <c r="A940" s="2844">
        <v>22</v>
      </c>
      <c r="B940" t="s">
        <v>6457</v>
      </c>
      <c r="C940" s="1554"/>
      <c r="D940" t="s">
        <v>5870</v>
      </c>
      <c r="E940" s="1554"/>
      <c r="F940" s="2886">
        <v>115</v>
      </c>
      <c r="G940" s="980">
        <v>13.2</v>
      </c>
      <c r="H940" s="2910"/>
      <c r="J940" s="2910">
        <v>20</v>
      </c>
      <c r="K940" s="2890">
        <v>1</v>
      </c>
      <c r="L940" s="2890"/>
      <c r="O940" s="1554"/>
      <c r="P940" s="1558"/>
      <c r="R940" s="2844">
        <v>22</v>
      </c>
    </row>
    <row r="941" spans="1:18">
      <c r="A941" s="2844">
        <v>23</v>
      </c>
      <c r="B941" t="s">
        <v>6457</v>
      </c>
      <c r="C941" s="1554"/>
      <c r="D941" t="s">
        <v>5870</v>
      </c>
      <c r="E941" s="1554"/>
      <c r="F941" s="2886">
        <v>115</v>
      </c>
      <c r="G941" s="980">
        <v>13.8</v>
      </c>
      <c r="H941" s="2910"/>
      <c r="J941" s="2910">
        <v>20</v>
      </c>
      <c r="K941" s="2890">
        <v>1</v>
      </c>
      <c r="L941" s="2890"/>
      <c r="O941" s="1554"/>
      <c r="P941" s="1558"/>
      <c r="R941" s="2844">
        <v>23</v>
      </c>
    </row>
    <row r="942" spans="1:18">
      <c r="A942" s="2844">
        <v>24</v>
      </c>
      <c r="B942" t="s">
        <v>6458</v>
      </c>
      <c r="C942" s="1554"/>
      <c r="D942" t="s">
        <v>5870</v>
      </c>
      <c r="E942" s="1554"/>
      <c r="F942" s="2886">
        <v>115</v>
      </c>
      <c r="G942" s="980">
        <v>13.8</v>
      </c>
      <c r="H942" s="2910"/>
      <c r="J942" s="2910">
        <v>24</v>
      </c>
      <c r="K942" s="2890">
        <v>2</v>
      </c>
      <c r="L942" s="2890"/>
      <c r="O942" s="1554"/>
      <c r="P942" s="1558"/>
      <c r="R942" s="2844">
        <v>24</v>
      </c>
    </row>
    <row r="943" spans="1:18">
      <c r="A943" s="2844">
        <v>25</v>
      </c>
      <c r="B943" t="s">
        <v>6459</v>
      </c>
      <c r="C943" s="1554"/>
      <c r="D943" t="s">
        <v>5870</v>
      </c>
      <c r="E943" s="1554"/>
      <c r="F943" s="2886">
        <v>34.4</v>
      </c>
      <c r="G943" s="980">
        <v>5</v>
      </c>
      <c r="H943" s="2910"/>
      <c r="J943" s="2910">
        <v>1.67</v>
      </c>
      <c r="K943" s="2890">
        <v>3</v>
      </c>
      <c r="L943" s="2890"/>
      <c r="O943" s="1554"/>
      <c r="P943" s="1558"/>
      <c r="R943" s="2844">
        <v>25</v>
      </c>
    </row>
    <row r="944" spans="1:18">
      <c r="A944" s="2844">
        <v>26</v>
      </c>
      <c r="B944" t="s">
        <v>6460</v>
      </c>
      <c r="C944" s="1554"/>
      <c r="D944" t="s">
        <v>5870</v>
      </c>
      <c r="E944" s="1554"/>
      <c r="F944" s="2886">
        <v>113</v>
      </c>
      <c r="G944" s="980">
        <v>13.8</v>
      </c>
      <c r="H944" s="2910"/>
      <c r="J944" s="2910">
        <v>7.5</v>
      </c>
      <c r="K944" s="2890">
        <v>1</v>
      </c>
      <c r="L944" s="2890"/>
      <c r="O944" s="1554"/>
      <c r="P944" s="1558"/>
      <c r="R944" s="2844">
        <v>26</v>
      </c>
    </row>
    <row r="945" spans="1:18">
      <c r="A945" s="2844">
        <v>27</v>
      </c>
      <c r="B945" t="s">
        <v>6461</v>
      </c>
      <c r="C945" s="1554"/>
      <c r="D945" t="s">
        <v>5870</v>
      </c>
      <c r="E945" s="1554"/>
      <c r="F945" s="2886">
        <v>115</v>
      </c>
      <c r="G945" s="980">
        <v>13.8</v>
      </c>
      <c r="H945" s="2910"/>
      <c r="J945" s="2910">
        <v>24</v>
      </c>
      <c r="K945" s="2890">
        <v>1</v>
      </c>
      <c r="L945" s="2890"/>
      <c r="O945" s="1554"/>
      <c r="P945" s="1558"/>
      <c r="R945" s="2844">
        <v>27</v>
      </c>
    </row>
    <row r="946" spans="1:18">
      <c r="A946" s="2844">
        <v>28</v>
      </c>
      <c r="B946" t="s">
        <v>6462</v>
      </c>
      <c r="C946" s="1554"/>
      <c r="D946" t="s">
        <v>5870</v>
      </c>
      <c r="E946" s="1554"/>
      <c r="F946" s="2886">
        <v>34.5</v>
      </c>
      <c r="G946" s="980">
        <v>4.8</v>
      </c>
      <c r="H946" s="2910"/>
      <c r="J946" s="2910">
        <v>2.5</v>
      </c>
      <c r="K946" s="2890">
        <v>1</v>
      </c>
      <c r="L946" s="2890"/>
      <c r="O946" s="1554"/>
      <c r="P946" s="1558"/>
      <c r="R946" s="2844">
        <v>28</v>
      </c>
    </row>
    <row r="947" spans="1:18">
      <c r="A947" s="2844">
        <v>29</v>
      </c>
      <c r="B947" t="s">
        <v>6463</v>
      </c>
      <c r="C947" s="1554"/>
      <c r="D947" t="s">
        <v>5868</v>
      </c>
      <c r="E947" s="1554"/>
      <c r="F947" s="2886">
        <v>34.4</v>
      </c>
      <c r="G947" s="980">
        <v>13.8</v>
      </c>
      <c r="H947" s="2910"/>
      <c r="J947" s="2910">
        <v>10</v>
      </c>
      <c r="K947" s="2890">
        <v>1</v>
      </c>
      <c r="L947" s="2890"/>
      <c r="O947" s="1554"/>
      <c r="P947" s="1558"/>
      <c r="R947" s="2844">
        <v>29</v>
      </c>
    </row>
    <row r="948" spans="1:18">
      <c r="A948" s="2844">
        <v>30</v>
      </c>
      <c r="B948" t="s">
        <v>6464</v>
      </c>
      <c r="C948" s="1554"/>
      <c r="D948" t="s">
        <v>5870</v>
      </c>
      <c r="E948" s="1554"/>
      <c r="F948" s="2886">
        <v>67</v>
      </c>
      <c r="G948" s="980">
        <v>5</v>
      </c>
      <c r="H948" s="2910"/>
      <c r="J948" s="2910">
        <v>7.5</v>
      </c>
      <c r="K948" s="2890">
        <v>1</v>
      </c>
      <c r="L948" s="2890"/>
      <c r="O948" s="1554"/>
      <c r="P948" s="1558"/>
      <c r="R948" s="2844">
        <v>30</v>
      </c>
    </row>
    <row r="949" spans="1:18">
      <c r="A949" s="2844">
        <v>31</v>
      </c>
      <c r="B949" t="s">
        <v>6464</v>
      </c>
      <c r="C949" s="1554"/>
      <c r="D949" t="s">
        <v>5870</v>
      </c>
      <c r="E949" s="1554"/>
      <c r="F949" s="2886">
        <v>67</v>
      </c>
      <c r="G949" s="980">
        <v>23</v>
      </c>
      <c r="H949" s="2910"/>
      <c r="J949" s="2910">
        <v>7.5</v>
      </c>
      <c r="K949" s="2890">
        <v>1</v>
      </c>
      <c r="L949" s="2890"/>
      <c r="O949" s="1554"/>
      <c r="P949" s="1558"/>
      <c r="R949" s="2844">
        <v>31</v>
      </c>
    </row>
    <row r="950" spans="1:18">
      <c r="A950" s="2844">
        <v>32</v>
      </c>
      <c r="B950" t="s">
        <v>6465</v>
      </c>
      <c r="C950" s="1554"/>
      <c r="D950" t="s">
        <v>5870</v>
      </c>
      <c r="E950" s="1554"/>
      <c r="F950" s="2886">
        <v>115</v>
      </c>
      <c r="G950" s="980">
        <v>13.8</v>
      </c>
      <c r="H950" s="2910"/>
      <c r="J950" s="2910">
        <v>2.5</v>
      </c>
      <c r="K950" s="2890">
        <v>1</v>
      </c>
      <c r="L950" s="2890"/>
      <c r="O950" s="1554"/>
      <c r="P950" s="1558"/>
      <c r="R950" s="2844">
        <v>32</v>
      </c>
    </row>
    <row r="951" spans="1:18">
      <c r="A951" s="2844">
        <v>33</v>
      </c>
      <c r="B951" t="s">
        <v>6466</v>
      </c>
      <c r="C951" s="1554"/>
      <c r="D951" t="s">
        <v>5870</v>
      </c>
      <c r="E951" s="1554"/>
      <c r="F951" s="2886">
        <v>115</v>
      </c>
      <c r="G951" s="980">
        <v>13.2</v>
      </c>
      <c r="H951" s="2910"/>
      <c r="J951" s="2910">
        <v>13.4</v>
      </c>
      <c r="K951" s="2890">
        <v>1</v>
      </c>
      <c r="L951" s="2890"/>
      <c r="O951" s="1554"/>
      <c r="P951" s="1558"/>
      <c r="R951" s="2844">
        <v>33</v>
      </c>
    </row>
    <row r="952" spans="1:18">
      <c r="A952" s="2844">
        <v>34</v>
      </c>
      <c r="B952" t="s">
        <v>6467</v>
      </c>
      <c r="C952" s="1554"/>
      <c r="D952" t="s">
        <v>5868</v>
      </c>
      <c r="E952" s="1554"/>
      <c r="F952" s="2886">
        <v>115</v>
      </c>
      <c r="G952" s="980">
        <v>34.5</v>
      </c>
      <c r="H952" s="2910"/>
      <c r="J952" s="2910">
        <v>15</v>
      </c>
      <c r="K952" s="2890">
        <v>1</v>
      </c>
      <c r="L952" s="2890"/>
      <c r="O952" s="1554"/>
      <c r="P952" s="1558"/>
      <c r="R952" s="2844">
        <v>34</v>
      </c>
    </row>
    <row r="953" spans="1:18">
      <c r="A953" s="2844">
        <v>35</v>
      </c>
      <c r="B953" t="s">
        <v>6468</v>
      </c>
      <c r="C953" s="1554"/>
      <c r="D953" t="s">
        <v>5870</v>
      </c>
      <c r="E953" s="1554"/>
      <c r="F953" s="2886">
        <v>115</v>
      </c>
      <c r="G953" s="980">
        <v>13.8</v>
      </c>
      <c r="H953" s="2910">
        <v>7.97</v>
      </c>
      <c r="J953" s="2910">
        <v>15</v>
      </c>
      <c r="K953" s="2890">
        <v>1</v>
      </c>
      <c r="L953" s="2890"/>
      <c r="O953" s="1554"/>
      <c r="P953" s="1558"/>
      <c r="R953" s="2844">
        <v>35</v>
      </c>
    </row>
    <row r="954" spans="1:18">
      <c r="A954" s="2844">
        <v>36</v>
      </c>
      <c r="B954" t="s">
        <v>6468</v>
      </c>
      <c r="C954" s="1554"/>
      <c r="D954" t="s">
        <v>5870</v>
      </c>
      <c r="E954" s="1554"/>
      <c r="F954" s="2886">
        <v>113</v>
      </c>
      <c r="G954" s="980">
        <v>13.8</v>
      </c>
      <c r="H954" s="2910"/>
      <c r="J954" s="2910">
        <v>12</v>
      </c>
      <c r="K954" s="2890">
        <v>1</v>
      </c>
      <c r="L954" s="2890"/>
      <c r="O954" s="1554"/>
      <c r="P954" s="1558"/>
      <c r="R954" s="2844">
        <v>36</v>
      </c>
    </row>
    <row r="955" spans="1:18">
      <c r="A955" s="2844">
        <v>37</v>
      </c>
      <c r="B955" t="s">
        <v>6469</v>
      </c>
      <c r="C955" s="1554"/>
      <c r="D955" t="s">
        <v>5868</v>
      </c>
      <c r="E955" s="1554"/>
      <c r="F955" s="2886">
        <v>115</v>
      </c>
      <c r="G955" s="980">
        <v>23</v>
      </c>
      <c r="H955" s="2910"/>
      <c r="J955" s="2910">
        <v>20</v>
      </c>
      <c r="K955" s="2890">
        <v>1</v>
      </c>
      <c r="L955" s="2890"/>
      <c r="O955" s="1554"/>
      <c r="P955" s="1558"/>
      <c r="R955" s="2844">
        <v>37</v>
      </c>
    </row>
    <row r="956" spans="1:18">
      <c r="A956" s="2844">
        <v>38</v>
      </c>
      <c r="B956" t="s">
        <v>6470</v>
      </c>
      <c r="C956" s="1554"/>
      <c r="D956" t="s">
        <v>5868</v>
      </c>
      <c r="E956" s="1554"/>
      <c r="F956" s="2886">
        <v>115</v>
      </c>
      <c r="G956" s="980">
        <v>13.8</v>
      </c>
      <c r="H956" s="2910">
        <v>7.97</v>
      </c>
      <c r="J956" s="2910">
        <v>24</v>
      </c>
      <c r="K956" s="2890">
        <v>1</v>
      </c>
      <c r="L956" s="2890"/>
      <c r="O956" s="1554"/>
      <c r="P956" s="1558"/>
      <c r="R956" s="2844">
        <v>38</v>
      </c>
    </row>
    <row r="957" spans="1:18">
      <c r="A957" s="2844">
        <v>39</v>
      </c>
      <c r="B957" t="s">
        <v>6470</v>
      </c>
      <c r="C957" s="1554"/>
      <c r="D957" t="s">
        <v>5868</v>
      </c>
      <c r="E957" s="1554"/>
      <c r="F957" s="2886">
        <v>115</v>
      </c>
      <c r="G957" s="980">
        <v>34.5</v>
      </c>
      <c r="H957" s="2910"/>
      <c r="J957" s="2910">
        <v>30</v>
      </c>
      <c r="K957" s="2890">
        <v>2</v>
      </c>
      <c r="L957" s="2890"/>
      <c r="O957" s="1554"/>
      <c r="P957" s="1558"/>
      <c r="R957" s="2844">
        <v>39</v>
      </c>
    </row>
    <row r="958" spans="1:18">
      <c r="A958" s="2844">
        <v>40</v>
      </c>
      <c r="B958" t="s">
        <v>6471</v>
      </c>
      <c r="C958" s="1554"/>
      <c r="D958" t="s">
        <v>5868</v>
      </c>
      <c r="E958" s="1554"/>
      <c r="F958" s="2886">
        <v>115</v>
      </c>
      <c r="G958" s="980">
        <v>19.920000000000002</v>
      </c>
      <c r="H958" s="2910"/>
      <c r="J958" s="2910">
        <v>30</v>
      </c>
      <c r="K958" s="2890">
        <v>1</v>
      </c>
      <c r="L958" s="2890"/>
      <c r="O958" s="1554"/>
      <c r="P958" s="1558"/>
      <c r="R958" s="2844">
        <v>40</v>
      </c>
    </row>
    <row r="959" spans="1:18">
      <c r="A959" s="2844">
        <v>41</v>
      </c>
      <c r="B959" t="s">
        <v>6471</v>
      </c>
      <c r="C959" s="1554"/>
      <c r="D959" t="s">
        <v>5868</v>
      </c>
      <c r="E959" s="1554"/>
      <c r="F959" s="2886">
        <v>115</v>
      </c>
      <c r="G959" s="980">
        <v>34.5</v>
      </c>
      <c r="H959" s="2910"/>
      <c r="J959" s="2910">
        <v>30</v>
      </c>
      <c r="K959" s="2890">
        <v>1</v>
      </c>
      <c r="L959" s="2890"/>
      <c r="O959" s="1554"/>
      <c r="P959" s="1558"/>
      <c r="R959" s="2844">
        <v>41</v>
      </c>
    </row>
    <row r="960" spans="1:18">
      <c r="A960" s="2844">
        <v>42</v>
      </c>
      <c r="B960" t="s">
        <v>6472</v>
      </c>
      <c r="C960" s="1554"/>
      <c r="D960" t="s">
        <v>5870</v>
      </c>
      <c r="E960" s="1554"/>
      <c r="F960" s="2886">
        <v>113</v>
      </c>
      <c r="G960" s="980">
        <v>13.8</v>
      </c>
      <c r="H960" s="2910"/>
      <c r="J960" s="2910">
        <v>24</v>
      </c>
      <c r="K960" s="2890">
        <v>2</v>
      </c>
      <c r="L960" s="2890"/>
      <c r="O960" s="1554"/>
      <c r="P960" s="1558"/>
      <c r="R960" s="2844">
        <v>42</v>
      </c>
    </row>
    <row r="961" spans="1:18">
      <c r="A961" s="2844">
        <v>43</v>
      </c>
      <c r="B961" t="s">
        <v>6472</v>
      </c>
      <c r="C961" s="1554"/>
      <c r="D961" t="s">
        <v>5870</v>
      </c>
      <c r="E961" s="1554"/>
      <c r="F961" s="2886">
        <v>115</v>
      </c>
      <c r="G961" s="980">
        <v>13.8</v>
      </c>
      <c r="H961" s="2910"/>
      <c r="J961" s="2910">
        <v>24</v>
      </c>
      <c r="K961" s="2890">
        <v>2</v>
      </c>
      <c r="L961" s="2890"/>
      <c r="O961" s="1554"/>
      <c r="P961" s="1558"/>
      <c r="R961" s="2844">
        <v>43</v>
      </c>
    </row>
    <row r="962" spans="1:18">
      <c r="A962" s="2844">
        <v>44</v>
      </c>
      <c r="B962" t="s">
        <v>6472</v>
      </c>
      <c r="C962" s="1554"/>
      <c r="D962" t="s">
        <v>5870</v>
      </c>
      <c r="E962" s="1554"/>
      <c r="F962" s="2886">
        <v>115</v>
      </c>
      <c r="G962" s="980">
        <v>13.8</v>
      </c>
      <c r="H962" s="2910"/>
      <c r="J962" s="2910">
        <v>26.9</v>
      </c>
      <c r="K962" s="2890">
        <v>2</v>
      </c>
      <c r="L962" s="2890"/>
      <c r="O962" s="1554"/>
      <c r="P962" s="1558"/>
      <c r="R962" s="2844">
        <v>44</v>
      </c>
    </row>
    <row r="963" spans="1:18">
      <c r="A963" s="2844">
        <v>45</v>
      </c>
      <c r="B963" t="s">
        <v>6473</v>
      </c>
      <c r="C963" s="1554"/>
      <c r="D963" t="s">
        <v>5868</v>
      </c>
      <c r="E963" s="1554"/>
      <c r="F963" s="2886">
        <v>115</v>
      </c>
      <c r="G963" s="980">
        <v>13.8</v>
      </c>
      <c r="H963" s="2910">
        <v>7.97</v>
      </c>
      <c r="J963" s="2910">
        <v>24</v>
      </c>
      <c r="K963" s="2890">
        <v>1</v>
      </c>
      <c r="L963" s="2890"/>
      <c r="O963" s="1554"/>
      <c r="P963" s="1558"/>
      <c r="R963" s="2844">
        <v>45</v>
      </c>
    </row>
    <row r="964" spans="1:18">
      <c r="A964" s="2844">
        <v>46</v>
      </c>
      <c r="B964" t="s">
        <v>6473</v>
      </c>
      <c r="C964" s="1554"/>
      <c r="D964" t="s">
        <v>5868</v>
      </c>
      <c r="E964" s="1554"/>
      <c r="F964" s="2886">
        <v>110</v>
      </c>
      <c r="G964" s="980">
        <v>13.2</v>
      </c>
      <c r="H964" s="2910"/>
      <c r="J964" s="2910">
        <v>27</v>
      </c>
      <c r="K964" s="2890">
        <v>1</v>
      </c>
      <c r="L964" s="2890"/>
      <c r="O964" s="1554"/>
      <c r="P964" s="1558"/>
      <c r="R964" s="2844">
        <v>46</v>
      </c>
    </row>
    <row r="965" spans="1:18">
      <c r="A965" s="2844">
        <v>47</v>
      </c>
      <c r="B965" t="s">
        <v>6474</v>
      </c>
      <c r="C965" s="1554"/>
      <c r="D965" t="s">
        <v>5870</v>
      </c>
      <c r="E965" s="1554"/>
      <c r="F965" s="2886">
        <v>34.4</v>
      </c>
      <c r="G965" s="980">
        <v>5</v>
      </c>
      <c r="H965" s="2910"/>
      <c r="J965" s="2910">
        <v>3.75</v>
      </c>
      <c r="K965" s="2890">
        <v>1</v>
      </c>
      <c r="L965" s="2890"/>
      <c r="O965" s="1554"/>
      <c r="P965" s="1558"/>
      <c r="R965" s="2844">
        <v>47</v>
      </c>
    </row>
    <row r="966" spans="1:18">
      <c r="A966" s="2844">
        <v>48</v>
      </c>
      <c r="B966" t="s">
        <v>6475</v>
      </c>
      <c r="C966" s="1554"/>
      <c r="D966" t="s">
        <v>5870</v>
      </c>
      <c r="E966" s="1554"/>
      <c r="F966" s="2886">
        <v>115</v>
      </c>
      <c r="G966" s="980">
        <v>13.2</v>
      </c>
      <c r="H966" s="2910"/>
      <c r="J966" s="2910">
        <v>15</v>
      </c>
      <c r="K966" s="2890">
        <v>2</v>
      </c>
      <c r="L966" s="2890"/>
      <c r="O966" s="1554"/>
      <c r="P966" s="1558"/>
      <c r="R966" s="2844">
        <v>48</v>
      </c>
    </row>
    <row r="967" spans="1:18">
      <c r="A967" s="2844">
        <v>49</v>
      </c>
      <c r="B967" t="s">
        <v>6476</v>
      </c>
      <c r="C967" s="1554"/>
      <c r="D967" t="s">
        <v>5870</v>
      </c>
      <c r="E967" s="1554"/>
      <c r="F967" s="2886">
        <v>34.4</v>
      </c>
      <c r="G967" s="980">
        <v>4.4000000000000004</v>
      </c>
      <c r="H967" s="2910"/>
      <c r="J967" s="2910">
        <v>5</v>
      </c>
      <c r="K967" s="2890">
        <v>1</v>
      </c>
      <c r="L967" s="2890"/>
      <c r="O967" s="1554"/>
      <c r="P967" s="1558"/>
      <c r="R967" s="2844">
        <v>49</v>
      </c>
    </row>
    <row r="968" spans="1:18">
      <c r="A968" s="2844">
        <v>50</v>
      </c>
      <c r="B968" t="s">
        <v>6477</v>
      </c>
      <c r="C968" s="1554"/>
      <c r="D968" t="s">
        <v>5868</v>
      </c>
      <c r="E968" s="1554"/>
      <c r="F968" s="2886">
        <v>110</v>
      </c>
      <c r="G968" s="980">
        <v>34.5</v>
      </c>
      <c r="H968" s="2910"/>
      <c r="J968" s="2910">
        <v>20</v>
      </c>
      <c r="K968" s="2890">
        <v>2</v>
      </c>
      <c r="L968" s="2890"/>
      <c r="O968" s="1554"/>
      <c r="P968" s="1558"/>
      <c r="R968" s="2844">
        <v>50</v>
      </c>
    </row>
    <row r="969" spans="1:18">
      <c r="A969" s="2844">
        <v>51</v>
      </c>
      <c r="B969" t="s">
        <v>6478</v>
      </c>
      <c r="C969" s="1554"/>
      <c r="D969" t="s">
        <v>5868</v>
      </c>
      <c r="E969" s="1554"/>
      <c r="F969" s="2886">
        <v>115</v>
      </c>
      <c r="G969" s="980">
        <v>46</v>
      </c>
      <c r="H969" s="2910"/>
      <c r="J969" s="2910">
        <v>30</v>
      </c>
      <c r="K969" s="2890">
        <v>1</v>
      </c>
      <c r="L969" s="2890"/>
      <c r="O969" s="1554"/>
      <c r="P969" s="1558"/>
      <c r="R969" s="2844">
        <v>51</v>
      </c>
    </row>
    <row r="970" spans="1:18">
      <c r="A970" s="2844">
        <v>52</v>
      </c>
      <c r="B970" t="s">
        <v>6479</v>
      </c>
      <c r="C970" s="1554"/>
      <c r="D970" t="s">
        <v>5870</v>
      </c>
      <c r="E970" s="1554"/>
      <c r="F970" s="2886">
        <v>113</v>
      </c>
      <c r="G970" s="980">
        <v>13.8</v>
      </c>
      <c r="H970" s="2910"/>
      <c r="J970" s="2910">
        <v>33.6</v>
      </c>
      <c r="K970" s="2890">
        <v>2</v>
      </c>
      <c r="L970" s="2890"/>
      <c r="O970" s="1554"/>
      <c r="P970" s="1558"/>
      <c r="R970" s="2844">
        <v>52</v>
      </c>
    </row>
    <row r="971" spans="1:18">
      <c r="A971" s="2844">
        <v>53</v>
      </c>
      <c r="B971" t="s">
        <v>6479</v>
      </c>
      <c r="C971" s="1554"/>
      <c r="D971" t="s">
        <v>5870</v>
      </c>
      <c r="E971" s="1554"/>
      <c r="F971" s="2886">
        <v>13.8</v>
      </c>
      <c r="G971" s="980">
        <v>4.3600000000000003</v>
      </c>
      <c r="H971" s="2910"/>
      <c r="J971" s="2910">
        <v>7.5</v>
      </c>
      <c r="K971" s="2890">
        <v>1</v>
      </c>
      <c r="L971" s="2890"/>
      <c r="O971" s="1554"/>
      <c r="P971" s="1558"/>
      <c r="R971" s="2844">
        <v>53</v>
      </c>
    </row>
    <row r="972" spans="1:18">
      <c r="A972" s="2844">
        <v>54</v>
      </c>
      <c r="B972" t="s">
        <v>6480</v>
      </c>
      <c r="C972" s="1554"/>
      <c r="D972" t="s">
        <v>5870</v>
      </c>
      <c r="E972" s="1554"/>
      <c r="F972" s="2886">
        <v>33</v>
      </c>
      <c r="G972" s="980">
        <v>4.8</v>
      </c>
      <c r="H972" s="2910"/>
      <c r="J972" s="2910">
        <v>0.33</v>
      </c>
      <c r="K972" s="2890">
        <v>3</v>
      </c>
      <c r="L972" s="2890"/>
      <c r="O972" s="1554"/>
      <c r="P972" s="1558"/>
      <c r="R972" s="2844">
        <v>54</v>
      </c>
    </row>
    <row r="973" spans="1:18">
      <c r="A973" s="2844">
        <v>55</v>
      </c>
      <c r="B973" t="s">
        <v>6480</v>
      </c>
      <c r="C973" s="1554"/>
      <c r="D973" t="s">
        <v>5870</v>
      </c>
      <c r="E973" s="1554"/>
      <c r="F973" s="2886">
        <v>33</v>
      </c>
      <c r="G973" s="980">
        <v>4.5999999999999996</v>
      </c>
      <c r="H973" s="2910"/>
      <c r="J973" s="2910">
        <v>0.25</v>
      </c>
      <c r="K973" s="2890">
        <v>3</v>
      </c>
      <c r="L973" s="2890"/>
      <c r="O973" s="1554"/>
      <c r="P973" s="1558"/>
      <c r="R973" s="2844">
        <v>55</v>
      </c>
    </row>
    <row r="974" spans="1:18">
      <c r="A974" s="2844">
        <v>56</v>
      </c>
      <c r="B974" t="s">
        <v>6481</v>
      </c>
      <c r="C974" s="1554"/>
      <c r="D974" t="s">
        <v>5870</v>
      </c>
      <c r="E974" s="1554"/>
      <c r="F974" s="2886">
        <v>110</v>
      </c>
      <c r="G974" s="980">
        <v>13.8</v>
      </c>
      <c r="H974" s="2910"/>
      <c r="J974" s="2910">
        <v>5</v>
      </c>
      <c r="K974" s="2890">
        <v>1</v>
      </c>
      <c r="L974" s="2890"/>
      <c r="O974" s="1554"/>
      <c r="P974" s="1558"/>
      <c r="R974" s="2844">
        <v>56</v>
      </c>
    </row>
    <row r="975" spans="1:18">
      <c r="A975" s="2844">
        <v>57</v>
      </c>
      <c r="B975" t="s">
        <v>6482</v>
      </c>
      <c r="C975" s="1554"/>
      <c r="D975" t="s">
        <v>5870</v>
      </c>
      <c r="E975" s="1554"/>
      <c r="F975" s="2886">
        <v>115</v>
      </c>
      <c r="G975" s="980">
        <v>13.8</v>
      </c>
      <c r="H975" s="2910"/>
      <c r="J975" s="2910">
        <v>15</v>
      </c>
      <c r="K975" s="2890">
        <v>1</v>
      </c>
      <c r="L975" s="2890"/>
      <c r="O975" s="1554"/>
      <c r="P975" s="1558"/>
      <c r="R975" s="2844">
        <v>57</v>
      </c>
    </row>
    <row r="976" spans="1:18" ht="16" thickBot="1">
      <c r="A976" s="2844">
        <v>58</v>
      </c>
      <c r="B976" t="s">
        <v>6483</v>
      </c>
      <c r="C976" s="1554"/>
      <c r="D976" t="s">
        <v>5870</v>
      </c>
      <c r="E976" s="1554"/>
      <c r="F976" s="2886">
        <v>46</v>
      </c>
      <c r="G976" s="980">
        <v>7</v>
      </c>
      <c r="H976" s="2910"/>
      <c r="J976" s="2910">
        <v>13</v>
      </c>
      <c r="K976" s="2890">
        <v>1</v>
      </c>
      <c r="L976" s="2890"/>
      <c r="O976" s="1554"/>
      <c r="P976" s="1558"/>
      <c r="R976" s="2844">
        <v>58</v>
      </c>
    </row>
    <row r="977" spans="1:18" ht="16" thickBot="1">
      <c r="A977" s="3083">
        <v>59</v>
      </c>
      <c r="B977" s="981"/>
      <c r="C977" s="1789" t="s">
        <v>5892</v>
      </c>
      <c r="D977" s="981"/>
      <c r="E977" s="997"/>
      <c r="F977" s="998"/>
      <c r="G977" s="999"/>
      <c r="H977" s="1000"/>
      <c r="J977" s="1001"/>
      <c r="K977" s="2896">
        <f>SUM(K919:K976)</f>
        <v>78</v>
      </c>
      <c r="L977" s="2896">
        <f>SUM(L919:L976)</f>
        <v>0</v>
      </c>
      <c r="M977" s="3038"/>
      <c r="N977" s="3038"/>
      <c r="O977" s="1789"/>
      <c r="P977" s="2896">
        <f>SUM(P919:P976)</f>
        <v>0</v>
      </c>
      <c r="Q977" s="2896">
        <f>SUM(Q919:Q976)</f>
        <v>0</v>
      </c>
      <c r="R977" s="1002">
        <v>59</v>
      </c>
    </row>
    <row r="979" spans="1:18">
      <c r="A979" s="12" t="s">
        <v>6484</v>
      </c>
      <c r="B979" s="391"/>
      <c r="C979" s="391"/>
      <c r="D979" s="391"/>
      <c r="E979" s="391"/>
      <c r="F979" s="391"/>
      <c r="G979" s="391"/>
      <c r="H979" s="391"/>
      <c r="J979" s="12" t="s">
        <v>6485</v>
      </c>
      <c r="K979" s="391"/>
      <c r="L979" s="391"/>
      <c r="M979" s="391"/>
      <c r="N979" s="391"/>
      <c r="O979" s="391"/>
      <c r="P979" s="391"/>
      <c r="Q979" s="391"/>
    </row>
    <row r="981" spans="1:18" ht="16" thickBot="1">
      <c r="A981" s="9"/>
      <c r="B981" s="981"/>
      <c r="C981" s="3038"/>
      <c r="D981" s="3038"/>
      <c r="E981" s="3038"/>
      <c r="F981" s="3096"/>
      <c r="G981" s="3096"/>
      <c r="H981" s="3060"/>
      <c r="J981" s="9"/>
      <c r="K981" s="3038"/>
      <c r="L981" s="3038"/>
      <c r="M981" s="3038"/>
      <c r="N981" s="3038"/>
      <c r="O981" s="3038"/>
      <c r="P981" s="3096"/>
      <c r="Q981" s="3096"/>
    </row>
    <row r="982" spans="1:18" ht="16" thickBot="1">
      <c r="A982" s="2898" t="s">
        <v>5820</v>
      </c>
      <c r="B982" s="3067"/>
      <c r="C982" s="3067"/>
      <c r="D982" s="3060"/>
      <c r="E982" s="3060"/>
      <c r="F982" s="2839"/>
      <c r="G982" s="2839"/>
      <c r="H982" s="2034"/>
      <c r="J982" s="2898" t="s">
        <v>5820</v>
      </c>
      <c r="K982" s="3067"/>
      <c r="L982" s="3067"/>
      <c r="M982" s="3060"/>
      <c r="N982" s="3060"/>
      <c r="O982" s="3060"/>
      <c r="P982" s="2839"/>
      <c r="Q982" s="2839"/>
      <c r="R982" s="2862"/>
    </row>
    <row r="983" spans="1:18">
      <c r="A983" s="2791"/>
      <c r="C983" s="1554"/>
      <c r="D983" s="363"/>
      <c r="E983" s="1598"/>
      <c r="F983" s="391"/>
      <c r="G983" s="391"/>
      <c r="H983" s="2753"/>
      <c r="J983" s="2791"/>
      <c r="K983" s="1554"/>
      <c r="L983" s="1554"/>
      <c r="M983" s="391" t="s">
        <v>5848</v>
      </c>
      <c r="N983" s="391"/>
      <c r="O983" s="391"/>
      <c r="P983" s="391"/>
      <c r="Q983" s="1601"/>
      <c r="R983" s="2031"/>
    </row>
    <row r="984" spans="1:18" ht="16" thickBot="1">
      <c r="A984" s="2795"/>
      <c r="B984" s="363"/>
      <c r="C984" s="1598"/>
      <c r="D984" s="363"/>
      <c r="E984" s="1598"/>
      <c r="F984" s="3060" t="s">
        <v>5849</v>
      </c>
      <c r="G984" s="3060"/>
      <c r="H984" s="2034"/>
      <c r="J984" s="2795" t="s">
        <v>5850</v>
      </c>
      <c r="K984" s="1598" t="s">
        <v>5851</v>
      </c>
      <c r="L984" s="1598" t="s">
        <v>5851</v>
      </c>
      <c r="M984" s="3060" t="s">
        <v>5852</v>
      </c>
      <c r="N984" s="3060"/>
      <c r="O984" s="3060"/>
      <c r="P984" s="3060"/>
      <c r="Q984" s="2034"/>
      <c r="R984" s="1598"/>
    </row>
    <row r="985" spans="1:18">
      <c r="A985" s="2795"/>
      <c r="B985" s="363"/>
      <c r="C985" s="1598"/>
      <c r="D985" s="363"/>
      <c r="E985" s="1598"/>
      <c r="F985" s="1598"/>
      <c r="G985" s="1601"/>
      <c r="H985" s="1598"/>
      <c r="J985" s="2795" t="s">
        <v>5853</v>
      </c>
      <c r="K985" s="1598" t="s">
        <v>5854</v>
      </c>
      <c r="L985" s="1598" t="s">
        <v>5855</v>
      </c>
      <c r="M985" s="363"/>
      <c r="N985" s="363"/>
      <c r="O985" s="1598"/>
      <c r="P985" s="1598"/>
      <c r="Q985" s="1601"/>
      <c r="R985" s="1598"/>
    </row>
    <row r="986" spans="1:18">
      <c r="A986" s="2795" t="s">
        <v>399</v>
      </c>
      <c r="B986" s="391" t="s">
        <v>5856</v>
      </c>
      <c r="C986" s="1601"/>
      <c r="D986" s="391" t="s">
        <v>5857</v>
      </c>
      <c r="E986" s="1601"/>
      <c r="F986" s="1598"/>
      <c r="G986" s="1601"/>
      <c r="H986" s="1598"/>
      <c r="J986" s="2795" t="s">
        <v>5858</v>
      </c>
      <c r="K986" s="1598" t="s">
        <v>5859</v>
      </c>
      <c r="L986" s="1598" t="s">
        <v>5854</v>
      </c>
      <c r="M986" s="391"/>
      <c r="N986" s="391"/>
      <c r="O986" s="1601"/>
      <c r="P986" s="1598" t="s">
        <v>108</v>
      </c>
      <c r="Q986" s="1601" t="s">
        <v>5860</v>
      </c>
      <c r="R986" s="1598" t="s">
        <v>399</v>
      </c>
    </row>
    <row r="987" spans="1:18">
      <c r="A987" s="2795" t="s">
        <v>402</v>
      </c>
      <c r="C987" s="1554"/>
      <c r="D987" s="363"/>
      <c r="E987" s="1598"/>
      <c r="F987" s="1598" t="s">
        <v>1067</v>
      </c>
      <c r="G987" s="1601" t="s">
        <v>5861</v>
      </c>
      <c r="H987" s="1598" t="s">
        <v>5862</v>
      </c>
      <c r="J987" s="2795" t="s">
        <v>5863</v>
      </c>
      <c r="K987" s="1598" t="s">
        <v>2163</v>
      </c>
      <c r="L987" s="1598" t="s">
        <v>5859</v>
      </c>
      <c r="M987" s="391" t="s">
        <v>5864</v>
      </c>
      <c r="N987" s="391"/>
      <c r="O987" s="1601"/>
      <c r="P987" s="1598" t="s">
        <v>5865</v>
      </c>
      <c r="Q987" s="1601" t="s">
        <v>5866</v>
      </c>
      <c r="R987" s="1598" t="s">
        <v>402</v>
      </c>
    </row>
    <row r="988" spans="1:18">
      <c r="A988" s="2844"/>
      <c r="C988" s="1598"/>
      <c r="E988" s="1598"/>
      <c r="F988" s="1598"/>
      <c r="G988" s="1601"/>
      <c r="H988" s="1554"/>
      <c r="J988" s="2844"/>
      <c r="K988" s="1554"/>
      <c r="L988" s="1598"/>
      <c r="O988" s="1598"/>
      <c r="P988" s="1598"/>
      <c r="Q988" s="1598"/>
      <c r="R988" s="1554"/>
    </row>
    <row r="989" spans="1:18" ht="16" thickBot="1">
      <c r="A989" s="3083"/>
      <c r="B989" s="3060" t="s">
        <v>172</v>
      </c>
      <c r="C989" s="2034"/>
      <c r="D989" s="3060" t="s">
        <v>173</v>
      </c>
      <c r="E989" s="2034"/>
      <c r="F989" s="1717" t="s">
        <v>174</v>
      </c>
      <c r="G989" s="2034" t="s">
        <v>175</v>
      </c>
      <c r="H989" s="2034" t="s">
        <v>513</v>
      </c>
      <c r="J989" s="3061" t="s">
        <v>514</v>
      </c>
      <c r="K989" s="3061" t="s">
        <v>515</v>
      </c>
      <c r="L989" s="3061" t="s">
        <v>516</v>
      </c>
      <c r="M989" s="3060" t="s">
        <v>517</v>
      </c>
      <c r="N989" s="3060"/>
      <c r="O989" s="2034"/>
      <c r="P989" s="1717" t="s">
        <v>518</v>
      </c>
      <c r="Q989" s="1717" t="s">
        <v>519</v>
      </c>
      <c r="R989" s="1717"/>
    </row>
    <row r="990" spans="1:18">
      <c r="A990" s="2844">
        <v>1</v>
      </c>
      <c r="B990" t="s">
        <v>6486</v>
      </c>
      <c r="C990" s="1554"/>
      <c r="D990" t="s">
        <v>5868</v>
      </c>
      <c r="E990" s="1554"/>
      <c r="F990" s="2886">
        <v>115</v>
      </c>
      <c r="G990" s="980">
        <v>13.8</v>
      </c>
      <c r="H990" s="2910"/>
      <c r="J990" s="2910">
        <v>15</v>
      </c>
      <c r="K990" s="2890">
        <v>1</v>
      </c>
      <c r="L990" s="2890"/>
      <c r="O990" s="1554"/>
      <c r="P990" s="1558"/>
      <c r="R990" s="2844">
        <v>1</v>
      </c>
    </row>
    <row r="991" spans="1:18">
      <c r="A991" s="2844">
        <v>2</v>
      </c>
      <c r="B991" t="s">
        <v>6487</v>
      </c>
      <c r="C991" s="1554"/>
      <c r="D991" t="s">
        <v>5868</v>
      </c>
      <c r="E991" s="1554"/>
      <c r="F991" s="2886">
        <v>44</v>
      </c>
      <c r="G991" s="980">
        <v>2.4</v>
      </c>
      <c r="H991" s="2910"/>
      <c r="J991" s="2910">
        <v>0.16700000000000001</v>
      </c>
      <c r="K991" s="2890">
        <v>3</v>
      </c>
      <c r="L991" s="2890"/>
      <c r="O991" s="1554"/>
      <c r="P991" s="1558"/>
      <c r="R991" s="2844">
        <v>2</v>
      </c>
    </row>
    <row r="992" spans="1:18">
      <c r="A992" s="2844">
        <v>3</v>
      </c>
      <c r="B992" t="s">
        <v>6488</v>
      </c>
      <c r="C992" s="1554"/>
      <c r="D992" t="s">
        <v>5870</v>
      </c>
      <c r="E992" s="1554"/>
      <c r="F992" s="2886">
        <v>34.4</v>
      </c>
      <c r="G992" s="980">
        <v>13.8</v>
      </c>
      <c r="H992" s="2910"/>
      <c r="J992" s="2910">
        <v>7.5</v>
      </c>
      <c r="K992" s="2890">
        <v>1</v>
      </c>
      <c r="L992" s="2890"/>
      <c r="O992" s="1554"/>
      <c r="P992" s="1558"/>
      <c r="R992" s="2844">
        <v>3</v>
      </c>
    </row>
    <row r="993" spans="1:18">
      <c r="A993" s="2844">
        <v>4</v>
      </c>
      <c r="B993" t="s">
        <v>6489</v>
      </c>
      <c r="C993" s="1554"/>
      <c r="D993" t="s">
        <v>5870</v>
      </c>
      <c r="E993" s="1554"/>
      <c r="F993" s="2886">
        <v>34.5</v>
      </c>
      <c r="G993" s="980">
        <v>13.2</v>
      </c>
      <c r="H993" s="2910"/>
      <c r="J993" s="2910">
        <v>10</v>
      </c>
      <c r="K993" s="2890">
        <v>1</v>
      </c>
      <c r="L993" s="2890"/>
      <c r="O993" s="1554"/>
      <c r="P993" s="1558"/>
      <c r="R993" s="2844">
        <v>4</v>
      </c>
    </row>
    <row r="994" spans="1:18">
      <c r="A994" s="2844">
        <v>5</v>
      </c>
      <c r="B994" t="s">
        <v>6490</v>
      </c>
      <c r="C994" s="1554"/>
      <c r="D994" t="s">
        <v>5870</v>
      </c>
      <c r="E994" s="1554"/>
      <c r="F994" s="2886">
        <v>115</v>
      </c>
      <c r="G994" s="980">
        <v>13.8</v>
      </c>
      <c r="H994" s="2910"/>
      <c r="J994" s="2910">
        <v>12</v>
      </c>
      <c r="K994" s="2890">
        <v>1</v>
      </c>
      <c r="L994" s="2890"/>
      <c r="O994" s="1554"/>
      <c r="P994" s="1558"/>
      <c r="R994" s="2844">
        <v>5</v>
      </c>
    </row>
    <row r="995" spans="1:18">
      <c r="A995" s="2850">
        <v>6</v>
      </c>
      <c r="B995" t="s">
        <v>6491</v>
      </c>
      <c r="C995" s="1554"/>
      <c r="D995" t="s">
        <v>5870</v>
      </c>
      <c r="E995" s="1554"/>
      <c r="F995" s="2886">
        <v>115</v>
      </c>
      <c r="G995" s="980">
        <v>13.8</v>
      </c>
      <c r="H995" s="2910"/>
      <c r="J995" s="2910">
        <v>15</v>
      </c>
      <c r="K995" s="2890">
        <v>1</v>
      </c>
      <c r="L995" s="2890"/>
      <c r="O995" s="1554"/>
      <c r="P995" s="1558"/>
      <c r="R995" s="2850">
        <v>6</v>
      </c>
    </row>
    <row r="996" spans="1:18">
      <c r="A996" s="2850">
        <v>7</v>
      </c>
      <c r="B996" t="s">
        <v>6491</v>
      </c>
      <c r="C996" s="1554"/>
      <c r="D996" t="s">
        <v>5870</v>
      </c>
      <c r="E996" s="1554"/>
      <c r="F996" s="2886">
        <v>115</v>
      </c>
      <c r="G996" s="980">
        <v>69</v>
      </c>
      <c r="H996" s="2910">
        <v>13.8</v>
      </c>
      <c r="J996" s="2910">
        <v>30</v>
      </c>
      <c r="K996" s="2890">
        <v>1</v>
      </c>
      <c r="L996" s="2890"/>
      <c r="O996" s="1554"/>
      <c r="P996" s="1558"/>
      <c r="R996" s="2850">
        <v>7</v>
      </c>
    </row>
    <row r="997" spans="1:18">
      <c r="A997" s="2850">
        <v>8</v>
      </c>
      <c r="B997" t="s">
        <v>6492</v>
      </c>
      <c r="C997" s="1554"/>
      <c r="D997" t="s">
        <v>5870</v>
      </c>
      <c r="E997" s="1554"/>
      <c r="F997" s="2886">
        <v>115</v>
      </c>
      <c r="G997" s="980">
        <v>13.8</v>
      </c>
      <c r="H997" s="2910"/>
      <c r="J997" s="2910">
        <v>13.4</v>
      </c>
      <c r="K997" s="2890">
        <v>1</v>
      </c>
      <c r="L997" s="2890"/>
      <c r="O997" s="1554"/>
      <c r="P997" s="1558"/>
      <c r="R997" s="2850">
        <v>8</v>
      </c>
    </row>
    <row r="998" spans="1:18">
      <c r="A998" s="2850">
        <v>9</v>
      </c>
      <c r="B998" t="s">
        <v>6493</v>
      </c>
      <c r="C998" s="1554"/>
      <c r="D998" t="s">
        <v>5870</v>
      </c>
      <c r="E998" s="1554"/>
      <c r="F998" s="2886">
        <v>115</v>
      </c>
      <c r="G998" s="980">
        <v>13.8</v>
      </c>
      <c r="H998" s="2910"/>
      <c r="J998" s="2910">
        <v>20</v>
      </c>
      <c r="K998" s="2890">
        <v>2</v>
      </c>
      <c r="L998" s="2890"/>
      <c r="O998" s="1554"/>
      <c r="P998" s="1558"/>
      <c r="R998" s="2850">
        <v>9</v>
      </c>
    </row>
    <row r="999" spans="1:18">
      <c r="A999" s="2850">
        <v>10</v>
      </c>
      <c r="B999" t="s">
        <v>6493</v>
      </c>
      <c r="C999" s="1554"/>
      <c r="D999" t="s">
        <v>5870</v>
      </c>
      <c r="E999" s="1554"/>
      <c r="F999" s="2886">
        <v>115</v>
      </c>
      <c r="G999" s="980">
        <v>13.8</v>
      </c>
      <c r="H999" s="2910"/>
      <c r="J999" s="2910">
        <v>15</v>
      </c>
      <c r="K999" s="2890">
        <v>2</v>
      </c>
      <c r="L999" s="2890"/>
      <c r="O999" s="1554"/>
      <c r="P999" s="1558"/>
      <c r="R999" s="2850">
        <v>10</v>
      </c>
    </row>
    <row r="1000" spans="1:18">
      <c r="A1000" s="2850">
        <v>11</v>
      </c>
      <c r="B1000" t="s">
        <v>6494</v>
      </c>
      <c r="C1000" s="1554"/>
      <c r="D1000" t="s">
        <v>5870</v>
      </c>
      <c r="E1000" s="1554"/>
      <c r="F1000" s="2886">
        <v>115</v>
      </c>
      <c r="G1000" s="980">
        <v>46</v>
      </c>
      <c r="H1000" s="2910"/>
      <c r="J1000" s="2910">
        <v>7.5</v>
      </c>
      <c r="K1000" s="2890">
        <v>3</v>
      </c>
      <c r="L1000" s="2890"/>
      <c r="O1000" s="1554"/>
      <c r="P1000" s="1558"/>
      <c r="R1000" s="2850">
        <v>11</v>
      </c>
    </row>
    <row r="1001" spans="1:18">
      <c r="A1001" s="2850">
        <v>12</v>
      </c>
      <c r="B1001" t="s">
        <v>6494</v>
      </c>
      <c r="C1001" s="1554"/>
      <c r="D1001" t="s">
        <v>5870</v>
      </c>
      <c r="E1001" s="1554"/>
      <c r="F1001" s="2886">
        <v>115</v>
      </c>
      <c r="G1001" s="980">
        <v>46</v>
      </c>
      <c r="H1001" s="2910"/>
      <c r="J1001" s="2910">
        <v>15</v>
      </c>
      <c r="K1001" s="2890">
        <v>3</v>
      </c>
      <c r="L1001" s="2890"/>
      <c r="O1001" s="1554"/>
      <c r="P1001" s="1558"/>
      <c r="R1001" s="2850">
        <v>12</v>
      </c>
    </row>
    <row r="1002" spans="1:18">
      <c r="A1002" s="2850">
        <v>13</v>
      </c>
      <c r="B1002" t="s">
        <v>6494</v>
      </c>
      <c r="C1002" s="1554"/>
      <c r="D1002" t="s">
        <v>5870</v>
      </c>
      <c r="E1002" s="1554"/>
      <c r="F1002" s="2886">
        <v>115</v>
      </c>
      <c r="G1002" s="980">
        <v>4.16</v>
      </c>
      <c r="H1002" s="2910"/>
      <c r="J1002" s="2910">
        <v>7.5</v>
      </c>
      <c r="K1002" s="2890">
        <v>2</v>
      </c>
      <c r="L1002" s="2890"/>
      <c r="O1002" s="1554"/>
      <c r="P1002" s="1558"/>
      <c r="R1002" s="2850">
        <v>13</v>
      </c>
    </row>
    <row r="1003" spans="1:18">
      <c r="A1003" s="2850">
        <v>14</v>
      </c>
      <c r="B1003" t="s">
        <v>6495</v>
      </c>
      <c r="C1003" s="1554"/>
      <c r="D1003" t="s">
        <v>5870</v>
      </c>
      <c r="E1003" s="1554"/>
      <c r="F1003" s="2886">
        <v>34.5</v>
      </c>
      <c r="G1003" s="980">
        <v>13.2</v>
      </c>
      <c r="H1003" s="2910"/>
      <c r="J1003" s="2910">
        <v>5</v>
      </c>
      <c r="K1003" s="2890">
        <v>1</v>
      </c>
      <c r="L1003" s="2890"/>
      <c r="O1003" s="1554"/>
      <c r="P1003" s="1558"/>
      <c r="R1003" s="2850">
        <v>14</v>
      </c>
    </row>
    <row r="1004" spans="1:18">
      <c r="A1004" s="2850">
        <v>15</v>
      </c>
      <c r="B1004" t="s">
        <v>6496</v>
      </c>
      <c r="C1004" s="1554"/>
      <c r="D1004" t="s">
        <v>5870</v>
      </c>
      <c r="E1004" s="1554"/>
      <c r="F1004" s="2886">
        <v>34.4</v>
      </c>
      <c r="G1004" s="980">
        <v>13.8</v>
      </c>
      <c r="H1004" s="2910"/>
      <c r="J1004" s="2910">
        <v>7.5</v>
      </c>
      <c r="K1004" s="2890">
        <v>2</v>
      </c>
      <c r="L1004" s="2890"/>
      <c r="O1004" s="1554"/>
      <c r="P1004" s="1558"/>
      <c r="R1004" s="2850">
        <v>15</v>
      </c>
    </row>
    <row r="1005" spans="1:18">
      <c r="A1005" s="2850">
        <v>16</v>
      </c>
      <c r="B1005" t="s">
        <v>6497</v>
      </c>
      <c r="C1005" s="1554"/>
      <c r="D1005" t="s">
        <v>5870</v>
      </c>
      <c r="E1005" s="1554"/>
      <c r="F1005" s="2886">
        <v>115</v>
      </c>
      <c r="G1005" s="980">
        <v>34.5</v>
      </c>
      <c r="H1005" s="2910"/>
      <c r="J1005" s="2910">
        <v>7.5</v>
      </c>
      <c r="K1005" s="2890">
        <v>1</v>
      </c>
      <c r="L1005" s="2890">
        <v>1</v>
      </c>
      <c r="O1005" s="1554"/>
      <c r="P1005" s="1558"/>
      <c r="R1005" s="2850">
        <v>16</v>
      </c>
    </row>
    <row r="1006" spans="1:18">
      <c r="A1006" s="2844">
        <v>17</v>
      </c>
      <c r="B1006" t="s">
        <v>6498</v>
      </c>
      <c r="C1006" s="1554"/>
      <c r="D1006" t="s">
        <v>5870</v>
      </c>
      <c r="E1006" s="1554"/>
      <c r="F1006" s="2886">
        <v>115</v>
      </c>
      <c r="G1006" s="980">
        <v>13.8</v>
      </c>
      <c r="H1006" s="2910"/>
      <c r="J1006" s="2910">
        <v>15</v>
      </c>
      <c r="K1006" s="2890">
        <v>1</v>
      </c>
      <c r="L1006" s="2890"/>
      <c r="O1006" s="1554"/>
      <c r="P1006" s="1558"/>
      <c r="R1006" s="2844">
        <v>17</v>
      </c>
    </row>
    <row r="1007" spans="1:18">
      <c r="A1007" s="2844">
        <v>18</v>
      </c>
      <c r="B1007" t="s">
        <v>6499</v>
      </c>
      <c r="C1007" s="1554"/>
      <c r="D1007" t="s">
        <v>5870</v>
      </c>
      <c r="E1007" s="1554"/>
      <c r="F1007" s="2886">
        <v>115</v>
      </c>
      <c r="G1007" s="980">
        <v>13.8</v>
      </c>
      <c r="H1007" s="2910"/>
      <c r="J1007" s="2910">
        <v>15</v>
      </c>
      <c r="K1007" s="2890">
        <v>1</v>
      </c>
      <c r="L1007" s="2890"/>
      <c r="O1007" s="1554"/>
      <c r="P1007" s="1558"/>
      <c r="R1007" s="2844">
        <v>18</v>
      </c>
    </row>
    <row r="1008" spans="1:18">
      <c r="A1008" s="2844">
        <v>19</v>
      </c>
      <c r="B1008" t="s">
        <v>6500</v>
      </c>
      <c r="C1008" s="1554"/>
      <c r="D1008" t="s">
        <v>5870</v>
      </c>
      <c r="E1008" s="1554"/>
      <c r="F1008" s="2886">
        <v>115</v>
      </c>
      <c r="G1008" s="980">
        <v>34.4</v>
      </c>
      <c r="H1008" s="2910"/>
      <c r="J1008" s="2910">
        <v>30</v>
      </c>
      <c r="K1008" s="2890">
        <v>1</v>
      </c>
      <c r="L1008" s="2890"/>
      <c r="O1008" s="1554"/>
      <c r="P1008" s="1558"/>
      <c r="R1008" s="2844">
        <v>19</v>
      </c>
    </row>
    <row r="1009" spans="1:18">
      <c r="A1009" s="2844">
        <v>20</v>
      </c>
      <c r="B1009" t="s">
        <v>6500</v>
      </c>
      <c r="C1009" s="1554"/>
      <c r="D1009" t="s">
        <v>5870</v>
      </c>
      <c r="E1009" s="1554"/>
      <c r="F1009" s="2886">
        <v>115</v>
      </c>
      <c r="G1009" s="980">
        <v>13.8</v>
      </c>
      <c r="H1009" s="2910"/>
      <c r="J1009" s="2910">
        <v>10</v>
      </c>
      <c r="K1009" s="2890">
        <v>1</v>
      </c>
      <c r="L1009" s="2890"/>
      <c r="O1009" s="1554"/>
      <c r="P1009" s="1558"/>
      <c r="R1009" s="2844">
        <v>20</v>
      </c>
    </row>
    <row r="1010" spans="1:18">
      <c r="A1010" s="2844">
        <v>21</v>
      </c>
      <c r="B1010" t="s">
        <v>6501</v>
      </c>
      <c r="C1010" s="1554"/>
      <c r="D1010" t="s">
        <v>5870</v>
      </c>
      <c r="E1010" s="1554"/>
      <c r="F1010" s="2886">
        <v>23</v>
      </c>
      <c r="G1010" s="980">
        <v>0.20799999999999999</v>
      </c>
      <c r="H1010" s="2910"/>
      <c r="J1010" s="2910">
        <v>0.75</v>
      </c>
      <c r="K1010" s="2890">
        <v>1</v>
      </c>
      <c r="L1010" s="2890"/>
      <c r="O1010" s="1554"/>
      <c r="P1010" s="1558"/>
      <c r="R1010" s="2844">
        <v>21</v>
      </c>
    </row>
    <row r="1011" spans="1:18">
      <c r="A1011" s="2844">
        <v>22</v>
      </c>
      <c r="B1011" t="s">
        <v>6502</v>
      </c>
      <c r="C1011" s="1554"/>
      <c r="D1011" t="s">
        <v>5870</v>
      </c>
      <c r="E1011" s="1554"/>
      <c r="F1011" s="2886">
        <v>23</v>
      </c>
      <c r="G1011" s="980">
        <v>4.16</v>
      </c>
      <c r="H1011" s="2910"/>
      <c r="J1011" s="2910">
        <v>3.75</v>
      </c>
      <c r="K1011" s="2890">
        <v>1</v>
      </c>
      <c r="L1011" s="2890"/>
      <c r="O1011" s="1554"/>
      <c r="P1011" s="1558"/>
      <c r="R1011" s="2844">
        <v>22</v>
      </c>
    </row>
    <row r="1012" spans="1:18">
      <c r="A1012" s="2844">
        <v>23</v>
      </c>
      <c r="B1012" t="s">
        <v>6503</v>
      </c>
      <c r="C1012" s="1554"/>
      <c r="D1012" t="s">
        <v>5868</v>
      </c>
      <c r="E1012" s="1554"/>
      <c r="F1012" s="2886">
        <v>34.5</v>
      </c>
      <c r="G1012" s="980">
        <v>4.8</v>
      </c>
      <c r="H1012" s="2910"/>
      <c r="J1012" s="2910">
        <v>3.75</v>
      </c>
      <c r="K1012" s="2890">
        <v>1</v>
      </c>
      <c r="L1012" s="2890"/>
      <c r="O1012" s="1554"/>
      <c r="P1012" s="1558"/>
      <c r="R1012" s="2844">
        <v>23</v>
      </c>
    </row>
    <row r="1013" spans="1:18">
      <c r="A1013" s="2844">
        <v>24</v>
      </c>
      <c r="B1013" t="s">
        <v>6504</v>
      </c>
      <c r="C1013" s="1554"/>
      <c r="D1013" t="s">
        <v>5870</v>
      </c>
      <c r="E1013" s="1554"/>
      <c r="F1013" s="2886">
        <v>34.4</v>
      </c>
      <c r="G1013" s="980">
        <v>13.8</v>
      </c>
      <c r="H1013" s="2910"/>
      <c r="J1013" s="2910">
        <v>10</v>
      </c>
      <c r="K1013" s="2890">
        <v>1</v>
      </c>
      <c r="L1013" s="2890"/>
      <c r="O1013" s="1554"/>
      <c r="P1013" s="1558"/>
      <c r="R1013" s="2844">
        <v>24</v>
      </c>
    </row>
    <row r="1014" spans="1:18">
      <c r="A1014" s="2844">
        <v>25</v>
      </c>
      <c r="B1014" t="s">
        <v>6505</v>
      </c>
      <c r="C1014" s="1554"/>
      <c r="D1014" t="s">
        <v>5870</v>
      </c>
      <c r="E1014" s="1554"/>
      <c r="F1014" s="2886">
        <v>34.5</v>
      </c>
      <c r="G1014" s="980">
        <v>13.2</v>
      </c>
      <c r="H1014" s="2910"/>
      <c r="J1014" s="2910">
        <v>10</v>
      </c>
      <c r="K1014" s="2890">
        <v>1</v>
      </c>
      <c r="L1014" s="2890"/>
      <c r="O1014" s="1554"/>
      <c r="P1014" s="1558"/>
      <c r="R1014" s="2844">
        <v>25</v>
      </c>
    </row>
    <row r="1015" spans="1:18">
      <c r="A1015" s="2844">
        <v>26</v>
      </c>
      <c r="B1015" t="s">
        <v>6506</v>
      </c>
      <c r="C1015" s="1554"/>
      <c r="D1015" t="s">
        <v>5870</v>
      </c>
      <c r="E1015" s="1554"/>
      <c r="F1015" s="2886">
        <v>115</v>
      </c>
      <c r="G1015" s="980">
        <v>13.8</v>
      </c>
      <c r="H1015" s="2910"/>
      <c r="J1015" s="2910">
        <v>20</v>
      </c>
      <c r="K1015" s="2890">
        <v>2</v>
      </c>
      <c r="L1015" s="2890"/>
      <c r="O1015" s="1554"/>
      <c r="P1015" s="1558"/>
      <c r="R1015" s="2844">
        <v>26</v>
      </c>
    </row>
    <row r="1016" spans="1:18">
      <c r="A1016" s="2844">
        <v>27</v>
      </c>
      <c r="B1016" t="s">
        <v>6507</v>
      </c>
      <c r="C1016" s="1554"/>
      <c r="D1016" t="s">
        <v>5870</v>
      </c>
      <c r="E1016" s="1554"/>
      <c r="F1016" s="2886">
        <v>23</v>
      </c>
      <c r="G1016" s="980">
        <v>4.8</v>
      </c>
      <c r="H1016" s="2910"/>
      <c r="J1016" s="2910">
        <v>2.5</v>
      </c>
      <c r="K1016" s="2890">
        <v>1</v>
      </c>
      <c r="L1016" s="2890"/>
      <c r="O1016" s="1554"/>
      <c r="P1016" s="1558"/>
      <c r="R1016" s="2844">
        <v>27</v>
      </c>
    </row>
    <row r="1017" spans="1:18">
      <c r="A1017" s="2844">
        <v>28</v>
      </c>
      <c r="B1017" t="s">
        <v>6508</v>
      </c>
      <c r="C1017" s="1554"/>
      <c r="D1017" t="s">
        <v>5870</v>
      </c>
      <c r="E1017" s="1554"/>
      <c r="F1017" s="2886">
        <v>115</v>
      </c>
      <c r="G1017" s="980">
        <v>13.8</v>
      </c>
      <c r="H1017" s="2910"/>
      <c r="J1017" s="2910">
        <v>15</v>
      </c>
      <c r="K1017" s="2890">
        <v>1</v>
      </c>
      <c r="L1017" s="2890"/>
      <c r="O1017" s="1554"/>
      <c r="P1017" s="1558"/>
      <c r="R1017" s="2844">
        <v>28</v>
      </c>
    </row>
    <row r="1018" spans="1:18">
      <c r="A1018" s="2844">
        <v>29</v>
      </c>
      <c r="B1018" t="s">
        <v>6509</v>
      </c>
      <c r="C1018" s="1554"/>
      <c r="D1018" t="s">
        <v>5870</v>
      </c>
      <c r="E1018" s="1554"/>
      <c r="F1018" s="2886">
        <v>34.5</v>
      </c>
      <c r="G1018" s="980">
        <v>13.2</v>
      </c>
      <c r="H1018" s="2910"/>
      <c r="J1018" s="2910">
        <v>4.2</v>
      </c>
      <c r="K1018" s="2890">
        <v>2</v>
      </c>
      <c r="L1018" s="2890"/>
      <c r="O1018" s="1554"/>
      <c r="P1018" s="1558"/>
      <c r="R1018" s="2844">
        <v>29</v>
      </c>
    </row>
    <row r="1019" spans="1:18">
      <c r="A1019" s="2844">
        <v>30</v>
      </c>
      <c r="B1019" t="s">
        <v>6509</v>
      </c>
      <c r="C1019" s="1554"/>
      <c r="D1019" t="s">
        <v>5870</v>
      </c>
      <c r="E1019" s="1554"/>
      <c r="F1019" s="2886">
        <v>34.5</v>
      </c>
      <c r="G1019" s="980">
        <v>13.2</v>
      </c>
      <c r="H1019" s="2910"/>
      <c r="J1019" s="2910">
        <v>5.6</v>
      </c>
      <c r="K1019" s="2890">
        <v>2</v>
      </c>
      <c r="L1019" s="2890"/>
      <c r="O1019" s="1554"/>
      <c r="P1019" s="1558"/>
      <c r="R1019" s="2844">
        <v>30</v>
      </c>
    </row>
    <row r="1020" spans="1:18">
      <c r="A1020" s="2844">
        <v>31</v>
      </c>
      <c r="B1020" t="s">
        <v>6510</v>
      </c>
      <c r="C1020" s="1554"/>
      <c r="D1020" t="s">
        <v>5868</v>
      </c>
      <c r="E1020" s="1554"/>
      <c r="F1020" s="2886">
        <v>115</v>
      </c>
      <c r="G1020" s="980">
        <v>34.5</v>
      </c>
      <c r="H1020" s="2910"/>
      <c r="J1020" s="2910">
        <v>15</v>
      </c>
      <c r="K1020" s="2890">
        <v>1</v>
      </c>
      <c r="L1020" s="2890"/>
      <c r="O1020" s="1554"/>
      <c r="P1020" s="1558"/>
      <c r="R1020" s="2844">
        <v>31</v>
      </c>
    </row>
    <row r="1021" spans="1:18">
      <c r="A1021" s="2844">
        <v>32</v>
      </c>
      <c r="B1021" t="s">
        <v>6511</v>
      </c>
      <c r="C1021" s="1554"/>
      <c r="D1021" t="s">
        <v>5870</v>
      </c>
      <c r="E1021" s="1554"/>
      <c r="F1021" s="2886">
        <v>115</v>
      </c>
      <c r="G1021" s="980">
        <v>13.8</v>
      </c>
      <c r="H1021" s="2910"/>
      <c r="J1021" s="2910">
        <v>20</v>
      </c>
      <c r="K1021" s="2890">
        <v>2</v>
      </c>
      <c r="L1021" s="2890"/>
      <c r="O1021" s="1554"/>
      <c r="P1021" s="1558"/>
      <c r="R1021" s="2844">
        <v>32</v>
      </c>
    </row>
    <row r="1022" spans="1:18">
      <c r="A1022" s="2844">
        <v>33</v>
      </c>
      <c r="B1022" t="s">
        <v>6512</v>
      </c>
      <c r="C1022" s="1554"/>
      <c r="D1022" t="s">
        <v>5870</v>
      </c>
      <c r="E1022" s="1554"/>
      <c r="F1022" s="2886">
        <v>43.8</v>
      </c>
      <c r="G1022" s="980">
        <v>13.8</v>
      </c>
      <c r="H1022" s="2910"/>
      <c r="J1022" s="2910">
        <v>5</v>
      </c>
      <c r="K1022" s="2890">
        <v>1</v>
      </c>
      <c r="L1022" s="2890"/>
      <c r="O1022" s="1554"/>
      <c r="P1022" s="1558"/>
      <c r="R1022" s="2844">
        <v>33</v>
      </c>
    </row>
    <row r="1023" spans="1:18">
      <c r="A1023" s="2844">
        <v>34</v>
      </c>
      <c r="B1023" t="s">
        <v>6513</v>
      </c>
      <c r="C1023" s="1554"/>
      <c r="D1023" t="s">
        <v>5870</v>
      </c>
      <c r="E1023" s="1554"/>
      <c r="F1023" s="2886">
        <v>34.4</v>
      </c>
      <c r="G1023" s="980">
        <v>13.8</v>
      </c>
      <c r="H1023" s="2910"/>
      <c r="J1023" s="2910">
        <v>5.6</v>
      </c>
      <c r="K1023" s="2890">
        <v>1</v>
      </c>
      <c r="L1023" s="2890"/>
      <c r="O1023" s="1554"/>
      <c r="P1023" s="1558"/>
      <c r="R1023" s="2844">
        <v>34</v>
      </c>
    </row>
    <row r="1024" spans="1:18">
      <c r="A1024" s="2844">
        <v>35</v>
      </c>
      <c r="B1024" t="s">
        <v>6514</v>
      </c>
      <c r="C1024" s="1554"/>
      <c r="D1024" t="s">
        <v>5870</v>
      </c>
      <c r="E1024" s="1554"/>
      <c r="F1024" s="2886">
        <v>115</v>
      </c>
      <c r="G1024" s="980">
        <v>13.8</v>
      </c>
      <c r="H1024" s="2910"/>
      <c r="J1024" s="2910">
        <v>15</v>
      </c>
      <c r="K1024" s="2890">
        <v>2</v>
      </c>
      <c r="L1024" s="2890"/>
      <c r="O1024" s="1554"/>
      <c r="P1024" s="1558"/>
      <c r="R1024" s="2844">
        <v>35</v>
      </c>
    </row>
    <row r="1025" spans="1:18">
      <c r="A1025" s="2844">
        <v>36</v>
      </c>
      <c r="B1025" t="s">
        <v>6514</v>
      </c>
      <c r="C1025" s="1554"/>
      <c r="D1025" t="s">
        <v>5870</v>
      </c>
      <c r="E1025" s="1554"/>
      <c r="F1025" s="2886">
        <v>115</v>
      </c>
      <c r="G1025" s="980">
        <v>13.8</v>
      </c>
      <c r="H1025" s="2910"/>
      <c r="J1025" s="2910">
        <v>12</v>
      </c>
      <c r="K1025" s="2890">
        <v>2</v>
      </c>
      <c r="L1025" s="2890"/>
      <c r="O1025" s="1554"/>
      <c r="P1025" s="1558"/>
      <c r="R1025" s="2844">
        <v>36</v>
      </c>
    </row>
    <row r="1026" spans="1:18">
      <c r="A1026" s="2844">
        <v>37</v>
      </c>
      <c r="B1026" t="s">
        <v>6515</v>
      </c>
      <c r="C1026" s="1554"/>
      <c r="D1026" t="s">
        <v>5870</v>
      </c>
      <c r="E1026" s="1554"/>
      <c r="F1026" s="2886">
        <v>34.5</v>
      </c>
      <c r="G1026" s="980">
        <v>13.8</v>
      </c>
      <c r="H1026" s="2910"/>
      <c r="J1026" s="2910">
        <v>5</v>
      </c>
      <c r="K1026" s="2890">
        <v>1</v>
      </c>
      <c r="L1026" s="2890"/>
      <c r="O1026" s="1554"/>
      <c r="P1026" s="1558"/>
      <c r="R1026" s="2844">
        <v>37</v>
      </c>
    </row>
    <row r="1027" spans="1:18">
      <c r="A1027" s="2844">
        <v>38</v>
      </c>
      <c r="B1027" t="s">
        <v>6516</v>
      </c>
      <c r="C1027" s="1554"/>
      <c r="D1027" t="s">
        <v>5868</v>
      </c>
      <c r="E1027" s="1554"/>
      <c r="F1027" s="2886">
        <v>34.5</v>
      </c>
      <c r="G1027" s="980">
        <v>4.8</v>
      </c>
      <c r="H1027" s="2910"/>
      <c r="J1027" s="2910">
        <v>1.5</v>
      </c>
      <c r="K1027" s="2890">
        <v>1</v>
      </c>
      <c r="L1027" s="2890"/>
      <c r="O1027" s="1554"/>
      <c r="P1027" s="1558"/>
      <c r="R1027" s="2844">
        <v>38</v>
      </c>
    </row>
    <row r="1028" spans="1:18">
      <c r="A1028" s="2844">
        <v>39</v>
      </c>
      <c r="B1028" t="s">
        <v>6517</v>
      </c>
      <c r="C1028" s="1554"/>
      <c r="D1028" t="s">
        <v>5870</v>
      </c>
      <c r="E1028" s="1554"/>
      <c r="F1028" s="2886">
        <v>34.5</v>
      </c>
      <c r="G1028" s="980">
        <v>4.8</v>
      </c>
      <c r="H1028" s="2910"/>
      <c r="J1028" s="2910">
        <v>2.5</v>
      </c>
      <c r="K1028" s="2890">
        <v>1</v>
      </c>
      <c r="L1028" s="2890"/>
      <c r="O1028" s="1554"/>
      <c r="P1028" s="1558"/>
      <c r="R1028" s="2844">
        <v>39</v>
      </c>
    </row>
    <row r="1029" spans="1:18">
      <c r="A1029" s="2844">
        <v>40</v>
      </c>
      <c r="B1029" t="s">
        <v>6518</v>
      </c>
      <c r="C1029" s="1554"/>
      <c r="D1029" t="s">
        <v>5870</v>
      </c>
      <c r="E1029" s="1554"/>
      <c r="F1029" s="2886">
        <v>34.5</v>
      </c>
      <c r="G1029" s="980">
        <v>4.16</v>
      </c>
      <c r="H1029" s="2910"/>
      <c r="J1029" s="2910">
        <v>7.5</v>
      </c>
      <c r="K1029" s="2890">
        <v>1</v>
      </c>
      <c r="L1029" s="2890"/>
      <c r="O1029" s="1554"/>
      <c r="P1029" s="1558"/>
      <c r="R1029" s="2844">
        <v>40</v>
      </c>
    </row>
    <row r="1030" spans="1:18">
      <c r="A1030" s="2844">
        <v>41</v>
      </c>
      <c r="B1030" t="s">
        <v>6519</v>
      </c>
      <c r="C1030" s="1554"/>
      <c r="D1030" t="s">
        <v>5870</v>
      </c>
      <c r="E1030" s="1554"/>
      <c r="F1030" s="2886">
        <v>34.5</v>
      </c>
      <c r="G1030" s="980">
        <v>5</v>
      </c>
      <c r="H1030" s="2910"/>
      <c r="J1030" s="2910">
        <v>1.25</v>
      </c>
      <c r="K1030" s="2890">
        <v>2</v>
      </c>
      <c r="L1030" s="2890"/>
      <c r="O1030" s="1554"/>
      <c r="P1030" s="1558"/>
      <c r="R1030" s="2844">
        <v>41</v>
      </c>
    </row>
    <row r="1031" spans="1:18">
      <c r="A1031" s="2844">
        <v>42</v>
      </c>
      <c r="B1031" t="s">
        <v>6519</v>
      </c>
      <c r="C1031" s="1554"/>
      <c r="D1031" t="s">
        <v>5870</v>
      </c>
      <c r="E1031" s="1554"/>
      <c r="F1031" s="2886">
        <v>34.4</v>
      </c>
      <c r="G1031" s="980">
        <v>5</v>
      </c>
      <c r="H1031" s="2910"/>
      <c r="J1031" s="2910">
        <v>1.25</v>
      </c>
      <c r="K1031" s="2890">
        <v>1</v>
      </c>
      <c r="L1031" s="2890"/>
      <c r="O1031" s="1554"/>
      <c r="P1031" s="1558"/>
      <c r="R1031" s="2844">
        <v>42</v>
      </c>
    </row>
    <row r="1032" spans="1:18">
      <c r="A1032" s="2844">
        <v>43</v>
      </c>
      <c r="B1032" t="s">
        <v>6520</v>
      </c>
      <c r="C1032" s="1554"/>
      <c r="D1032" t="s">
        <v>5870</v>
      </c>
      <c r="E1032" s="1554"/>
      <c r="F1032" s="2886">
        <v>34.5</v>
      </c>
      <c r="G1032" s="980">
        <v>4.8</v>
      </c>
      <c r="H1032" s="2910"/>
      <c r="J1032" s="2910">
        <v>1</v>
      </c>
      <c r="K1032" s="2890">
        <v>2</v>
      </c>
      <c r="L1032" s="2890"/>
      <c r="O1032" s="1554"/>
      <c r="P1032" s="1558"/>
      <c r="R1032" s="2844">
        <v>43</v>
      </c>
    </row>
    <row r="1033" spans="1:18">
      <c r="A1033" s="2844">
        <v>44</v>
      </c>
      <c r="B1033" t="s">
        <v>6521</v>
      </c>
      <c r="C1033" s="1554"/>
      <c r="D1033" t="s">
        <v>5870</v>
      </c>
      <c r="E1033" s="1554"/>
      <c r="F1033" s="2886">
        <v>115</v>
      </c>
      <c r="G1033" s="980">
        <v>13.8</v>
      </c>
      <c r="H1033" s="2910"/>
      <c r="J1033" s="2910">
        <v>24</v>
      </c>
      <c r="K1033" s="2890">
        <v>2</v>
      </c>
      <c r="L1033" s="2890"/>
      <c r="O1033" s="1554"/>
      <c r="P1033" s="1558"/>
      <c r="R1033" s="2844">
        <v>44</v>
      </c>
    </row>
    <row r="1034" spans="1:18">
      <c r="A1034" s="2844">
        <v>45</v>
      </c>
      <c r="B1034" t="s">
        <v>6522</v>
      </c>
      <c r="C1034" s="1554"/>
      <c r="D1034" t="s">
        <v>5870</v>
      </c>
      <c r="E1034" s="1554"/>
      <c r="F1034" s="2886">
        <v>115</v>
      </c>
      <c r="G1034" s="980">
        <v>13.8</v>
      </c>
      <c r="H1034" s="2910"/>
      <c r="J1034" s="2910">
        <v>18</v>
      </c>
      <c r="K1034" s="2890">
        <v>1</v>
      </c>
      <c r="L1034" s="2890"/>
      <c r="O1034" s="1554"/>
      <c r="P1034" s="1558"/>
      <c r="R1034" s="2844">
        <v>45</v>
      </c>
    </row>
    <row r="1035" spans="1:18">
      <c r="A1035" s="2844">
        <v>46</v>
      </c>
      <c r="B1035" t="s">
        <v>6523</v>
      </c>
      <c r="C1035" s="1554"/>
      <c r="D1035" t="s">
        <v>5870</v>
      </c>
      <c r="E1035" s="1554"/>
      <c r="F1035" s="2886">
        <v>43.8</v>
      </c>
      <c r="G1035" s="980">
        <v>5</v>
      </c>
      <c r="H1035" s="2910"/>
      <c r="J1035" s="2910">
        <v>0.5</v>
      </c>
      <c r="K1035" s="2890">
        <v>3</v>
      </c>
      <c r="L1035" s="2890"/>
      <c r="O1035" s="1554"/>
      <c r="P1035" s="1558"/>
      <c r="R1035" s="2844">
        <v>46</v>
      </c>
    </row>
    <row r="1036" spans="1:18">
      <c r="A1036" s="2844">
        <v>47</v>
      </c>
      <c r="B1036" t="s">
        <v>6524</v>
      </c>
      <c r="C1036" s="1554"/>
      <c r="D1036" t="s">
        <v>5868</v>
      </c>
      <c r="E1036" s="1554"/>
      <c r="F1036" s="2886">
        <v>115</v>
      </c>
      <c r="G1036" s="980">
        <v>13.2</v>
      </c>
      <c r="H1036" s="2910"/>
      <c r="J1036" s="2910">
        <v>8.4</v>
      </c>
      <c r="K1036" s="2890">
        <v>1</v>
      </c>
      <c r="L1036" s="2890"/>
      <c r="O1036" s="1554"/>
      <c r="P1036" s="1558"/>
      <c r="R1036" s="2844">
        <v>47</v>
      </c>
    </row>
    <row r="1037" spans="1:18">
      <c r="A1037" s="2844">
        <v>48</v>
      </c>
      <c r="B1037" t="s">
        <v>6525</v>
      </c>
      <c r="C1037" s="1554"/>
      <c r="D1037" t="s">
        <v>5870</v>
      </c>
      <c r="E1037" s="1554"/>
      <c r="F1037" s="2886">
        <v>43.8</v>
      </c>
      <c r="G1037" s="980">
        <v>4.4000000000000004</v>
      </c>
      <c r="H1037" s="2910"/>
      <c r="J1037" s="2910">
        <v>5</v>
      </c>
      <c r="K1037" s="2890">
        <v>1</v>
      </c>
      <c r="L1037" s="2890"/>
      <c r="O1037" s="1554"/>
      <c r="P1037" s="1558"/>
      <c r="R1037" s="2844">
        <v>48</v>
      </c>
    </row>
    <row r="1038" spans="1:18">
      <c r="A1038" s="2844">
        <v>49</v>
      </c>
      <c r="B1038" t="s">
        <v>6526</v>
      </c>
      <c r="C1038" s="1554"/>
      <c r="D1038" t="s">
        <v>5870</v>
      </c>
      <c r="E1038" s="1554"/>
      <c r="F1038" s="2886">
        <v>34.5</v>
      </c>
      <c r="G1038" s="980">
        <v>4.8</v>
      </c>
      <c r="H1038" s="2910"/>
      <c r="J1038" s="2910">
        <v>1.5</v>
      </c>
      <c r="K1038" s="2890">
        <v>1</v>
      </c>
      <c r="L1038" s="2890"/>
      <c r="O1038" s="1554"/>
      <c r="P1038" s="1558"/>
      <c r="R1038" s="2844">
        <v>49</v>
      </c>
    </row>
    <row r="1039" spans="1:18">
      <c r="A1039" s="2844">
        <v>50</v>
      </c>
      <c r="B1039" t="s">
        <v>6527</v>
      </c>
      <c r="C1039" s="1554"/>
      <c r="D1039" t="s">
        <v>5868</v>
      </c>
      <c r="E1039" s="1554"/>
      <c r="F1039" s="2886">
        <v>115</v>
      </c>
      <c r="G1039" s="980">
        <v>34.5</v>
      </c>
      <c r="H1039" s="2910"/>
      <c r="J1039" s="2910">
        <v>7.5</v>
      </c>
      <c r="K1039" s="2890">
        <v>1</v>
      </c>
      <c r="L1039" s="2890"/>
      <c r="O1039" s="1554"/>
      <c r="P1039" s="1558"/>
      <c r="R1039" s="2844">
        <v>50</v>
      </c>
    </row>
    <row r="1040" spans="1:18">
      <c r="A1040" s="2844">
        <v>51</v>
      </c>
      <c r="B1040" t="s">
        <v>6528</v>
      </c>
      <c r="C1040" s="1554"/>
      <c r="D1040" t="s">
        <v>5870</v>
      </c>
      <c r="E1040" s="1554"/>
      <c r="F1040" s="2886">
        <v>34.5</v>
      </c>
      <c r="G1040" s="980">
        <v>4.8</v>
      </c>
      <c r="H1040" s="2910"/>
      <c r="J1040" s="2910">
        <v>2.5</v>
      </c>
      <c r="K1040" s="2890">
        <v>1</v>
      </c>
      <c r="L1040" s="2890"/>
      <c r="O1040" s="1554"/>
      <c r="P1040" s="1558"/>
      <c r="R1040" s="2844">
        <v>51</v>
      </c>
    </row>
    <row r="1041" spans="1:18">
      <c r="A1041" s="2844">
        <v>52</v>
      </c>
      <c r="B1041" t="s">
        <v>6529</v>
      </c>
      <c r="C1041" s="1554"/>
      <c r="D1041" t="s">
        <v>5870</v>
      </c>
      <c r="E1041" s="1554"/>
      <c r="F1041" s="2886">
        <v>34.5</v>
      </c>
      <c r="G1041" s="980">
        <v>13.2</v>
      </c>
      <c r="H1041" s="2910"/>
      <c r="J1041" s="2910">
        <v>12</v>
      </c>
      <c r="K1041" s="2890">
        <v>1</v>
      </c>
      <c r="L1041" s="2890"/>
      <c r="O1041" s="1554"/>
      <c r="P1041" s="1558"/>
      <c r="R1041" s="2844">
        <v>52</v>
      </c>
    </row>
    <row r="1042" spans="1:18">
      <c r="A1042" s="2844">
        <v>53</v>
      </c>
      <c r="B1042" t="s">
        <v>6530</v>
      </c>
      <c r="C1042" s="1554"/>
      <c r="D1042" t="s">
        <v>5870</v>
      </c>
      <c r="E1042" s="1554"/>
      <c r="F1042" s="2886">
        <v>116</v>
      </c>
      <c r="G1042" s="980">
        <v>13.8</v>
      </c>
      <c r="H1042" s="2910"/>
      <c r="J1042" s="2910">
        <v>12</v>
      </c>
      <c r="K1042" s="2890">
        <v>1</v>
      </c>
      <c r="L1042" s="2890"/>
      <c r="O1042" s="1554"/>
      <c r="P1042" s="1558"/>
      <c r="R1042" s="2844">
        <v>53</v>
      </c>
    </row>
    <row r="1043" spans="1:18">
      <c r="A1043" s="2844">
        <v>54</v>
      </c>
      <c r="B1043" t="s">
        <v>6531</v>
      </c>
      <c r="C1043" s="1554"/>
      <c r="D1043" t="s">
        <v>5870</v>
      </c>
      <c r="E1043" s="1554"/>
      <c r="F1043" s="2886">
        <v>113</v>
      </c>
      <c r="G1043" s="980">
        <v>13.8</v>
      </c>
      <c r="H1043" s="2910"/>
      <c r="J1043" s="2910">
        <v>18</v>
      </c>
      <c r="K1043" s="2890">
        <v>1</v>
      </c>
      <c r="L1043" s="2890"/>
      <c r="O1043" s="1554"/>
      <c r="P1043" s="1558"/>
      <c r="R1043" s="2844">
        <v>54</v>
      </c>
    </row>
    <row r="1044" spans="1:18">
      <c r="A1044" s="2844">
        <v>55</v>
      </c>
      <c r="B1044" t="s">
        <v>6531</v>
      </c>
      <c r="C1044" s="1554"/>
      <c r="D1044" t="s">
        <v>5870</v>
      </c>
      <c r="E1044" s="1554"/>
      <c r="F1044" s="2886">
        <v>115</v>
      </c>
      <c r="G1044" s="980">
        <v>13.8</v>
      </c>
      <c r="H1044" s="2910"/>
      <c r="J1044" s="2910">
        <v>18</v>
      </c>
      <c r="K1044" s="2890">
        <v>1</v>
      </c>
      <c r="L1044" s="2890"/>
      <c r="O1044" s="1554"/>
      <c r="P1044" s="1558"/>
      <c r="R1044" s="2844">
        <v>55</v>
      </c>
    </row>
    <row r="1045" spans="1:18">
      <c r="A1045" s="2844">
        <v>56</v>
      </c>
      <c r="B1045" t="s">
        <v>6532</v>
      </c>
      <c r="C1045" s="1554"/>
      <c r="D1045" t="s">
        <v>5868</v>
      </c>
      <c r="E1045" s="1554"/>
      <c r="F1045" s="2886">
        <v>110</v>
      </c>
      <c r="G1045" s="980">
        <v>34.5</v>
      </c>
      <c r="H1045" s="2910"/>
      <c r="J1045" s="2910">
        <v>30</v>
      </c>
      <c r="K1045" s="2890">
        <v>2</v>
      </c>
      <c r="L1045" s="2890"/>
      <c r="O1045" s="1554"/>
      <c r="P1045" s="1558"/>
      <c r="R1045" s="2844">
        <v>56</v>
      </c>
    </row>
    <row r="1046" spans="1:18">
      <c r="A1046" s="2844">
        <v>57</v>
      </c>
      <c r="B1046" t="s">
        <v>6533</v>
      </c>
      <c r="C1046" s="1554"/>
      <c r="D1046" t="s">
        <v>5868</v>
      </c>
      <c r="E1046" s="1554"/>
      <c r="F1046" s="2886">
        <v>110</v>
      </c>
      <c r="G1046" s="980">
        <v>34.4</v>
      </c>
      <c r="H1046" s="2910">
        <v>13.8</v>
      </c>
      <c r="J1046" s="2910">
        <v>6.67</v>
      </c>
      <c r="K1046" s="2890">
        <v>3</v>
      </c>
      <c r="L1046" s="2890"/>
      <c r="O1046" s="1554"/>
      <c r="P1046" s="1558"/>
      <c r="R1046" s="2844">
        <v>57</v>
      </c>
    </row>
    <row r="1047" spans="1:18" ht="16" thickBot="1">
      <c r="A1047" s="2844">
        <v>58</v>
      </c>
      <c r="B1047" t="s">
        <v>6533</v>
      </c>
      <c r="C1047" s="1554"/>
      <c r="D1047" t="s">
        <v>5868</v>
      </c>
      <c r="E1047" s="1554"/>
      <c r="F1047" s="2886">
        <v>110</v>
      </c>
      <c r="G1047" s="980">
        <v>34.4</v>
      </c>
      <c r="H1047" s="2910"/>
      <c r="J1047" s="2910">
        <v>30</v>
      </c>
      <c r="K1047" s="2890">
        <v>1</v>
      </c>
      <c r="L1047" s="2890"/>
      <c r="O1047" s="1554"/>
      <c r="P1047" s="1558"/>
      <c r="R1047" s="2844">
        <v>58</v>
      </c>
    </row>
    <row r="1048" spans="1:18" ht="16" thickBot="1">
      <c r="A1048" s="1002">
        <v>59</v>
      </c>
      <c r="B1048" s="981"/>
      <c r="C1048" s="1789" t="s">
        <v>5892</v>
      </c>
      <c r="D1048" s="981"/>
      <c r="E1048" s="997"/>
      <c r="F1048" s="998"/>
      <c r="G1048" s="999"/>
      <c r="H1048" s="1000"/>
      <c r="J1048" s="1001"/>
      <c r="K1048" s="2896">
        <f>SUM(K990:K1047)</f>
        <v>82</v>
      </c>
      <c r="L1048" s="2896">
        <f>SUM(L990:L1047)</f>
        <v>1</v>
      </c>
      <c r="M1048" s="3038"/>
      <c r="N1048" s="3038"/>
      <c r="O1048" s="1789"/>
      <c r="P1048" s="2896">
        <f>SUM(P990:P1047)</f>
        <v>0</v>
      </c>
      <c r="Q1048" s="2896">
        <f>SUM(Q990:Q1047)</f>
        <v>0</v>
      </c>
      <c r="R1048" s="1002">
        <v>59</v>
      </c>
    </row>
    <row r="1050" spans="1:18">
      <c r="A1050" s="12" t="s">
        <v>6534</v>
      </c>
      <c r="B1050" s="391"/>
      <c r="C1050" s="391"/>
      <c r="D1050" s="391"/>
      <c r="E1050" s="391"/>
      <c r="F1050" s="391"/>
      <c r="G1050" s="391"/>
      <c r="H1050" s="391"/>
      <c r="J1050" s="12" t="s">
        <v>6535</v>
      </c>
      <c r="K1050" s="391"/>
      <c r="L1050" s="391"/>
      <c r="M1050" s="391"/>
      <c r="N1050" s="391"/>
      <c r="O1050" s="391"/>
      <c r="P1050" s="391"/>
      <c r="Q1050" s="391"/>
    </row>
    <row r="1052" spans="1:18" ht="16" thickBot="1">
      <c r="A1052" s="9"/>
      <c r="B1052" s="981"/>
      <c r="C1052" s="3038"/>
      <c r="D1052" s="3038"/>
      <c r="E1052" s="3038"/>
      <c r="F1052" s="3096"/>
      <c r="G1052" s="3096"/>
      <c r="H1052" s="3060"/>
      <c r="J1052" s="9"/>
      <c r="K1052" s="3038"/>
      <c r="L1052" s="3038"/>
      <c r="M1052" s="3038"/>
      <c r="N1052" s="3038"/>
      <c r="O1052" s="3038"/>
      <c r="P1052" s="3096"/>
      <c r="Q1052" s="3096"/>
    </row>
    <row r="1053" spans="1:18" ht="16" thickBot="1">
      <c r="A1053" s="2898" t="s">
        <v>5820</v>
      </c>
      <c r="B1053" s="3067"/>
      <c r="C1053" s="3067"/>
      <c r="D1053" s="3060"/>
      <c r="E1053" s="3060"/>
      <c r="F1053" s="2839"/>
      <c r="G1053" s="2839"/>
      <c r="H1053" s="2034"/>
      <c r="J1053" s="2898" t="s">
        <v>5820</v>
      </c>
      <c r="K1053" s="3067"/>
      <c r="L1053" s="3067"/>
      <c r="M1053" s="3060"/>
      <c r="N1053" s="3060"/>
      <c r="O1053" s="3060"/>
      <c r="P1053" s="2839"/>
      <c r="Q1053" s="2839"/>
      <c r="R1053" s="2862"/>
    </row>
    <row r="1054" spans="1:18">
      <c r="A1054" s="2791"/>
      <c r="C1054" s="1554"/>
      <c r="D1054" s="363"/>
      <c r="E1054" s="1598"/>
      <c r="F1054" s="391"/>
      <c r="G1054" s="391"/>
      <c r="H1054" s="2753"/>
      <c r="J1054" s="2791"/>
      <c r="K1054" s="1554"/>
      <c r="L1054" s="1554"/>
      <c r="M1054" s="391" t="s">
        <v>5848</v>
      </c>
      <c r="N1054" s="391"/>
      <c r="O1054" s="391"/>
      <c r="P1054" s="391"/>
      <c r="Q1054" s="1601"/>
      <c r="R1054" s="2031"/>
    </row>
    <row r="1055" spans="1:18" ht="16" thickBot="1">
      <c r="A1055" s="2795"/>
      <c r="B1055" s="363"/>
      <c r="C1055" s="1598"/>
      <c r="D1055" s="363"/>
      <c r="E1055" s="1598"/>
      <c r="F1055" s="3060" t="s">
        <v>5849</v>
      </c>
      <c r="G1055" s="3060"/>
      <c r="H1055" s="2034"/>
      <c r="J1055" s="2795" t="s">
        <v>5850</v>
      </c>
      <c r="K1055" s="1598" t="s">
        <v>5851</v>
      </c>
      <c r="L1055" s="1598" t="s">
        <v>5851</v>
      </c>
      <c r="M1055" s="3060" t="s">
        <v>5852</v>
      </c>
      <c r="N1055" s="3060"/>
      <c r="O1055" s="3060"/>
      <c r="P1055" s="3060"/>
      <c r="Q1055" s="2034"/>
      <c r="R1055" s="1598"/>
    </row>
    <row r="1056" spans="1:18">
      <c r="A1056" s="2795"/>
      <c r="B1056" s="363"/>
      <c r="C1056" s="1598"/>
      <c r="D1056" s="363"/>
      <c r="E1056" s="1598"/>
      <c r="F1056" s="1598"/>
      <c r="G1056" s="1601"/>
      <c r="H1056" s="1598"/>
      <c r="J1056" s="2795" t="s">
        <v>5853</v>
      </c>
      <c r="K1056" s="1598" t="s">
        <v>5854</v>
      </c>
      <c r="L1056" s="1598" t="s">
        <v>5855</v>
      </c>
      <c r="M1056" s="363"/>
      <c r="N1056" s="363"/>
      <c r="O1056" s="1598"/>
      <c r="P1056" s="1598"/>
      <c r="Q1056" s="1601"/>
      <c r="R1056" s="1598"/>
    </row>
    <row r="1057" spans="1:18">
      <c r="A1057" s="2795" t="s">
        <v>399</v>
      </c>
      <c r="B1057" s="391" t="s">
        <v>5856</v>
      </c>
      <c r="C1057" s="1601"/>
      <c r="D1057" s="391" t="s">
        <v>5857</v>
      </c>
      <c r="E1057" s="1601"/>
      <c r="F1057" s="1598"/>
      <c r="G1057" s="1601"/>
      <c r="H1057" s="1598"/>
      <c r="J1057" s="2795" t="s">
        <v>5858</v>
      </c>
      <c r="K1057" s="1598" t="s">
        <v>5859</v>
      </c>
      <c r="L1057" s="1598" t="s">
        <v>5854</v>
      </c>
      <c r="M1057" s="391"/>
      <c r="N1057" s="391"/>
      <c r="O1057" s="1601"/>
      <c r="P1057" s="1598" t="s">
        <v>108</v>
      </c>
      <c r="Q1057" s="1601" t="s">
        <v>5860</v>
      </c>
      <c r="R1057" s="1598" t="s">
        <v>399</v>
      </c>
    </row>
    <row r="1058" spans="1:18">
      <c r="A1058" s="2795" t="s">
        <v>402</v>
      </c>
      <c r="C1058" s="1554"/>
      <c r="D1058" s="363"/>
      <c r="E1058" s="1598"/>
      <c r="F1058" s="1598" t="s">
        <v>1067</v>
      </c>
      <c r="G1058" s="1601" t="s">
        <v>5861</v>
      </c>
      <c r="H1058" s="1598" t="s">
        <v>5862</v>
      </c>
      <c r="J1058" s="2795" t="s">
        <v>5863</v>
      </c>
      <c r="K1058" s="1598" t="s">
        <v>2163</v>
      </c>
      <c r="L1058" s="1598" t="s">
        <v>5859</v>
      </c>
      <c r="M1058" s="391" t="s">
        <v>5864</v>
      </c>
      <c r="N1058" s="391"/>
      <c r="O1058" s="1601"/>
      <c r="P1058" s="1598" t="s">
        <v>5865</v>
      </c>
      <c r="Q1058" s="1601" t="s">
        <v>5866</v>
      </c>
      <c r="R1058" s="1598" t="s">
        <v>402</v>
      </c>
    </row>
    <row r="1059" spans="1:18">
      <c r="A1059" s="2844"/>
      <c r="C1059" s="1598"/>
      <c r="E1059" s="1598"/>
      <c r="F1059" s="1598"/>
      <c r="G1059" s="1601"/>
      <c r="H1059" s="1554"/>
      <c r="J1059" s="2844"/>
      <c r="K1059" s="1554"/>
      <c r="L1059" s="1598"/>
      <c r="O1059" s="1598"/>
      <c r="P1059" s="1598"/>
      <c r="Q1059" s="1598"/>
      <c r="R1059" s="1554"/>
    </row>
    <row r="1060" spans="1:18" ht="16" thickBot="1">
      <c r="A1060" s="3083"/>
      <c r="B1060" s="3060" t="s">
        <v>172</v>
      </c>
      <c r="C1060" s="2034"/>
      <c r="D1060" s="3060" t="s">
        <v>173</v>
      </c>
      <c r="E1060" s="2034"/>
      <c r="F1060" s="1717" t="s">
        <v>174</v>
      </c>
      <c r="G1060" s="2034" t="s">
        <v>175</v>
      </c>
      <c r="H1060" s="2034" t="s">
        <v>513</v>
      </c>
      <c r="J1060" s="3061" t="s">
        <v>514</v>
      </c>
      <c r="K1060" s="3061" t="s">
        <v>515</v>
      </c>
      <c r="L1060" s="3061" t="s">
        <v>516</v>
      </c>
      <c r="M1060" s="3060" t="s">
        <v>517</v>
      </c>
      <c r="N1060" s="3060"/>
      <c r="O1060" s="2034"/>
      <c r="P1060" s="1717" t="s">
        <v>518</v>
      </c>
      <c r="Q1060" s="1717" t="s">
        <v>519</v>
      </c>
      <c r="R1060" s="1717"/>
    </row>
    <row r="1061" spans="1:18">
      <c r="A1061" s="2844">
        <v>1</v>
      </c>
      <c r="B1061" t="s">
        <v>6536</v>
      </c>
      <c r="C1061" s="1554"/>
      <c r="D1061" t="s">
        <v>5870</v>
      </c>
      <c r="E1061" s="1554"/>
      <c r="F1061" s="2886">
        <v>23</v>
      </c>
      <c r="G1061" s="980">
        <v>13.8</v>
      </c>
      <c r="H1061" s="2910">
        <v>5.04</v>
      </c>
      <c r="J1061" s="2910">
        <v>6</v>
      </c>
      <c r="K1061" s="2890">
        <v>1</v>
      </c>
      <c r="L1061" s="2890"/>
      <c r="O1061" s="1554"/>
      <c r="P1061" s="1558"/>
      <c r="R1061" s="2844">
        <v>1</v>
      </c>
    </row>
    <row r="1062" spans="1:18">
      <c r="A1062" s="2844">
        <v>2</v>
      </c>
      <c r="B1062" t="s">
        <v>6537</v>
      </c>
      <c r="C1062" s="1554"/>
      <c r="D1062" t="s">
        <v>5868</v>
      </c>
      <c r="E1062" s="1554"/>
      <c r="F1062" s="2886">
        <v>113</v>
      </c>
      <c r="G1062" s="980">
        <v>46</v>
      </c>
      <c r="H1062" s="2910"/>
      <c r="J1062" s="2910">
        <v>21</v>
      </c>
      <c r="K1062" s="2890">
        <v>1</v>
      </c>
      <c r="L1062" s="2890"/>
      <c r="O1062" s="1554"/>
      <c r="P1062" s="1558"/>
      <c r="R1062" s="2844">
        <v>2</v>
      </c>
    </row>
    <row r="1063" spans="1:18">
      <c r="A1063" s="2844">
        <v>3</v>
      </c>
      <c r="B1063" t="s">
        <v>6537</v>
      </c>
      <c r="C1063" s="1554"/>
      <c r="D1063" t="s">
        <v>5868</v>
      </c>
      <c r="E1063" s="1554"/>
      <c r="F1063" s="2886">
        <v>115</v>
      </c>
      <c r="G1063" s="980">
        <v>46</v>
      </c>
      <c r="H1063" s="2910"/>
      <c r="J1063" s="2910">
        <v>20</v>
      </c>
      <c r="K1063" s="2890">
        <v>1</v>
      </c>
      <c r="L1063" s="2890"/>
      <c r="O1063" s="1554"/>
      <c r="P1063" s="1558"/>
      <c r="R1063" s="2844">
        <v>3</v>
      </c>
    </row>
    <row r="1064" spans="1:18">
      <c r="A1064" s="2844">
        <v>4</v>
      </c>
      <c r="B1064" t="s">
        <v>6537</v>
      </c>
      <c r="C1064" s="1554"/>
      <c r="D1064" t="s">
        <v>5868</v>
      </c>
      <c r="E1064" s="1554"/>
      <c r="F1064" s="2886">
        <v>115</v>
      </c>
      <c r="G1064" s="980">
        <v>13.2</v>
      </c>
      <c r="H1064" s="2910"/>
      <c r="J1064" s="2910">
        <v>18</v>
      </c>
      <c r="K1064" s="2890">
        <v>1</v>
      </c>
      <c r="L1064" s="2890"/>
      <c r="O1064" s="1554"/>
      <c r="P1064" s="1558"/>
      <c r="R1064" s="2844">
        <v>4</v>
      </c>
    </row>
    <row r="1065" spans="1:18">
      <c r="A1065" s="2844">
        <v>5</v>
      </c>
      <c r="B1065" t="s">
        <v>6538</v>
      </c>
      <c r="C1065" s="1554"/>
      <c r="D1065" t="s">
        <v>5870</v>
      </c>
      <c r="E1065" s="1554"/>
      <c r="F1065" s="2886">
        <v>69</v>
      </c>
      <c r="G1065" s="980">
        <v>13.2</v>
      </c>
      <c r="H1065" s="2910"/>
      <c r="J1065" s="2910">
        <v>8.4</v>
      </c>
      <c r="K1065" s="2890">
        <v>1</v>
      </c>
      <c r="L1065" s="2890"/>
      <c r="O1065" s="1554"/>
      <c r="P1065" s="1558"/>
      <c r="R1065" s="2844">
        <v>5</v>
      </c>
    </row>
    <row r="1066" spans="1:18">
      <c r="A1066" s="2850">
        <v>6</v>
      </c>
      <c r="B1066" t="s">
        <v>6539</v>
      </c>
      <c r="C1066" s="1554"/>
      <c r="D1066" t="s">
        <v>5868</v>
      </c>
      <c r="E1066" s="1554"/>
      <c r="F1066" s="2886">
        <v>115</v>
      </c>
      <c r="G1066" s="980">
        <v>34.5</v>
      </c>
      <c r="H1066" s="2910"/>
      <c r="J1066" s="2910">
        <v>20</v>
      </c>
      <c r="K1066" s="2890">
        <v>2</v>
      </c>
      <c r="L1066" s="2890"/>
      <c r="O1066" s="1554"/>
      <c r="P1066" s="1558"/>
      <c r="R1066" s="2850">
        <v>6</v>
      </c>
    </row>
    <row r="1067" spans="1:18">
      <c r="A1067" s="2850">
        <v>7</v>
      </c>
      <c r="B1067" t="s">
        <v>5886</v>
      </c>
      <c r="C1067" s="1554"/>
      <c r="D1067" t="s">
        <v>5868</v>
      </c>
      <c r="E1067" s="1554"/>
      <c r="F1067" s="2886">
        <v>34.4</v>
      </c>
      <c r="G1067" s="980">
        <v>4.16</v>
      </c>
      <c r="H1067" s="2910"/>
      <c r="J1067" s="2910">
        <v>5</v>
      </c>
      <c r="K1067" s="2890">
        <v>0</v>
      </c>
      <c r="L1067" s="2890">
        <v>1</v>
      </c>
      <c r="O1067" s="1554"/>
      <c r="P1067" s="1558"/>
      <c r="R1067" s="2850">
        <v>7</v>
      </c>
    </row>
    <row r="1068" spans="1:18">
      <c r="A1068" s="2850">
        <v>8</v>
      </c>
      <c r="B1068" t="s">
        <v>5886</v>
      </c>
      <c r="C1068" s="1554"/>
      <c r="D1068" t="s">
        <v>5868</v>
      </c>
      <c r="E1068" s="1554"/>
      <c r="F1068" s="2886">
        <v>34.5</v>
      </c>
      <c r="G1068" s="980">
        <v>4.8</v>
      </c>
      <c r="H1068" s="2910"/>
      <c r="J1068" s="2910">
        <v>3.75</v>
      </c>
      <c r="K1068" s="2890">
        <v>0</v>
      </c>
      <c r="L1068" s="2890">
        <v>1</v>
      </c>
      <c r="O1068" s="1554"/>
      <c r="P1068" s="1558"/>
      <c r="R1068" s="2850">
        <v>8</v>
      </c>
    </row>
    <row r="1069" spans="1:18">
      <c r="A1069" s="2850">
        <v>9</v>
      </c>
      <c r="B1069" t="s">
        <v>5891</v>
      </c>
      <c r="C1069" s="1554"/>
      <c r="D1069" t="s">
        <v>5868</v>
      </c>
      <c r="E1069" s="1554"/>
      <c r="F1069" s="2886">
        <v>22.9</v>
      </c>
      <c r="G1069" s="980">
        <v>4.3600000000000003</v>
      </c>
      <c r="H1069" s="2910"/>
      <c r="J1069" s="2910">
        <v>4.2</v>
      </c>
      <c r="K1069" s="2890">
        <v>0</v>
      </c>
      <c r="L1069" s="2890">
        <v>2</v>
      </c>
      <c r="O1069" s="1554"/>
      <c r="P1069" s="1558"/>
      <c r="R1069" s="2850">
        <v>9</v>
      </c>
    </row>
    <row r="1070" spans="1:18">
      <c r="A1070" s="2850">
        <v>10</v>
      </c>
      <c r="B1070" t="s">
        <v>5891</v>
      </c>
      <c r="C1070" s="1554"/>
      <c r="D1070" t="s">
        <v>5868</v>
      </c>
      <c r="E1070" s="1554"/>
      <c r="F1070" s="2886"/>
      <c r="G1070" s="980"/>
      <c r="H1070" s="2910"/>
      <c r="J1070" s="2910"/>
      <c r="K1070" s="2890">
        <v>0</v>
      </c>
      <c r="L1070" s="2890">
        <v>1</v>
      </c>
      <c r="O1070" s="1554"/>
      <c r="P1070" s="1558"/>
      <c r="R1070" s="2850">
        <v>10</v>
      </c>
    </row>
    <row r="1071" spans="1:18">
      <c r="A1071" s="2850">
        <v>11</v>
      </c>
      <c r="B1071" t="s">
        <v>5891</v>
      </c>
      <c r="C1071" s="1554"/>
      <c r="D1071" t="s">
        <v>5868</v>
      </c>
      <c r="E1071" s="1554"/>
      <c r="F1071" s="2886">
        <v>34.5</v>
      </c>
      <c r="G1071" s="980">
        <v>4.8</v>
      </c>
      <c r="H1071" s="2910"/>
      <c r="J1071" s="2910">
        <v>3.75</v>
      </c>
      <c r="K1071" s="2890">
        <v>0</v>
      </c>
      <c r="L1071" s="2890">
        <v>2</v>
      </c>
      <c r="O1071" s="1554"/>
      <c r="P1071" s="1558"/>
      <c r="R1071" s="2850">
        <v>11</v>
      </c>
    </row>
    <row r="1072" spans="1:18">
      <c r="A1072" s="2850">
        <v>12</v>
      </c>
      <c r="B1072" t="s">
        <v>5891</v>
      </c>
      <c r="C1072" s="1554"/>
      <c r="D1072" t="s">
        <v>5868</v>
      </c>
      <c r="E1072" s="1554"/>
      <c r="F1072" s="2886">
        <v>22.9</v>
      </c>
      <c r="G1072" s="980">
        <v>4.3600000000000003</v>
      </c>
      <c r="H1072" s="2910"/>
      <c r="J1072" s="2910">
        <v>3.75</v>
      </c>
      <c r="K1072" s="2890">
        <v>0</v>
      </c>
      <c r="L1072" s="2890">
        <v>2</v>
      </c>
      <c r="O1072" s="1554"/>
      <c r="P1072" s="1558"/>
      <c r="R1072" s="2850">
        <v>12</v>
      </c>
    </row>
    <row r="1073" spans="1:18">
      <c r="A1073" s="2850">
        <v>13</v>
      </c>
      <c r="B1073" t="s">
        <v>5891</v>
      </c>
      <c r="C1073" s="1554"/>
      <c r="D1073" t="s">
        <v>5868</v>
      </c>
      <c r="E1073" s="1554"/>
      <c r="F1073" s="2886">
        <v>115</v>
      </c>
      <c r="G1073" s="980">
        <v>23</v>
      </c>
      <c r="H1073" s="2910"/>
      <c r="J1073" s="2910">
        <v>30</v>
      </c>
      <c r="K1073" s="2890">
        <v>0</v>
      </c>
      <c r="L1073" s="2890">
        <v>1</v>
      </c>
      <c r="O1073" s="1554"/>
      <c r="P1073" s="1558"/>
      <c r="R1073" s="2850">
        <v>13</v>
      </c>
    </row>
    <row r="1074" spans="1:18">
      <c r="A1074" s="2850">
        <v>14</v>
      </c>
      <c r="B1074" t="s">
        <v>5891</v>
      </c>
      <c r="C1074" s="1554"/>
      <c r="D1074" t="s">
        <v>5868</v>
      </c>
      <c r="E1074" s="1554"/>
      <c r="F1074" s="2886">
        <v>22.9</v>
      </c>
      <c r="G1074" s="980"/>
      <c r="H1074" s="2910"/>
      <c r="J1074" s="2910">
        <v>2.5</v>
      </c>
      <c r="K1074" s="2890">
        <v>0</v>
      </c>
      <c r="L1074" s="2890">
        <v>1</v>
      </c>
      <c r="O1074" s="1554"/>
      <c r="P1074" s="1558"/>
      <c r="R1074" s="2850">
        <v>14</v>
      </c>
    </row>
    <row r="1075" spans="1:18">
      <c r="A1075" s="2850">
        <v>15</v>
      </c>
      <c r="B1075" t="s">
        <v>5984</v>
      </c>
      <c r="C1075" s="1554"/>
      <c r="D1075" t="s">
        <v>5870</v>
      </c>
      <c r="E1075" s="1554"/>
      <c r="F1075" s="2886">
        <v>113</v>
      </c>
      <c r="G1075" s="980">
        <v>13.8</v>
      </c>
      <c r="H1075" s="2910"/>
      <c r="J1075" s="2910">
        <v>13.4</v>
      </c>
      <c r="K1075" s="2890">
        <v>0</v>
      </c>
      <c r="L1075" s="2890">
        <v>1</v>
      </c>
      <c r="O1075" s="1554"/>
      <c r="P1075" s="1558"/>
      <c r="R1075" s="2850">
        <v>15</v>
      </c>
    </row>
    <row r="1076" spans="1:18">
      <c r="A1076" s="2850">
        <v>16</v>
      </c>
      <c r="B1076" t="s">
        <v>6012</v>
      </c>
      <c r="C1076" s="1554"/>
      <c r="D1076" t="s">
        <v>5870</v>
      </c>
      <c r="E1076" s="1554"/>
      <c r="F1076" s="2886">
        <v>66</v>
      </c>
      <c r="G1076" s="980">
        <v>34.5</v>
      </c>
      <c r="H1076" s="2910"/>
      <c r="J1076" s="2910">
        <v>7.5</v>
      </c>
      <c r="K1076" s="2890">
        <v>0</v>
      </c>
      <c r="L1076" s="2890">
        <v>1</v>
      </c>
      <c r="O1076" s="1554"/>
      <c r="P1076" s="1558"/>
      <c r="R1076" s="2850">
        <v>16</v>
      </c>
    </row>
    <row r="1077" spans="1:18">
      <c r="A1077" s="2844">
        <v>17</v>
      </c>
      <c r="B1077" t="s">
        <v>6024</v>
      </c>
      <c r="C1077" s="1554"/>
      <c r="D1077" t="s">
        <v>5868</v>
      </c>
      <c r="E1077" s="1554"/>
      <c r="F1077" s="2886">
        <v>345</v>
      </c>
      <c r="G1077" s="980">
        <v>230</v>
      </c>
      <c r="H1077" s="2910">
        <v>13.8</v>
      </c>
      <c r="J1077" s="2910">
        <v>448</v>
      </c>
      <c r="K1077" s="2890">
        <v>0</v>
      </c>
      <c r="L1077" s="2890">
        <v>1</v>
      </c>
      <c r="O1077" s="1554"/>
      <c r="P1077" s="1558"/>
      <c r="R1077" s="2844">
        <v>17</v>
      </c>
    </row>
    <row r="1078" spans="1:18">
      <c r="A1078" s="2844">
        <v>18</v>
      </c>
      <c r="B1078" t="s">
        <v>6069</v>
      </c>
      <c r="C1078" s="1554"/>
      <c r="D1078" t="s">
        <v>5868</v>
      </c>
      <c r="E1078" s="1554"/>
      <c r="F1078" s="2886">
        <v>13.2</v>
      </c>
      <c r="G1078" s="980">
        <v>12</v>
      </c>
      <c r="H1078" s="2910"/>
      <c r="J1078" s="2910">
        <v>7.5</v>
      </c>
      <c r="K1078" s="2890">
        <v>0</v>
      </c>
      <c r="L1078" s="2890">
        <v>3</v>
      </c>
      <c r="O1078" s="1554"/>
      <c r="P1078" s="1558"/>
      <c r="R1078" s="2844">
        <v>18</v>
      </c>
    </row>
    <row r="1079" spans="1:18">
      <c r="A1079" s="2844">
        <v>19</v>
      </c>
      <c r="B1079" t="s">
        <v>6091</v>
      </c>
      <c r="C1079" s="1554"/>
      <c r="D1079" t="s">
        <v>5868</v>
      </c>
      <c r="E1079" s="1554"/>
      <c r="F1079" s="2886">
        <v>115</v>
      </c>
      <c r="G1079" s="980">
        <v>13.8</v>
      </c>
      <c r="H1079" s="2910"/>
      <c r="J1079" s="2910">
        <v>15</v>
      </c>
      <c r="K1079" s="2890">
        <v>0</v>
      </c>
      <c r="L1079" s="2890">
        <v>2</v>
      </c>
      <c r="O1079" s="1554"/>
      <c r="P1079" s="1558"/>
      <c r="R1079" s="2844">
        <v>19</v>
      </c>
    </row>
    <row r="1080" spans="1:18">
      <c r="A1080" s="2844">
        <v>20</v>
      </c>
      <c r="B1080" t="s">
        <v>6091</v>
      </c>
      <c r="C1080" s="1554"/>
      <c r="D1080" t="s">
        <v>5868</v>
      </c>
      <c r="E1080" s="1554"/>
      <c r="F1080" s="2886">
        <v>34.5</v>
      </c>
      <c r="G1080" s="980">
        <v>4.8</v>
      </c>
      <c r="H1080" s="2910"/>
      <c r="J1080" s="2910">
        <v>3.75</v>
      </c>
      <c r="K1080" s="2890">
        <v>0</v>
      </c>
      <c r="L1080" s="2890">
        <v>1</v>
      </c>
      <c r="O1080" s="1554"/>
      <c r="P1080" s="1558"/>
      <c r="R1080" s="2844">
        <v>20</v>
      </c>
    </row>
    <row r="1081" spans="1:18">
      <c r="A1081" s="2844">
        <v>21</v>
      </c>
      <c r="B1081" t="s">
        <v>6091</v>
      </c>
      <c r="C1081" s="1554"/>
      <c r="D1081" t="s">
        <v>5868</v>
      </c>
      <c r="E1081" s="1554"/>
      <c r="F1081" s="2886">
        <v>13.2</v>
      </c>
      <c r="G1081" s="980">
        <v>7.6210000000000004</v>
      </c>
      <c r="H1081" s="2910"/>
      <c r="J1081" s="2910">
        <v>7.5</v>
      </c>
      <c r="K1081" s="2890">
        <v>0</v>
      </c>
      <c r="L1081" s="2890">
        <v>1</v>
      </c>
      <c r="O1081" s="1554"/>
      <c r="P1081" s="1558"/>
      <c r="R1081" s="2844">
        <v>21</v>
      </c>
    </row>
    <row r="1082" spans="1:18">
      <c r="A1082" s="2844">
        <v>22</v>
      </c>
      <c r="B1082" t="s">
        <v>6091</v>
      </c>
      <c r="C1082" s="1554"/>
      <c r="D1082" t="s">
        <v>5868</v>
      </c>
      <c r="E1082" s="1554"/>
      <c r="F1082" s="2886">
        <v>22.9</v>
      </c>
      <c r="G1082" s="980">
        <v>4.3600000000000003</v>
      </c>
      <c r="H1082" s="2910"/>
      <c r="J1082" s="2910">
        <v>3.75</v>
      </c>
      <c r="K1082" s="2890">
        <v>0</v>
      </c>
      <c r="L1082" s="2890">
        <v>1</v>
      </c>
      <c r="O1082" s="1554"/>
      <c r="P1082" s="1558"/>
      <c r="R1082" s="2844">
        <v>22</v>
      </c>
    </row>
    <row r="1083" spans="1:18">
      <c r="A1083" s="2844">
        <v>23</v>
      </c>
      <c r="B1083" t="s">
        <v>6091</v>
      </c>
      <c r="C1083" s="1554"/>
      <c r="D1083" t="s">
        <v>5868</v>
      </c>
      <c r="E1083" s="1554"/>
      <c r="F1083" s="2886">
        <v>115</v>
      </c>
      <c r="G1083" s="980">
        <v>34.5</v>
      </c>
      <c r="H1083" s="2910"/>
      <c r="J1083" s="2910">
        <v>30</v>
      </c>
      <c r="K1083" s="2890">
        <v>0</v>
      </c>
      <c r="L1083" s="2890">
        <v>1</v>
      </c>
      <c r="O1083" s="1554"/>
      <c r="P1083" s="1558"/>
      <c r="R1083" s="2844">
        <v>23</v>
      </c>
    </row>
    <row r="1084" spans="1:18">
      <c r="A1084" s="2844">
        <v>24</v>
      </c>
      <c r="B1084" t="s">
        <v>6091</v>
      </c>
      <c r="C1084" s="1554"/>
      <c r="D1084" t="s">
        <v>5868</v>
      </c>
      <c r="E1084" s="1554"/>
      <c r="F1084" s="2886">
        <v>115</v>
      </c>
      <c r="G1084" s="980">
        <v>13.8</v>
      </c>
      <c r="H1084" s="2910"/>
      <c r="J1084" s="2910">
        <v>24</v>
      </c>
      <c r="K1084" s="2890">
        <v>0</v>
      </c>
      <c r="L1084" s="2890">
        <v>2</v>
      </c>
      <c r="O1084" s="1554"/>
      <c r="P1084" s="1558"/>
      <c r="R1084" s="2844">
        <v>24</v>
      </c>
    </row>
    <row r="1085" spans="1:18">
      <c r="A1085" s="2844">
        <v>25</v>
      </c>
      <c r="B1085" t="s">
        <v>6091</v>
      </c>
      <c r="C1085" s="1554"/>
      <c r="D1085" t="s">
        <v>5868</v>
      </c>
      <c r="E1085" s="1554"/>
      <c r="F1085" s="2886">
        <v>34.5</v>
      </c>
      <c r="G1085" s="980">
        <v>4.16</v>
      </c>
      <c r="H1085" s="2910"/>
      <c r="J1085" s="2910">
        <v>4.2</v>
      </c>
      <c r="K1085" s="2890">
        <v>0</v>
      </c>
      <c r="L1085" s="2890">
        <v>1</v>
      </c>
      <c r="O1085" s="1554"/>
      <c r="P1085" s="1558"/>
      <c r="R1085" s="2844">
        <v>25</v>
      </c>
    </row>
    <row r="1086" spans="1:18">
      <c r="A1086" s="2844">
        <v>26</v>
      </c>
      <c r="B1086" t="s">
        <v>6179</v>
      </c>
      <c r="C1086" s="1554"/>
      <c r="D1086" t="s">
        <v>5868</v>
      </c>
      <c r="E1086" s="1554"/>
      <c r="F1086" s="2886">
        <v>69</v>
      </c>
      <c r="G1086" s="980">
        <v>23</v>
      </c>
      <c r="H1086" s="2910"/>
      <c r="J1086" s="2910">
        <v>10</v>
      </c>
      <c r="K1086" s="2890">
        <v>0</v>
      </c>
      <c r="L1086" s="2890">
        <v>1</v>
      </c>
      <c r="O1086" s="1554"/>
      <c r="P1086" s="1558"/>
      <c r="R1086" s="2844">
        <v>26</v>
      </c>
    </row>
    <row r="1087" spans="1:18">
      <c r="A1087" s="2844">
        <v>27</v>
      </c>
      <c r="B1087" t="s">
        <v>6179</v>
      </c>
      <c r="C1087" s="1554"/>
      <c r="D1087" t="s">
        <v>5868</v>
      </c>
      <c r="E1087" s="1554"/>
      <c r="F1087" s="2886">
        <v>69</v>
      </c>
      <c r="G1087" s="980">
        <v>13.8</v>
      </c>
      <c r="H1087" s="2910"/>
      <c r="J1087" s="2910">
        <v>10</v>
      </c>
      <c r="K1087" s="2890">
        <v>0</v>
      </c>
      <c r="L1087" s="2890">
        <v>1</v>
      </c>
      <c r="O1087" s="1554"/>
      <c r="P1087" s="1558"/>
      <c r="R1087" s="2844">
        <v>27</v>
      </c>
    </row>
    <row r="1088" spans="1:18">
      <c r="A1088" s="2844">
        <v>28</v>
      </c>
      <c r="B1088" t="s">
        <v>6229</v>
      </c>
      <c r="C1088" s="1554"/>
      <c r="D1088" t="s">
        <v>5868</v>
      </c>
      <c r="E1088" s="1554"/>
      <c r="F1088" s="2886">
        <v>13.8</v>
      </c>
      <c r="G1088" s="980">
        <v>0.48</v>
      </c>
      <c r="H1088" s="2910"/>
      <c r="J1088" s="2910">
        <v>3</v>
      </c>
      <c r="K1088" s="2890">
        <v>0</v>
      </c>
      <c r="L1088" s="2890">
        <v>1</v>
      </c>
      <c r="O1088" s="1554"/>
      <c r="P1088" s="1558"/>
      <c r="R1088" s="2844">
        <v>28</v>
      </c>
    </row>
    <row r="1089" spans="1:18">
      <c r="A1089" s="2844">
        <v>29</v>
      </c>
      <c r="B1089" t="s">
        <v>6272</v>
      </c>
      <c r="C1089" s="1554"/>
      <c r="D1089" t="s">
        <v>5868</v>
      </c>
      <c r="E1089" s="1554"/>
      <c r="F1089" s="2886">
        <v>230</v>
      </c>
      <c r="G1089" s="980">
        <v>120</v>
      </c>
      <c r="H1089" s="2910">
        <v>13.8</v>
      </c>
      <c r="J1089" s="2910">
        <v>200</v>
      </c>
      <c r="K1089" s="2890">
        <v>0</v>
      </c>
      <c r="L1089" s="2890">
        <v>1</v>
      </c>
      <c r="O1089" s="1554"/>
      <c r="P1089" s="1558"/>
      <c r="R1089" s="2844">
        <v>29</v>
      </c>
    </row>
    <row r="1090" spans="1:18">
      <c r="A1090" s="2844">
        <v>30</v>
      </c>
      <c r="B1090" t="s">
        <v>6288</v>
      </c>
      <c r="C1090" s="1554"/>
      <c r="D1090" t="s">
        <v>5870</v>
      </c>
      <c r="E1090" s="1554"/>
      <c r="F1090" s="2886">
        <v>34.4</v>
      </c>
      <c r="G1090" s="980">
        <v>13.8</v>
      </c>
      <c r="H1090" s="2910"/>
      <c r="J1090" s="2910">
        <v>7.5</v>
      </c>
      <c r="K1090" s="2890">
        <v>0</v>
      </c>
      <c r="L1090" s="2890">
        <v>2</v>
      </c>
      <c r="O1090" s="1554"/>
      <c r="P1090" s="1558"/>
      <c r="R1090" s="2844">
        <v>30</v>
      </c>
    </row>
    <row r="1091" spans="1:18">
      <c r="A1091" s="2844">
        <v>31</v>
      </c>
      <c r="B1091" t="s">
        <v>6288</v>
      </c>
      <c r="C1091" s="1554"/>
      <c r="D1091" t="s">
        <v>5870</v>
      </c>
      <c r="E1091" s="1554"/>
      <c r="F1091" s="2886">
        <v>13.2</v>
      </c>
      <c r="G1091" s="980">
        <v>12</v>
      </c>
      <c r="H1091" s="2910"/>
      <c r="J1091" s="2910">
        <v>1</v>
      </c>
      <c r="K1091" s="2890">
        <v>0</v>
      </c>
      <c r="L1091" s="2890">
        <v>1</v>
      </c>
      <c r="O1091" s="1554"/>
      <c r="P1091" s="1558"/>
      <c r="R1091" s="2844">
        <v>31</v>
      </c>
    </row>
    <row r="1092" spans="1:18">
      <c r="A1092" s="2844">
        <v>32</v>
      </c>
      <c r="B1092" t="s">
        <v>6288</v>
      </c>
      <c r="C1092" s="1554"/>
      <c r="D1092" t="s">
        <v>5870</v>
      </c>
      <c r="E1092" s="1554"/>
      <c r="F1092" s="2886">
        <v>68.8</v>
      </c>
      <c r="G1092" s="980">
        <v>34.4</v>
      </c>
      <c r="H1092" s="2910"/>
      <c r="J1092" s="2910">
        <v>5.6</v>
      </c>
      <c r="K1092" s="2890">
        <v>0</v>
      </c>
      <c r="L1092" s="2890">
        <v>1</v>
      </c>
      <c r="O1092" s="1554"/>
      <c r="P1092" s="1558"/>
      <c r="R1092" s="2844">
        <v>32</v>
      </c>
    </row>
    <row r="1093" spans="1:18">
      <c r="A1093" s="2844">
        <v>33</v>
      </c>
      <c r="B1093" t="s">
        <v>6288</v>
      </c>
      <c r="C1093" s="1554"/>
      <c r="D1093" t="s">
        <v>5870</v>
      </c>
      <c r="E1093" s="1554"/>
      <c r="F1093" s="2886">
        <v>34.4</v>
      </c>
      <c r="G1093" s="980">
        <v>4.8</v>
      </c>
      <c r="H1093" s="2910"/>
      <c r="J1093" s="2910">
        <v>7.5</v>
      </c>
      <c r="K1093" s="2890">
        <v>0</v>
      </c>
      <c r="L1093" s="2890">
        <v>1</v>
      </c>
      <c r="O1093" s="1554"/>
      <c r="P1093" s="1558"/>
      <c r="R1093" s="2844">
        <v>33</v>
      </c>
    </row>
    <row r="1094" spans="1:18">
      <c r="A1094" s="2844">
        <v>34</v>
      </c>
      <c r="B1094" t="s">
        <v>6288</v>
      </c>
      <c r="C1094" s="1554"/>
      <c r="D1094" t="s">
        <v>5870</v>
      </c>
      <c r="E1094" s="1554"/>
      <c r="F1094" s="2886">
        <v>69</v>
      </c>
      <c r="G1094" s="980">
        <v>4.3600000000000003</v>
      </c>
      <c r="H1094" s="2910">
        <v>3.3889999999999998</v>
      </c>
      <c r="J1094" s="2910">
        <v>10</v>
      </c>
      <c r="K1094" s="2890">
        <v>0</v>
      </c>
      <c r="L1094" s="2890">
        <v>1</v>
      </c>
      <c r="O1094" s="1554"/>
      <c r="P1094" s="1558"/>
      <c r="R1094" s="2844">
        <v>34</v>
      </c>
    </row>
    <row r="1095" spans="1:18">
      <c r="A1095" s="2844">
        <v>35</v>
      </c>
      <c r="B1095" t="s">
        <v>6288</v>
      </c>
      <c r="C1095" s="1554"/>
      <c r="D1095" t="s">
        <v>5870</v>
      </c>
      <c r="E1095" s="1554"/>
      <c r="F1095" s="2886">
        <v>115</v>
      </c>
      <c r="G1095" s="980">
        <v>13.8</v>
      </c>
      <c r="H1095" s="2910"/>
      <c r="J1095" s="2910">
        <v>15</v>
      </c>
      <c r="K1095" s="2890">
        <v>0</v>
      </c>
      <c r="L1095" s="2890">
        <v>2</v>
      </c>
      <c r="O1095" s="1554"/>
      <c r="P1095" s="1558"/>
      <c r="R1095" s="2844">
        <v>35</v>
      </c>
    </row>
    <row r="1096" spans="1:18">
      <c r="A1096" s="2844">
        <v>36</v>
      </c>
      <c r="B1096" t="s">
        <v>6288</v>
      </c>
      <c r="C1096" s="1554"/>
      <c r="D1096" t="s">
        <v>5870</v>
      </c>
      <c r="E1096" s="1554"/>
      <c r="F1096" s="2886">
        <v>115</v>
      </c>
      <c r="G1096" s="980">
        <v>13.8</v>
      </c>
      <c r="H1096" s="2910"/>
      <c r="J1096" s="2910">
        <v>10</v>
      </c>
      <c r="K1096" s="2890">
        <v>0</v>
      </c>
      <c r="L1096" s="2890">
        <v>2</v>
      </c>
      <c r="O1096" s="1554"/>
      <c r="P1096" s="1558"/>
      <c r="R1096" s="2844">
        <v>36</v>
      </c>
    </row>
    <row r="1097" spans="1:18">
      <c r="A1097" s="2844">
        <v>37</v>
      </c>
      <c r="B1097" t="s">
        <v>6288</v>
      </c>
      <c r="C1097" s="1554"/>
      <c r="D1097" t="s">
        <v>5870</v>
      </c>
      <c r="E1097" s="1554"/>
      <c r="F1097" s="2886">
        <v>115</v>
      </c>
      <c r="G1097" s="980">
        <v>34.5</v>
      </c>
      <c r="H1097" s="2910"/>
      <c r="J1097" s="2910">
        <v>30</v>
      </c>
      <c r="K1097" s="2890">
        <v>0</v>
      </c>
      <c r="L1097" s="2890">
        <v>1</v>
      </c>
      <c r="O1097" s="1554"/>
      <c r="P1097" s="1558"/>
      <c r="R1097" s="2844">
        <v>37</v>
      </c>
    </row>
    <row r="1098" spans="1:18">
      <c r="A1098" s="2844">
        <v>38</v>
      </c>
      <c r="B1098" t="s">
        <v>6288</v>
      </c>
      <c r="C1098" s="1554"/>
      <c r="D1098" t="s">
        <v>5870</v>
      </c>
      <c r="E1098" s="1554"/>
      <c r="F1098" s="2886"/>
      <c r="G1098" s="980">
        <v>13.8</v>
      </c>
      <c r="H1098" s="2910"/>
      <c r="J1098" s="2910"/>
      <c r="K1098" s="2890">
        <v>0</v>
      </c>
      <c r="L1098" s="2890">
        <v>1</v>
      </c>
      <c r="O1098" s="1554"/>
      <c r="P1098" s="1558"/>
      <c r="R1098" s="2844">
        <v>38</v>
      </c>
    </row>
    <row r="1099" spans="1:18">
      <c r="A1099" s="2844">
        <v>39</v>
      </c>
      <c r="B1099" t="s">
        <v>6288</v>
      </c>
      <c r="C1099" s="1554"/>
      <c r="D1099" t="s">
        <v>5870</v>
      </c>
      <c r="E1099" s="1554"/>
      <c r="F1099" s="2886">
        <v>34.4</v>
      </c>
      <c r="G1099" s="980">
        <v>19.86</v>
      </c>
      <c r="H1099" s="2910"/>
      <c r="J1099" s="2910">
        <v>7.5</v>
      </c>
      <c r="K1099" s="2890">
        <v>0</v>
      </c>
      <c r="L1099" s="2890">
        <v>2</v>
      </c>
      <c r="O1099" s="1554"/>
      <c r="P1099" s="1558"/>
      <c r="R1099" s="2844">
        <v>39</v>
      </c>
    </row>
    <row r="1100" spans="1:18">
      <c r="A1100" s="2844">
        <v>40</v>
      </c>
      <c r="B1100" t="s">
        <v>6288</v>
      </c>
      <c r="C1100" s="1554"/>
      <c r="D1100" t="s">
        <v>5870</v>
      </c>
      <c r="E1100" s="1554"/>
      <c r="F1100" s="2886">
        <v>34.4</v>
      </c>
      <c r="G1100" s="980">
        <v>4.3600000000000003</v>
      </c>
      <c r="H1100" s="2910">
        <v>3.46</v>
      </c>
      <c r="J1100" s="2910">
        <v>5</v>
      </c>
      <c r="K1100" s="2890">
        <v>0</v>
      </c>
      <c r="L1100" s="2890">
        <v>1</v>
      </c>
      <c r="O1100" s="1554"/>
      <c r="P1100" s="1558"/>
      <c r="R1100" s="2844">
        <v>40</v>
      </c>
    </row>
    <row r="1101" spans="1:18">
      <c r="A1101" s="2844">
        <v>41</v>
      </c>
      <c r="B1101" t="s">
        <v>6288</v>
      </c>
      <c r="C1101" s="1554"/>
      <c r="D1101" t="s">
        <v>5870</v>
      </c>
      <c r="E1101" s="1554"/>
      <c r="F1101" s="2886">
        <v>115</v>
      </c>
      <c r="G1101" s="980">
        <v>12.42</v>
      </c>
      <c r="H1101" s="2910"/>
      <c r="J1101" s="2910">
        <v>24</v>
      </c>
      <c r="K1101" s="2890">
        <v>0</v>
      </c>
      <c r="L1101" s="2890">
        <v>2</v>
      </c>
      <c r="O1101" s="1554"/>
      <c r="P1101" s="1558"/>
      <c r="R1101" s="2844">
        <v>41</v>
      </c>
    </row>
    <row r="1102" spans="1:18">
      <c r="A1102" s="2844">
        <v>42</v>
      </c>
      <c r="B1102" t="s">
        <v>6288</v>
      </c>
      <c r="C1102" s="1554"/>
      <c r="D1102" t="s">
        <v>5870</v>
      </c>
      <c r="E1102" s="1554"/>
      <c r="F1102" s="2886">
        <v>115</v>
      </c>
      <c r="G1102" s="980">
        <v>69</v>
      </c>
      <c r="H1102" s="2910">
        <v>13.8</v>
      </c>
      <c r="J1102" s="2866">
        <v>33.6</v>
      </c>
      <c r="K1102" s="2890">
        <v>0</v>
      </c>
      <c r="L1102" s="2890">
        <v>1</v>
      </c>
      <c r="O1102" s="1554"/>
      <c r="P1102" s="1558"/>
      <c r="R1102" s="2844">
        <v>42</v>
      </c>
    </row>
    <row r="1103" spans="1:18">
      <c r="A1103" s="2844">
        <v>43</v>
      </c>
      <c r="B1103" t="s">
        <v>6288</v>
      </c>
      <c r="C1103" s="1554"/>
      <c r="D1103" t="s">
        <v>5870</v>
      </c>
      <c r="E1103" s="1554"/>
      <c r="F1103" s="2886">
        <v>34.4</v>
      </c>
      <c r="G1103" s="980">
        <v>13.8</v>
      </c>
      <c r="H1103" s="2910"/>
      <c r="J1103" s="2866">
        <v>3.75</v>
      </c>
      <c r="K1103" s="2890">
        <v>0</v>
      </c>
      <c r="L1103" s="2890">
        <v>2</v>
      </c>
      <c r="O1103" s="1554"/>
      <c r="P1103" s="1558"/>
      <c r="R1103" s="2844">
        <v>43</v>
      </c>
    </row>
    <row r="1104" spans="1:18">
      <c r="A1104" s="2844">
        <v>44</v>
      </c>
      <c r="B1104" t="s">
        <v>6288</v>
      </c>
      <c r="C1104" s="1554"/>
      <c r="D1104" t="s">
        <v>5870</v>
      </c>
      <c r="E1104" s="1554"/>
      <c r="F1104" s="2886">
        <v>34.5</v>
      </c>
      <c r="G1104" s="980"/>
      <c r="H1104" s="2910"/>
      <c r="J1104" s="2866">
        <v>1</v>
      </c>
      <c r="K1104" s="2890">
        <v>0</v>
      </c>
      <c r="L1104" s="2890">
        <v>1</v>
      </c>
      <c r="O1104" s="1554"/>
      <c r="P1104" s="1558"/>
      <c r="R1104" s="2844">
        <v>44</v>
      </c>
    </row>
    <row r="1105" spans="1:18">
      <c r="A1105" s="2844">
        <v>45</v>
      </c>
      <c r="B1105" t="s">
        <v>6288</v>
      </c>
      <c r="C1105" s="1554"/>
      <c r="D1105" t="s">
        <v>5870</v>
      </c>
      <c r="E1105" s="1554"/>
      <c r="F1105" s="2886">
        <v>34.5</v>
      </c>
      <c r="G1105" s="980">
        <v>0.48</v>
      </c>
      <c r="H1105" s="2910"/>
      <c r="J1105" s="2866">
        <v>2</v>
      </c>
      <c r="K1105" s="2890">
        <v>0</v>
      </c>
      <c r="L1105" s="2890">
        <v>1</v>
      </c>
      <c r="O1105" s="1554"/>
      <c r="P1105" s="1558"/>
      <c r="R1105" s="2844">
        <v>45</v>
      </c>
    </row>
    <row r="1106" spans="1:18">
      <c r="A1106" s="2844">
        <v>46</v>
      </c>
      <c r="B1106" t="s">
        <v>6288</v>
      </c>
      <c r="C1106" s="1554"/>
      <c r="D1106" t="s">
        <v>5870</v>
      </c>
      <c r="E1106" s="1554"/>
      <c r="F1106" s="2886"/>
      <c r="G1106" s="980"/>
      <c r="H1106" s="2910"/>
      <c r="J1106" s="2866"/>
      <c r="K1106" s="2890">
        <v>0</v>
      </c>
      <c r="L1106" s="2890">
        <v>3</v>
      </c>
      <c r="O1106" s="1554"/>
      <c r="P1106" s="1558"/>
      <c r="R1106" s="2844">
        <v>46</v>
      </c>
    </row>
    <row r="1107" spans="1:18">
      <c r="A1107" s="2844">
        <v>47</v>
      </c>
      <c r="B1107" t="s">
        <v>6293</v>
      </c>
      <c r="C1107" s="1554"/>
      <c r="D1107" t="s">
        <v>5868</v>
      </c>
      <c r="E1107" s="1554"/>
      <c r="F1107" s="2886">
        <v>46</v>
      </c>
      <c r="G1107" s="980"/>
      <c r="H1107" s="2910">
        <v>5.04</v>
      </c>
      <c r="J1107" s="2866">
        <v>5</v>
      </c>
      <c r="K1107" s="2890">
        <v>0</v>
      </c>
      <c r="L1107" s="2890">
        <v>1</v>
      </c>
      <c r="O1107" s="1554"/>
      <c r="P1107" s="1558"/>
      <c r="R1107" s="2844">
        <v>47</v>
      </c>
    </row>
    <row r="1108" spans="1:18">
      <c r="A1108" s="2844">
        <v>48</v>
      </c>
      <c r="B1108" t="s">
        <v>6293</v>
      </c>
      <c r="C1108" s="1554"/>
      <c r="D1108" t="s">
        <v>5868</v>
      </c>
      <c r="E1108" s="1554"/>
      <c r="F1108" s="2886">
        <v>46</v>
      </c>
      <c r="G1108" s="980">
        <v>13.8</v>
      </c>
      <c r="H1108" s="2910"/>
      <c r="J1108" s="2866">
        <v>10</v>
      </c>
      <c r="K1108" s="2890">
        <v>0</v>
      </c>
      <c r="L1108" s="2890">
        <v>1</v>
      </c>
      <c r="O1108" s="1554"/>
      <c r="P1108" s="1558"/>
      <c r="R1108" s="2844">
        <v>48</v>
      </c>
    </row>
    <row r="1109" spans="1:18">
      <c r="A1109" s="2844">
        <v>49</v>
      </c>
      <c r="B1109" t="s">
        <v>6540</v>
      </c>
      <c r="C1109" s="1554"/>
      <c r="D1109" t="s">
        <v>5868</v>
      </c>
      <c r="E1109" s="1554"/>
      <c r="F1109" s="2886">
        <v>34.5</v>
      </c>
      <c r="G1109" s="980">
        <v>4.8</v>
      </c>
      <c r="H1109" s="2910"/>
      <c r="J1109" s="2866">
        <v>0.5</v>
      </c>
      <c r="K1109" s="2890">
        <v>0</v>
      </c>
      <c r="L1109" s="2890">
        <v>1</v>
      </c>
      <c r="O1109" s="1554"/>
      <c r="P1109" s="1558"/>
      <c r="R1109" s="2844">
        <v>49</v>
      </c>
    </row>
    <row r="1110" spans="1:18">
      <c r="A1110" s="2844">
        <v>50</v>
      </c>
      <c r="B1110" t="s">
        <v>6541</v>
      </c>
      <c r="C1110" s="1554"/>
      <c r="D1110" t="s">
        <v>5870</v>
      </c>
      <c r="E1110" s="1554"/>
      <c r="F1110" s="2886">
        <v>44</v>
      </c>
      <c r="G1110" s="980">
        <v>4.16</v>
      </c>
      <c r="H1110" s="2910"/>
      <c r="J1110" s="2866">
        <v>10</v>
      </c>
      <c r="K1110" s="2890">
        <v>0</v>
      </c>
      <c r="L1110" s="2890">
        <v>1</v>
      </c>
      <c r="O1110" s="1554"/>
      <c r="P1110" s="1558"/>
      <c r="R1110" s="2844">
        <v>50</v>
      </c>
    </row>
    <row r="1111" spans="1:18">
      <c r="A1111" s="2844">
        <v>51</v>
      </c>
      <c r="B1111" t="s">
        <v>6541</v>
      </c>
      <c r="C1111" s="1554"/>
      <c r="D1111" t="s">
        <v>5870</v>
      </c>
      <c r="E1111" s="1554"/>
      <c r="F1111" s="2886">
        <v>12</v>
      </c>
      <c r="G1111" s="980">
        <v>0.48</v>
      </c>
      <c r="H1111" s="2910"/>
      <c r="J1111" s="2866">
        <v>0.83299999999999996</v>
      </c>
      <c r="K1111" s="2890">
        <v>0</v>
      </c>
      <c r="L1111" s="2890">
        <v>2</v>
      </c>
      <c r="O1111" s="1554"/>
      <c r="P1111" s="1558"/>
      <c r="R1111" s="2844">
        <v>51</v>
      </c>
    </row>
    <row r="1112" spans="1:18">
      <c r="A1112" s="2844">
        <v>52</v>
      </c>
      <c r="B1112" t="s">
        <v>6542</v>
      </c>
      <c r="C1112" s="1554"/>
      <c r="D1112" t="s">
        <v>5870</v>
      </c>
      <c r="E1112" s="1554"/>
      <c r="F1112" s="2886">
        <v>34.5</v>
      </c>
      <c r="G1112" s="980">
        <v>4.16</v>
      </c>
      <c r="H1112" s="2910"/>
      <c r="J1112" s="2866">
        <v>5.6</v>
      </c>
      <c r="K1112" s="2890">
        <v>0</v>
      </c>
      <c r="L1112" s="2890">
        <v>1</v>
      </c>
      <c r="O1112" s="1554"/>
      <c r="P1112" s="1558"/>
      <c r="R1112" s="2844">
        <v>52</v>
      </c>
    </row>
    <row r="1113" spans="1:18">
      <c r="A1113" s="2844">
        <v>53</v>
      </c>
      <c r="B1113" t="s">
        <v>6543</v>
      </c>
      <c r="C1113" s="1554"/>
      <c r="D1113" t="s">
        <v>5870</v>
      </c>
      <c r="E1113" s="1554"/>
      <c r="F1113" s="2886">
        <v>34.5</v>
      </c>
      <c r="G1113" s="980">
        <v>13.8</v>
      </c>
      <c r="H1113" s="2910"/>
      <c r="J1113" s="2866">
        <v>5</v>
      </c>
      <c r="K1113" s="2890">
        <v>0</v>
      </c>
      <c r="L1113" s="2890">
        <v>1</v>
      </c>
      <c r="O1113" s="1554"/>
      <c r="P1113" s="1558"/>
      <c r="R1113" s="2844">
        <v>53</v>
      </c>
    </row>
    <row r="1114" spans="1:18">
      <c r="A1114" s="2844">
        <v>54</v>
      </c>
      <c r="B1114" t="s">
        <v>6544</v>
      </c>
      <c r="C1114" s="1554"/>
      <c r="D1114" t="s">
        <v>5870</v>
      </c>
      <c r="E1114" s="1554"/>
      <c r="F1114" s="2886">
        <v>115</v>
      </c>
      <c r="G1114" s="980">
        <v>13.2</v>
      </c>
      <c r="H1114" s="2910"/>
      <c r="J1114" s="2866">
        <v>10</v>
      </c>
      <c r="K1114" s="2890">
        <v>0</v>
      </c>
      <c r="L1114" s="2890">
        <v>1</v>
      </c>
      <c r="O1114" s="1554"/>
      <c r="P1114" s="1558"/>
      <c r="R1114" s="2844">
        <v>54</v>
      </c>
    </row>
    <row r="1115" spans="1:18">
      <c r="A1115" s="2844">
        <v>55</v>
      </c>
      <c r="B1115" t="s">
        <v>6544</v>
      </c>
      <c r="C1115" s="1554"/>
      <c r="D1115" t="s">
        <v>5870</v>
      </c>
      <c r="E1115" s="1554"/>
      <c r="F1115" s="2886">
        <v>115</v>
      </c>
      <c r="G1115" s="980">
        <v>11.5</v>
      </c>
      <c r="H1115" s="2910"/>
      <c r="J1115" s="2866">
        <v>201</v>
      </c>
      <c r="K1115" s="2890">
        <v>0</v>
      </c>
      <c r="L1115" s="2890">
        <v>1</v>
      </c>
      <c r="O1115" s="1554"/>
      <c r="P1115" s="1558"/>
      <c r="R1115" s="2844">
        <v>55</v>
      </c>
    </row>
    <row r="1116" spans="1:18">
      <c r="A1116" s="2844">
        <v>56</v>
      </c>
      <c r="B1116" t="s">
        <v>6544</v>
      </c>
      <c r="C1116" s="1554"/>
      <c r="D1116" t="s">
        <v>5870</v>
      </c>
      <c r="E1116" s="1554"/>
      <c r="F1116" s="2886">
        <v>34.4</v>
      </c>
      <c r="G1116" s="980">
        <v>13.2</v>
      </c>
      <c r="H1116" s="2910"/>
      <c r="J1116" s="2866">
        <v>0.5</v>
      </c>
      <c r="K1116" s="2890">
        <v>0</v>
      </c>
      <c r="L1116" s="2890">
        <v>2</v>
      </c>
      <c r="O1116" s="1554"/>
      <c r="P1116" s="1558"/>
      <c r="R1116" s="2844">
        <v>56</v>
      </c>
    </row>
    <row r="1117" spans="1:18">
      <c r="A1117" s="2844">
        <v>57</v>
      </c>
      <c r="B1117" t="s">
        <v>6544</v>
      </c>
      <c r="C1117" s="1554"/>
      <c r="D1117" t="s">
        <v>5870</v>
      </c>
      <c r="E1117" s="1554"/>
      <c r="F1117" s="2886">
        <v>450</v>
      </c>
      <c r="G1117" s="980">
        <v>13.8</v>
      </c>
      <c r="H1117" s="2910"/>
      <c r="J1117" s="2866">
        <v>24</v>
      </c>
      <c r="K1117" s="2890">
        <v>0</v>
      </c>
      <c r="L1117" s="2890">
        <v>1</v>
      </c>
      <c r="O1117" s="1554"/>
      <c r="P1117" s="1558"/>
      <c r="R1117" s="2844">
        <v>57</v>
      </c>
    </row>
    <row r="1118" spans="1:18" ht="16" thickBot="1">
      <c r="A1118" s="2844">
        <v>58</v>
      </c>
      <c r="B1118" t="s">
        <v>6544</v>
      </c>
      <c r="C1118" s="1554"/>
      <c r="D1118" t="s">
        <v>5870</v>
      </c>
      <c r="E1118" s="1554"/>
      <c r="F1118" s="2886">
        <v>115</v>
      </c>
      <c r="G1118" s="980">
        <v>23</v>
      </c>
      <c r="H1118" s="2910"/>
      <c r="J1118" s="2866">
        <v>15</v>
      </c>
      <c r="K1118" s="2890">
        <v>0</v>
      </c>
      <c r="L1118" s="2890">
        <v>2</v>
      </c>
      <c r="O1118" s="1554"/>
      <c r="P1118" s="1558"/>
      <c r="R1118" s="2844">
        <v>58</v>
      </c>
    </row>
    <row r="1119" spans="1:18" ht="16" thickBot="1">
      <c r="A1119" s="3083">
        <v>59</v>
      </c>
      <c r="B1119" s="981"/>
      <c r="C1119" s="1789" t="s">
        <v>5892</v>
      </c>
      <c r="D1119" s="981"/>
      <c r="E1119" s="997"/>
      <c r="F1119" s="998"/>
      <c r="G1119" s="999"/>
      <c r="H1119" s="1000"/>
      <c r="J1119" s="1001"/>
      <c r="K1119" s="2896">
        <f>SUM(K1061:K1118)</f>
        <v>7</v>
      </c>
      <c r="L1119" s="2896">
        <f>SUM(L1061:L1118)</f>
        <v>70</v>
      </c>
      <c r="M1119" s="3038"/>
      <c r="N1119" s="3038"/>
      <c r="O1119" s="1789"/>
      <c r="P1119" s="2896">
        <f>SUM(P1061:P1118)</f>
        <v>0</v>
      </c>
      <c r="Q1119" s="2896">
        <f>SUM(Q1061:Q1118)</f>
        <v>0</v>
      </c>
      <c r="R1119" s="1002">
        <v>59</v>
      </c>
    </row>
    <row r="1121" spans="1:18">
      <c r="A1121" s="12" t="s">
        <v>6545</v>
      </c>
      <c r="B1121" s="391"/>
      <c r="C1121" s="391"/>
      <c r="D1121" s="391"/>
      <c r="E1121" s="391"/>
      <c r="F1121" s="391"/>
      <c r="G1121" s="391"/>
      <c r="H1121" s="391"/>
      <c r="J1121" s="12" t="s">
        <v>6546</v>
      </c>
      <c r="K1121" s="391"/>
      <c r="L1121" s="391"/>
      <c r="M1121" s="391"/>
      <c r="N1121" s="391"/>
      <c r="O1121" s="391"/>
      <c r="P1121" s="391"/>
      <c r="Q1121" s="391"/>
    </row>
    <row r="1123" spans="1:18" ht="16" thickBot="1">
      <c r="A1123" s="9"/>
      <c r="B1123" s="981"/>
      <c r="C1123" s="3038"/>
      <c r="D1123" s="3038"/>
      <c r="E1123" s="3038"/>
      <c r="F1123" s="3098"/>
      <c r="G1123" s="3098"/>
      <c r="H1123" s="3098"/>
      <c r="J1123" s="3098"/>
      <c r="K1123" s="3098"/>
      <c r="L1123" s="3098"/>
      <c r="M1123" s="3098"/>
      <c r="N1123" s="3038"/>
      <c r="O1123" s="3038"/>
      <c r="P1123" s="3096"/>
      <c r="Q1123" s="3096"/>
    </row>
    <row r="1124" spans="1:18" ht="16" thickBot="1">
      <c r="A1124" s="2898" t="s">
        <v>5820</v>
      </c>
      <c r="B1124" s="3067"/>
      <c r="C1124" s="3067"/>
      <c r="D1124" s="3060"/>
      <c r="E1124" s="3060"/>
      <c r="F1124" s="2839"/>
      <c r="G1124" s="2839"/>
      <c r="H1124" s="2034"/>
      <c r="J1124" s="2898" t="s">
        <v>5820</v>
      </c>
      <c r="K1124" s="3067"/>
      <c r="L1124" s="3067"/>
      <c r="M1124" s="3060"/>
      <c r="N1124" s="3060"/>
      <c r="O1124" s="3060"/>
      <c r="P1124" s="2839"/>
      <c r="Q1124" s="2839"/>
      <c r="R1124" s="2862"/>
    </row>
    <row r="1125" spans="1:18">
      <c r="A1125" s="2791"/>
      <c r="C1125" s="1554"/>
      <c r="D1125" s="363"/>
      <c r="E1125" s="1598"/>
      <c r="F1125" s="391"/>
      <c r="G1125" s="391"/>
      <c r="H1125" s="2753"/>
      <c r="J1125" s="2791"/>
      <c r="K1125" s="1554"/>
      <c r="L1125" s="1554"/>
      <c r="M1125" s="391" t="s">
        <v>5848</v>
      </c>
      <c r="N1125" s="391"/>
      <c r="O1125" s="391"/>
      <c r="P1125" s="391"/>
      <c r="Q1125" s="1601"/>
      <c r="R1125" s="2031"/>
    </row>
    <row r="1126" spans="1:18" ht="16" thickBot="1">
      <c r="A1126" s="2795"/>
      <c r="B1126" s="363"/>
      <c r="C1126" s="1598"/>
      <c r="D1126" s="363"/>
      <c r="E1126" s="1598"/>
      <c r="F1126" s="3060" t="s">
        <v>5849</v>
      </c>
      <c r="G1126" s="3060"/>
      <c r="H1126" s="2034"/>
      <c r="J1126" s="2795" t="s">
        <v>5850</v>
      </c>
      <c r="K1126" s="1598" t="s">
        <v>5851</v>
      </c>
      <c r="L1126" s="1598" t="s">
        <v>5851</v>
      </c>
      <c r="M1126" s="3060" t="s">
        <v>5852</v>
      </c>
      <c r="N1126" s="3060"/>
      <c r="O1126" s="3060"/>
      <c r="P1126" s="3060"/>
      <c r="Q1126" s="2034"/>
      <c r="R1126" s="1598"/>
    </row>
    <row r="1127" spans="1:18">
      <c r="A1127" s="2795"/>
      <c r="B1127" s="363"/>
      <c r="C1127" s="1598"/>
      <c r="D1127" s="363"/>
      <c r="E1127" s="1598"/>
      <c r="F1127" s="1598"/>
      <c r="G1127" s="1601"/>
      <c r="H1127" s="1598"/>
      <c r="J1127" s="2795" t="s">
        <v>5853</v>
      </c>
      <c r="K1127" s="1598" t="s">
        <v>5854</v>
      </c>
      <c r="L1127" s="1598" t="s">
        <v>5855</v>
      </c>
      <c r="M1127" s="363"/>
      <c r="N1127" s="363"/>
      <c r="O1127" s="1598"/>
      <c r="P1127" s="1598"/>
      <c r="Q1127" s="1601"/>
      <c r="R1127" s="1598"/>
    </row>
    <row r="1128" spans="1:18">
      <c r="A1128" s="2795" t="s">
        <v>399</v>
      </c>
      <c r="B1128" s="391" t="s">
        <v>5856</v>
      </c>
      <c r="C1128" s="1601"/>
      <c r="D1128" s="391" t="s">
        <v>5857</v>
      </c>
      <c r="E1128" s="1601"/>
      <c r="F1128" s="1598"/>
      <c r="G1128" s="1601"/>
      <c r="H1128" s="1598"/>
      <c r="J1128" s="2795" t="s">
        <v>5858</v>
      </c>
      <c r="K1128" s="1598" t="s">
        <v>5859</v>
      </c>
      <c r="L1128" s="1598" t="s">
        <v>5854</v>
      </c>
      <c r="M1128" s="391"/>
      <c r="N1128" s="391"/>
      <c r="O1128" s="1601"/>
      <c r="P1128" s="1598" t="s">
        <v>108</v>
      </c>
      <c r="Q1128" s="1601" t="s">
        <v>5860</v>
      </c>
      <c r="R1128" s="1598" t="s">
        <v>399</v>
      </c>
    </row>
    <row r="1129" spans="1:18">
      <c r="A1129" s="2795" t="s">
        <v>402</v>
      </c>
      <c r="C1129" s="1554"/>
      <c r="D1129" s="363"/>
      <c r="E1129" s="1598"/>
      <c r="F1129" s="1598" t="s">
        <v>1067</v>
      </c>
      <c r="G1129" s="1601" t="s">
        <v>5861</v>
      </c>
      <c r="H1129" s="1598" t="s">
        <v>5862</v>
      </c>
      <c r="J1129" s="2795" t="s">
        <v>5863</v>
      </c>
      <c r="K1129" s="1598" t="s">
        <v>2163</v>
      </c>
      <c r="L1129" s="1598" t="s">
        <v>5859</v>
      </c>
      <c r="M1129" s="391" t="s">
        <v>5864</v>
      </c>
      <c r="N1129" s="391"/>
      <c r="O1129" s="1601"/>
      <c r="P1129" s="1598" t="s">
        <v>5865</v>
      </c>
      <c r="Q1129" s="1601" t="s">
        <v>5866</v>
      </c>
      <c r="R1129" s="1598" t="s">
        <v>402</v>
      </c>
    </row>
    <row r="1130" spans="1:18">
      <c r="A1130" s="2844"/>
      <c r="C1130" s="1598"/>
      <c r="E1130" s="1598"/>
      <c r="F1130" s="1598"/>
      <c r="G1130" s="1601"/>
      <c r="H1130" s="1554"/>
      <c r="J1130" s="2844"/>
      <c r="K1130" s="1554"/>
      <c r="L1130" s="1598"/>
      <c r="O1130" s="1598"/>
      <c r="P1130" s="1598"/>
      <c r="Q1130" s="1598"/>
      <c r="R1130" s="1554"/>
    </row>
    <row r="1131" spans="1:18" ht="16" thickBot="1">
      <c r="A1131" s="3083"/>
      <c r="B1131" s="3060" t="s">
        <v>172</v>
      </c>
      <c r="C1131" s="2034"/>
      <c r="D1131" s="3060" t="s">
        <v>173</v>
      </c>
      <c r="E1131" s="2034"/>
      <c r="F1131" s="1717" t="s">
        <v>174</v>
      </c>
      <c r="G1131" s="2034" t="s">
        <v>175</v>
      </c>
      <c r="H1131" s="2034" t="s">
        <v>513</v>
      </c>
      <c r="J1131" s="3061" t="s">
        <v>514</v>
      </c>
      <c r="K1131" s="3061" t="s">
        <v>515</v>
      </c>
      <c r="L1131" s="3061" t="s">
        <v>516</v>
      </c>
      <c r="M1131" s="3060" t="s">
        <v>517</v>
      </c>
      <c r="N1131" s="3060"/>
      <c r="O1131" s="2034"/>
      <c r="P1131" s="1717" t="s">
        <v>518</v>
      </c>
      <c r="Q1131" s="1717" t="s">
        <v>519</v>
      </c>
      <c r="R1131" s="1717"/>
    </row>
    <row r="1132" spans="1:18">
      <c r="A1132" s="2844">
        <v>1</v>
      </c>
      <c r="B1132" t="s">
        <v>6544</v>
      </c>
      <c r="C1132" s="1554"/>
      <c r="D1132" t="s">
        <v>5870</v>
      </c>
      <c r="E1132" s="1554"/>
      <c r="F1132" s="2886">
        <v>115</v>
      </c>
      <c r="G1132" s="980">
        <v>34.5</v>
      </c>
      <c r="H1132" s="2910"/>
      <c r="J1132" s="2866">
        <v>30</v>
      </c>
      <c r="K1132" s="2890">
        <v>0</v>
      </c>
      <c r="L1132" s="2890">
        <v>1</v>
      </c>
      <c r="O1132" s="1554"/>
      <c r="P1132" s="1558"/>
      <c r="R1132" s="2844">
        <v>1</v>
      </c>
    </row>
    <row r="1133" spans="1:18">
      <c r="A1133" s="2844">
        <v>2</v>
      </c>
      <c r="B1133" t="s">
        <v>6544</v>
      </c>
      <c r="C1133" s="1554"/>
      <c r="D1133" t="s">
        <v>5870</v>
      </c>
      <c r="E1133" s="1554"/>
      <c r="F1133" s="2886">
        <v>115</v>
      </c>
      <c r="G1133" s="980">
        <v>13.8</v>
      </c>
      <c r="H1133" s="2910"/>
      <c r="J1133" s="2866">
        <v>15</v>
      </c>
      <c r="K1133" s="2890">
        <v>0</v>
      </c>
      <c r="L1133" s="2890">
        <v>1</v>
      </c>
      <c r="O1133" s="1554"/>
      <c r="P1133" s="1558"/>
      <c r="R1133" s="2844">
        <v>2</v>
      </c>
    </row>
    <row r="1134" spans="1:18">
      <c r="A1134" s="2844">
        <v>3</v>
      </c>
      <c r="B1134" t="s">
        <v>6544</v>
      </c>
      <c r="C1134" s="1554"/>
      <c r="D1134" t="s">
        <v>5870</v>
      </c>
      <c r="E1134" s="1554"/>
      <c r="F1134" s="2886">
        <v>115</v>
      </c>
      <c r="G1134" s="980">
        <v>4.3600000000000003</v>
      </c>
      <c r="H1134" s="2910">
        <v>4.3600000000000003</v>
      </c>
      <c r="J1134" s="2866">
        <v>7.5</v>
      </c>
      <c r="K1134" s="2890">
        <v>0</v>
      </c>
      <c r="L1134" s="2890">
        <v>1</v>
      </c>
      <c r="O1134" s="1554"/>
      <c r="P1134" s="1558"/>
      <c r="R1134" s="2844">
        <v>3</v>
      </c>
    </row>
    <row r="1135" spans="1:18">
      <c r="A1135" s="2844">
        <v>4</v>
      </c>
      <c r="B1135" t="s">
        <v>6544</v>
      </c>
      <c r="C1135" s="1554"/>
      <c r="D1135" t="s">
        <v>5870</v>
      </c>
      <c r="E1135" s="1554"/>
      <c r="F1135" s="2886">
        <v>115</v>
      </c>
      <c r="G1135" s="980">
        <v>26.5</v>
      </c>
      <c r="H1135" s="2910"/>
      <c r="J1135" s="2866">
        <v>7.5</v>
      </c>
      <c r="K1135" s="2890">
        <v>0</v>
      </c>
      <c r="L1135" s="2890">
        <v>1</v>
      </c>
      <c r="O1135" s="1554"/>
      <c r="P1135" s="1558"/>
      <c r="R1135" s="2844">
        <v>4</v>
      </c>
    </row>
    <row r="1136" spans="1:18">
      <c r="A1136" s="2844">
        <v>5</v>
      </c>
      <c r="B1136" t="s">
        <v>6544</v>
      </c>
      <c r="C1136" s="1554"/>
      <c r="D1136" t="s">
        <v>5870</v>
      </c>
      <c r="E1136" s="1554"/>
      <c r="F1136" s="2886">
        <v>115</v>
      </c>
      <c r="G1136" s="980">
        <v>46</v>
      </c>
      <c r="H1136" s="2910"/>
      <c r="J1136" s="2866">
        <v>20</v>
      </c>
      <c r="K1136" s="2890">
        <v>0</v>
      </c>
      <c r="L1136" s="2890">
        <v>1</v>
      </c>
      <c r="O1136" s="1554"/>
      <c r="P1136" s="1558"/>
      <c r="R1136" s="2844">
        <v>5</v>
      </c>
    </row>
    <row r="1137" spans="1:18">
      <c r="A1137" s="2850">
        <v>6</v>
      </c>
      <c r="B1137" t="s">
        <v>6544</v>
      </c>
      <c r="C1137" s="1554"/>
      <c r="D1137" t="s">
        <v>5870</v>
      </c>
      <c r="E1137" s="1554"/>
      <c r="F1137" s="2886">
        <v>115</v>
      </c>
      <c r="G1137" s="980">
        <v>7.97</v>
      </c>
      <c r="H1137" s="2910"/>
      <c r="J1137" s="2866">
        <v>7.5</v>
      </c>
      <c r="K1137" s="2890">
        <v>0</v>
      </c>
      <c r="L1137" s="2890">
        <v>1</v>
      </c>
      <c r="O1137" s="1554"/>
      <c r="P1137" s="1558"/>
      <c r="R1137" s="2850">
        <v>6</v>
      </c>
    </row>
    <row r="1138" spans="1:18">
      <c r="A1138" s="2850">
        <v>7</v>
      </c>
      <c r="B1138" t="s">
        <v>6544</v>
      </c>
      <c r="C1138" s="1554"/>
      <c r="D1138" t="s">
        <v>5870</v>
      </c>
      <c r="E1138" s="1554"/>
      <c r="F1138" s="2886">
        <v>34.4</v>
      </c>
      <c r="G1138" s="980">
        <v>4.3600000000000003</v>
      </c>
      <c r="H1138" s="2910"/>
      <c r="J1138" s="2866">
        <v>5</v>
      </c>
      <c r="K1138" s="2890">
        <v>0</v>
      </c>
      <c r="L1138" s="2890">
        <v>1</v>
      </c>
      <c r="O1138" s="1554"/>
      <c r="P1138" s="1558"/>
      <c r="R1138" s="2850">
        <v>7</v>
      </c>
    </row>
    <row r="1139" spans="1:18">
      <c r="A1139" s="2850">
        <v>8</v>
      </c>
      <c r="B1139" t="s">
        <v>6547</v>
      </c>
      <c r="C1139" s="1554"/>
      <c r="D1139" t="s">
        <v>5870</v>
      </c>
      <c r="E1139" s="1554"/>
      <c r="F1139" s="2886">
        <v>34.4</v>
      </c>
      <c r="G1139" s="980">
        <v>5</v>
      </c>
      <c r="H1139" s="2910"/>
      <c r="J1139" s="2866">
        <v>1.25</v>
      </c>
      <c r="K1139" s="2890">
        <v>0</v>
      </c>
      <c r="L1139" s="2890">
        <v>1</v>
      </c>
      <c r="O1139" s="1554"/>
      <c r="P1139" s="1558"/>
      <c r="R1139" s="2850">
        <v>8</v>
      </c>
    </row>
    <row r="1140" spans="1:18">
      <c r="A1140" s="2850">
        <v>9</v>
      </c>
      <c r="B1140" t="s">
        <v>6547</v>
      </c>
      <c r="C1140" s="1554"/>
      <c r="D1140" t="s">
        <v>5870</v>
      </c>
      <c r="E1140" s="1554"/>
      <c r="F1140" s="2886">
        <v>43.8</v>
      </c>
      <c r="G1140" s="980">
        <v>5.04</v>
      </c>
      <c r="H1140" s="2910"/>
      <c r="J1140" s="2866">
        <v>0.5</v>
      </c>
      <c r="K1140" s="2890">
        <v>0</v>
      </c>
      <c r="L1140" s="2890">
        <v>3</v>
      </c>
      <c r="O1140" s="1554"/>
      <c r="P1140" s="1558"/>
      <c r="R1140" s="2850">
        <v>9</v>
      </c>
    </row>
    <row r="1141" spans="1:18">
      <c r="A1141" s="2850">
        <v>10</v>
      </c>
      <c r="B1141" t="s">
        <v>6547</v>
      </c>
      <c r="C1141" s="1554"/>
      <c r="D1141" t="s">
        <v>5870</v>
      </c>
      <c r="E1141" s="1554"/>
      <c r="F1141" s="2886">
        <v>23</v>
      </c>
      <c r="G1141" s="980">
        <v>5.04</v>
      </c>
      <c r="H1141" s="2910"/>
      <c r="J1141" s="2866">
        <v>2.5</v>
      </c>
      <c r="K1141" s="2890">
        <v>0</v>
      </c>
      <c r="L1141" s="2890">
        <v>1</v>
      </c>
      <c r="O1141" s="1554"/>
      <c r="P1141" s="1558"/>
      <c r="R1141" s="2850">
        <v>10</v>
      </c>
    </row>
    <row r="1142" spans="1:18">
      <c r="A1142" s="2850">
        <v>11</v>
      </c>
      <c r="B1142" t="s">
        <v>6547</v>
      </c>
      <c r="C1142" s="1554"/>
      <c r="D1142" t="s">
        <v>5870</v>
      </c>
      <c r="E1142" s="1554"/>
      <c r="F1142" s="2886">
        <v>115</v>
      </c>
      <c r="G1142" s="980">
        <v>4.8</v>
      </c>
      <c r="H1142" s="2910"/>
      <c r="J1142" s="2866">
        <v>2.5</v>
      </c>
      <c r="K1142" s="2890">
        <v>0</v>
      </c>
      <c r="L1142" s="2890">
        <v>1</v>
      </c>
      <c r="O1142" s="1554"/>
      <c r="P1142" s="1558"/>
      <c r="R1142" s="2850">
        <v>11</v>
      </c>
    </row>
    <row r="1143" spans="1:18">
      <c r="A1143" s="2850">
        <v>12</v>
      </c>
      <c r="B1143" t="s">
        <v>6547</v>
      </c>
      <c r="C1143" s="1554"/>
      <c r="D1143" t="s">
        <v>5870</v>
      </c>
      <c r="E1143" s="1554"/>
      <c r="F1143" s="2886">
        <v>22.9</v>
      </c>
      <c r="G1143" s="980">
        <v>5.04</v>
      </c>
      <c r="H1143" s="2910"/>
      <c r="J1143" s="2866">
        <v>5</v>
      </c>
      <c r="K1143" s="2890">
        <v>0</v>
      </c>
      <c r="L1143" s="2890">
        <v>1</v>
      </c>
      <c r="O1143" s="1554"/>
      <c r="P1143" s="1558"/>
      <c r="R1143" s="2850">
        <v>12</v>
      </c>
    </row>
    <row r="1144" spans="1:18">
      <c r="A1144" s="2850">
        <v>13</v>
      </c>
      <c r="B1144" t="s">
        <v>6547</v>
      </c>
      <c r="C1144" s="1554"/>
      <c r="D1144" t="s">
        <v>5870</v>
      </c>
      <c r="E1144" s="1554"/>
      <c r="F1144" s="2886">
        <v>23</v>
      </c>
      <c r="G1144" s="980">
        <v>4.8</v>
      </c>
      <c r="H1144" s="2910"/>
      <c r="J1144" s="2866">
        <v>1.667</v>
      </c>
      <c r="K1144" s="2890">
        <v>0</v>
      </c>
      <c r="L1144" s="2890">
        <v>1</v>
      </c>
      <c r="O1144" s="1554"/>
      <c r="P1144" s="1558"/>
      <c r="R1144" s="2850">
        <v>13</v>
      </c>
    </row>
    <row r="1145" spans="1:18">
      <c r="A1145" s="2850">
        <v>14</v>
      </c>
      <c r="B1145" t="s">
        <v>6548</v>
      </c>
      <c r="C1145" s="1554"/>
      <c r="D1145" t="s">
        <v>5870</v>
      </c>
      <c r="E1145" s="1554"/>
      <c r="F1145" s="2886">
        <v>23</v>
      </c>
      <c r="G1145" s="980">
        <v>4.8</v>
      </c>
      <c r="H1145" s="2910"/>
      <c r="J1145" s="2866">
        <v>5</v>
      </c>
      <c r="K1145" s="2890">
        <v>0</v>
      </c>
      <c r="L1145" s="2890">
        <v>1</v>
      </c>
      <c r="O1145" s="1554"/>
      <c r="P1145" s="1558"/>
      <c r="R1145" s="2850">
        <v>14</v>
      </c>
    </row>
    <row r="1146" spans="1:18">
      <c r="A1146" s="2850">
        <v>15</v>
      </c>
      <c r="B1146" t="s">
        <v>6309</v>
      </c>
      <c r="C1146" s="1554"/>
      <c r="D1146" t="s">
        <v>5868</v>
      </c>
      <c r="E1146" s="1554"/>
      <c r="F1146" s="2886">
        <v>23</v>
      </c>
      <c r="G1146" s="980">
        <v>13.3</v>
      </c>
      <c r="H1146" s="2910"/>
      <c r="J1146" s="2866">
        <v>2.16</v>
      </c>
      <c r="K1146" s="2890">
        <v>0</v>
      </c>
      <c r="L1146" s="2890">
        <v>1</v>
      </c>
      <c r="O1146" s="1554"/>
      <c r="P1146" s="1558"/>
      <c r="R1146" s="2850">
        <v>15</v>
      </c>
    </row>
    <row r="1147" spans="1:18">
      <c r="A1147" s="2850">
        <v>16</v>
      </c>
      <c r="B1147" t="s">
        <v>6321</v>
      </c>
      <c r="C1147" s="1554"/>
      <c r="D1147" t="s">
        <v>5868</v>
      </c>
      <c r="E1147" s="1554"/>
      <c r="F1147" s="2886">
        <v>230</v>
      </c>
      <c r="G1147" s="980">
        <v>23</v>
      </c>
      <c r="H1147" s="2910"/>
      <c r="J1147" s="2866">
        <v>60</v>
      </c>
      <c r="K1147" s="2890">
        <v>0</v>
      </c>
      <c r="L1147" s="2890">
        <v>1</v>
      </c>
      <c r="O1147" s="1554"/>
      <c r="P1147" s="1558"/>
      <c r="R1147" s="2850">
        <v>16</v>
      </c>
    </row>
    <row r="1148" spans="1:18">
      <c r="A1148" s="2844">
        <v>17</v>
      </c>
      <c r="B1148" t="s">
        <v>6408</v>
      </c>
      <c r="C1148" s="1554"/>
      <c r="D1148" t="s">
        <v>5870</v>
      </c>
      <c r="E1148" s="1554"/>
      <c r="F1148" s="2886">
        <v>12</v>
      </c>
      <c r="G1148" s="980">
        <v>4.16</v>
      </c>
      <c r="H1148" s="2910"/>
      <c r="J1148" s="2866">
        <v>3.75</v>
      </c>
      <c r="K1148" s="2890">
        <v>0</v>
      </c>
      <c r="L1148" s="2890">
        <v>1</v>
      </c>
      <c r="O1148" s="1554"/>
      <c r="P1148" s="1558"/>
      <c r="R1148" s="2844">
        <v>17</v>
      </c>
    </row>
    <row r="1149" spans="1:18">
      <c r="A1149" s="2844">
        <v>18</v>
      </c>
      <c r="B1149" t="s">
        <v>6444</v>
      </c>
      <c r="C1149" s="1554"/>
      <c r="D1149" t="s">
        <v>5870</v>
      </c>
      <c r="E1149" s="1554"/>
      <c r="F1149" s="2886">
        <v>66</v>
      </c>
      <c r="G1149" s="980">
        <v>13.8</v>
      </c>
      <c r="H1149" s="2910"/>
      <c r="J1149" s="2866">
        <v>10</v>
      </c>
      <c r="K1149" s="2890">
        <v>0</v>
      </c>
      <c r="L1149" s="2890">
        <v>1</v>
      </c>
      <c r="O1149" s="1554"/>
      <c r="P1149" s="1558"/>
      <c r="R1149" s="2844">
        <v>18</v>
      </c>
    </row>
    <row r="1150" spans="1:18">
      <c r="A1150" s="2844">
        <v>19</v>
      </c>
      <c r="B1150" t="s">
        <v>6549</v>
      </c>
      <c r="C1150" s="1554"/>
      <c r="D1150" t="s">
        <v>5868</v>
      </c>
      <c r="E1150" s="1554"/>
      <c r="F1150" s="2886">
        <v>23</v>
      </c>
      <c r="G1150" s="980">
        <v>4.16</v>
      </c>
      <c r="H1150" s="2910"/>
      <c r="J1150" s="2866">
        <v>2.8</v>
      </c>
      <c r="K1150" s="2890">
        <v>0</v>
      </c>
      <c r="L1150" s="2890">
        <v>2</v>
      </c>
      <c r="O1150" s="1554"/>
      <c r="P1150" s="1558"/>
      <c r="R1150" s="2844">
        <v>19</v>
      </c>
    </row>
    <row r="1151" spans="1:18">
      <c r="A1151" s="2844">
        <v>20</v>
      </c>
      <c r="B1151" t="s">
        <v>6549</v>
      </c>
      <c r="C1151" s="1554"/>
      <c r="D1151" t="s">
        <v>5868</v>
      </c>
      <c r="E1151" s="1554"/>
      <c r="F1151" s="2886">
        <v>11</v>
      </c>
      <c r="G1151" s="980">
        <v>4.5999999999999996</v>
      </c>
      <c r="H1151" s="2910"/>
      <c r="J1151" s="2866">
        <v>3.5</v>
      </c>
      <c r="K1151" s="2890">
        <v>0</v>
      </c>
      <c r="L1151" s="2890">
        <v>1</v>
      </c>
      <c r="O1151" s="1554"/>
      <c r="P1151" s="1558"/>
      <c r="R1151" s="2844">
        <v>20</v>
      </c>
    </row>
    <row r="1152" spans="1:18">
      <c r="A1152" s="2844">
        <v>21</v>
      </c>
      <c r="B1152" t="s">
        <v>6549</v>
      </c>
      <c r="C1152" s="1554"/>
      <c r="D1152" t="s">
        <v>5868</v>
      </c>
      <c r="E1152" s="1554"/>
      <c r="F1152" s="2886">
        <v>34.5</v>
      </c>
      <c r="G1152" s="980">
        <v>13.8</v>
      </c>
      <c r="H1152" s="2910"/>
      <c r="J1152" s="2866">
        <v>0.33300000000000002</v>
      </c>
      <c r="K1152" s="2890">
        <v>0</v>
      </c>
      <c r="L1152" s="2890">
        <v>5</v>
      </c>
      <c r="O1152" s="1554"/>
      <c r="P1152" s="1558"/>
      <c r="R1152" s="2844">
        <v>21</v>
      </c>
    </row>
    <row r="1153" spans="1:18">
      <c r="A1153" s="2844">
        <v>22</v>
      </c>
      <c r="B1153" t="s">
        <v>6549</v>
      </c>
      <c r="C1153" s="1554"/>
      <c r="D1153" t="s">
        <v>5868</v>
      </c>
      <c r="E1153" s="1554"/>
      <c r="F1153" s="2886">
        <v>34.4</v>
      </c>
      <c r="G1153" s="980">
        <v>5.04</v>
      </c>
      <c r="H1153" s="2910"/>
      <c r="J1153" s="2866">
        <v>2.5</v>
      </c>
      <c r="K1153" s="2890">
        <v>0</v>
      </c>
      <c r="L1153" s="2890">
        <v>1</v>
      </c>
      <c r="O1153" s="1554"/>
      <c r="P1153" s="1558"/>
      <c r="R1153" s="2844">
        <v>22</v>
      </c>
    </row>
    <row r="1154" spans="1:18">
      <c r="A1154" s="2844">
        <v>23</v>
      </c>
      <c r="B1154" t="s">
        <v>6549</v>
      </c>
      <c r="C1154" s="1554"/>
      <c r="D1154" t="s">
        <v>5868</v>
      </c>
      <c r="E1154" s="1554"/>
      <c r="F1154" s="2886"/>
      <c r="G1154" s="980">
        <v>4.3600000000000003</v>
      </c>
      <c r="H1154" s="2910"/>
      <c r="J1154" s="2866">
        <v>2.5</v>
      </c>
      <c r="K1154" s="2890">
        <v>0</v>
      </c>
      <c r="L1154" s="2890">
        <v>1</v>
      </c>
      <c r="O1154" s="1554"/>
      <c r="P1154" s="1558"/>
      <c r="R1154" s="2844">
        <v>23</v>
      </c>
    </row>
    <row r="1155" spans="1:18">
      <c r="A1155" s="2844">
        <v>24</v>
      </c>
      <c r="B1155" t="s">
        <v>6549</v>
      </c>
      <c r="C1155" s="1554"/>
      <c r="D1155" t="s">
        <v>5868</v>
      </c>
      <c r="E1155" s="1554"/>
      <c r="F1155" s="2886">
        <v>34.4</v>
      </c>
      <c r="G1155" s="980">
        <v>13.8</v>
      </c>
      <c r="H1155" s="2910"/>
      <c r="J1155" s="2866">
        <v>3.75</v>
      </c>
      <c r="K1155" s="2890">
        <v>0</v>
      </c>
      <c r="L1155" s="2890">
        <v>2</v>
      </c>
      <c r="O1155" s="1554"/>
      <c r="P1155" s="1558"/>
      <c r="R1155" s="2844">
        <v>24</v>
      </c>
    </row>
    <row r="1156" spans="1:18">
      <c r="A1156" s="2844">
        <v>25</v>
      </c>
      <c r="B1156" t="s">
        <v>6549</v>
      </c>
      <c r="C1156" s="1554"/>
      <c r="D1156" t="s">
        <v>5868</v>
      </c>
      <c r="E1156" s="1554"/>
      <c r="F1156" s="2886">
        <v>34.5</v>
      </c>
      <c r="G1156" s="980">
        <v>13.2</v>
      </c>
      <c r="H1156" s="2910"/>
      <c r="J1156" s="2866">
        <v>3.75</v>
      </c>
      <c r="K1156" s="2890">
        <v>0</v>
      </c>
      <c r="L1156" s="2890">
        <v>1</v>
      </c>
      <c r="O1156" s="1554"/>
      <c r="P1156" s="1558"/>
      <c r="R1156" s="2844">
        <v>25</v>
      </c>
    </row>
    <row r="1157" spans="1:18">
      <c r="A1157" s="2844">
        <v>26</v>
      </c>
      <c r="B1157" t="s">
        <v>6549</v>
      </c>
      <c r="C1157" s="1554"/>
      <c r="D1157" t="s">
        <v>5868</v>
      </c>
      <c r="E1157" s="1554"/>
      <c r="F1157" s="2886">
        <v>13.8</v>
      </c>
      <c r="G1157" s="980">
        <v>2.4</v>
      </c>
      <c r="H1157" s="2910">
        <v>4.16</v>
      </c>
      <c r="J1157" s="2866">
        <v>4.2</v>
      </c>
      <c r="K1157" s="2890">
        <v>0</v>
      </c>
      <c r="L1157" s="2890">
        <v>1</v>
      </c>
      <c r="O1157" s="1554"/>
      <c r="P1157" s="1558"/>
      <c r="R1157" s="2844">
        <v>26</v>
      </c>
    </row>
    <row r="1158" spans="1:18">
      <c r="A1158" s="2844">
        <v>27</v>
      </c>
      <c r="B1158" t="s">
        <v>6549</v>
      </c>
      <c r="C1158" s="1554"/>
      <c r="D1158" t="s">
        <v>5868</v>
      </c>
      <c r="E1158" s="1554"/>
      <c r="F1158" s="2886">
        <v>34.4</v>
      </c>
      <c r="G1158" s="980">
        <v>4.3600000000000003</v>
      </c>
      <c r="H1158" s="2910"/>
      <c r="J1158" s="2866">
        <v>4.2</v>
      </c>
      <c r="K1158" s="2890">
        <v>0</v>
      </c>
      <c r="L1158" s="2890">
        <v>1</v>
      </c>
      <c r="O1158" s="1554"/>
      <c r="P1158" s="1558"/>
      <c r="R1158" s="2844">
        <v>27</v>
      </c>
    </row>
    <row r="1159" spans="1:18">
      <c r="A1159" s="2844">
        <v>28</v>
      </c>
      <c r="B1159" t="s">
        <v>6549</v>
      </c>
      <c r="C1159" s="1554"/>
      <c r="D1159" t="s">
        <v>5868</v>
      </c>
      <c r="E1159" s="1554"/>
      <c r="F1159" s="2886">
        <v>115</v>
      </c>
      <c r="G1159" s="980">
        <v>13.8</v>
      </c>
      <c r="H1159" s="2910"/>
      <c r="J1159" s="2866">
        <v>15</v>
      </c>
      <c r="K1159" s="2890">
        <v>0</v>
      </c>
      <c r="L1159" s="2890">
        <v>1</v>
      </c>
      <c r="O1159" s="1554"/>
      <c r="P1159" s="1558"/>
      <c r="R1159" s="2844">
        <v>28</v>
      </c>
    </row>
    <row r="1160" spans="1:18">
      <c r="A1160" s="2844">
        <v>29</v>
      </c>
      <c r="B1160" t="s">
        <v>6549</v>
      </c>
      <c r="C1160" s="1554"/>
      <c r="D1160" t="s">
        <v>5868</v>
      </c>
      <c r="E1160" s="1554"/>
      <c r="F1160" s="2886">
        <v>34.5</v>
      </c>
      <c r="G1160" s="980">
        <v>13.8</v>
      </c>
      <c r="H1160" s="2910"/>
      <c r="J1160" s="2866">
        <v>5.6</v>
      </c>
      <c r="K1160" s="2890">
        <v>0</v>
      </c>
      <c r="L1160" s="2890">
        <v>5</v>
      </c>
      <c r="O1160" s="1554"/>
      <c r="P1160" s="1558"/>
      <c r="R1160" s="2844">
        <v>29</v>
      </c>
    </row>
    <row r="1161" spans="1:18">
      <c r="A1161" s="2844">
        <v>30</v>
      </c>
      <c r="B1161" t="s">
        <v>6549</v>
      </c>
      <c r="C1161" s="1554"/>
      <c r="D1161" t="s">
        <v>5868</v>
      </c>
      <c r="E1161" s="1554"/>
      <c r="F1161" s="2886"/>
      <c r="G1161" s="980"/>
      <c r="H1161" s="2910"/>
      <c r="J1161" s="2866"/>
      <c r="K1161" s="2890">
        <v>0</v>
      </c>
      <c r="L1161" s="2890">
        <v>1</v>
      </c>
      <c r="O1161" s="1554"/>
      <c r="P1161" s="1558"/>
      <c r="R1161" s="2844">
        <v>30</v>
      </c>
    </row>
    <row r="1162" spans="1:18">
      <c r="A1162" s="2844">
        <v>31</v>
      </c>
      <c r="B1162" t="s">
        <v>6549</v>
      </c>
      <c r="C1162" s="1554"/>
      <c r="D1162" t="s">
        <v>5868</v>
      </c>
      <c r="E1162" s="1554"/>
      <c r="F1162" s="2886">
        <v>13.2</v>
      </c>
      <c r="G1162" s="980">
        <v>12</v>
      </c>
      <c r="H1162" s="2910"/>
      <c r="J1162" s="2866">
        <v>7.5</v>
      </c>
      <c r="K1162" s="2890">
        <v>0</v>
      </c>
      <c r="L1162" s="2890">
        <v>4</v>
      </c>
      <c r="O1162" s="1554"/>
      <c r="P1162" s="1558"/>
      <c r="R1162" s="2844">
        <v>31</v>
      </c>
    </row>
    <row r="1163" spans="1:18">
      <c r="A1163" s="2844">
        <v>32</v>
      </c>
      <c r="B1163" t="s">
        <v>6549</v>
      </c>
      <c r="C1163" s="1554"/>
      <c r="D1163" t="s">
        <v>5868</v>
      </c>
      <c r="E1163" s="1554"/>
      <c r="F1163" s="2886">
        <v>34.5</v>
      </c>
      <c r="G1163" s="980">
        <v>4.8</v>
      </c>
      <c r="H1163" s="2910"/>
      <c r="J1163" s="2866">
        <v>3.75</v>
      </c>
      <c r="K1163" s="2890">
        <v>0</v>
      </c>
      <c r="L1163" s="2890">
        <v>1</v>
      </c>
      <c r="O1163" s="1554"/>
      <c r="P1163" s="1558"/>
      <c r="R1163" s="2844">
        <v>32</v>
      </c>
    </row>
    <row r="1164" spans="1:18">
      <c r="A1164" s="2844">
        <v>33</v>
      </c>
      <c r="B1164" t="s">
        <v>6549</v>
      </c>
      <c r="C1164" s="1554"/>
      <c r="D1164" t="s">
        <v>5868</v>
      </c>
      <c r="E1164" s="1554"/>
      <c r="F1164" s="2886">
        <v>34.5</v>
      </c>
      <c r="G1164" s="980">
        <v>0.48</v>
      </c>
      <c r="H1164" s="2910"/>
      <c r="J1164" s="2866">
        <v>1.5</v>
      </c>
      <c r="K1164" s="2890">
        <v>0</v>
      </c>
      <c r="L1164" s="2890">
        <v>1</v>
      </c>
      <c r="O1164" s="1554"/>
      <c r="P1164" s="1558"/>
      <c r="R1164" s="2844">
        <v>33</v>
      </c>
    </row>
    <row r="1165" spans="1:18">
      <c r="A1165" s="2844">
        <v>34</v>
      </c>
      <c r="B1165" t="s">
        <v>6549</v>
      </c>
      <c r="C1165" s="1554"/>
      <c r="D1165" t="s">
        <v>5868</v>
      </c>
      <c r="E1165" s="1554"/>
      <c r="F1165" s="2886">
        <v>23</v>
      </c>
      <c r="G1165" s="980">
        <v>4.16</v>
      </c>
      <c r="H1165" s="2910"/>
      <c r="J1165" s="2866">
        <v>3.75</v>
      </c>
      <c r="K1165" s="2890">
        <v>0</v>
      </c>
      <c r="L1165" s="2890">
        <v>2</v>
      </c>
      <c r="O1165" s="1554"/>
      <c r="P1165" s="1558"/>
      <c r="R1165" s="2844">
        <v>34</v>
      </c>
    </row>
    <row r="1166" spans="1:18">
      <c r="A1166" s="2844">
        <v>35</v>
      </c>
      <c r="B1166" t="s">
        <v>6549</v>
      </c>
      <c r="C1166" s="1554"/>
      <c r="D1166" t="s">
        <v>5868</v>
      </c>
      <c r="E1166" s="1554"/>
      <c r="F1166" s="2886">
        <v>23</v>
      </c>
      <c r="G1166" s="980">
        <v>4.0599999999999996</v>
      </c>
      <c r="H1166" s="2910"/>
      <c r="J1166" s="2866">
        <v>5</v>
      </c>
      <c r="K1166" s="2890">
        <v>0</v>
      </c>
      <c r="L1166" s="2890">
        <v>1</v>
      </c>
      <c r="O1166" s="1554"/>
      <c r="P1166" s="1558"/>
      <c r="R1166" s="2844">
        <v>35</v>
      </c>
    </row>
    <row r="1167" spans="1:18">
      <c r="A1167" s="2844">
        <v>36</v>
      </c>
      <c r="B1167" t="s">
        <v>6549</v>
      </c>
      <c r="C1167" s="1554"/>
      <c r="D1167" t="s">
        <v>5868</v>
      </c>
      <c r="E1167" s="1554"/>
      <c r="F1167" s="2886">
        <v>23</v>
      </c>
      <c r="G1167" s="980">
        <v>2.4</v>
      </c>
      <c r="H1167" s="2910"/>
      <c r="J1167" s="2866">
        <v>1.25</v>
      </c>
      <c r="K1167" s="2890">
        <v>0</v>
      </c>
      <c r="L1167" s="2890">
        <v>3</v>
      </c>
      <c r="O1167" s="1554"/>
      <c r="P1167" s="1558"/>
      <c r="R1167" s="2844">
        <v>36</v>
      </c>
    </row>
    <row r="1168" spans="1:18">
      <c r="A1168" s="2844">
        <v>37</v>
      </c>
      <c r="B1168" t="s">
        <v>6549</v>
      </c>
      <c r="C1168" s="1554"/>
      <c r="D1168" t="s">
        <v>5868</v>
      </c>
      <c r="E1168" s="1554"/>
      <c r="F1168" s="2886">
        <v>34.5</v>
      </c>
      <c r="G1168" s="980">
        <v>4.16</v>
      </c>
      <c r="H1168" s="2910"/>
      <c r="J1168" s="2866">
        <v>2.5</v>
      </c>
      <c r="K1168" s="2890">
        <v>0</v>
      </c>
      <c r="L1168" s="2890">
        <v>1</v>
      </c>
      <c r="O1168" s="1554"/>
      <c r="P1168" s="1558"/>
      <c r="R1168" s="2844">
        <v>37</v>
      </c>
    </row>
    <row r="1169" spans="1:18">
      <c r="A1169" s="2844">
        <v>38</v>
      </c>
      <c r="B1169" t="s">
        <v>6549</v>
      </c>
      <c r="C1169" s="1554"/>
      <c r="D1169" t="s">
        <v>5868</v>
      </c>
      <c r="E1169" s="1554"/>
      <c r="F1169" s="2886">
        <v>34.4</v>
      </c>
      <c r="G1169" s="980">
        <v>13.8</v>
      </c>
      <c r="H1169" s="2910"/>
      <c r="J1169" s="2866">
        <v>5.25</v>
      </c>
      <c r="K1169" s="2890">
        <v>0</v>
      </c>
      <c r="L1169" s="2890">
        <v>2</v>
      </c>
      <c r="O1169" s="1554"/>
      <c r="P1169" s="1558"/>
      <c r="R1169" s="2844">
        <v>38</v>
      </c>
    </row>
    <row r="1170" spans="1:18">
      <c r="A1170" s="2844">
        <v>39</v>
      </c>
      <c r="B1170" t="s">
        <v>6549</v>
      </c>
      <c r="C1170" s="1554"/>
      <c r="D1170" t="s">
        <v>5868</v>
      </c>
      <c r="E1170" s="1554"/>
      <c r="F1170" s="2886">
        <v>115</v>
      </c>
      <c r="G1170" s="980">
        <v>34.5</v>
      </c>
      <c r="H1170" s="2910"/>
      <c r="J1170" s="2866">
        <v>15</v>
      </c>
      <c r="K1170" s="2890">
        <v>0</v>
      </c>
      <c r="L1170" s="2890">
        <v>1</v>
      </c>
      <c r="O1170" s="1554"/>
      <c r="P1170" s="1558"/>
      <c r="R1170" s="2844">
        <v>39</v>
      </c>
    </row>
    <row r="1171" spans="1:18">
      <c r="A1171" s="2844">
        <v>40</v>
      </c>
      <c r="C1171" s="1554"/>
      <c r="E1171" s="1554"/>
      <c r="F1171" s="2886"/>
      <c r="G1171" s="980"/>
      <c r="H1171" s="2910"/>
      <c r="J1171" s="2866"/>
      <c r="K1171" s="2890"/>
      <c r="L1171" s="2890"/>
      <c r="O1171" s="1554"/>
      <c r="P1171" s="1558"/>
      <c r="R1171" s="2844">
        <v>40</v>
      </c>
    </row>
    <row r="1172" spans="1:18">
      <c r="A1172" s="2844">
        <v>41</v>
      </c>
      <c r="C1172" s="1554"/>
      <c r="E1172" s="1554"/>
      <c r="F1172" s="2886"/>
      <c r="G1172" s="980"/>
      <c r="H1172" s="2910"/>
      <c r="J1172" s="2866"/>
      <c r="K1172" s="2890"/>
      <c r="L1172" s="2890"/>
      <c r="O1172" s="1554"/>
      <c r="P1172" s="1558"/>
      <c r="R1172" s="2844">
        <v>41</v>
      </c>
    </row>
    <row r="1173" spans="1:18">
      <c r="A1173" s="2844">
        <v>42</v>
      </c>
      <c r="C1173" s="1554"/>
      <c r="E1173" s="1554"/>
      <c r="F1173" s="2886"/>
      <c r="G1173" s="980"/>
      <c r="H1173" s="2910"/>
      <c r="J1173" s="2866"/>
      <c r="K1173" s="2890"/>
      <c r="L1173" s="2890"/>
      <c r="O1173" s="1554"/>
      <c r="P1173" s="1558"/>
      <c r="R1173" s="2844">
        <v>42</v>
      </c>
    </row>
    <row r="1174" spans="1:18">
      <c r="A1174" s="2844">
        <v>43</v>
      </c>
      <c r="C1174" s="1554"/>
      <c r="E1174" s="1554"/>
      <c r="F1174" s="2886"/>
      <c r="G1174" s="980"/>
      <c r="H1174" s="2910"/>
      <c r="J1174" s="2866"/>
      <c r="K1174" s="2890"/>
      <c r="L1174" s="2890"/>
      <c r="O1174" s="1554"/>
      <c r="P1174" s="1558"/>
      <c r="R1174" s="2844">
        <v>43</v>
      </c>
    </row>
    <row r="1175" spans="1:18">
      <c r="A1175" s="2844">
        <v>44</v>
      </c>
      <c r="C1175" s="1554"/>
      <c r="E1175" s="1554"/>
      <c r="F1175" s="2886"/>
      <c r="G1175" s="980"/>
      <c r="H1175" s="2910"/>
      <c r="J1175" s="2866"/>
      <c r="K1175" s="2890"/>
      <c r="L1175" s="2890"/>
      <c r="O1175" s="1554"/>
      <c r="P1175" s="1558"/>
      <c r="R1175" s="2844">
        <v>44</v>
      </c>
    </row>
    <row r="1176" spans="1:18">
      <c r="A1176" s="2844">
        <v>45</v>
      </c>
      <c r="C1176" s="1554"/>
      <c r="E1176" s="1554"/>
      <c r="F1176" s="2886"/>
      <c r="G1176" s="980"/>
      <c r="H1176" s="2910"/>
      <c r="J1176" s="2866"/>
      <c r="K1176" s="2890"/>
      <c r="L1176" s="2890"/>
      <c r="O1176" s="1554"/>
      <c r="P1176" s="1558"/>
      <c r="R1176" s="2844">
        <v>45</v>
      </c>
    </row>
    <row r="1177" spans="1:18">
      <c r="A1177" s="2844">
        <v>46</v>
      </c>
      <c r="C1177" s="1554"/>
      <c r="E1177" s="1554"/>
      <c r="F1177" s="2886"/>
      <c r="G1177" s="980"/>
      <c r="H1177" s="2910"/>
      <c r="J1177" s="2866"/>
      <c r="K1177" s="2890"/>
      <c r="L1177" s="2890"/>
      <c r="O1177" s="1554"/>
      <c r="P1177" s="1558"/>
      <c r="R1177" s="2844">
        <v>46</v>
      </c>
    </row>
    <row r="1178" spans="1:18">
      <c r="A1178" s="2844">
        <v>47</v>
      </c>
      <c r="C1178" s="1554"/>
      <c r="E1178" s="1554"/>
      <c r="F1178" s="2886"/>
      <c r="G1178" s="980"/>
      <c r="H1178" s="2910"/>
      <c r="J1178" s="2866"/>
      <c r="K1178" s="2890"/>
      <c r="L1178" s="2890"/>
      <c r="O1178" s="1554"/>
      <c r="P1178" s="1558"/>
      <c r="R1178" s="2844">
        <v>47</v>
      </c>
    </row>
    <row r="1179" spans="1:18">
      <c r="A1179" s="2844">
        <v>48</v>
      </c>
      <c r="C1179" s="1554"/>
      <c r="E1179" s="1554"/>
      <c r="F1179" s="2886"/>
      <c r="G1179" s="980"/>
      <c r="H1179" s="2910"/>
      <c r="J1179" s="2866"/>
      <c r="K1179" s="2890"/>
      <c r="L1179" s="2890"/>
      <c r="O1179" s="1554"/>
      <c r="P1179" s="1558"/>
      <c r="R1179" s="2844">
        <v>48</v>
      </c>
    </row>
    <row r="1180" spans="1:18">
      <c r="A1180" s="2844">
        <v>49</v>
      </c>
      <c r="C1180" s="1554"/>
      <c r="E1180" s="1554"/>
      <c r="F1180" s="2886"/>
      <c r="G1180" s="980"/>
      <c r="H1180" s="2910"/>
      <c r="J1180" s="2866"/>
      <c r="K1180" s="2890"/>
      <c r="L1180" s="2890"/>
      <c r="O1180" s="1554"/>
      <c r="P1180" s="1558"/>
      <c r="R1180" s="2844">
        <v>49</v>
      </c>
    </row>
    <row r="1181" spans="1:18">
      <c r="A1181" s="2844">
        <v>50</v>
      </c>
      <c r="C1181" s="1554"/>
      <c r="E1181" s="1554"/>
      <c r="F1181" s="2886"/>
      <c r="G1181" s="980"/>
      <c r="H1181" s="2910"/>
      <c r="J1181" s="2866"/>
      <c r="K1181" s="2890"/>
      <c r="L1181" s="2890"/>
      <c r="O1181" s="1554"/>
      <c r="P1181" s="1558"/>
      <c r="R1181" s="2844">
        <v>50</v>
      </c>
    </row>
    <row r="1182" spans="1:18">
      <c r="A1182" s="2844">
        <v>51</v>
      </c>
      <c r="C1182" s="1554"/>
      <c r="E1182" s="1554"/>
      <c r="F1182" s="2886"/>
      <c r="G1182" s="980"/>
      <c r="H1182" s="2910"/>
      <c r="J1182" s="2866"/>
      <c r="K1182" s="2890"/>
      <c r="L1182" s="2890"/>
      <c r="O1182" s="1554"/>
      <c r="P1182" s="1558"/>
      <c r="R1182" s="2844">
        <v>51</v>
      </c>
    </row>
    <row r="1183" spans="1:18">
      <c r="A1183" s="2844">
        <v>52</v>
      </c>
      <c r="C1183" s="1554"/>
      <c r="E1183" s="1554"/>
      <c r="F1183" s="2886"/>
      <c r="G1183" s="980"/>
      <c r="H1183" s="2910"/>
      <c r="J1183" s="2866"/>
      <c r="K1183" s="2890"/>
      <c r="L1183" s="2890"/>
      <c r="O1183" s="1554"/>
      <c r="P1183" s="1558"/>
      <c r="R1183" s="2844">
        <v>52</v>
      </c>
    </row>
    <row r="1184" spans="1:18">
      <c r="A1184" s="2844">
        <v>53</v>
      </c>
      <c r="C1184" s="1554"/>
      <c r="E1184" s="1554"/>
      <c r="F1184" s="2886"/>
      <c r="G1184" s="980"/>
      <c r="H1184" s="2910"/>
      <c r="J1184" s="2866"/>
      <c r="K1184" s="2890"/>
      <c r="L1184" s="2890"/>
      <c r="O1184" s="1554"/>
      <c r="P1184" s="1558"/>
      <c r="R1184" s="2844">
        <v>53</v>
      </c>
    </row>
    <row r="1185" spans="1:18">
      <c r="A1185" s="2844">
        <v>54</v>
      </c>
      <c r="C1185" s="1554"/>
      <c r="E1185" s="1554"/>
      <c r="F1185" s="2886"/>
      <c r="G1185" s="980"/>
      <c r="H1185" s="2910"/>
      <c r="J1185" s="2866"/>
      <c r="K1185" s="2890"/>
      <c r="L1185" s="2890"/>
      <c r="O1185" s="1554"/>
      <c r="P1185" s="1558"/>
      <c r="R1185" s="2844">
        <v>54</v>
      </c>
    </row>
    <row r="1186" spans="1:18">
      <c r="A1186" s="2844">
        <v>55</v>
      </c>
      <c r="C1186" s="1554"/>
      <c r="E1186" s="1554"/>
      <c r="F1186" s="2886"/>
      <c r="G1186" s="980"/>
      <c r="H1186" s="2910"/>
      <c r="J1186" s="2866"/>
      <c r="K1186" s="2890"/>
      <c r="L1186" s="2890"/>
      <c r="O1186" s="1554"/>
      <c r="P1186" s="1558"/>
      <c r="R1186" s="2844">
        <v>55</v>
      </c>
    </row>
    <row r="1187" spans="1:18">
      <c r="A1187" s="2844">
        <v>56</v>
      </c>
      <c r="C1187" s="1554"/>
      <c r="E1187" s="1554"/>
      <c r="F1187" s="2886"/>
      <c r="G1187" s="980"/>
      <c r="H1187" s="2910"/>
      <c r="J1187" s="2866"/>
      <c r="K1187" s="2890"/>
      <c r="L1187" s="2890"/>
      <c r="O1187" s="1554"/>
      <c r="P1187" s="1558"/>
      <c r="R1187" s="2844">
        <v>56</v>
      </c>
    </row>
    <row r="1188" spans="1:18">
      <c r="A1188" s="2844">
        <v>57</v>
      </c>
      <c r="C1188" s="1554"/>
      <c r="E1188" s="1554"/>
      <c r="F1188" s="2886"/>
      <c r="G1188" s="980"/>
      <c r="H1188" s="2910"/>
      <c r="J1188" s="2866"/>
      <c r="K1188" s="2890"/>
      <c r="L1188" s="2890"/>
      <c r="O1188" s="1554"/>
      <c r="P1188" s="1558"/>
      <c r="R1188" s="2844">
        <v>57</v>
      </c>
    </row>
    <row r="1189" spans="1:18" ht="16" thickBot="1">
      <c r="A1189" s="2844">
        <v>58</v>
      </c>
      <c r="C1189" s="1554"/>
      <c r="E1189" s="1554"/>
      <c r="F1189" s="2886"/>
      <c r="G1189" s="980"/>
      <c r="H1189" s="2910"/>
      <c r="J1189" s="2866"/>
      <c r="K1189" s="2890"/>
      <c r="L1189" s="2890"/>
      <c r="O1189" s="1554"/>
      <c r="P1189" s="1558"/>
      <c r="R1189" s="2844">
        <v>58</v>
      </c>
    </row>
    <row r="1190" spans="1:18" ht="16" thickBot="1">
      <c r="A1190" s="3083">
        <v>59</v>
      </c>
      <c r="B1190" s="981"/>
      <c r="C1190" s="1789" t="s">
        <v>5892</v>
      </c>
      <c r="D1190" s="981"/>
      <c r="E1190" s="997"/>
      <c r="F1190" s="998"/>
      <c r="G1190" s="999"/>
      <c r="H1190" s="1000"/>
      <c r="J1190" s="1001"/>
      <c r="K1190" s="2896">
        <f>SUM(K1132:K1189)</f>
        <v>0</v>
      </c>
      <c r="L1190" s="2896">
        <f>SUM(L1132:L1189)</f>
        <v>58</v>
      </c>
      <c r="M1190" s="3038"/>
      <c r="N1190" s="3038"/>
      <c r="O1190" s="1789"/>
      <c r="P1190" s="2896"/>
      <c r="Q1190" s="2896"/>
      <c r="R1190" s="1002">
        <v>59</v>
      </c>
    </row>
    <row r="1192" spans="1:18">
      <c r="A1192" s="12" t="s">
        <v>6550</v>
      </c>
      <c r="B1192" s="391"/>
      <c r="C1192" s="391"/>
      <c r="D1192" s="391"/>
      <c r="E1192" s="391"/>
      <c r="F1192" s="391"/>
      <c r="G1192" s="391"/>
      <c r="H1192" s="391"/>
      <c r="J1192" s="12" t="s">
        <v>6551</v>
      </c>
      <c r="K1192" s="391"/>
      <c r="L1192" s="391"/>
      <c r="M1192" s="391"/>
      <c r="N1192" s="391"/>
      <c r="O1192" s="391"/>
      <c r="P1192" s="391"/>
      <c r="Q1192" s="391"/>
    </row>
  </sheetData>
  <printOptions horizontalCentered="1" verticalCentered="1"/>
  <pageMargins left="0.5" right="0.75" top="0.5" bottom="0.5" header="0.5" footer="0.5"/>
  <pageSetup scale="61" fitToWidth="2" fitToHeight="2" pageOrder="overThenDown" orientation="portrait" r:id="rId1"/>
  <headerFooter alignWithMargins="0"/>
  <rowBreaks count="16" manualBreakCount="16">
    <brk id="66" max="16383" man="1"/>
    <brk id="136" max="16383" man="1"/>
    <brk id="206" max="16383" man="1"/>
    <brk id="276" max="16383" man="1"/>
    <brk id="346" max="16383" man="1"/>
    <brk id="416" max="16383" man="1"/>
    <brk id="486" max="16383" man="1"/>
    <brk id="556" max="16383" man="1"/>
    <brk id="626" max="16383" man="1"/>
    <brk id="696" max="16383" man="1"/>
    <brk id="766" max="16383" man="1"/>
    <brk id="837" max="16383" man="1"/>
    <brk id="908" max="16383" man="1"/>
    <brk id="979" max="16383" man="1"/>
    <brk id="1050" max="16383" man="1"/>
    <brk id="1122" max="17" man="1"/>
  </rowBreaks>
  <colBreaks count="1" manualBreakCount="1">
    <brk id="9" max="1048575" man="1"/>
  </colBreaks>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ransitionEvaluation="1">
    <tabColor rgb="FF92D050"/>
  </sheetPr>
  <dimension ref="A1:F200"/>
  <sheetViews>
    <sheetView view="pageBreakPreview" zoomScale="70" zoomScaleNormal="70" zoomScaleSheetLayoutView="70" workbookViewId="0">
      <selection activeCell="G23" sqref="G23"/>
    </sheetView>
  </sheetViews>
  <sheetFormatPr defaultColWidth="9.69140625" defaultRowHeight="15.5"/>
  <cols>
    <col min="1" max="1" width="5.53515625" customWidth="1"/>
    <col min="2" max="2" width="42.3046875" customWidth="1"/>
    <col min="3" max="3" width="14.69140625" customWidth="1"/>
    <col min="4" max="4" width="19.3046875" customWidth="1"/>
    <col min="5" max="5" width="15.69140625" customWidth="1"/>
    <col min="6" max="6" width="24.53515625" customWidth="1"/>
    <col min="7" max="7" width="9.07421875" customWidth="1"/>
  </cols>
  <sheetData>
    <row r="1" spans="1:6">
      <c r="A1" s="1471" t="s">
        <v>156</v>
      </c>
      <c r="B1" s="2683"/>
      <c r="C1" s="2834" t="s">
        <v>353</v>
      </c>
      <c r="D1" s="2683"/>
      <c r="E1" s="2790" t="s">
        <v>158</v>
      </c>
      <c r="F1" s="2882" t="s">
        <v>159</v>
      </c>
    </row>
    <row r="2" spans="1:6">
      <c r="A2" s="2429" t="str">
        <f>'Data Sheet'!$C$25</f>
        <v xml:space="preserve">Niagara Mohawk Power Corporation </v>
      </c>
      <c r="C2" s="2429" t="s">
        <v>1107</v>
      </c>
      <c r="E2" s="2030" t="s">
        <v>161</v>
      </c>
      <c r="F2" s="1557"/>
    </row>
    <row r="3" spans="1:6" ht="15" customHeight="1" thickBot="1">
      <c r="A3" s="3037"/>
      <c r="B3" s="3038"/>
      <c r="C3" s="3037" t="s">
        <v>1615</v>
      </c>
      <c r="D3" s="3038"/>
      <c r="E3" s="3057" t="str">
        <f>'Data Sheet'!$C$40</f>
        <v>April 20, 2026</v>
      </c>
      <c r="F3" s="2247" t="str">
        <f>'Data Sheet'!$C$38</f>
        <v>December 31, 2025</v>
      </c>
    </row>
    <row r="4" spans="1:6" ht="15" customHeight="1" thickBot="1">
      <c r="A4" s="3081" t="s">
        <v>6552</v>
      </c>
      <c r="B4" s="3067"/>
      <c r="C4" s="3060"/>
      <c r="D4" s="3060"/>
      <c r="E4" s="3060"/>
      <c r="F4" s="2793"/>
    </row>
    <row r="5" spans="1:6">
      <c r="A5" s="1949"/>
      <c r="F5" s="1554"/>
    </row>
    <row r="6" spans="1:6">
      <c r="A6" s="1949" t="s">
        <v>5762</v>
      </c>
      <c r="D6" t="s">
        <v>6553</v>
      </c>
      <c r="F6" s="1554"/>
    </row>
    <row r="7" spans="1:6">
      <c r="A7" s="1949" t="s">
        <v>6554</v>
      </c>
      <c r="D7" t="s">
        <v>6555</v>
      </c>
      <c r="F7" s="1554"/>
    </row>
    <row r="8" spans="1:6">
      <c r="A8" s="1949" t="s">
        <v>6556</v>
      </c>
      <c r="D8" t="s">
        <v>6557</v>
      </c>
      <c r="F8" s="1554"/>
    </row>
    <row r="9" spans="1:6">
      <c r="A9" s="1949" t="s">
        <v>6558</v>
      </c>
      <c r="D9" t="s">
        <v>6559</v>
      </c>
      <c r="F9" s="1554"/>
    </row>
    <row r="10" spans="1:6">
      <c r="A10" s="1949" t="s">
        <v>6560</v>
      </c>
      <c r="D10" t="s">
        <v>6561</v>
      </c>
      <c r="F10" s="1554"/>
    </row>
    <row r="11" spans="1:6">
      <c r="A11" s="1949" t="s">
        <v>6562</v>
      </c>
      <c r="D11" t="s">
        <v>6563</v>
      </c>
      <c r="F11" s="1554"/>
    </row>
    <row r="12" spans="1:6">
      <c r="A12" s="1949" t="s">
        <v>6564</v>
      </c>
      <c r="D12" t="s">
        <v>6565</v>
      </c>
      <c r="F12" s="1554"/>
    </row>
    <row r="13" spans="1:6">
      <c r="A13" s="1949" t="s">
        <v>6566</v>
      </c>
      <c r="D13" t="s">
        <v>6567</v>
      </c>
      <c r="F13" s="1554"/>
    </row>
    <row r="14" spans="1:6">
      <c r="A14" s="1949" t="s">
        <v>6568</v>
      </c>
      <c r="F14" s="1554"/>
    </row>
    <row r="15" spans="1:6" ht="16" thickBot="1">
      <c r="A15" s="1949"/>
      <c r="F15" s="1554"/>
    </row>
    <row r="16" spans="1:6" ht="16" thickBot="1">
      <c r="A16" s="2843"/>
      <c r="B16" s="2794"/>
      <c r="C16" s="2031"/>
      <c r="D16" s="2031"/>
      <c r="E16" s="2839" t="s">
        <v>6569</v>
      </c>
      <c r="F16" s="2793"/>
    </row>
    <row r="17" spans="1:6">
      <c r="A17" s="2795" t="s">
        <v>399</v>
      </c>
      <c r="B17" s="391" t="s">
        <v>104</v>
      </c>
      <c r="C17" s="1601"/>
      <c r="D17" s="1598" t="s">
        <v>6570</v>
      </c>
      <c r="E17" s="1598"/>
      <c r="F17" s="1598"/>
    </row>
    <row r="18" spans="1:6">
      <c r="A18" s="2795" t="s">
        <v>402</v>
      </c>
      <c r="B18" s="257"/>
      <c r="C18" s="1554"/>
      <c r="D18" s="1598" t="s">
        <v>6571</v>
      </c>
      <c r="E18" s="1598" t="s">
        <v>108</v>
      </c>
      <c r="F18" s="1598" t="s">
        <v>6572</v>
      </c>
    </row>
    <row r="19" spans="1:6" ht="16" thickBot="1">
      <c r="A19" s="3083"/>
      <c r="B19" s="3060" t="s">
        <v>172</v>
      </c>
      <c r="C19" s="2034"/>
      <c r="D19" s="1717" t="s">
        <v>173</v>
      </c>
      <c r="E19" s="1717" t="s">
        <v>174</v>
      </c>
      <c r="F19" s="1717" t="s">
        <v>175</v>
      </c>
    </row>
    <row r="20" spans="1:6">
      <c r="A20" s="2848">
        <v>1</v>
      </c>
      <c r="B20" s="395" t="s">
        <v>6573</v>
      </c>
      <c r="C20" s="425"/>
      <c r="D20" s="451">
        <v>1769192</v>
      </c>
      <c r="E20" s="451">
        <v>487467</v>
      </c>
      <c r="F20" s="451">
        <v>18279</v>
      </c>
    </row>
    <row r="21" spans="1:6">
      <c r="A21" s="2848">
        <v>2</v>
      </c>
      <c r="B21" s="395" t="s">
        <v>6574</v>
      </c>
      <c r="C21" s="425"/>
      <c r="D21" s="451"/>
      <c r="E21" s="451"/>
      <c r="F21" s="451"/>
    </row>
    <row r="22" spans="1:6">
      <c r="A22" s="2845">
        <v>3</v>
      </c>
      <c r="B22" s="395" t="s">
        <v>6575</v>
      </c>
      <c r="C22" s="425"/>
      <c r="D22" s="451">
        <v>22840</v>
      </c>
      <c r="E22" s="451">
        <v>10863</v>
      </c>
      <c r="F22" s="451">
        <v>407</v>
      </c>
    </row>
    <row r="23" spans="1:6">
      <c r="A23" s="2845">
        <v>4</v>
      </c>
      <c r="B23" s="395" t="s">
        <v>6576</v>
      </c>
      <c r="C23" s="425"/>
      <c r="D23" s="451"/>
      <c r="E23" s="451"/>
      <c r="F23" s="451"/>
    </row>
    <row r="24" spans="1:6">
      <c r="A24" s="2844">
        <v>5</v>
      </c>
      <c r="B24" t="s">
        <v>6577</v>
      </c>
      <c r="C24" s="1554"/>
      <c r="D24" s="1558"/>
      <c r="E24" s="1558"/>
      <c r="F24" s="1558"/>
    </row>
    <row r="25" spans="1:6">
      <c r="A25" s="2845"/>
      <c r="B25" s="395" t="s">
        <v>6578</v>
      </c>
      <c r="C25" s="425"/>
      <c r="D25" s="451">
        <f>D22+D23</f>
        <v>22840</v>
      </c>
      <c r="E25" s="451">
        <f>E22+E23</f>
        <v>10863</v>
      </c>
      <c r="F25" s="451">
        <f>F22+F23</f>
        <v>407</v>
      </c>
    </row>
    <row r="26" spans="1:6">
      <c r="A26" s="2845">
        <v>6</v>
      </c>
      <c r="B26" s="395" t="s">
        <v>6579</v>
      </c>
      <c r="C26" s="425"/>
      <c r="D26" s="451"/>
      <c r="E26" s="451"/>
      <c r="F26" s="451"/>
    </row>
    <row r="27" spans="1:6">
      <c r="A27" s="2845">
        <v>7</v>
      </c>
      <c r="B27" s="395" t="s">
        <v>6580</v>
      </c>
      <c r="C27" s="425"/>
      <c r="D27" s="451">
        <v>699594</v>
      </c>
      <c r="E27" s="451">
        <v>126959</v>
      </c>
      <c r="F27" s="451">
        <v>4761</v>
      </c>
    </row>
    <row r="28" spans="1:6">
      <c r="A28" s="2845">
        <v>8</v>
      </c>
      <c r="B28" s="395" t="s">
        <v>6581</v>
      </c>
      <c r="C28" s="425"/>
      <c r="D28" s="451"/>
      <c r="E28" s="451"/>
      <c r="F28" s="451"/>
    </row>
    <row r="29" spans="1:6">
      <c r="A29" s="2844">
        <v>9</v>
      </c>
      <c r="B29" t="s">
        <v>6582</v>
      </c>
      <c r="C29" s="1554"/>
      <c r="D29" s="1558"/>
      <c r="E29" s="1558"/>
      <c r="F29" s="1558"/>
    </row>
    <row r="30" spans="1:6">
      <c r="A30" s="2845"/>
      <c r="B30" s="395" t="s">
        <v>6583</v>
      </c>
      <c r="C30" s="425"/>
      <c r="D30" s="451">
        <f>D27+D28</f>
        <v>699594</v>
      </c>
      <c r="E30" s="451">
        <f>E27+E28</f>
        <v>126959</v>
      </c>
      <c r="F30" s="451">
        <f>F27+F28</f>
        <v>4761</v>
      </c>
    </row>
    <row r="31" spans="1:6">
      <c r="A31" s="2845">
        <v>10</v>
      </c>
      <c r="B31" s="395" t="s">
        <v>6584</v>
      </c>
      <c r="C31" s="425"/>
      <c r="D31" s="451">
        <f>D20+D25-D30</f>
        <v>1092438</v>
      </c>
      <c r="E31" s="451">
        <f>E20+E25-E30</f>
        <v>371371</v>
      </c>
      <c r="F31" s="451">
        <f>F20+F25-F30</f>
        <v>13925</v>
      </c>
    </row>
    <row r="32" spans="1:6">
      <c r="A32" s="2845">
        <v>11</v>
      </c>
      <c r="B32" s="395" t="s">
        <v>6585</v>
      </c>
      <c r="C32" s="425"/>
      <c r="D32" s="451">
        <v>48024</v>
      </c>
      <c r="E32" s="451">
        <v>18491</v>
      </c>
      <c r="F32" s="451">
        <v>693</v>
      </c>
    </row>
    <row r="33" spans="1:6">
      <c r="A33" s="2845">
        <v>12</v>
      </c>
      <c r="B33" s="395" t="s">
        <v>6586</v>
      </c>
      <c r="C33" s="425"/>
      <c r="D33" s="451"/>
      <c r="E33" s="451"/>
      <c r="F33" s="451"/>
    </row>
    <row r="34" spans="1:6">
      <c r="A34" s="2845">
        <v>13</v>
      </c>
      <c r="B34" s="395" t="s">
        <v>6587</v>
      </c>
      <c r="C34" s="425"/>
      <c r="D34" s="451"/>
      <c r="E34" s="451"/>
      <c r="F34" s="451"/>
    </row>
    <row r="35" spans="1:6">
      <c r="A35" s="2845">
        <v>14</v>
      </c>
      <c r="B35" s="395" t="s">
        <v>6588</v>
      </c>
      <c r="C35" s="425"/>
      <c r="D35" s="451"/>
      <c r="E35" s="451"/>
      <c r="F35" s="451"/>
    </row>
    <row r="36" spans="1:6">
      <c r="A36" s="2845">
        <v>15</v>
      </c>
      <c r="B36" s="395" t="s">
        <v>6589</v>
      </c>
      <c r="C36" s="425"/>
      <c r="D36" s="451">
        <f>D31-D32</f>
        <v>1044414</v>
      </c>
      <c r="E36" s="451">
        <f>E31-E32</f>
        <v>352880</v>
      </c>
      <c r="F36" s="451">
        <f>F31-F32</f>
        <v>13232</v>
      </c>
    </row>
    <row r="37" spans="1:6">
      <c r="A37" s="2844">
        <v>16</v>
      </c>
      <c r="B37" t="s">
        <v>6590</v>
      </c>
      <c r="C37" s="1554"/>
      <c r="D37" s="1558"/>
      <c r="E37" s="1558"/>
      <c r="F37" s="1558"/>
    </row>
    <row r="38" spans="1:6" ht="16" thickBot="1">
      <c r="A38" s="3099"/>
      <c r="B38" s="3080" t="s">
        <v>6591</v>
      </c>
      <c r="C38" s="1789"/>
      <c r="D38" s="1790">
        <f>SUM(D32:D37)</f>
        <v>1092438</v>
      </c>
      <c r="E38" s="1790">
        <f>SUM(E32:E37)</f>
        <v>371371</v>
      </c>
      <c r="F38" s="1790">
        <f>SUM(F32:F37)</f>
        <v>13925</v>
      </c>
    </row>
    <row r="39" spans="1:6">
      <c r="A39" s="1471"/>
      <c r="B39" s="2683"/>
      <c r="C39" s="2683"/>
      <c r="D39" s="2683"/>
      <c r="E39" s="2683"/>
      <c r="F39" s="2684"/>
    </row>
    <row r="40" spans="1:6">
      <c r="A40" s="1949"/>
      <c r="F40" s="1554"/>
    </row>
    <row r="41" spans="1:6">
      <c r="A41" s="1949"/>
      <c r="F41" s="1554"/>
    </row>
    <row r="42" spans="1:6">
      <c r="A42" s="1949"/>
      <c r="F42" s="1554"/>
    </row>
    <row r="43" spans="1:6">
      <c r="A43" s="1949"/>
      <c r="F43" s="1554"/>
    </row>
    <row r="44" spans="1:6">
      <c r="A44" s="1949"/>
      <c r="F44" s="1554"/>
    </row>
    <row r="45" spans="1:6">
      <c r="A45" s="1949"/>
      <c r="F45" s="1554"/>
    </row>
    <row r="46" spans="1:6">
      <c r="A46" s="1949"/>
      <c r="F46" s="1554"/>
    </row>
    <row r="47" spans="1:6">
      <c r="A47" s="1949"/>
      <c r="F47" s="1554"/>
    </row>
    <row r="48" spans="1:6">
      <c r="A48" s="1949"/>
      <c r="F48" s="1554"/>
    </row>
    <row r="49" spans="1:6">
      <c r="A49" s="1949"/>
      <c r="F49" s="1554"/>
    </row>
    <row r="50" spans="1:6">
      <c r="A50" s="1949"/>
      <c r="F50" s="1554"/>
    </row>
    <row r="51" spans="1:6">
      <c r="A51" s="1949"/>
      <c r="F51" s="1554"/>
    </row>
    <row r="52" spans="1:6">
      <c r="A52" s="1949"/>
      <c r="F52" s="1554"/>
    </row>
    <row r="53" spans="1:6">
      <c r="A53" s="1949"/>
      <c r="F53" s="1554"/>
    </row>
    <row r="54" spans="1:6">
      <c r="A54" s="1949"/>
      <c r="F54" s="1554"/>
    </row>
    <row r="55" spans="1:6">
      <c r="A55" s="1949"/>
      <c r="F55" s="1554"/>
    </row>
    <row r="56" spans="1:6">
      <c r="A56" s="1949"/>
      <c r="F56" s="1554"/>
    </row>
    <row r="57" spans="1:6">
      <c r="A57" s="1949"/>
      <c r="F57" s="1554"/>
    </row>
    <row r="58" spans="1:6">
      <c r="A58" s="1949"/>
      <c r="F58" s="1554"/>
    </row>
    <row r="59" spans="1:6">
      <c r="A59" s="1949"/>
      <c r="F59" s="1554"/>
    </row>
    <row r="60" spans="1:6">
      <c r="A60" s="1949"/>
      <c r="F60" s="1554"/>
    </row>
    <row r="61" spans="1:6">
      <c r="A61" s="1949"/>
      <c r="F61" s="1554"/>
    </row>
    <row r="62" spans="1:6">
      <c r="A62" s="1949"/>
      <c r="F62" s="1554"/>
    </row>
    <row r="63" spans="1:6" ht="16" thickBot="1">
      <c r="A63" s="3037"/>
      <c r="B63" s="3038"/>
      <c r="C63" s="3038"/>
      <c r="D63" s="3038"/>
      <c r="E63" s="3038"/>
      <c r="F63" s="1789"/>
    </row>
    <row r="65" spans="1:6">
      <c r="A65" s="51" t="s">
        <v>2821</v>
      </c>
    </row>
    <row r="66" spans="1:6">
      <c r="A66" s="391" t="s">
        <v>6592</v>
      </c>
      <c r="B66" s="391"/>
      <c r="C66" s="391"/>
      <c r="D66" s="391"/>
      <c r="E66" s="391"/>
      <c r="F66" s="391"/>
    </row>
    <row r="71" spans="1:6" ht="31.5" customHeight="1"/>
    <row r="125" spans="1:5" ht="16" thickBot="1"/>
    <row r="126" spans="1:5">
      <c r="A126" s="1432"/>
      <c r="B126" s="1396"/>
      <c r="C126" s="1396"/>
      <c r="D126" s="1396"/>
      <c r="E126" s="1434"/>
    </row>
    <row r="127" spans="1:5">
      <c r="A127" s="1465"/>
      <c r="E127" s="1591"/>
    </row>
    <row r="128" spans="1:5">
      <c r="A128" s="1465"/>
      <c r="E128" s="1591"/>
    </row>
    <row r="129" spans="1:6">
      <c r="A129" s="1465"/>
      <c r="E129" s="1591"/>
    </row>
    <row r="130" spans="1:6">
      <c r="A130" s="1465"/>
      <c r="E130" s="1591"/>
    </row>
    <row r="131" spans="1:6">
      <c r="A131" s="1465"/>
      <c r="E131" s="1591"/>
    </row>
    <row r="132" spans="1:6">
      <c r="A132" s="1465"/>
      <c r="C132" s="675"/>
      <c r="D132" s="675"/>
      <c r="E132" s="1591"/>
    </row>
    <row r="133" spans="1:6">
      <c r="A133" s="1465"/>
      <c r="C133" s="1721"/>
      <c r="D133" s="1721"/>
      <c r="E133" s="1591"/>
    </row>
    <row r="134" spans="1:6">
      <c r="A134" s="1465"/>
      <c r="C134" s="1721"/>
      <c r="D134" s="1721"/>
      <c r="E134" s="1591"/>
    </row>
    <row r="135" spans="1:6">
      <c r="A135" s="1465"/>
      <c r="C135" s="1721"/>
      <c r="D135" s="1721"/>
      <c r="E135" s="1591"/>
    </row>
    <row r="136" spans="1:6">
      <c r="A136" s="1465"/>
      <c r="C136" s="1721"/>
      <c r="D136" s="1721"/>
      <c r="E136" s="1591"/>
      <c r="F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150"/>
      <c r="D179" s="1150"/>
      <c r="E179" s="1591"/>
      <c r="F179" s="1591"/>
    </row>
    <row r="180" spans="1:6">
      <c r="A180" s="1465"/>
      <c r="E180" s="1591"/>
      <c r="F180" s="1591"/>
    </row>
    <row r="181" spans="1:6" ht="16" thickBot="1">
      <c r="A181" s="1592"/>
      <c r="B181" s="1608"/>
      <c r="C181" s="1608"/>
      <c r="D181" s="1608"/>
      <c r="E181" s="1594"/>
      <c r="F181" s="1591"/>
    </row>
    <row r="182" spans="1:6">
      <c r="A182" s="1465"/>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ht="16" thickBot="1">
      <c r="A200" s="1592"/>
      <c r="B200" s="1608"/>
      <c r="C200" s="1608"/>
      <c r="D200" s="1608"/>
      <c r="E200" s="1608"/>
      <c r="F200" s="1594"/>
    </row>
  </sheetData>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F201"/>
  <sheetViews>
    <sheetView view="pageBreakPreview" zoomScale="60" zoomScaleNormal="100" workbookViewId="0">
      <selection activeCell="C8" sqref="C8"/>
    </sheetView>
  </sheetViews>
  <sheetFormatPr defaultRowHeight="15.5"/>
  <cols>
    <col min="1" max="1" width="4" customWidth="1"/>
    <col min="2" max="2" width="47.765625" customWidth="1"/>
    <col min="3" max="3" width="30.84375" customWidth="1"/>
    <col min="4" max="4" width="15.69140625" customWidth="1"/>
    <col min="5" max="5" width="25.07421875" customWidth="1"/>
    <col min="6" max="6" width="5.69140625" customWidth="1"/>
    <col min="7" max="7" width="9.07421875" customWidth="1"/>
  </cols>
  <sheetData>
    <row r="1" spans="1:5" ht="16" thickBot="1"/>
    <row r="2" spans="1:5">
      <c r="A2" s="1182" t="s">
        <v>1245</v>
      </c>
      <c r="B2" s="3638"/>
      <c r="C2" s="1328" t="s">
        <v>1246</v>
      </c>
      <c r="D2" s="1236" t="s">
        <v>158</v>
      </c>
      <c r="E2" s="1346" t="s">
        <v>159</v>
      </c>
    </row>
    <row r="3" spans="1:5">
      <c r="A3" s="1583" t="str">
        <f>'Data Sheet'!$C$25</f>
        <v xml:space="preserve">Niagara Mohawk Power Corporation </v>
      </c>
      <c r="B3" s="3139"/>
      <c r="C3" s="9" t="s">
        <v>1247</v>
      </c>
      <c r="D3" s="38" t="s">
        <v>1248</v>
      </c>
      <c r="E3" s="1341"/>
    </row>
    <row r="4" spans="1:5">
      <c r="A4" s="1667" t="s">
        <v>1249</v>
      </c>
      <c r="B4" s="3139"/>
      <c r="C4" s="9" t="s">
        <v>1250</v>
      </c>
      <c r="D4" s="44" t="str">
        <f>'Data Sheet'!$C$40</f>
        <v>April 20, 2026</v>
      </c>
      <c r="E4" s="1954" t="str">
        <f>'Data Sheet'!$C$38</f>
        <v>December 31, 2025</v>
      </c>
    </row>
    <row r="5" spans="1:5">
      <c r="A5" s="3639" t="s">
        <v>6593</v>
      </c>
      <c r="B5" s="3140"/>
      <c r="C5" s="2179"/>
      <c r="D5" s="2179"/>
      <c r="E5" s="2180"/>
    </row>
    <row r="6" spans="1:5">
      <c r="A6" s="1583" t="s">
        <v>6594</v>
      </c>
      <c r="B6" s="3119"/>
      <c r="C6" s="9"/>
      <c r="D6" s="9"/>
      <c r="E6" s="1337"/>
    </row>
    <row r="7" spans="1:5">
      <c r="A7" s="1583" t="s">
        <v>6595</v>
      </c>
      <c r="B7" s="3119"/>
      <c r="C7" s="9"/>
      <c r="D7" s="9"/>
      <c r="E7" s="1586"/>
    </row>
    <row r="8" spans="1:5">
      <c r="A8" s="1863" t="s">
        <v>6596</v>
      </c>
      <c r="B8" s="3141"/>
      <c r="C8" s="114"/>
      <c r="D8" s="114"/>
      <c r="E8" s="1864"/>
    </row>
    <row r="9" spans="1:5">
      <c r="A9" s="1863" t="s">
        <v>6597</v>
      </c>
      <c r="B9" s="3141"/>
      <c r="C9" s="114"/>
      <c r="D9" s="114"/>
      <c r="E9" s="1864"/>
    </row>
    <row r="10" spans="1:5">
      <c r="A10" s="1863" t="s">
        <v>6598</v>
      </c>
      <c r="B10" s="3141"/>
      <c r="C10" s="114"/>
      <c r="D10" s="114"/>
      <c r="E10" s="1864"/>
    </row>
    <row r="11" spans="1:5">
      <c r="A11" s="1872"/>
      <c r="B11" s="3626"/>
      <c r="C11" s="553" t="s">
        <v>6599</v>
      </c>
      <c r="D11" s="553" t="s">
        <v>977</v>
      </c>
      <c r="E11" s="3640" t="s">
        <v>1068</v>
      </c>
    </row>
    <row r="12" spans="1:5">
      <c r="A12" s="1654" t="s">
        <v>399</v>
      </c>
      <c r="B12" s="3627"/>
      <c r="C12" s="534" t="s">
        <v>6600</v>
      </c>
      <c r="D12" s="534" t="s">
        <v>6601</v>
      </c>
      <c r="E12" s="1518" t="s">
        <v>6601</v>
      </c>
    </row>
    <row r="13" spans="1:5">
      <c r="A13" s="1654" t="s">
        <v>402</v>
      </c>
      <c r="B13" s="3628" t="s">
        <v>6602</v>
      </c>
      <c r="C13" s="534" t="s">
        <v>6603</v>
      </c>
      <c r="D13" s="534" t="s">
        <v>3316</v>
      </c>
      <c r="E13" s="1518" t="s">
        <v>3316</v>
      </c>
    </row>
    <row r="14" spans="1:5">
      <c r="A14" s="3641"/>
      <c r="B14" s="3629" t="s">
        <v>172</v>
      </c>
      <c r="C14" s="534" t="s">
        <v>173</v>
      </c>
      <c r="D14" s="534" t="s">
        <v>174</v>
      </c>
      <c r="E14" s="1518" t="s">
        <v>175</v>
      </c>
    </row>
    <row r="15" spans="1:5">
      <c r="A15" s="2280">
        <v>1</v>
      </c>
      <c r="B15" s="3630" t="s">
        <v>6604</v>
      </c>
      <c r="C15" s="595"/>
      <c r="D15" s="595"/>
      <c r="E15" s="3642"/>
    </row>
    <row r="16" spans="1:5">
      <c r="A16" s="2280">
        <v>2</v>
      </c>
      <c r="B16" s="3631" t="s">
        <v>6605</v>
      </c>
      <c r="C16" s="3107" t="s">
        <v>6606</v>
      </c>
      <c r="D16" s="3107" t="s">
        <v>6607</v>
      </c>
      <c r="E16" s="3643">
        <v>29158</v>
      </c>
    </row>
    <row r="17" spans="1:5">
      <c r="A17" s="2280">
        <v>3</v>
      </c>
      <c r="B17" s="3632" t="s">
        <v>6608</v>
      </c>
      <c r="C17" s="3108" t="s">
        <v>6606</v>
      </c>
      <c r="D17" s="3108" t="s">
        <v>6607</v>
      </c>
      <c r="E17" s="3644">
        <v>-901317</v>
      </c>
    </row>
    <row r="18" spans="1:5">
      <c r="A18" s="2280">
        <v>4</v>
      </c>
      <c r="B18" s="3632" t="s">
        <v>6605</v>
      </c>
      <c r="C18" s="3108" t="s">
        <v>6609</v>
      </c>
      <c r="D18" s="3108" t="s">
        <v>6607</v>
      </c>
      <c r="E18" s="3644">
        <v>161236768</v>
      </c>
    </row>
    <row r="19" spans="1:5">
      <c r="A19" s="2280">
        <v>5</v>
      </c>
      <c r="B19" s="3632" t="s">
        <v>6610</v>
      </c>
      <c r="C19" s="3108" t="s">
        <v>6609</v>
      </c>
      <c r="D19" s="3108" t="s">
        <v>6611</v>
      </c>
      <c r="E19" s="3644">
        <v>118680969</v>
      </c>
    </row>
    <row r="20" spans="1:5">
      <c r="A20" s="2280">
        <v>6</v>
      </c>
      <c r="B20" s="3632" t="s">
        <v>6612</v>
      </c>
      <c r="C20" s="3108" t="s">
        <v>6609</v>
      </c>
      <c r="D20" s="3108" t="s">
        <v>6607</v>
      </c>
      <c r="E20" s="3644">
        <v>206431649</v>
      </c>
    </row>
    <row r="21" spans="1:5">
      <c r="A21" s="2280">
        <v>7</v>
      </c>
      <c r="B21" s="3632" t="s">
        <v>6613</v>
      </c>
      <c r="C21" s="3108" t="s">
        <v>6609</v>
      </c>
      <c r="D21" s="3108" t="s">
        <v>6607</v>
      </c>
      <c r="E21" s="3644">
        <v>99387983</v>
      </c>
    </row>
    <row r="22" spans="1:5">
      <c r="A22" s="2280">
        <v>8</v>
      </c>
      <c r="B22" s="3632" t="s">
        <v>6608</v>
      </c>
      <c r="C22" s="3108" t="s">
        <v>6609</v>
      </c>
      <c r="D22" s="3108" t="s">
        <v>6607</v>
      </c>
      <c r="E22" s="3644">
        <v>508649</v>
      </c>
    </row>
    <row r="23" spans="1:5">
      <c r="A23" s="2280">
        <v>9</v>
      </c>
      <c r="B23" s="3632" t="s">
        <v>6605</v>
      </c>
      <c r="C23" s="3108" t="s">
        <v>6614</v>
      </c>
      <c r="D23" s="3108" t="s">
        <v>6607</v>
      </c>
      <c r="E23" s="3644">
        <v>161591</v>
      </c>
    </row>
    <row r="24" spans="1:5">
      <c r="A24" s="2280">
        <v>10</v>
      </c>
      <c r="B24" s="3632" t="s">
        <v>6612</v>
      </c>
      <c r="C24" s="3108" t="s">
        <v>6614</v>
      </c>
      <c r="D24" s="3108" t="s">
        <v>6607</v>
      </c>
      <c r="E24" s="3644">
        <v>1926935</v>
      </c>
    </row>
    <row r="25" spans="1:5">
      <c r="A25" s="2280">
        <v>11</v>
      </c>
      <c r="B25" s="3632" t="s">
        <v>6613</v>
      </c>
      <c r="C25" s="3108" t="s">
        <v>6614</v>
      </c>
      <c r="D25" s="3108" t="s">
        <v>6607</v>
      </c>
      <c r="E25" s="3644">
        <v>11754</v>
      </c>
    </row>
    <row r="26" spans="1:5">
      <c r="A26" s="2280">
        <v>12</v>
      </c>
      <c r="B26" s="3632" t="s">
        <v>6605</v>
      </c>
      <c r="C26" s="3108" t="s">
        <v>6615</v>
      </c>
      <c r="D26" s="3108" t="s">
        <v>6607</v>
      </c>
      <c r="E26" s="3644">
        <v>-117146</v>
      </c>
    </row>
    <row r="27" spans="1:5">
      <c r="A27" s="2280">
        <v>13</v>
      </c>
      <c r="B27" s="3632" t="s">
        <v>6612</v>
      </c>
      <c r="C27" s="3108" t="s">
        <v>6615</v>
      </c>
      <c r="D27" s="3108" t="s">
        <v>6607</v>
      </c>
      <c r="E27" s="3644">
        <v>242833</v>
      </c>
    </row>
    <row r="28" spans="1:5" ht="28" customHeight="1">
      <c r="A28" s="2280">
        <v>14</v>
      </c>
      <c r="B28" s="3632" t="s">
        <v>6613</v>
      </c>
      <c r="C28" s="3108" t="s">
        <v>6615</v>
      </c>
      <c r="D28" s="3108" t="s">
        <v>6616</v>
      </c>
      <c r="E28" s="3644">
        <v>1193951</v>
      </c>
    </row>
    <row r="29" spans="1:5">
      <c r="A29" s="2280">
        <v>15</v>
      </c>
      <c r="B29" s="3632" t="s">
        <v>6605</v>
      </c>
      <c r="C29" s="3108" t="s">
        <v>6617</v>
      </c>
      <c r="D29" s="3108" t="s">
        <v>6607</v>
      </c>
      <c r="E29" s="3644">
        <v>3856</v>
      </c>
    </row>
    <row r="30" spans="1:5">
      <c r="A30" s="2280">
        <v>16</v>
      </c>
      <c r="B30" s="3632" t="s">
        <v>6612</v>
      </c>
      <c r="C30" s="3108" t="s">
        <v>6617</v>
      </c>
      <c r="D30" s="3108" t="s">
        <v>6607</v>
      </c>
      <c r="E30" s="3644">
        <v>121746</v>
      </c>
    </row>
    <row r="31" spans="1:5">
      <c r="A31" s="2280">
        <v>17</v>
      </c>
      <c r="B31" s="3632" t="s">
        <v>6613</v>
      </c>
      <c r="C31" s="3108" t="s">
        <v>6617</v>
      </c>
      <c r="D31" s="3108" t="s">
        <v>6618</v>
      </c>
      <c r="E31" s="3644">
        <v>162977</v>
      </c>
    </row>
    <row r="32" spans="1:5">
      <c r="A32" s="2280">
        <v>18</v>
      </c>
      <c r="B32" s="3632" t="s">
        <v>6605</v>
      </c>
      <c r="C32" s="3108" t="s">
        <v>6619</v>
      </c>
      <c r="D32" s="3108" t="s">
        <v>6607</v>
      </c>
      <c r="E32" s="3644">
        <v>1572762</v>
      </c>
    </row>
    <row r="33" spans="1:5">
      <c r="A33" s="2280">
        <v>19</v>
      </c>
      <c r="B33" s="3632" t="s">
        <v>6612</v>
      </c>
      <c r="C33" s="3108" t="s">
        <v>6619</v>
      </c>
      <c r="D33" s="3108" t="s">
        <v>6607</v>
      </c>
      <c r="E33" s="3644">
        <v>141734</v>
      </c>
    </row>
    <row r="34" spans="1:5">
      <c r="A34" s="2280">
        <v>20</v>
      </c>
      <c r="B34" s="3632" t="s">
        <v>6613</v>
      </c>
      <c r="C34" s="3108" t="s">
        <v>6619</v>
      </c>
      <c r="D34" s="3108" t="s">
        <v>6607</v>
      </c>
      <c r="E34" s="3644">
        <v>1176062</v>
      </c>
    </row>
    <row r="35" spans="1:5">
      <c r="A35" s="2280"/>
      <c r="B35" s="3633"/>
      <c r="C35" s="3645"/>
      <c r="D35" s="3645"/>
      <c r="E35" s="3646"/>
    </row>
    <row r="36" spans="1:5">
      <c r="A36" s="2280">
        <v>21</v>
      </c>
      <c r="B36" s="3630" t="s">
        <v>6620</v>
      </c>
      <c r="C36" s="595"/>
      <c r="D36" s="596"/>
      <c r="E36" s="3647"/>
    </row>
    <row r="37" spans="1:5">
      <c r="A37" s="2280">
        <v>22</v>
      </c>
      <c r="B37" s="3634" t="s">
        <v>6605</v>
      </c>
      <c r="C37" s="3109" t="s">
        <v>6617</v>
      </c>
      <c r="D37" s="3109" t="s">
        <v>6621</v>
      </c>
      <c r="E37" s="3648">
        <v>2657261</v>
      </c>
    </row>
    <row r="38" spans="1:5">
      <c r="A38" s="2280">
        <v>23</v>
      </c>
      <c r="B38" s="3635" t="s">
        <v>6612</v>
      </c>
      <c r="C38" s="3110" t="s">
        <v>6617</v>
      </c>
      <c r="D38" s="3110" t="s">
        <v>6621</v>
      </c>
      <c r="E38" s="3649">
        <v>1644415</v>
      </c>
    </row>
    <row r="39" spans="1:5">
      <c r="A39" s="2280">
        <v>24</v>
      </c>
      <c r="B39" s="3635" t="s">
        <v>6613</v>
      </c>
      <c r="C39" s="3110" t="s">
        <v>6617</v>
      </c>
      <c r="D39" s="3110" t="s">
        <v>6621</v>
      </c>
      <c r="E39" s="3649">
        <v>562163</v>
      </c>
    </row>
    <row r="40" spans="1:5">
      <c r="A40" s="2280">
        <v>25</v>
      </c>
      <c r="B40" s="3635" t="s">
        <v>6605</v>
      </c>
      <c r="C40" s="3110" t="s">
        <v>6622</v>
      </c>
      <c r="D40" s="3110" t="s">
        <v>6621</v>
      </c>
      <c r="E40" s="3649">
        <v>22015725</v>
      </c>
    </row>
    <row r="41" spans="1:5">
      <c r="A41" s="2280">
        <v>26</v>
      </c>
      <c r="B41" s="3635" t="s">
        <v>6612</v>
      </c>
      <c r="C41" s="3110" t="s">
        <v>6622</v>
      </c>
      <c r="D41" s="3106" t="s">
        <v>6621</v>
      </c>
      <c r="E41" s="3650">
        <v>1510008</v>
      </c>
    </row>
    <row r="42" spans="1:5">
      <c r="A42" s="2280">
        <v>27</v>
      </c>
      <c r="B42" s="3635" t="s">
        <v>6613</v>
      </c>
      <c r="C42" s="3110" t="s">
        <v>6622</v>
      </c>
      <c r="D42" s="3110" t="s">
        <v>6623</v>
      </c>
      <c r="E42" s="3649">
        <v>-59344</v>
      </c>
    </row>
    <row r="43" spans="1:5">
      <c r="A43" s="2280">
        <v>28</v>
      </c>
      <c r="B43" s="3635" t="s">
        <v>6605</v>
      </c>
      <c r="C43" s="3110" t="s">
        <v>6624</v>
      </c>
      <c r="D43" s="3110" t="s">
        <v>6621</v>
      </c>
      <c r="E43" s="3649">
        <v>56151</v>
      </c>
    </row>
    <row r="44" spans="1:5">
      <c r="A44" s="2280">
        <v>29</v>
      </c>
      <c r="B44" s="3635" t="s">
        <v>6612</v>
      </c>
      <c r="C44" s="3110" t="s">
        <v>6624</v>
      </c>
      <c r="D44" s="3110" t="s">
        <v>6621</v>
      </c>
      <c r="E44" s="3649">
        <v>356477</v>
      </c>
    </row>
    <row r="45" spans="1:5">
      <c r="A45" s="2280">
        <v>30</v>
      </c>
      <c r="B45" s="3635" t="s">
        <v>6613</v>
      </c>
      <c r="C45" s="3110" t="s">
        <v>6624</v>
      </c>
      <c r="D45" s="3110" t="s">
        <v>6625</v>
      </c>
      <c r="E45" s="3649">
        <v>8758</v>
      </c>
    </row>
    <row r="46" spans="1:5">
      <c r="A46" s="2280">
        <v>31</v>
      </c>
      <c r="B46" s="3635" t="s">
        <v>6605</v>
      </c>
      <c r="C46" s="3110" t="s">
        <v>6619</v>
      </c>
      <c r="D46" s="3110" t="s">
        <v>6621</v>
      </c>
      <c r="E46" s="3649">
        <v>-6899648</v>
      </c>
    </row>
    <row r="47" spans="1:5">
      <c r="A47" s="2280">
        <v>32</v>
      </c>
      <c r="B47" s="3635" t="s">
        <v>6612</v>
      </c>
      <c r="C47" s="3110" t="s">
        <v>6619</v>
      </c>
      <c r="D47" s="3110" t="s">
        <v>6621</v>
      </c>
      <c r="E47" s="3649">
        <v>4327547</v>
      </c>
    </row>
    <row r="48" spans="1:5">
      <c r="A48" s="2280">
        <v>33</v>
      </c>
      <c r="B48" s="3635" t="s">
        <v>6613</v>
      </c>
      <c r="C48" s="3110" t="s">
        <v>6619</v>
      </c>
      <c r="D48" s="3110" t="s">
        <v>6621</v>
      </c>
      <c r="E48" s="3649">
        <v>4786051</v>
      </c>
    </row>
    <row r="49" spans="1:5">
      <c r="A49" s="2280">
        <v>34</v>
      </c>
      <c r="B49" s="3635" t="s">
        <v>6605</v>
      </c>
      <c r="C49" s="3110" t="s">
        <v>6615</v>
      </c>
      <c r="D49" s="3110" t="s">
        <v>6621</v>
      </c>
      <c r="E49" s="3649">
        <v>8083724</v>
      </c>
    </row>
    <row r="50" spans="1:5">
      <c r="A50" s="2280">
        <v>35</v>
      </c>
      <c r="B50" s="3635" t="s">
        <v>6612</v>
      </c>
      <c r="C50" s="3110" t="s">
        <v>6615</v>
      </c>
      <c r="D50" s="3110" t="s">
        <v>6621</v>
      </c>
      <c r="E50" s="3649">
        <v>2714203</v>
      </c>
    </row>
    <row r="51" spans="1:5">
      <c r="A51" s="2280">
        <v>36</v>
      </c>
      <c r="B51" s="3635" t="s">
        <v>6613</v>
      </c>
      <c r="C51" s="3110" t="s">
        <v>6615</v>
      </c>
      <c r="D51" s="3110" t="s">
        <v>6626</v>
      </c>
      <c r="E51" s="3649">
        <v>1848321</v>
      </c>
    </row>
    <row r="52" spans="1:5">
      <c r="A52" s="2280">
        <v>37</v>
      </c>
      <c r="B52" s="3635" t="s">
        <v>6605</v>
      </c>
      <c r="C52" s="3110" t="s">
        <v>6627</v>
      </c>
      <c r="D52" s="3110" t="s">
        <v>6621</v>
      </c>
      <c r="E52" s="3649">
        <v>1346714</v>
      </c>
    </row>
    <row r="53" spans="1:5">
      <c r="A53" s="2280">
        <v>38</v>
      </c>
      <c r="B53" s="3635" t="s">
        <v>6612</v>
      </c>
      <c r="C53" s="3110" t="s">
        <v>6627</v>
      </c>
      <c r="D53" s="3110" t="s">
        <v>6621</v>
      </c>
      <c r="E53" s="3649">
        <v>46797</v>
      </c>
    </row>
    <row r="54" spans="1:5">
      <c r="A54" s="2280">
        <v>39</v>
      </c>
      <c r="B54" s="3635" t="s">
        <v>6613</v>
      </c>
      <c r="C54" s="3110" t="s">
        <v>6627</v>
      </c>
      <c r="D54" s="3110" t="s">
        <v>6628</v>
      </c>
      <c r="E54" s="3649">
        <v>1640</v>
      </c>
    </row>
    <row r="55" spans="1:5">
      <c r="A55" s="1965">
        <v>40</v>
      </c>
      <c r="B55" s="3636" t="s">
        <v>6605</v>
      </c>
      <c r="C55" s="601" t="s">
        <v>6629</v>
      </c>
      <c r="D55" s="601" t="s">
        <v>6621</v>
      </c>
      <c r="E55" s="3651">
        <v>21670</v>
      </c>
    </row>
    <row r="56" spans="1:5">
      <c r="A56" s="1965">
        <v>41</v>
      </c>
      <c r="B56" s="3637" t="s">
        <v>6612</v>
      </c>
      <c r="C56" s="3111" t="s">
        <v>6629</v>
      </c>
      <c r="D56" s="3111" t="s">
        <v>6621</v>
      </c>
      <c r="E56" s="3652">
        <v>238434</v>
      </c>
    </row>
    <row r="57" spans="1:5" ht="16" thickBot="1">
      <c r="A57" s="3653">
        <v>42</v>
      </c>
      <c r="B57" s="3654" t="s">
        <v>6613</v>
      </c>
      <c r="C57" s="3655" t="s">
        <v>6629</v>
      </c>
      <c r="D57" s="3655" t="s">
        <v>6630</v>
      </c>
      <c r="E57" s="3656">
        <v>25381</v>
      </c>
    </row>
    <row r="58" spans="1:5">
      <c r="A58" s="9"/>
      <c r="B58" s="9"/>
      <c r="C58" s="9"/>
      <c r="D58" s="151"/>
      <c r="E58" s="151"/>
    </row>
    <row r="59" spans="1:5">
      <c r="A59" s="9" t="s">
        <v>1287</v>
      </c>
      <c r="B59" s="9"/>
      <c r="C59" s="9"/>
      <c r="D59" s="9"/>
      <c r="E59" s="9"/>
    </row>
    <row r="60" spans="1:5">
      <c r="A60" s="9" t="s">
        <v>6631</v>
      </c>
      <c r="B60" s="9"/>
      <c r="C60" s="9"/>
      <c r="D60" s="9"/>
      <c r="E60" s="9"/>
    </row>
    <row r="61" spans="1:5">
      <c r="A61" s="12" t="s">
        <v>6632</v>
      </c>
      <c r="B61" s="12"/>
      <c r="C61" s="12"/>
      <c r="D61" s="12"/>
      <c r="E61" s="12"/>
    </row>
    <row r="71" ht="31.5" customHeight="1"/>
    <row r="126" spans="1:5" ht="16" thickBot="1"/>
    <row r="127" spans="1:5">
      <c r="A127" s="1432"/>
      <c r="B127" s="1396"/>
      <c r="C127" s="1396"/>
      <c r="D127" s="1396"/>
      <c r="E127" s="1434"/>
    </row>
    <row r="128" spans="1:5">
      <c r="A128" s="1465"/>
      <c r="E128" s="1591"/>
    </row>
    <row r="129" spans="1:6">
      <c r="A129" s="1465"/>
      <c r="E129" s="1591"/>
    </row>
    <row r="130" spans="1:6">
      <c r="A130" s="1465"/>
      <c r="E130" s="1591"/>
    </row>
    <row r="131" spans="1:6">
      <c r="A131" s="1465"/>
      <c r="E131" s="1591"/>
    </row>
    <row r="132" spans="1:6">
      <c r="A132" s="1465"/>
      <c r="E132" s="1591"/>
    </row>
    <row r="133" spans="1:6">
      <c r="A133" s="1465"/>
      <c r="C133" s="675"/>
      <c r="D133" s="675"/>
      <c r="E133" s="1591"/>
    </row>
    <row r="134" spans="1:6">
      <c r="A134" s="1465"/>
      <c r="C134" s="1721"/>
      <c r="D134" s="1721"/>
      <c r="E134" s="1591"/>
    </row>
    <row r="135" spans="1:6">
      <c r="A135" s="1465"/>
      <c r="C135" s="1721"/>
      <c r="D135" s="1721"/>
      <c r="E135" s="1591"/>
    </row>
    <row r="136" spans="1:6">
      <c r="A136" s="1465"/>
      <c r="C136" s="1721"/>
      <c r="D136" s="1721"/>
      <c r="E136" s="1591"/>
    </row>
    <row r="137" spans="1:6">
      <c r="A137" s="1465"/>
      <c r="C137" s="1721"/>
      <c r="D137" s="1721"/>
      <c r="E137" s="1591"/>
      <c r="F137" s="1591"/>
    </row>
    <row r="138" spans="1:6">
      <c r="A138" s="1465"/>
      <c r="C138" s="1721"/>
      <c r="D138" s="1721"/>
      <c r="E138" s="1591"/>
      <c r="F138" s="1591"/>
    </row>
    <row r="139" spans="1:6">
      <c r="A139" s="1465"/>
      <c r="C139" s="1721"/>
      <c r="D139" s="1721"/>
      <c r="E139" s="1591"/>
      <c r="F139" s="1591"/>
    </row>
    <row r="140" spans="1:6">
      <c r="A140" s="1465"/>
      <c r="C140" s="1721"/>
      <c r="D140" s="1721"/>
      <c r="E140" s="1591"/>
      <c r="F140" s="1591"/>
    </row>
    <row r="141" spans="1:6">
      <c r="A141" s="1465"/>
      <c r="C141" s="1721"/>
      <c r="D141" s="1721"/>
      <c r="E141" s="1591"/>
      <c r="F141" s="1591"/>
    </row>
    <row r="142" spans="1:6">
      <c r="A142" s="1465"/>
      <c r="C142" s="1721"/>
      <c r="D142" s="1721"/>
      <c r="E142" s="1591"/>
      <c r="F142" s="1591"/>
    </row>
    <row r="143" spans="1:6">
      <c r="A143" s="1465"/>
      <c r="C143" s="1721"/>
      <c r="D143" s="1721"/>
      <c r="E143" s="1591"/>
      <c r="F143" s="1591"/>
    </row>
    <row r="144" spans="1:6">
      <c r="A144" s="1465"/>
      <c r="C144" s="1721"/>
      <c r="D144" s="1721"/>
      <c r="E144" s="1591"/>
      <c r="F144" s="1591"/>
    </row>
    <row r="145" spans="1:6">
      <c r="A145" s="1465"/>
      <c r="C145" s="1721"/>
      <c r="D145" s="1721"/>
      <c r="E145" s="1591"/>
      <c r="F145" s="1591"/>
    </row>
    <row r="146" spans="1:6">
      <c r="A146" s="1465"/>
      <c r="C146" s="1721"/>
      <c r="D146" s="1721"/>
      <c r="E146" s="1591"/>
      <c r="F146" s="1591"/>
    </row>
    <row r="147" spans="1:6">
      <c r="A147" s="1465"/>
      <c r="C147" s="1721"/>
      <c r="D147" s="1721"/>
      <c r="E147" s="1591"/>
      <c r="F147" s="1591"/>
    </row>
    <row r="148" spans="1:6">
      <c r="A148" s="1465"/>
      <c r="C148" s="1721"/>
      <c r="D148" s="1721"/>
      <c r="E148" s="1591"/>
      <c r="F148" s="1591"/>
    </row>
    <row r="149" spans="1:6">
      <c r="A149" s="1465"/>
      <c r="C149" s="1721"/>
      <c r="D149" s="1721"/>
      <c r="E149" s="1591"/>
      <c r="F149" s="1591"/>
    </row>
    <row r="150" spans="1:6">
      <c r="A150" s="1465"/>
      <c r="C150" s="1721"/>
      <c r="D150" s="1721"/>
      <c r="E150" s="1591"/>
      <c r="F150" s="1591"/>
    </row>
    <row r="151" spans="1:6">
      <c r="A151" s="1465"/>
      <c r="C151" s="1721"/>
      <c r="D151" s="1721"/>
      <c r="E151" s="1591"/>
      <c r="F151" s="1591"/>
    </row>
    <row r="152" spans="1:6">
      <c r="A152" s="1465"/>
      <c r="C152" s="1721"/>
      <c r="D152" s="1721"/>
      <c r="E152" s="1591"/>
      <c r="F152" s="1591"/>
    </row>
    <row r="153" spans="1:6">
      <c r="A153" s="1465"/>
      <c r="C153" s="1721"/>
      <c r="D153" s="1721"/>
      <c r="E153" s="1591"/>
      <c r="F153" s="1591"/>
    </row>
    <row r="154" spans="1:6">
      <c r="A154" s="1465"/>
      <c r="C154" s="1721"/>
      <c r="D154" s="1721"/>
      <c r="E154" s="1591"/>
      <c r="F154" s="1591"/>
    </row>
    <row r="155" spans="1:6">
      <c r="A155" s="1465"/>
      <c r="C155" s="1721"/>
      <c r="D155" s="1721"/>
      <c r="E155" s="1591"/>
      <c r="F155" s="1591"/>
    </row>
    <row r="156" spans="1:6">
      <c r="A156" s="1465"/>
      <c r="C156" s="1721"/>
      <c r="D156" s="1721"/>
      <c r="E156" s="1591"/>
      <c r="F156" s="1591"/>
    </row>
    <row r="157" spans="1:6">
      <c r="A157" s="1465"/>
      <c r="C157" s="1721"/>
      <c r="D157" s="1721"/>
      <c r="E157" s="1591"/>
      <c r="F157" s="1591"/>
    </row>
    <row r="158" spans="1:6">
      <c r="A158" s="1465"/>
      <c r="C158" s="1721"/>
      <c r="D158" s="1721"/>
      <c r="E158" s="1591"/>
      <c r="F158" s="1591"/>
    </row>
    <row r="159" spans="1:6">
      <c r="A159" s="1465"/>
      <c r="C159" s="1721"/>
      <c r="D159" s="1721"/>
      <c r="E159" s="1591"/>
      <c r="F159" s="1591"/>
    </row>
    <row r="160" spans="1:6">
      <c r="A160" s="1465"/>
      <c r="C160" s="1721"/>
      <c r="D160" s="1721"/>
      <c r="E160" s="1591"/>
      <c r="F160" s="1591"/>
    </row>
    <row r="161" spans="1:6">
      <c r="A161" s="1465"/>
      <c r="C161" s="1721"/>
      <c r="D161" s="1721"/>
      <c r="E161" s="1591"/>
      <c r="F161" s="1591"/>
    </row>
    <row r="162" spans="1:6">
      <c r="A162" s="1465"/>
      <c r="C162" s="1721"/>
      <c r="D162" s="1721"/>
      <c r="E162" s="1591"/>
      <c r="F162" s="1591"/>
    </row>
    <row r="163" spans="1:6">
      <c r="A163" s="1465"/>
      <c r="C163" s="1721"/>
      <c r="D163" s="1721"/>
      <c r="E163" s="1591"/>
      <c r="F163" s="1591"/>
    </row>
    <row r="164" spans="1:6">
      <c r="A164" s="1465"/>
      <c r="C164" s="1721"/>
      <c r="D164" s="1721"/>
      <c r="E164" s="1591"/>
      <c r="F164" s="1591"/>
    </row>
    <row r="165" spans="1:6">
      <c r="A165" s="1465"/>
      <c r="C165" s="1721"/>
      <c r="D165" s="1721"/>
      <c r="E165" s="1591"/>
      <c r="F165" s="1591"/>
    </row>
    <row r="166" spans="1:6">
      <c r="A166" s="1465"/>
      <c r="C166" s="1721"/>
      <c r="D166" s="1721"/>
      <c r="E166" s="1591"/>
      <c r="F166" s="1591"/>
    </row>
    <row r="167" spans="1:6">
      <c r="A167" s="1465"/>
      <c r="C167" s="1721"/>
      <c r="D167" s="1721"/>
      <c r="E167" s="1591"/>
      <c r="F167" s="1591"/>
    </row>
    <row r="168" spans="1:6">
      <c r="A168" s="1465"/>
      <c r="C168" s="1721"/>
      <c r="D168" s="1721"/>
      <c r="E168" s="1591"/>
      <c r="F168" s="1591"/>
    </row>
    <row r="169" spans="1:6">
      <c r="A169" s="1465"/>
      <c r="C169" s="1721"/>
      <c r="D169" s="1721"/>
      <c r="E169" s="1591"/>
      <c r="F169" s="1591"/>
    </row>
    <row r="170" spans="1:6">
      <c r="A170" s="1465"/>
      <c r="C170" s="1721"/>
      <c r="D170" s="1721"/>
      <c r="E170" s="1591"/>
      <c r="F170" s="1591"/>
    </row>
    <row r="171" spans="1:6">
      <c r="A171" s="1465"/>
      <c r="C171" s="1721"/>
      <c r="D171" s="1721"/>
      <c r="E171" s="1591"/>
      <c r="F171" s="1591"/>
    </row>
    <row r="172" spans="1:6">
      <c r="A172" s="1465"/>
      <c r="C172" s="1721"/>
      <c r="D172" s="1721"/>
      <c r="E172" s="1591"/>
      <c r="F172" s="1591"/>
    </row>
    <row r="173" spans="1:6">
      <c r="A173" s="1465"/>
      <c r="C173" s="1721"/>
      <c r="D173" s="1721"/>
      <c r="E173" s="1591"/>
      <c r="F173" s="1591"/>
    </row>
    <row r="174" spans="1:6">
      <c r="A174" s="1465"/>
      <c r="C174" s="1721"/>
      <c r="D174" s="1721"/>
      <c r="E174" s="1591"/>
      <c r="F174" s="1591"/>
    </row>
    <row r="175" spans="1:6">
      <c r="A175" s="1465"/>
      <c r="C175" s="1721"/>
      <c r="D175" s="1721"/>
      <c r="E175" s="1591"/>
      <c r="F175" s="1591"/>
    </row>
    <row r="176" spans="1:6">
      <c r="A176" s="1465"/>
      <c r="C176" s="1721"/>
      <c r="D176" s="1721"/>
      <c r="E176" s="1591"/>
      <c r="F176" s="1591"/>
    </row>
    <row r="177" spans="1:6">
      <c r="A177" s="1465"/>
      <c r="C177" s="1721"/>
      <c r="D177" s="1721"/>
      <c r="E177" s="1591"/>
      <c r="F177" s="1591"/>
    </row>
    <row r="178" spans="1:6">
      <c r="A178" s="1465"/>
      <c r="C178" s="1721"/>
      <c r="D178" s="1721"/>
      <c r="E178" s="1591"/>
      <c r="F178" s="1591"/>
    </row>
    <row r="179" spans="1:6">
      <c r="A179" s="1465"/>
      <c r="C179" s="1721"/>
      <c r="D179" s="1721"/>
      <c r="E179" s="1591"/>
      <c r="F179" s="1591"/>
    </row>
    <row r="180" spans="1:6">
      <c r="A180" s="1465"/>
      <c r="C180" s="1150"/>
      <c r="D180" s="1150"/>
      <c r="E180" s="1591"/>
      <c r="F180" s="1591"/>
    </row>
    <row r="181" spans="1:6">
      <c r="A181" s="1465"/>
      <c r="E181" s="1591"/>
      <c r="F181" s="1591"/>
    </row>
    <row r="182" spans="1:6" ht="16" thickBot="1">
      <c r="A182" s="1592"/>
      <c r="B182" s="1608"/>
      <c r="C182" s="1608"/>
      <c r="D182" s="1608"/>
      <c r="E182" s="1594"/>
      <c r="F182" s="1591"/>
    </row>
    <row r="183" spans="1:6">
      <c r="A183" s="1465"/>
      <c r="F183" s="1591"/>
    </row>
    <row r="184" spans="1:6">
      <c r="A184" s="1465"/>
      <c r="F184" s="1591"/>
    </row>
    <row r="185" spans="1:6">
      <c r="A185" s="1465"/>
      <c r="F185" s="1591"/>
    </row>
    <row r="186" spans="1:6">
      <c r="A186" s="1465"/>
      <c r="F186" s="1591"/>
    </row>
    <row r="187" spans="1:6">
      <c r="A187" s="1465"/>
      <c r="F187" s="1591"/>
    </row>
    <row r="188" spans="1:6">
      <c r="A188" s="1465"/>
      <c r="F188" s="1591"/>
    </row>
    <row r="189" spans="1:6">
      <c r="A189" s="1465"/>
      <c r="F189" s="1591"/>
    </row>
    <row r="190" spans="1:6">
      <c r="A190" s="1465"/>
      <c r="F190" s="1591"/>
    </row>
    <row r="191" spans="1:6">
      <c r="A191" s="1465"/>
      <c r="F191" s="1591"/>
    </row>
    <row r="192" spans="1:6">
      <c r="A192" s="1465"/>
      <c r="F192" s="1591"/>
    </row>
    <row r="193" spans="1:6">
      <c r="A193" s="1465"/>
      <c r="F193" s="1591"/>
    </row>
    <row r="194" spans="1:6">
      <c r="A194" s="1465"/>
      <c r="F194" s="1591"/>
    </row>
    <row r="195" spans="1:6">
      <c r="A195" s="1465"/>
      <c r="F195" s="1591"/>
    </row>
    <row r="196" spans="1:6">
      <c r="A196" s="1465"/>
      <c r="F196" s="1591"/>
    </row>
    <row r="197" spans="1:6">
      <c r="A197" s="1465"/>
      <c r="F197" s="1591"/>
    </row>
    <row r="198" spans="1:6">
      <c r="A198" s="1465"/>
      <c r="F198" s="1591"/>
    </row>
    <row r="199" spans="1:6">
      <c r="A199" s="1465"/>
      <c r="F199" s="1591"/>
    </row>
    <row r="200" spans="1:6">
      <c r="A200" s="1465"/>
      <c r="F200" s="1591"/>
    </row>
    <row r="201" spans="1:6" ht="16" thickBot="1">
      <c r="A201" s="1592"/>
      <c r="B201" s="1608"/>
      <c r="C201" s="1608"/>
      <c r="D201" s="1608"/>
      <c r="E201" s="1608"/>
      <c r="F201" s="1594"/>
    </row>
  </sheetData>
  <printOptions horizontalCentered="1" verticalCentered="1"/>
  <pageMargins left="0.5" right="0.75" top="0.5" bottom="0.5" header="0.5" footer="0.5"/>
  <pageSetup scale="55" pageOrder="overThenDown" orientation="portrait" r:id="rId1"/>
  <headerFooter alignWithMargins="0"/>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ransitionEvaluation="1">
    <tabColor rgb="FF92D050"/>
  </sheetPr>
  <dimension ref="A1:G321"/>
  <sheetViews>
    <sheetView view="pageBreakPreview" zoomScale="60" zoomScaleNormal="55" workbookViewId="0">
      <selection activeCell="I10" sqref="I10"/>
    </sheetView>
  </sheetViews>
  <sheetFormatPr defaultColWidth="9.69140625" defaultRowHeight="15.5"/>
  <cols>
    <col min="1" max="1" width="8.07421875" style="9" customWidth="1"/>
    <col min="2" max="2" width="8.3046875" style="9" customWidth="1"/>
    <col min="3" max="3" width="7.3046875" style="9" customWidth="1"/>
    <col min="4" max="4" width="20.84375" style="9" customWidth="1"/>
    <col min="5" max="5" width="26.84375" style="9" customWidth="1"/>
    <col min="6" max="6" width="36.765625" style="9" customWidth="1"/>
    <col min="7" max="7" width="26.69140625" style="9" customWidth="1"/>
    <col min="8" max="16384" width="9.69140625" style="9"/>
  </cols>
  <sheetData>
    <row r="1" spans="1:7">
      <c r="A1" s="2426" t="s">
        <v>156</v>
      </c>
      <c r="B1" s="1326"/>
      <c r="C1" s="1326"/>
      <c r="D1" s="1326"/>
      <c r="E1" s="2789" t="s">
        <v>353</v>
      </c>
      <c r="F1" s="2879" t="s">
        <v>158</v>
      </c>
      <c r="G1" s="3661" t="s">
        <v>159</v>
      </c>
    </row>
    <row r="2" spans="1:7">
      <c r="A2" s="2429" t="str">
        <f>'Data Sheet'!$C$25</f>
        <v xml:space="preserve">Niagara Mohawk Power Corporation </v>
      </c>
      <c r="E2" s="2429" t="s">
        <v>5233</v>
      </c>
      <c r="F2" s="2619" t="s">
        <v>161</v>
      </c>
      <c r="G2" s="3662"/>
    </row>
    <row r="3" spans="1:7" ht="16" thickBot="1">
      <c r="A3" s="2932"/>
      <c r="B3" s="2921"/>
      <c r="C3" s="2921"/>
      <c r="D3" s="2921"/>
      <c r="E3" s="2932" t="s">
        <v>1615</v>
      </c>
      <c r="F3" s="3100" t="str">
        <f>'Data Sheet'!$C$40</f>
        <v>April 20, 2026</v>
      </c>
      <c r="G3" s="3663" t="str">
        <f>'Data Sheet'!$C$38</f>
        <v>December 31, 2025</v>
      </c>
    </row>
    <row r="4" spans="1:7" ht="16" thickBot="1">
      <c r="A4" s="3081" t="s">
        <v>6633</v>
      </c>
      <c r="B4" s="3067"/>
      <c r="C4" s="3067"/>
      <c r="D4" s="3067"/>
      <c r="E4" s="2933"/>
      <c r="F4" s="2933"/>
      <c r="G4" s="2913"/>
    </row>
    <row r="5" spans="1:7">
      <c r="A5" s="2619" t="s">
        <v>107</v>
      </c>
      <c r="B5" s="2435" t="s">
        <v>104</v>
      </c>
      <c r="C5" s="2435" t="s">
        <v>6634</v>
      </c>
      <c r="D5" s="12"/>
      <c r="E5" s="12"/>
      <c r="F5" s="12"/>
      <c r="G5" s="2616"/>
    </row>
    <row r="6" spans="1:7">
      <c r="A6" s="2619" t="s">
        <v>108</v>
      </c>
      <c r="B6" s="2435" t="s">
        <v>108</v>
      </c>
      <c r="C6" s="2435" t="s">
        <v>108</v>
      </c>
      <c r="D6" s="2439" t="s">
        <v>109</v>
      </c>
      <c r="E6" s="12"/>
      <c r="F6" s="12"/>
      <c r="G6" s="2473"/>
    </row>
    <row r="7" spans="1:7" ht="16" thickBot="1">
      <c r="A7" s="3000" t="s">
        <v>172</v>
      </c>
      <c r="B7" s="2903" t="s">
        <v>173</v>
      </c>
      <c r="C7" s="2903" t="s">
        <v>174</v>
      </c>
      <c r="D7" s="3031" t="s">
        <v>175</v>
      </c>
      <c r="E7" s="2933"/>
      <c r="F7" s="2933"/>
      <c r="G7" s="2474"/>
    </row>
    <row r="8" spans="1:7">
      <c r="A8" s="2899"/>
      <c r="B8" s="1579"/>
      <c r="C8" s="1579"/>
      <c r="G8" s="1579"/>
    </row>
    <row r="9" spans="1:7" s="772" customFormat="1" ht="33.75" customHeight="1">
      <c r="A9" s="3201">
        <v>232</v>
      </c>
      <c r="B9" s="2589">
        <v>1</v>
      </c>
      <c r="C9" s="3202" t="s">
        <v>6635</v>
      </c>
      <c r="D9" s="3854" t="s">
        <v>6636</v>
      </c>
      <c r="E9" s="3691"/>
      <c r="F9" s="3691"/>
      <c r="G9" s="3723"/>
    </row>
    <row r="10" spans="1:7" s="772" customFormat="1" ht="44.25" customHeight="1">
      <c r="A10" s="3201">
        <v>232</v>
      </c>
      <c r="B10" s="2589">
        <v>2</v>
      </c>
      <c r="C10" s="3202" t="s">
        <v>6635</v>
      </c>
      <c r="D10" s="3854" t="s">
        <v>6637</v>
      </c>
      <c r="E10" s="3691"/>
      <c r="F10" s="3691"/>
      <c r="G10" s="3723"/>
    </row>
    <row r="11" spans="1:7" s="772" customFormat="1" ht="34.5" customHeight="1">
      <c r="A11" s="3201">
        <v>232</v>
      </c>
      <c r="B11" s="2589">
        <v>3</v>
      </c>
      <c r="C11" s="3202" t="s">
        <v>6635</v>
      </c>
      <c r="D11" s="3854" t="s">
        <v>6638</v>
      </c>
      <c r="E11" s="3691"/>
      <c r="F11" s="3691"/>
      <c r="G11" s="3723"/>
    </row>
    <row r="12" spans="1:7" s="772" customFormat="1">
      <c r="A12" s="3201">
        <v>232</v>
      </c>
      <c r="B12" s="2589">
        <v>4</v>
      </c>
      <c r="C12" s="3202" t="s">
        <v>6635</v>
      </c>
      <c r="D12" s="3203" t="s">
        <v>6639</v>
      </c>
      <c r="E12" s="1064"/>
      <c r="F12" s="1064"/>
      <c r="G12" s="2509"/>
    </row>
    <row r="13" spans="1:7" s="772" customFormat="1">
      <c r="A13" s="3201">
        <v>232</v>
      </c>
      <c r="B13" s="2589">
        <v>5</v>
      </c>
      <c r="C13" s="3202" t="s">
        <v>6635</v>
      </c>
      <c r="D13" s="3203" t="s">
        <v>6640</v>
      </c>
      <c r="E13" s="1064"/>
      <c r="F13" s="1064"/>
      <c r="G13" s="2509"/>
    </row>
    <row r="14" spans="1:7" s="772" customFormat="1">
      <c r="A14" s="3201">
        <v>232</v>
      </c>
      <c r="B14" s="2589">
        <v>6</v>
      </c>
      <c r="C14" s="3202" t="s">
        <v>6635</v>
      </c>
      <c r="D14" s="3203" t="s">
        <v>6641</v>
      </c>
      <c r="E14" s="1064"/>
      <c r="F14" s="1064"/>
      <c r="G14" s="2509"/>
    </row>
    <row r="15" spans="1:7" s="772" customFormat="1">
      <c r="A15" s="3201">
        <v>232</v>
      </c>
      <c r="B15" s="2589">
        <v>7</v>
      </c>
      <c r="C15" s="3202" t="s">
        <v>6635</v>
      </c>
      <c r="D15" s="3203" t="s">
        <v>6642</v>
      </c>
      <c r="E15" s="1064"/>
      <c r="F15" s="1064"/>
      <c r="G15" s="2509"/>
    </row>
    <row r="16" spans="1:7" s="772" customFormat="1">
      <c r="A16" s="3201">
        <v>232</v>
      </c>
      <c r="B16" s="2589">
        <v>8</v>
      </c>
      <c r="C16" s="3202" t="s">
        <v>6635</v>
      </c>
      <c r="D16" s="3204" t="s">
        <v>6643</v>
      </c>
      <c r="G16" s="2589"/>
    </row>
    <row r="17" spans="1:7" s="772" customFormat="1">
      <c r="A17" s="3201">
        <v>232</v>
      </c>
      <c r="B17" s="2589">
        <v>9</v>
      </c>
      <c r="C17" s="3202" t="s">
        <v>6635</v>
      </c>
      <c r="D17" s="3203" t="s">
        <v>6644</v>
      </c>
      <c r="E17" s="1064"/>
      <c r="F17" s="1064"/>
      <c r="G17" s="2509"/>
    </row>
    <row r="18" spans="1:7" s="772" customFormat="1">
      <c r="A18" s="3201">
        <v>232</v>
      </c>
      <c r="B18" s="2589">
        <v>10</v>
      </c>
      <c r="C18" s="3202" t="s">
        <v>6635</v>
      </c>
      <c r="D18" s="3203" t="s">
        <v>6645</v>
      </c>
      <c r="E18" s="1064"/>
      <c r="F18" s="1064"/>
      <c r="G18" s="2509"/>
    </row>
    <row r="19" spans="1:7" s="772" customFormat="1">
      <c r="A19" s="3201">
        <v>232</v>
      </c>
      <c r="B19" s="2589">
        <v>11</v>
      </c>
      <c r="C19" s="3202" t="s">
        <v>6635</v>
      </c>
      <c r="D19" s="3203" t="s">
        <v>6646</v>
      </c>
      <c r="E19" s="1064"/>
      <c r="F19" s="1064"/>
      <c r="G19" s="2509"/>
    </row>
    <row r="20" spans="1:7" s="772" customFormat="1">
      <c r="A20" s="3201">
        <v>232</v>
      </c>
      <c r="B20" s="2589">
        <v>12</v>
      </c>
      <c r="C20" s="3202" t="s">
        <v>6635</v>
      </c>
      <c r="D20" s="3203" t="s">
        <v>6647</v>
      </c>
      <c r="E20" s="1064"/>
      <c r="F20" s="1064"/>
      <c r="G20" s="2509"/>
    </row>
    <row r="21" spans="1:7" s="772" customFormat="1">
      <c r="A21" s="3201">
        <v>232</v>
      </c>
      <c r="B21" s="2589">
        <v>13</v>
      </c>
      <c r="C21" s="3202" t="s">
        <v>6635</v>
      </c>
      <c r="D21" s="3854" t="s">
        <v>6648</v>
      </c>
      <c r="E21" s="3691"/>
      <c r="F21" s="3691"/>
      <c r="G21" s="3723"/>
    </row>
    <row r="22" spans="1:7" s="772" customFormat="1" ht="15.65" customHeight="1">
      <c r="A22" s="3201">
        <v>232</v>
      </c>
      <c r="B22" s="2589">
        <v>14</v>
      </c>
      <c r="C22" s="3202" t="s">
        <v>6635</v>
      </c>
      <c r="D22" s="3854" t="s">
        <v>6649</v>
      </c>
      <c r="E22" s="3691"/>
      <c r="F22" s="3691"/>
      <c r="G22" s="3723"/>
    </row>
    <row r="23" spans="1:7" s="772" customFormat="1" ht="33.65" customHeight="1">
      <c r="A23" s="3201">
        <v>232</v>
      </c>
      <c r="B23" s="2589">
        <v>15</v>
      </c>
      <c r="C23" s="3202" t="s">
        <v>6635</v>
      </c>
      <c r="D23" s="3854" t="s">
        <v>6650</v>
      </c>
      <c r="E23" s="3691"/>
      <c r="F23" s="3691"/>
      <c r="G23" s="3723"/>
    </row>
    <row r="24" spans="1:7" s="772" customFormat="1">
      <c r="A24" s="3201">
        <v>232</v>
      </c>
      <c r="B24" s="2589">
        <v>16</v>
      </c>
      <c r="C24" s="3202" t="s">
        <v>6635</v>
      </c>
      <c r="D24" s="3204" t="s">
        <v>6651</v>
      </c>
      <c r="G24" s="2589"/>
    </row>
    <row r="25" spans="1:7" s="772" customFormat="1">
      <c r="A25" s="3201">
        <v>232</v>
      </c>
      <c r="B25" s="2589">
        <v>17</v>
      </c>
      <c r="C25" s="3202" t="s">
        <v>6635</v>
      </c>
      <c r="D25" s="4005" t="s">
        <v>6652</v>
      </c>
      <c r="E25" s="4006"/>
      <c r="F25" s="4006"/>
      <c r="G25" s="4007"/>
    </row>
    <row r="26" spans="1:7" s="772" customFormat="1" ht="15.65" customHeight="1">
      <c r="A26" s="3201">
        <v>232</v>
      </c>
      <c r="B26" s="2589">
        <v>18</v>
      </c>
      <c r="C26" s="3202" t="s">
        <v>6635</v>
      </c>
      <c r="D26" s="3203" t="s">
        <v>6653</v>
      </c>
      <c r="E26" s="1064"/>
      <c r="F26" s="1064"/>
      <c r="G26" s="2509"/>
    </row>
    <row r="27" spans="1:7" s="772" customFormat="1" ht="15.65" customHeight="1">
      <c r="A27" s="3201">
        <v>232</v>
      </c>
      <c r="B27" s="2589">
        <v>19</v>
      </c>
      <c r="C27" s="3202" t="s">
        <v>6635</v>
      </c>
      <c r="D27" s="4005" t="s">
        <v>6654</v>
      </c>
      <c r="E27" s="4006"/>
      <c r="F27" s="4006"/>
      <c r="G27" s="4007"/>
    </row>
    <row r="28" spans="1:7" s="772" customFormat="1">
      <c r="A28" s="3201">
        <v>232</v>
      </c>
      <c r="B28" s="2589">
        <v>20</v>
      </c>
      <c r="C28" s="3202" t="s">
        <v>6635</v>
      </c>
      <c r="D28" s="4005" t="s">
        <v>6655</v>
      </c>
      <c r="E28" s="4006"/>
      <c r="F28" s="4006"/>
      <c r="G28" s="4007"/>
    </row>
    <row r="29" spans="1:7" s="772" customFormat="1">
      <c r="A29" s="3201">
        <v>232</v>
      </c>
      <c r="B29" s="2589">
        <v>21</v>
      </c>
      <c r="C29" s="3202" t="s">
        <v>6635</v>
      </c>
      <c r="D29" s="3204" t="s">
        <v>6656</v>
      </c>
      <c r="G29" s="2589"/>
    </row>
    <row r="30" spans="1:7" s="772" customFormat="1">
      <c r="A30" s="3201">
        <v>232</v>
      </c>
      <c r="B30" s="2589">
        <v>22</v>
      </c>
      <c r="C30" s="3202" t="s">
        <v>6635</v>
      </c>
      <c r="D30" s="3204" t="s">
        <v>6657</v>
      </c>
      <c r="G30" s="2589"/>
    </row>
    <row r="31" spans="1:7" s="772" customFormat="1">
      <c r="A31" s="3201">
        <v>232</v>
      </c>
      <c r="B31" s="2589">
        <v>23</v>
      </c>
      <c r="C31" s="3202" t="s">
        <v>6635</v>
      </c>
      <c r="D31" s="3204" t="s">
        <v>6658</v>
      </c>
      <c r="G31" s="2589"/>
    </row>
    <row r="32" spans="1:7" s="772" customFormat="1">
      <c r="A32" s="3201">
        <v>232</v>
      </c>
      <c r="B32" s="2589">
        <v>24</v>
      </c>
      <c r="C32" s="3202" t="s">
        <v>6635</v>
      </c>
      <c r="D32" s="3204" t="s">
        <v>6659</v>
      </c>
      <c r="G32" s="2589"/>
    </row>
    <row r="33" spans="1:7" s="772" customFormat="1">
      <c r="A33" s="3201">
        <v>232</v>
      </c>
      <c r="B33" s="2589">
        <v>25</v>
      </c>
      <c r="C33" s="3202" t="s">
        <v>6635</v>
      </c>
      <c r="D33" s="3204" t="s">
        <v>6660</v>
      </c>
      <c r="G33" s="2589"/>
    </row>
    <row r="34" spans="1:7" s="772" customFormat="1">
      <c r="A34" s="3201">
        <v>232</v>
      </c>
      <c r="B34" s="2589">
        <v>26</v>
      </c>
      <c r="C34" s="3202" t="s">
        <v>6635</v>
      </c>
      <c r="D34" s="3854" t="s">
        <v>6660</v>
      </c>
      <c r="E34" s="3691"/>
      <c r="F34" s="3691"/>
      <c r="G34" s="3723"/>
    </row>
    <row r="35" spans="1:7" s="772" customFormat="1">
      <c r="A35" s="3201">
        <v>232</v>
      </c>
      <c r="B35" s="2589">
        <v>27</v>
      </c>
      <c r="C35" s="3202" t="s">
        <v>6635</v>
      </c>
      <c r="D35" s="3854" t="s">
        <v>6661</v>
      </c>
      <c r="E35" s="3691"/>
      <c r="F35" s="3691"/>
      <c r="G35" s="3723"/>
    </row>
    <row r="36" spans="1:7" s="772" customFormat="1" ht="30.75" customHeight="1">
      <c r="A36" s="3201">
        <v>232</v>
      </c>
      <c r="B36" s="2589">
        <v>28</v>
      </c>
      <c r="C36" s="3202" t="s">
        <v>6635</v>
      </c>
      <c r="D36" s="4001" t="s">
        <v>6662</v>
      </c>
      <c r="E36" s="3691"/>
      <c r="F36" s="3691"/>
      <c r="G36" s="3723"/>
    </row>
    <row r="37" spans="1:7" s="772" customFormat="1">
      <c r="A37" s="3201">
        <v>232</v>
      </c>
      <c r="B37" s="2589">
        <v>29</v>
      </c>
      <c r="C37" s="3202" t="s">
        <v>6635</v>
      </c>
      <c r="D37" s="3854" t="s">
        <v>6663</v>
      </c>
      <c r="E37" s="3691"/>
      <c r="F37" s="3691"/>
      <c r="G37" s="3723"/>
    </row>
    <row r="38" spans="1:7" s="772" customFormat="1">
      <c r="A38" s="3201">
        <v>232</v>
      </c>
      <c r="B38" s="2589">
        <v>30</v>
      </c>
      <c r="C38" s="3202" t="s">
        <v>6635</v>
      </c>
      <c r="D38" s="3854" t="s">
        <v>6664</v>
      </c>
      <c r="E38" s="3691"/>
      <c r="F38" s="3691"/>
      <c r="G38" s="3723"/>
    </row>
    <row r="39" spans="1:7" s="772" customFormat="1">
      <c r="A39" s="3201">
        <v>232</v>
      </c>
      <c r="B39" s="2589">
        <v>31</v>
      </c>
      <c r="C39" s="3202" t="s">
        <v>6635</v>
      </c>
      <c r="D39" s="3854" t="s">
        <v>6665</v>
      </c>
      <c r="E39" s="3691"/>
      <c r="F39" s="3691"/>
      <c r="G39" s="3723"/>
    </row>
    <row r="40" spans="1:7" s="772" customFormat="1">
      <c r="A40" s="3201">
        <v>232</v>
      </c>
      <c r="B40" s="2589">
        <v>32</v>
      </c>
      <c r="C40" s="3202" t="s">
        <v>6635</v>
      </c>
      <c r="D40" s="3854" t="s">
        <v>6666</v>
      </c>
      <c r="E40" s="3691"/>
      <c r="F40" s="3691"/>
      <c r="G40" s="3723"/>
    </row>
    <row r="41" spans="1:7" s="772" customFormat="1">
      <c r="A41" s="3201">
        <v>232</v>
      </c>
      <c r="B41" s="2589">
        <v>33</v>
      </c>
      <c r="C41" s="3202" t="s">
        <v>6635</v>
      </c>
      <c r="D41" s="3854" t="s">
        <v>6667</v>
      </c>
      <c r="E41" s="3691"/>
      <c r="F41" s="3691"/>
      <c r="G41" s="3723"/>
    </row>
    <row r="42" spans="1:7" s="772" customFormat="1">
      <c r="A42" s="3201">
        <v>232</v>
      </c>
      <c r="B42" s="2589">
        <v>34</v>
      </c>
      <c r="C42" s="3202" t="s">
        <v>6635</v>
      </c>
      <c r="D42" s="3854" t="s">
        <v>6668</v>
      </c>
      <c r="E42" s="3691"/>
      <c r="F42" s="3691"/>
      <c r="G42" s="3723"/>
    </row>
    <row r="43" spans="1:7" s="772" customFormat="1">
      <c r="A43" s="3201">
        <v>232</v>
      </c>
      <c r="B43" s="2589">
        <v>35</v>
      </c>
      <c r="C43" s="3202" t="s">
        <v>6635</v>
      </c>
      <c r="D43" s="3854" t="s">
        <v>6669</v>
      </c>
      <c r="E43" s="3691"/>
      <c r="F43" s="3691"/>
      <c r="G43" s="3723"/>
    </row>
    <row r="44" spans="1:7" s="772" customFormat="1">
      <c r="A44" s="3201">
        <v>232</v>
      </c>
      <c r="B44" s="2589">
        <v>36</v>
      </c>
      <c r="C44" s="3202" t="s">
        <v>6635</v>
      </c>
      <c r="D44" s="3854" t="s">
        <v>6669</v>
      </c>
      <c r="E44" s="3691"/>
      <c r="F44" s="3691"/>
      <c r="G44" s="3723"/>
    </row>
    <row r="45" spans="1:7" s="772" customFormat="1">
      <c r="A45" s="3201">
        <v>232</v>
      </c>
      <c r="B45" s="2589">
        <v>37</v>
      </c>
      <c r="C45" s="3202" t="s">
        <v>6635</v>
      </c>
      <c r="D45" s="3854" t="s">
        <v>6670</v>
      </c>
      <c r="E45" s="3691"/>
      <c r="F45" s="3691"/>
      <c r="G45" s="3723"/>
    </row>
    <row r="46" spans="1:7" s="772" customFormat="1">
      <c r="A46" s="3201">
        <v>232</v>
      </c>
      <c r="B46" s="2589">
        <v>38</v>
      </c>
      <c r="C46" s="3202" t="s">
        <v>6635</v>
      </c>
      <c r="D46" s="3854" t="s">
        <v>6671</v>
      </c>
      <c r="E46" s="3691"/>
      <c r="F46" s="3691"/>
      <c r="G46" s="3723"/>
    </row>
    <row r="47" spans="1:7" s="772" customFormat="1">
      <c r="A47" s="3201">
        <v>232</v>
      </c>
      <c r="B47" s="2589">
        <v>39</v>
      </c>
      <c r="C47" s="3202" t="s">
        <v>6635</v>
      </c>
      <c r="D47" s="3854" t="s">
        <v>6672</v>
      </c>
      <c r="E47" s="3691"/>
      <c r="F47" s="3691"/>
      <c r="G47" s="3723"/>
    </row>
    <row r="48" spans="1:7" s="772" customFormat="1">
      <c r="A48" s="3201">
        <v>232</v>
      </c>
      <c r="B48" s="2589">
        <v>40</v>
      </c>
      <c r="C48" s="3202" t="s">
        <v>6635</v>
      </c>
      <c r="D48" s="3854" t="s">
        <v>6673</v>
      </c>
      <c r="E48" s="3691"/>
      <c r="F48" s="3691"/>
      <c r="G48" s="3723"/>
    </row>
    <row r="49" spans="1:7" s="772" customFormat="1">
      <c r="A49" s="3201">
        <v>232</v>
      </c>
      <c r="B49" s="2589">
        <v>41</v>
      </c>
      <c r="C49" s="3202" t="s">
        <v>6635</v>
      </c>
      <c r="D49" s="3204" t="s">
        <v>6674</v>
      </c>
      <c r="E49" s="1068"/>
      <c r="F49" s="1068"/>
      <c r="G49" s="3173"/>
    </row>
    <row r="50" spans="1:7" s="772" customFormat="1">
      <c r="A50" s="3201">
        <v>232</v>
      </c>
      <c r="B50" s="2589">
        <v>42</v>
      </c>
      <c r="C50" s="3202" t="s">
        <v>6635</v>
      </c>
      <c r="D50" s="3854" t="s">
        <v>6675</v>
      </c>
      <c r="E50" s="3691"/>
      <c r="F50" s="3691"/>
      <c r="G50" s="3723"/>
    </row>
    <row r="51" spans="1:7" s="772" customFormat="1">
      <c r="A51" s="3201">
        <v>232</v>
      </c>
      <c r="B51" s="2589">
        <v>43</v>
      </c>
      <c r="C51" s="3202" t="s">
        <v>6635</v>
      </c>
      <c r="D51" s="3854" t="s">
        <v>6676</v>
      </c>
      <c r="E51" s="3691"/>
      <c r="F51" s="3691"/>
      <c r="G51" s="3723"/>
    </row>
    <row r="52" spans="1:7" s="772" customFormat="1">
      <c r="A52" s="3201">
        <v>232</v>
      </c>
      <c r="B52" s="2589">
        <v>44</v>
      </c>
      <c r="C52" s="3202" t="s">
        <v>6635</v>
      </c>
      <c r="D52" s="3854" t="s">
        <v>6677</v>
      </c>
      <c r="E52" s="3691"/>
      <c r="F52" s="3691"/>
      <c r="G52" s="3723"/>
    </row>
    <row r="53" spans="1:7" s="772" customFormat="1">
      <c r="A53" s="3201">
        <v>232</v>
      </c>
      <c r="B53" s="2589">
        <v>45</v>
      </c>
      <c r="C53" s="3202" t="s">
        <v>6635</v>
      </c>
      <c r="D53" s="3854" t="s">
        <v>6677</v>
      </c>
      <c r="E53" s="3691"/>
      <c r="F53" s="3691"/>
      <c r="G53" s="3723"/>
    </row>
    <row r="54" spans="1:7" s="772" customFormat="1">
      <c r="A54" s="3201">
        <v>232</v>
      </c>
      <c r="B54" s="2589">
        <v>46</v>
      </c>
      <c r="C54" s="3202" t="s">
        <v>6635</v>
      </c>
      <c r="D54" s="3854" t="s">
        <v>6678</v>
      </c>
      <c r="E54" s="3691"/>
      <c r="F54" s="3691"/>
      <c r="G54" s="3723"/>
    </row>
    <row r="55" spans="1:7" s="772" customFormat="1">
      <c r="A55" s="3201">
        <v>232</v>
      </c>
      <c r="B55" s="2589">
        <v>47</v>
      </c>
      <c r="C55" s="3202" t="s">
        <v>6635</v>
      </c>
      <c r="D55" s="3854" t="s">
        <v>6679</v>
      </c>
      <c r="E55" s="3691"/>
      <c r="F55" s="3691"/>
      <c r="G55" s="3723"/>
    </row>
    <row r="56" spans="1:7" s="772" customFormat="1">
      <c r="A56" s="3205" t="s">
        <v>6680</v>
      </c>
      <c r="B56" s="2589">
        <v>1</v>
      </c>
      <c r="C56" s="3202" t="s">
        <v>6635</v>
      </c>
      <c r="D56" s="3854" t="s">
        <v>6681</v>
      </c>
      <c r="E56" s="3691"/>
      <c r="F56" s="3691"/>
      <c r="G56" s="3723"/>
    </row>
    <row r="57" spans="1:7" s="772" customFormat="1">
      <c r="A57" s="3205" t="s">
        <v>6680</v>
      </c>
      <c r="B57" s="2589">
        <v>2</v>
      </c>
      <c r="C57" s="3202" t="s">
        <v>6635</v>
      </c>
      <c r="D57" s="3854" t="s">
        <v>6681</v>
      </c>
      <c r="E57" s="3691"/>
      <c r="F57" s="3691"/>
      <c r="G57" s="3723"/>
    </row>
    <row r="58" spans="1:7" s="772" customFormat="1" ht="48.75" customHeight="1">
      <c r="A58" s="3205" t="s">
        <v>6680</v>
      </c>
      <c r="B58" s="2589">
        <v>3</v>
      </c>
      <c r="C58" s="3202" t="s">
        <v>6635</v>
      </c>
      <c r="D58" s="3854" t="s">
        <v>6682</v>
      </c>
      <c r="E58" s="3691"/>
      <c r="F58" s="3691"/>
      <c r="G58" s="3723"/>
    </row>
    <row r="59" spans="1:7" s="772" customFormat="1" ht="48.75" customHeight="1">
      <c r="A59" s="3205" t="s">
        <v>6680</v>
      </c>
      <c r="B59" s="2589">
        <v>4</v>
      </c>
      <c r="C59" s="3202" t="s">
        <v>6635</v>
      </c>
      <c r="D59" s="3854" t="s">
        <v>6682</v>
      </c>
      <c r="E59" s="3691"/>
      <c r="F59" s="3691"/>
      <c r="G59" s="3723"/>
    </row>
    <row r="60" spans="1:7" s="772" customFormat="1">
      <c r="A60" s="3205" t="s">
        <v>6680</v>
      </c>
      <c r="B60" s="2589">
        <v>5</v>
      </c>
      <c r="C60" s="3202" t="s">
        <v>6635</v>
      </c>
      <c r="D60" s="3854" t="s">
        <v>6683</v>
      </c>
      <c r="E60" s="3691"/>
      <c r="F60" s="3691"/>
      <c r="G60" s="3723"/>
    </row>
    <row r="61" spans="1:7" s="772" customFormat="1" ht="33.75" customHeight="1">
      <c r="A61" s="3205" t="s">
        <v>6680</v>
      </c>
      <c r="B61" s="2589">
        <v>6</v>
      </c>
      <c r="C61" s="3202" t="s">
        <v>6635</v>
      </c>
      <c r="D61" s="3854" t="s">
        <v>6684</v>
      </c>
      <c r="E61" s="3691"/>
      <c r="F61" s="3691"/>
      <c r="G61" s="3723"/>
    </row>
    <row r="62" spans="1:7" s="772" customFormat="1">
      <c r="A62" s="3205" t="s">
        <v>6680</v>
      </c>
      <c r="B62" s="2589">
        <v>7</v>
      </c>
      <c r="C62" s="3202" t="s">
        <v>6635</v>
      </c>
      <c r="D62" s="3854" t="s">
        <v>6685</v>
      </c>
      <c r="E62" s="3691"/>
      <c r="F62" s="3691"/>
      <c r="G62" s="3723"/>
    </row>
    <row r="63" spans="1:7" s="772" customFormat="1">
      <c r="A63" s="3205" t="s">
        <v>6680</v>
      </c>
      <c r="B63" s="2589">
        <v>8</v>
      </c>
      <c r="C63" s="3202" t="s">
        <v>6635</v>
      </c>
      <c r="D63" s="3854" t="s">
        <v>6686</v>
      </c>
      <c r="E63" s="3691"/>
      <c r="F63" s="3691"/>
      <c r="G63" s="3723"/>
    </row>
    <row r="64" spans="1:7" ht="16" thickBot="1">
      <c r="A64" s="3101"/>
      <c r="B64" s="2510"/>
      <c r="C64" s="2510"/>
      <c r="D64" s="2921"/>
      <c r="E64" s="2921"/>
      <c r="F64" s="2921"/>
      <c r="G64" s="2510"/>
    </row>
    <row r="65" spans="1:7">
      <c r="A65" s="51" t="s">
        <v>5718</v>
      </c>
    </row>
    <row r="66" spans="1:7">
      <c r="A66" s="12" t="s">
        <v>6687</v>
      </c>
      <c r="B66" s="12"/>
      <c r="C66" s="12"/>
      <c r="D66" s="12"/>
      <c r="E66" s="12"/>
      <c r="F66" s="12"/>
      <c r="G66" s="12"/>
    </row>
    <row r="68" spans="1:7">
      <c r="A68" s="51" t="s">
        <v>1703</v>
      </c>
    </row>
    <row r="71" spans="1:7" ht="31.5" customHeight="1" thickBot="1">
      <c r="A71" s="9" t="str">
        <f>'Data Sheet'!$C$25</f>
        <v xml:space="preserve">Niagara Mohawk Power Corporation </v>
      </c>
      <c r="D71" s="3081"/>
      <c r="F71" s="2982" t="s">
        <v>85</v>
      </c>
      <c r="G71" s="502" t="str">
        <f>'Data Sheet'!$C$38</f>
        <v>December 31, 2025</v>
      </c>
    </row>
    <row r="72" spans="1:7" ht="16" thickBot="1">
      <c r="A72" s="4002" t="s">
        <v>6633</v>
      </c>
      <c r="B72" s="4003"/>
      <c r="C72" s="4003"/>
      <c r="D72" s="4003"/>
      <c r="E72" s="4003"/>
      <c r="F72" s="4003"/>
      <c r="G72" s="4004"/>
    </row>
    <row r="73" spans="1:7">
      <c r="A73" s="3658" t="s">
        <v>107</v>
      </c>
      <c r="B73" s="3659" t="s">
        <v>104</v>
      </c>
      <c r="C73" s="3660" t="s">
        <v>6634</v>
      </c>
      <c r="D73" s="1376"/>
      <c r="E73" s="3657"/>
      <c r="F73" s="3657"/>
      <c r="G73" s="2616"/>
    </row>
    <row r="74" spans="1:7">
      <c r="A74" s="2619" t="s">
        <v>108</v>
      </c>
      <c r="B74" s="2435" t="s">
        <v>108</v>
      </c>
      <c r="C74" s="2435" t="s">
        <v>108</v>
      </c>
      <c r="D74" s="2439" t="s">
        <v>109</v>
      </c>
      <c r="E74" s="12"/>
      <c r="F74" s="12"/>
      <c r="G74" s="2473"/>
    </row>
    <row r="75" spans="1:7" ht="16" thickBot="1">
      <c r="A75" s="3000" t="s">
        <v>172</v>
      </c>
      <c r="B75" s="2903" t="s">
        <v>173</v>
      </c>
      <c r="C75" s="2903" t="s">
        <v>174</v>
      </c>
      <c r="D75" s="3031" t="s">
        <v>175</v>
      </c>
      <c r="E75" s="2933"/>
      <c r="F75" s="2933"/>
      <c r="G75" s="2474"/>
    </row>
    <row r="76" spans="1:7">
      <c r="A76" s="2899"/>
      <c r="B76" s="1579"/>
      <c r="C76" s="1579"/>
      <c r="G76" s="1579"/>
    </row>
    <row r="77" spans="1:7" s="772" customFormat="1">
      <c r="A77" s="3205" t="s">
        <v>6680</v>
      </c>
      <c r="B77" s="2589">
        <v>9</v>
      </c>
      <c r="C77" s="3202" t="s">
        <v>6635</v>
      </c>
      <c r="D77" s="3854" t="s">
        <v>6688</v>
      </c>
      <c r="E77" s="3691"/>
      <c r="F77" s="3691"/>
      <c r="G77" s="3723"/>
    </row>
    <row r="78" spans="1:7" s="772" customFormat="1">
      <c r="A78" s="3205" t="s">
        <v>6680</v>
      </c>
      <c r="B78" s="2589">
        <v>10</v>
      </c>
      <c r="C78" s="3202" t="s">
        <v>6635</v>
      </c>
      <c r="D78" s="3854" t="s">
        <v>6689</v>
      </c>
      <c r="E78" s="3691"/>
      <c r="F78" s="3691"/>
      <c r="G78" s="3723"/>
    </row>
    <row r="79" spans="1:7" s="772" customFormat="1">
      <c r="A79" s="3205" t="s">
        <v>6680</v>
      </c>
      <c r="B79" s="2589">
        <v>11</v>
      </c>
      <c r="C79" s="3202" t="s">
        <v>6635</v>
      </c>
      <c r="D79" s="3854" t="s">
        <v>6689</v>
      </c>
      <c r="E79" s="3691"/>
      <c r="F79" s="3691"/>
      <c r="G79" s="3723"/>
    </row>
    <row r="80" spans="1:7" s="772" customFormat="1" ht="47.25" customHeight="1">
      <c r="A80" s="3205" t="s">
        <v>6680</v>
      </c>
      <c r="B80" s="2589">
        <v>12</v>
      </c>
      <c r="C80" s="3202" t="s">
        <v>6635</v>
      </c>
      <c r="D80" s="3854" t="s">
        <v>6682</v>
      </c>
      <c r="E80" s="3691"/>
      <c r="F80" s="3691"/>
      <c r="G80" s="3723"/>
    </row>
    <row r="81" spans="1:7" s="772" customFormat="1">
      <c r="A81" s="3205" t="s">
        <v>6680</v>
      </c>
      <c r="B81" s="2589">
        <v>13</v>
      </c>
      <c r="C81" s="3202" t="s">
        <v>6635</v>
      </c>
      <c r="D81" s="3854" t="s">
        <v>6688</v>
      </c>
      <c r="E81" s="3691"/>
      <c r="F81" s="3691"/>
      <c r="G81" s="3723"/>
    </row>
    <row r="82" spans="1:7" s="772" customFormat="1">
      <c r="A82" s="3205" t="s">
        <v>6680</v>
      </c>
      <c r="B82" s="2589">
        <v>14</v>
      </c>
      <c r="C82" s="3202" t="s">
        <v>6635</v>
      </c>
      <c r="D82" s="3854" t="s">
        <v>6690</v>
      </c>
      <c r="E82" s="3691"/>
      <c r="F82" s="3691"/>
      <c r="G82" s="3723"/>
    </row>
    <row r="83" spans="1:7" s="772" customFormat="1">
      <c r="A83" s="3205" t="s">
        <v>6680</v>
      </c>
      <c r="B83" s="2589">
        <v>15</v>
      </c>
      <c r="C83" s="3202" t="s">
        <v>6635</v>
      </c>
      <c r="D83" s="3854" t="s">
        <v>6691</v>
      </c>
      <c r="E83" s="3691"/>
      <c r="F83" s="3691"/>
      <c r="G83" s="3723"/>
    </row>
    <row r="84" spans="1:7" s="772" customFormat="1">
      <c r="A84" s="3205" t="s">
        <v>6680</v>
      </c>
      <c r="B84" s="2589">
        <v>16</v>
      </c>
      <c r="C84" s="3202" t="s">
        <v>6635</v>
      </c>
      <c r="D84" s="3854" t="s">
        <v>6691</v>
      </c>
      <c r="E84" s="3691"/>
      <c r="F84" s="3691"/>
      <c r="G84" s="3723"/>
    </row>
    <row r="85" spans="1:7" s="772" customFormat="1">
      <c r="A85" s="3205" t="s">
        <v>6680</v>
      </c>
      <c r="B85" s="2589">
        <v>17</v>
      </c>
      <c r="C85" s="3202" t="s">
        <v>6635</v>
      </c>
      <c r="D85" s="3854" t="s">
        <v>6692</v>
      </c>
      <c r="E85" s="3691"/>
      <c r="F85" s="3691"/>
      <c r="G85" s="3723"/>
    </row>
    <row r="86" spans="1:7" s="772" customFormat="1">
      <c r="A86" s="3205" t="s">
        <v>6680</v>
      </c>
      <c r="B86" s="2589">
        <v>18</v>
      </c>
      <c r="C86" s="3202" t="s">
        <v>6635</v>
      </c>
      <c r="D86" s="3854" t="s">
        <v>6693</v>
      </c>
      <c r="E86" s="3691"/>
      <c r="F86" s="3691"/>
      <c r="G86" s="3723"/>
    </row>
    <row r="87" spans="1:7" s="772" customFormat="1">
      <c r="A87" s="3205" t="s">
        <v>6680</v>
      </c>
      <c r="B87" s="2589">
        <v>19</v>
      </c>
      <c r="C87" s="3202" t="s">
        <v>6635</v>
      </c>
      <c r="D87" s="3854" t="s">
        <v>6693</v>
      </c>
      <c r="E87" s="3691"/>
      <c r="F87" s="3691"/>
      <c r="G87" s="3723"/>
    </row>
    <row r="88" spans="1:7" s="772" customFormat="1">
      <c r="A88" s="3205" t="s">
        <v>6680</v>
      </c>
      <c r="B88" s="2589">
        <v>20</v>
      </c>
      <c r="C88" s="3202" t="s">
        <v>6635</v>
      </c>
      <c r="D88" s="3854" t="s">
        <v>6694</v>
      </c>
      <c r="E88" s="3691"/>
      <c r="F88" s="3691"/>
      <c r="G88" s="3723"/>
    </row>
    <row r="89" spans="1:7" s="772" customFormat="1">
      <c r="A89" s="3205" t="s">
        <v>6680</v>
      </c>
      <c r="B89" s="2589">
        <v>21</v>
      </c>
      <c r="C89" s="3202" t="s">
        <v>6635</v>
      </c>
      <c r="D89" s="3854" t="s">
        <v>6695</v>
      </c>
      <c r="E89" s="3691"/>
      <c r="F89" s="3691"/>
      <c r="G89" s="3723"/>
    </row>
    <row r="90" spans="1:7" s="772" customFormat="1">
      <c r="A90" s="3205" t="s">
        <v>6680</v>
      </c>
      <c r="B90" s="2589">
        <v>22</v>
      </c>
      <c r="C90" s="3202" t="s">
        <v>6635</v>
      </c>
      <c r="D90" s="3854" t="s">
        <v>6696</v>
      </c>
      <c r="E90" s="3691"/>
      <c r="F90" s="3691"/>
      <c r="G90" s="3723"/>
    </row>
    <row r="91" spans="1:7" s="772" customFormat="1">
      <c r="A91" s="3205" t="s">
        <v>6680</v>
      </c>
      <c r="B91" s="2589">
        <v>23</v>
      </c>
      <c r="C91" s="3202" t="s">
        <v>6635</v>
      </c>
      <c r="D91" s="3854" t="s">
        <v>6696</v>
      </c>
      <c r="E91" s="3691"/>
      <c r="F91" s="3691"/>
      <c r="G91" s="3723"/>
    </row>
    <row r="92" spans="1:7" s="772" customFormat="1">
      <c r="A92" s="3205" t="s">
        <v>6680</v>
      </c>
      <c r="B92" s="2589">
        <v>24</v>
      </c>
      <c r="C92" s="3202" t="s">
        <v>6635</v>
      </c>
      <c r="D92" s="3854" t="s">
        <v>6697</v>
      </c>
      <c r="E92" s="3691"/>
      <c r="F92" s="3691"/>
      <c r="G92" s="3723"/>
    </row>
    <row r="93" spans="1:7" s="772" customFormat="1">
      <c r="A93" s="3205" t="s">
        <v>6680</v>
      </c>
      <c r="B93" s="2589">
        <v>25</v>
      </c>
      <c r="C93" s="3202" t="s">
        <v>6635</v>
      </c>
      <c r="D93" s="3854" t="s">
        <v>6698</v>
      </c>
      <c r="E93" s="3691"/>
      <c r="F93" s="3691"/>
      <c r="G93" s="3723"/>
    </row>
    <row r="94" spans="1:7" s="772" customFormat="1">
      <c r="A94" s="3205" t="s">
        <v>6680</v>
      </c>
      <c r="B94" s="2589">
        <v>26</v>
      </c>
      <c r="C94" s="3202" t="s">
        <v>6635</v>
      </c>
      <c r="D94" s="3854" t="s">
        <v>6699</v>
      </c>
      <c r="E94" s="3691"/>
      <c r="F94" s="3691"/>
      <c r="G94" s="3723"/>
    </row>
    <row r="95" spans="1:7" s="772" customFormat="1">
      <c r="A95" s="3205" t="s">
        <v>6680</v>
      </c>
      <c r="B95" s="2589">
        <v>27</v>
      </c>
      <c r="C95" s="3202" t="s">
        <v>6635</v>
      </c>
      <c r="D95" s="3854" t="s">
        <v>6699</v>
      </c>
      <c r="E95" s="3691"/>
      <c r="F95" s="3691"/>
      <c r="G95" s="3723"/>
    </row>
    <row r="96" spans="1:7" s="772" customFormat="1">
      <c r="A96" s="3205" t="s">
        <v>6680</v>
      </c>
      <c r="B96" s="2589">
        <v>28</v>
      </c>
      <c r="C96" s="3202" t="s">
        <v>6635</v>
      </c>
      <c r="D96" s="3854" t="s">
        <v>6700</v>
      </c>
      <c r="E96" s="3691"/>
      <c r="F96" s="3691"/>
      <c r="G96" s="3723"/>
    </row>
    <row r="97" spans="1:7" s="772" customFormat="1">
      <c r="A97" s="3205" t="s">
        <v>6680</v>
      </c>
      <c r="B97" s="2589">
        <v>29</v>
      </c>
      <c r="C97" s="3202" t="s">
        <v>6635</v>
      </c>
      <c r="D97" s="3854" t="s">
        <v>6701</v>
      </c>
      <c r="E97" s="3691"/>
      <c r="F97" s="3691"/>
      <c r="G97" s="3723"/>
    </row>
    <row r="98" spans="1:7" s="772" customFormat="1">
      <c r="A98" s="3205" t="s">
        <v>6680</v>
      </c>
      <c r="B98" s="2589">
        <v>30</v>
      </c>
      <c r="C98" s="3202" t="s">
        <v>6635</v>
      </c>
      <c r="D98" s="3854" t="s">
        <v>6702</v>
      </c>
      <c r="E98" s="3691"/>
      <c r="F98" s="3691"/>
      <c r="G98" s="3723"/>
    </row>
    <row r="99" spans="1:7" s="772" customFormat="1">
      <c r="A99" s="3205" t="s">
        <v>6680</v>
      </c>
      <c r="B99" s="2589">
        <v>31</v>
      </c>
      <c r="C99" s="3202" t="s">
        <v>6635</v>
      </c>
      <c r="D99" s="1068" t="s">
        <v>6703</v>
      </c>
      <c r="G99" s="2589"/>
    </row>
    <row r="100" spans="1:7" s="772" customFormat="1">
      <c r="A100" s="3205" t="s">
        <v>6680</v>
      </c>
      <c r="B100" s="2589">
        <v>32</v>
      </c>
      <c r="C100" s="3202" t="s">
        <v>6635</v>
      </c>
      <c r="D100" s="1068" t="s">
        <v>6704</v>
      </c>
      <c r="G100" s="2589"/>
    </row>
    <row r="101" spans="1:7" s="772" customFormat="1">
      <c r="A101" s="3205" t="s">
        <v>6680</v>
      </c>
      <c r="B101" s="2589">
        <v>33</v>
      </c>
      <c r="C101" s="3202" t="s">
        <v>6635</v>
      </c>
      <c r="D101" s="1068" t="s">
        <v>6705</v>
      </c>
      <c r="G101" s="2589"/>
    </row>
    <row r="102" spans="1:7" s="772" customFormat="1">
      <c r="A102" s="3205" t="s">
        <v>6680</v>
      </c>
      <c r="B102" s="2589">
        <v>34</v>
      </c>
      <c r="C102" s="3202" t="s">
        <v>6635</v>
      </c>
      <c r="D102" s="1068" t="s">
        <v>6706</v>
      </c>
      <c r="G102" s="2589"/>
    </row>
    <row r="103" spans="1:7" s="772" customFormat="1" ht="33.75" customHeight="1">
      <c r="A103" s="3205" t="s">
        <v>6680</v>
      </c>
      <c r="B103" s="2589">
        <v>35</v>
      </c>
      <c r="C103" s="3202" t="s">
        <v>6635</v>
      </c>
      <c r="D103" s="3854" t="s">
        <v>6707</v>
      </c>
      <c r="E103" s="3691"/>
      <c r="F103" s="3691"/>
      <c r="G103" s="3723"/>
    </row>
    <row r="104" spans="1:7" s="772" customFormat="1">
      <c r="A104" s="3205" t="s">
        <v>6680</v>
      </c>
      <c r="B104" s="2589">
        <v>36</v>
      </c>
      <c r="C104" s="3202" t="s">
        <v>6635</v>
      </c>
      <c r="D104" s="1068" t="s">
        <v>6704</v>
      </c>
      <c r="G104" s="2589"/>
    </row>
    <row r="105" spans="1:7" s="772" customFormat="1">
      <c r="A105" s="3205" t="s">
        <v>6680</v>
      </c>
      <c r="B105" s="2589">
        <v>37</v>
      </c>
      <c r="C105" s="3202" t="s">
        <v>6635</v>
      </c>
      <c r="D105" s="1068" t="s">
        <v>6708</v>
      </c>
      <c r="G105" s="2589"/>
    </row>
    <row r="106" spans="1:7" s="772" customFormat="1">
      <c r="A106" s="3205" t="s">
        <v>6680</v>
      </c>
      <c r="B106" s="2589">
        <v>38</v>
      </c>
      <c r="C106" s="3202" t="s">
        <v>6635</v>
      </c>
      <c r="D106" s="1068" t="s">
        <v>6705</v>
      </c>
      <c r="G106" s="2589"/>
    </row>
    <row r="107" spans="1:7" s="772" customFormat="1">
      <c r="A107" s="3205" t="s">
        <v>6680</v>
      </c>
      <c r="B107" s="2589">
        <v>39</v>
      </c>
      <c r="C107" s="3202" t="s">
        <v>6635</v>
      </c>
      <c r="D107" s="3854" t="s">
        <v>6709</v>
      </c>
      <c r="E107" s="3691"/>
      <c r="F107" s="3691"/>
      <c r="G107" s="3723"/>
    </row>
    <row r="108" spans="1:7" s="772" customFormat="1">
      <c r="A108" s="3205" t="s">
        <v>6680</v>
      </c>
      <c r="B108" s="2589">
        <v>40</v>
      </c>
      <c r="C108" s="3202" t="s">
        <v>6635</v>
      </c>
      <c r="D108" s="1068" t="s">
        <v>6710</v>
      </c>
      <c r="G108" s="2589"/>
    </row>
    <row r="109" spans="1:7" s="772" customFormat="1">
      <c r="A109" s="3205" t="s">
        <v>6680</v>
      </c>
      <c r="B109" s="2589">
        <v>41</v>
      </c>
      <c r="C109" s="3202" t="s">
        <v>6635</v>
      </c>
      <c r="D109" s="1068" t="s">
        <v>6711</v>
      </c>
      <c r="G109" s="2589"/>
    </row>
    <row r="110" spans="1:7" s="772" customFormat="1">
      <c r="A110" s="3205" t="s">
        <v>6680</v>
      </c>
      <c r="B110" s="2589">
        <v>42</v>
      </c>
      <c r="C110" s="3202" t="s">
        <v>6635</v>
      </c>
      <c r="D110" s="1068" t="s">
        <v>6708</v>
      </c>
      <c r="G110" s="2589"/>
    </row>
    <row r="111" spans="1:7" s="772" customFormat="1">
      <c r="A111" s="3205" t="s">
        <v>6680</v>
      </c>
      <c r="B111" s="2589">
        <v>43</v>
      </c>
      <c r="C111" s="3202" t="s">
        <v>6635</v>
      </c>
      <c r="D111" s="1068" t="s">
        <v>6712</v>
      </c>
      <c r="G111" s="2589"/>
    </row>
    <row r="112" spans="1:7" s="772" customFormat="1">
      <c r="A112" s="3205" t="s">
        <v>6680</v>
      </c>
      <c r="B112" s="2589">
        <v>44</v>
      </c>
      <c r="C112" s="3202" t="s">
        <v>6635</v>
      </c>
      <c r="D112" s="1068" t="s">
        <v>6713</v>
      </c>
      <c r="G112" s="2589"/>
    </row>
    <row r="113" spans="1:7" s="772" customFormat="1">
      <c r="A113" s="3205" t="s">
        <v>6680</v>
      </c>
      <c r="B113" s="2589">
        <v>45</v>
      </c>
      <c r="C113" s="3202" t="s">
        <v>6635</v>
      </c>
      <c r="D113" s="1068" t="s">
        <v>6714</v>
      </c>
      <c r="G113" s="2589"/>
    </row>
    <row r="114" spans="1:7" s="772" customFormat="1">
      <c r="A114" s="3205" t="s">
        <v>6680</v>
      </c>
      <c r="B114" s="2589">
        <v>46</v>
      </c>
      <c r="C114" s="3202" t="s">
        <v>6635</v>
      </c>
      <c r="D114" s="1068" t="s">
        <v>6713</v>
      </c>
      <c r="G114" s="2589"/>
    </row>
    <row r="115" spans="1:7" s="772" customFormat="1">
      <c r="A115" s="3205" t="s">
        <v>6680</v>
      </c>
      <c r="B115" s="2589">
        <v>47</v>
      </c>
      <c r="C115" s="3202" t="s">
        <v>6635</v>
      </c>
      <c r="D115" s="1068" t="s">
        <v>6715</v>
      </c>
      <c r="G115" s="2589"/>
    </row>
    <row r="116" spans="1:7" s="772" customFormat="1">
      <c r="A116" s="3205" t="s">
        <v>6680</v>
      </c>
      <c r="B116" s="2589">
        <v>48</v>
      </c>
      <c r="C116" s="3202" t="s">
        <v>6635</v>
      </c>
      <c r="D116" s="1068" t="s">
        <v>6716</v>
      </c>
      <c r="G116" s="2589"/>
    </row>
    <row r="117" spans="1:7" s="772" customFormat="1">
      <c r="A117" s="3205"/>
      <c r="B117" s="2589"/>
      <c r="C117" s="2589"/>
      <c r="G117" s="2589"/>
    </row>
    <row r="118" spans="1:7" s="772" customFormat="1">
      <c r="A118" s="3201">
        <v>278</v>
      </c>
      <c r="B118" s="2589">
        <v>1</v>
      </c>
      <c r="C118" s="2589"/>
      <c r="D118" s="3854" t="s">
        <v>6717</v>
      </c>
      <c r="E118" s="3691"/>
      <c r="F118" s="3691"/>
      <c r="G118" s="3723"/>
    </row>
    <row r="119" spans="1:7" s="772" customFormat="1" ht="32.25" customHeight="1">
      <c r="A119" s="3201">
        <v>278</v>
      </c>
      <c r="B119" s="2589">
        <v>2</v>
      </c>
      <c r="C119" s="2589"/>
      <c r="D119" s="3854" t="s">
        <v>6718</v>
      </c>
      <c r="E119" s="3691"/>
      <c r="F119" s="3691"/>
      <c r="G119" s="3723"/>
    </row>
    <row r="120" spans="1:7" s="772" customFormat="1">
      <c r="A120" s="3201">
        <v>278</v>
      </c>
      <c r="B120" s="2589">
        <v>3</v>
      </c>
      <c r="C120" s="2589"/>
      <c r="D120" s="3854" t="s">
        <v>6719</v>
      </c>
      <c r="E120" s="3691"/>
      <c r="F120" s="3691"/>
      <c r="G120" s="3723"/>
    </row>
    <row r="121" spans="1:7" s="772" customFormat="1">
      <c r="A121" s="3201">
        <v>278</v>
      </c>
      <c r="B121" s="2589">
        <v>4</v>
      </c>
      <c r="C121" s="2589"/>
      <c r="D121" s="3854" t="s">
        <v>6720</v>
      </c>
      <c r="E121" s="3691"/>
      <c r="F121" s="3691"/>
      <c r="G121" s="3723"/>
    </row>
    <row r="122" spans="1:7" s="772" customFormat="1">
      <c r="A122" s="3201">
        <v>278</v>
      </c>
      <c r="B122" s="2589">
        <v>5</v>
      </c>
      <c r="C122" s="2589"/>
      <c r="D122" s="3854" t="s">
        <v>6721</v>
      </c>
      <c r="E122" s="3691"/>
      <c r="F122" s="3691"/>
      <c r="G122" s="3723"/>
    </row>
    <row r="123" spans="1:7" s="772" customFormat="1">
      <c r="A123" s="3201">
        <v>278</v>
      </c>
      <c r="B123" s="2589">
        <v>6</v>
      </c>
      <c r="C123" s="2589"/>
      <c r="D123" s="3854" t="s">
        <v>6722</v>
      </c>
      <c r="E123" s="3691"/>
      <c r="F123" s="3691"/>
      <c r="G123" s="3723"/>
    </row>
    <row r="124" spans="1:7" s="772" customFormat="1">
      <c r="A124" s="3201">
        <v>278</v>
      </c>
      <c r="B124" s="2589">
        <v>7</v>
      </c>
      <c r="C124" s="2589"/>
      <c r="D124" s="3854" t="s">
        <v>6723</v>
      </c>
      <c r="E124" s="3691"/>
      <c r="F124" s="3691"/>
      <c r="G124" s="3723"/>
    </row>
    <row r="125" spans="1:7" s="772" customFormat="1">
      <c r="A125" s="3201">
        <v>278</v>
      </c>
      <c r="B125" s="2589">
        <v>8</v>
      </c>
      <c r="C125" s="2589"/>
      <c r="D125" s="3854" t="s">
        <v>6644</v>
      </c>
      <c r="E125" s="3691"/>
      <c r="F125" s="3691"/>
      <c r="G125" s="3723"/>
    </row>
    <row r="126" spans="1:7" s="772" customFormat="1">
      <c r="A126" s="3201">
        <v>278</v>
      </c>
      <c r="B126" s="2589">
        <v>9</v>
      </c>
      <c r="C126" s="2589"/>
      <c r="D126" s="4001" t="s">
        <v>6724</v>
      </c>
      <c r="E126" s="3691"/>
      <c r="F126" s="3691"/>
      <c r="G126" s="3723"/>
    </row>
    <row r="127" spans="1:7" ht="16" thickBot="1">
      <c r="A127" s="3101"/>
      <c r="B127" s="2510"/>
      <c r="C127" s="2510"/>
      <c r="D127" s="2921"/>
      <c r="E127" s="2921"/>
      <c r="F127" s="2921"/>
      <c r="G127" s="2510"/>
    </row>
    <row r="128" spans="1:7">
      <c r="A128" s="51" t="s">
        <v>5718</v>
      </c>
    </row>
    <row r="129" spans="1:7">
      <c r="A129" s="12" t="s">
        <v>6725</v>
      </c>
      <c r="B129" s="12"/>
      <c r="C129" s="12"/>
      <c r="D129" s="12"/>
      <c r="E129" s="12"/>
      <c r="F129" s="12"/>
      <c r="G129" s="12"/>
    </row>
    <row r="131" spans="1:7" ht="16" thickBot="1">
      <c r="A131" s="9" t="str">
        <f>'Data Sheet'!$C$25</f>
        <v xml:space="preserve">Niagara Mohawk Power Corporation </v>
      </c>
      <c r="F131" s="2982" t="s">
        <v>85</v>
      </c>
      <c r="G131" s="502" t="str">
        <f>'Data Sheet'!$C$38</f>
        <v>December 31, 2025</v>
      </c>
    </row>
    <row r="132" spans="1:7" ht="16" thickBot="1">
      <c r="A132" s="2898" t="s">
        <v>6633</v>
      </c>
      <c r="B132" s="2914"/>
      <c r="C132" s="2914"/>
      <c r="D132" s="2914"/>
      <c r="E132" s="2915"/>
      <c r="F132" s="2915"/>
      <c r="G132" s="2913"/>
    </row>
    <row r="133" spans="1:7">
      <c r="A133" s="2619" t="s">
        <v>107</v>
      </c>
      <c r="B133" s="2435" t="s">
        <v>104</v>
      </c>
      <c r="C133" s="2435" t="s">
        <v>6634</v>
      </c>
      <c r="D133" s="12"/>
      <c r="E133" s="12"/>
      <c r="F133" s="12"/>
      <c r="G133" s="2616"/>
    </row>
    <row r="134" spans="1:7">
      <c r="A134" s="2619" t="s">
        <v>108</v>
      </c>
      <c r="B134" s="2435" t="s">
        <v>108</v>
      </c>
      <c r="C134" s="2435" t="s">
        <v>108</v>
      </c>
      <c r="D134" s="2439" t="s">
        <v>109</v>
      </c>
      <c r="E134" s="12"/>
      <c r="F134" s="12"/>
      <c r="G134" s="2473"/>
    </row>
    <row r="135" spans="1:7" ht="16" thickBot="1">
      <c r="A135" s="3000" t="s">
        <v>172</v>
      </c>
      <c r="B135" s="2903" t="s">
        <v>173</v>
      </c>
      <c r="C135" s="2903" t="s">
        <v>174</v>
      </c>
      <c r="D135" s="3031" t="s">
        <v>175</v>
      </c>
      <c r="E135" s="2933"/>
      <c r="F135" s="2933"/>
      <c r="G135" s="2474"/>
    </row>
    <row r="136" spans="1:7">
      <c r="A136" s="2899"/>
      <c r="B136" s="1579"/>
      <c r="C136" s="1579"/>
      <c r="G136" s="1579"/>
    </row>
    <row r="137" spans="1:7">
      <c r="A137" s="2899"/>
      <c r="B137" s="1579"/>
      <c r="C137" s="1579"/>
      <c r="G137" s="1579"/>
    </row>
    <row r="138" spans="1:7" s="772" customFormat="1">
      <c r="A138" s="3201">
        <v>278</v>
      </c>
      <c r="B138" s="2589">
        <v>10</v>
      </c>
      <c r="C138" s="3202" t="s">
        <v>6635</v>
      </c>
      <c r="D138" s="3854" t="s">
        <v>6726</v>
      </c>
      <c r="E138" s="3691"/>
      <c r="F138" s="3691"/>
      <c r="G138" s="3723"/>
    </row>
    <row r="139" spans="1:7" s="772" customFormat="1">
      <c r="A139" s="3201">
        <v>278</v>
      </c>
      <c r="B139" s="2589">
        <v>11</v>
      </c>
      <c r="C139" s="3202" t="s">
        <v>6635</v>
      </c>
      <c r="D139" s="3854" t="s">
        <v>6727</v>
      </c>
      <c r="E139" s="3691"/>
      <c r="F139" s="3691"/>
      <c r="G139" s="3723"/>
    </row>
    <row r="140" spans="1:7" s="772" customFormat="1">
      <c r="A140" s="3201">
        <v>278</v>
      </c>
      <c r="B140" s="2589">
        <v>12</v>
      </c>
      <c r="C140" s="3202" t="s">
        <v>6635</v>
      </c>
      <c r="D140" s="3854" t="s">
        <v>6727</v>
      </c>
      <c r="E140" s="3691"/>
      <c r="F140" s="3691"/>
      <c r="G140" s="3723"/>
    </row>
    <row r="141" spans="1:7" s="772" customFormat="1">
      <c r="A141" s="3201">
        <v>278</v>
      </c>
      <c r="B141" s="2589">
        <v>13</v>
      </c>
      <c r="C141" s="3202" t="s">
        <v>6635</v>
      </c>
      <c r="D141" s="3854" t="s">
        <v>6728</v>
      </c>
      <c r="E141" s="3691"/>
      <c r="F141" s="3691"/>
      <c r="G141" s="3723"/>
    </row>
    <row r="142" spans="1:7" s="772" customFormat="1">
      <c r="A142" s="3201">
        <v>278</v>
      </c>
      <c r="B142" s="2589">
        <v>14</v>
      </c>
      <c r="C142" s="3202" t="s">
        <v>6635</v>
      </c>
      <c r="D142" s="3854" t="s">
        <v>6729</v>
      </c>
      <c r="E142" s="3691"/>
      <c r="F142" s="3691"/>
      <c r="G142" s="3723"/>
    </row>
    <row r="143" spans="1:7" s="772" customFormat="1">
      <c r="A143" s="3201">
        <v>278</v>
      </c>
      <c r="B143" s="2589">
        <v>15</v>
      </c>
      <c r="C143" s="3202" t="s">
        <v>6635</v>
      </c>
      <c r="D143" s="3854" t="s">
        <v>6730</v>
      </c>
      <c r="E143" s="3691"/>
      <c r="F143" s="3691"/>
      <c r="G143" s="3723"/>
    </row>
    <row r="144" spans="1:7" s="772" customFormat="1" ht="34.5" customHeight="1">
      <c r="A144" s="3201">
        <v>278</v>
      </c>
      <c r="B144" s="2589">
        <v>16</v>
      </c>
      <c r="C144" s="3202" t="s">
        <v>6635</v>
      </c>
      <c r="D144" s="3854" t="s">
        <v>6731</v>
      </c>
      <c r="E144" s="3691"/>
      <c r="F144" s="3691"/>
      <c r="G144" s="3723"/>
    </row>
    <row r="145" spans="1:7" s="772" customFormat="1">
      <c r="A145" s="3201">
        <v>278</v>
      </c>
      <c r="B145" s="2589">
        <v>17</v>
      </c>
      <c r="C145" s="3202" t="s">
        <v>6635</v>
      </c>
      <c r="D145" s="3854" t="s">
        <v>6732</v>
      </c>
      <c r="E145" s="3691"/>
      <c r="F145" s="3691"/>
      <c r="G145" s="3723"/>
    </row>
    <row r="146" spans="1:7" s="772" customFormat="1">
      <c r="A146" s="3201">
        <v>278</v>
      </c>
      <c r="B146" s="2589">
        <v>18</v>
      </c>
      <c r="C146" s="3202" t="s">
        <v>6635</v>
      </c>
      <c r="D146" s="3854" t="s">
        <v>6733</v>
      </c>
      <c r="E146" s="3691"/>
      <c r="F146" s="3691"/>
      <c r="G146" s="3723"/>
    </row>
    <row r="147" spans="1:7" s="772" customFormat="1">
      <c r="A147" s="3201">
        <v>278</v>
      </c>
      <c r="B147" s="2589">
        <v>19</v>
      </c>
      <c r="C147" s="3202" t="s">
        <v>6635</v>
      </c>
      <c r="D147" s="3854" t="s">
        <v>6734</v>
      </c>
      <c r="E147" s="3691"/>
      <c r="F147" s="3691"/>
      <c r="G147" s="3723"/>
    </row>
    <row r="148" spans="1:7" s="772" customFormat="1">
      <c r="A148" s="3201">
        <v>278</v>
      </c>
      <c r="B148" s="2589">
        <v>20</v>
      </c>
      <c r="C148" s="3202" t="s">
        <v>6635</v>
      </c>
      <c r="D148" s="3854" t="s">
        <v>6735</v>
      </c>
      <c r="E148" s="3691"/>
      <c r="F148" s="3691"/>
      <c r="G148" s="3723"/>
    </row>
    <row r="149" spans="1:7" s="772" customFormat="1">
      <c r="A149" s="3201">
        <v>278</v>
      </c>
      <c r="B149" s="2589">
        <v>21</v>
      </c>
      <c r="C149" s="3202" t="s">
        <v>6635</v>
      </c>
      <c r="D149" s="3854" t="s">
        <v>6660</v>
      </c>
      <c r="E149" s="3691"/>
      <c r="F149" s="3691"/>
      <c r="G149" s="3723"/>
    </row>
    <row r="150" spans="1:7" s="772" customFormat="1">
      <c r="A150" s="3201">
        <v>278</v>
      </c>
      <c r="B150" s="2589">
        <v>22</v>
      </c>
      <c r="C150" s="3202" t="s">
        <v>6635</v>
      </c>
      <c r="D150" s="3854" t="s">
        <v>6736</v>
      </c>
      <c r="E150" s="3691"/>
      <c r="F150" s="3691"/>
      <c r="G150" s="3723"/>
    </row>
    <row r="151" spans="1:7" s="772" customFormat="1">
      <c r="A151" s="3201">
        <v>278</v>
      </c>
      <c r="B151" s="2589">
        <v>23</v>
      </c>
      <c r="C151" s="3202" t="s">
        <v>6635</v>
      </c>
      <c r="D151" s="3854" t="s">
        <v>6736</v>
      </c>
      <c r="E151" s="3691"/>
      <c r="F151" s="3691"/>
      <c r="G151" s="3723"/>
    </row>
    <row r="152" spans="1:7" s="772" customFormat="1">
      <c r="A152" s="3201">
        <v>278</v>
      </c>
      <c r="B152" s="2589">
        <v>24</v>
      </c>
      <c r="C152" s="3202" t="s">
        <v>6635</v>
      </c>
      <c r="D152" s="3854" t="s">
        <v>6737</v>
      </c>
      <c r="E152" s="3691"/>
      <c r="F152" s="3691"/>
      <c r="G152" s="3723"/>
    </row>
    <row r="153" spans="1:7" s="772" customFormat="1">
      <c r="A153" s="3201">
        <v>278</v>
      </c>
      <c r="B153" s="2589">
        <v>25</v>
      </c>
      <c r="C153" s="3202" t="s">
        <v>6635</v>
      </c>
      <c r="D153" s="3854" t="s">
        <v>6738</v>
      </c>
      <c r="E153" s="3691"/>
      <c r="F153" s="3691"/>
      <c r="G153" s="3723"/>
    </row>
    <row r="154" spans="1:7" s="772" customFormat="1" ht="30.75" customHeight="1">
      <c r="A154" s="3201">
        <v>278</v>
      </c>
      <c r="B154" s="2589">
        <v>26</v>
      </c>
      <c r="C154" s="3202" t="s">
        <v>6635</v>
      </c>
      <c r="D154" s="3854" t="s">
        <v>6739</v>
      </c>
      <c r="E154" s="3691"/>
      <c r="F154" s="3691"/>
      <c r="G154" s="3723"/>
    </row>
    <row r="155" spans="1:7" s="772" customFormat="1" ht="33.75" customHeight="1">
      <c r="A155" s="3201">
        <v>278</v>
      </c>
      <c r="B155" s="2589">
        <v>27</v>
      </c>
      <c r="C155" s="3202" t="s">
        <v>6635</v>
      </c>
      <c r="D155" s="3854" t="s">
        <v>6740</v>
      </c>
      <c r="E155" s="3691"/>
      <c r="F155" s="3691"/>
      <c r="G155" s="3723"/>
    </row>
    <row r="156" spans="1:7" s="772" customFormat="1">
      <c r="A156" s="3201">
        <v>278</v>
      </c>
      <c r="B156" s="2589">
        <v>28</v>
      </c>
      <c r="C156" s="3202" t="s">
        <v>6635</v>
      </c>
      <c r="D156" s="3854" t="s">
        <v>6741</v>
      </c>
      <c r="E156" s="3691"/>
      <c r="F156" s="3691"/>
      <c r="G156" s="3723"/>
    </row>
    <row r="157" spans="1:7" s="772" customFormat="1">
      <c r="A157" s="3201">
        <v>278</v>
      </c>
      <c r="B157" s="2589">
        <v>29</v>
      </c>
      <c r="C157" s="3202" t="s">
        <v>6635</v>
      </c>
      <c r="D157" s="3854" t="s">
        <v>6742</v>
      </c>
      <c r="E157" s="3691"/>
      <c r="F157" s="3691"/>
      <c r="G157" s="3723"/>
    </row>
    <row r="158" spans="1:7" s="772" customFormat="1">
      <c r="A158" s="3201">
        <v>278</v>
      </c>
      <c r="B158" s="2589">
        <v>30</v>
      </c>
      <c r="C158" s="3202" t="s">
        <v>6635</v>
      </c>
      <c r="D158" s="3854" t="s">
        <v>6742</v>
      </c>
      <c r="E158" s="3691"/>
      <c r="F158" s="3691"/>
      <c r="G158" s="3723"/>
    </row>
    <row r="159" spans="1:7" s="772" customFormat="1">
      <c r="A159" s="3201">
        <v>278</v>
      </c>
      <c r="B159" s="2589">
        <v>31</v>
      </c>
      <c r="C159" s="3202" t="s">
        <v>6635</v>
      </c>
      <c r="D159" s="3854" t="s">
        <v>6743</v>
      </c>
      <c r="E159" s="3691"/>
      <c r="F159" s="3691"/>
      <c r="G159" s="3723"/>
    </row>
    <row r="160" spans="1:7" s="772" customFormat="1">
      <c r="A160" s="3201">
        <v>278</v>
      </c>
      <c r="B160" s="2589">
        <v>32</v>
      </c>
      <c r="C160" s="3202" t="s">
        <v>6635</v>
      </c>
      <c r="D160" s="3854" t="s">
        <v>6744</v>
      </c>
      <c r="E160" s="3691"/>
      <c r="F160" s="3691"/>
      <c r="G160" s="3723"/>
    </row>
    <row r="161" spans="1:7" s="772" customFormat="1">
      <c r="A161" s="3201">
        <v>278</v>
      </c>
      <c r="B161" s="2589">
        <v>33</v>
      </c>
      <c r="C161" s="3202" t="s">
        <v>6635</v>
      </c>
      <c r="D161" s="3854" t="s">
        <v>6745</v>
      </c>
      <c r="E161" s="3691"/>
      <c r="F161" s="3691"/>
      <c r="G161" s="3723"/>
    </row>
    <row r="162" spans="1:7" s="772" customFormat="1">
      <c r="A162" s="3201">
        <v>278</v>
      </c>
      <c r="B162" s="2589">
        <v>34</v>
      </c>
      <c r="C162" s="3202" t="s">
        <v>6635</v>
      </c>
      <c r="D162" s="3854" t="s">
        <v>6746</v>
      </c>
      <c r="E162" s="3691"/>
      <c r="F162" s="3691"/>
      <c r="G162" s="3723"/>
    </row>
    <row r="163" spans="1:7" s="772" customFormat="1">
      <c r="A163" s="3201">
        <v>278</v>
      </c>
      <c r="B163" s="2589">
        <v>35</v>
      </c>
      <c r="C163" s="3202" t="s">
        <v>6635</v>
      </c>
      <c r="D163" s="3854" t="s">
        <v>6747</v>
      </c>
      <c r="E163" s="3691"/>
      <c r="F163" s="3691"/>
      <c r="G163" s="3723"/>
    </row>
    <row r="164" spans="1:7" s="772" customFormat="1">
      <c r="A164" s="3201">
        <v>278</v>
      </c>
      <c r="B164" s="2589">
        <v>36</v>
      </c>
      <c r="C164" s="3202" t="s">
        <v>6635</v>
      </c>
      <c r="D164" s="3854" t="s">
        <v>6748</v>
      </c>
      <c r="E164" s="3691"/>
      <c r="F164" s="3691"/>
      <c r="G164" s="3723"/>
    </row>
    <row r="165" spans="1:7" s="772" customFormat="1">
      <c r="A165" s="3201">
        <v>278</v>
      </c>
      <c r="B165" s="2589">
        <v>37</v>
      </c>
      <c r="C165" s="3202" t="s">
        <v>6635</v>
      </c>
      <c r="D165" s="3854" t="s">
        <v>6642</v>
      </c>
      <c r="E165" s="3691"/>
      <c r="F165" s="3691"/>
      <c r="G165" s="3723"/>
    </row>
    <row r="166" spans="1:7" s="772" customFormat="1">
      <c r="A166" s="3201">
        <v>278</v>
      </c>
      <c r="B166" s="2589">
        <v>38</v>
      </c>
      <c r="C166" s="3202" t="s">
        <v>6635</v>
      </c>
      <c r="D166" s="3854" t="s">
        <v>6749</v>
      </c>
      <c r="E166" s="3691"/>
      <c r="F166" s="3691"/>
      <c r="G166" s="3723"/>
    </row>
    <row r="167" spans="1:7" s="772" customFormat="1">
      <c r="A167" s="3201">
        <v>278</v>
      </c>
      <c r="B167" s="2589">
        <v>39</v>
      </c>
      <c r="C167" s="3202" t="s">
        <v>6635</v>
      </c>
      <c r="D167" s="3854" t="s">
        <v>6750</v>
      </c>
      <c r="E167" s="3691"/>
      <c r="F167" s="3691"/>
      <c r="G167" s="3723"/>
    </row>
    <row r="168" spans="1:7" s="772" customFormat="1">
      <c r="A168" s="3201">
        <v>278</v>
      </c>
      <c r="B168" s="2589">
        <v>40</v>
      </c>
      <c r="C168" s="3202" t="s">
        <v>6635</v>
      </c>
      <c r="D168" s="3854" t="s">
        <v>6750</v>
      </c>
      <c r="E168" s="3691"/>
      <c r="F168" s="3691"/>
      <c r="G168" s="3723"/>
    </row>
    <row r="169" spans="1:7" s="772" customFormat="1">
      <c r="A169" s="3205" t="s">
        <v>6751</v>
      </c>
      <c r="B169" s="2589">
        <v>1</v>
      </c>
      <c r="C169" s="3202" t="s">
        <v>6635</v>
      </c>
      <c r="D169" s="3854" t="s">
        <v>6704</v>
      </c>
      <c r="E169" s="3691"/>
      <c r="F169" s="3691"/>
      <c r="G169" s="3723"/>
    </row>
    <row r="170" spans="1:7" s="772" customFormat="1">
      <c r="A170" s="3205" t="s">
        <v>6751</v>
      </c>
      <c r="B170" s="2589">
        <v>2</v>
      </c>
      <c r="C170" s="3202" t="s">
        <v>6635</v>
      </c>
      <c r="D170" s="3854" t="s">
        <v>6752</v>
      </c>
      <c r="E170" s="3691"/>
      <c r="F170" s="3691"/>
      <c r="G170" s="3723"/>
    </row>
    <row r="171" spans="1:7" s="772" customFormat="1">
      <c r="A171" s="3205" t="s">
        <v>6751</v>
      </c>
      <c r="B171" s="2589">
        <v>3</v>
      </c>
      <c r="C171" s="3202" t="s">
        <v>6635</v>
      </c>
      <c r="D171" s="3854" t="s">
        <v>6753</v>
      </c>
      <c r="E171" s="3691"/>
      <c r="F171" s="3691"/>
      <c r="G171" s="3723"/>
    </row>
    <row r="172" spans="1:7" s="772" customFormat="1">
      <c r="A172" s="3205" t="s">
        <v>6751</v>
      </c>
      <c r="B172" s="2589">
        <v>4</v>
      </c>
      <c r="C172" s="3202" t="s">
        <v>6635</v>
      </c>
      <c r="D172" s="3854" t="s">
        <v>6749</v>
      </c>
      <c r="E172" s="3691"/>
      <c r="F172" s="3691"/>
      <c r="G172" s="3723"/>
    </row>
    <row r="173" spans="1:7" s="772" customFormat="1">
      <c r="A173" s="3205" t="s">
        <v>6751</v>
      </c>
      <c r="B173" s="2589">
        <v>5</v>
      </c>
      <c r="C173" s="3202" t="s">
        <v>6635</v>
      </c>
      <c r="D173" s="3854" t="s">
        <v>6754</v>
      </c>
      <c r="E173" s="3691"/>
      <c r="F173" s="3691"/>
      <c r="G173" s="3723"/>
    </row>
    <row r="174" spans="1:7" s="772" customFormat="1">
      <c r="A174" s="3205" t="s">
        <v>6751</v>
      </c>
      <c r="B174" s="2589">
        <v>6</v>
      </c>
      <c r="C174" s="3202" t="s">
        <v>6635</v>
      </c>
      <c r="D174" s="3854" t="s">
        <v>6755</v>
      </c>
      <c r="E174" s="3691"/>
      <c r="F174" s="3691"/>
      <c r="G174" s="3723"/>
    </row>
    <row r="175" spans="1:7" s="772" customFormat="1">
      <c r="A175" s="3205" t="s">
        <v>6751</v>
      </c>
      <c r="B175" s="2589">
        <v>7</v>
      </c>
      <c r="C175" s="3202" t="s">
        <v>6635</v>
      </c>
      <c r="D175" s="3854" t="s">
        <v>6756</v>
      </c>
      <c r="E175" s="3691"/>
      <c r="F175" s="3691"/>
      <c r="G175" s="3723"/>
    </row>
    <row r="176" spans="1:7" s="772" customFormat="1">
      <c r="A176" s="3205" t="s">
        <v>6751</v>
      </c>
      <c r="B176" s="2589">
        <v>8</v>
      </c>
      <c r="C176" s="3202" t="s">
        <v>6635</v>
      </c>
      <c r="D176" s="3854" t="s">
        <v>6757</v>
      </c>
      <c r="E176" s="3691"/>
      <c r="F176" s="3691"/>
      <c r="G176" s="3723"/>
    </row>
    <row r="177" spans="1:7" s="772" customFormat="1">
      <c r="A177" s="3205" t="s">
        <v>6751</v>
      </c>
      <c r="B177" s="2589">
        <v>9</v>
      </c>
      <c r="C177" s="3202" t="s">
        <v>6635</v>
      </c>
      <c r="D177" s="3854" t="s">
        <v>6758</v>
      </c>
      <c r="E177" s="3691"/>
      <c r="F177" s="3691"/>
      <c r="G177" s="3723"/>
    </row>
    <row r="178" spans="1:7" s="772" customFormat="1">
      <c r="A178" s="3205" t="s">
        <v>6751</v>
      </c>
      <c r="B178" s="2589">
        <v>10</v>
      </c>
      <c r="C178" s="3202" t="s">
        <v>6635</v>
      </c>
      <c r="D178" s="3854" t="s">
        <v>6759</v>
      </c>
      <c r="E178" s="3691"/>
      <c r="F178" s="3691"/>
      <c r="G178" s="3723"/>
    </row>
    <row r="179" spans="1:7" s="772" customFormat="1">
      <c r="A179" s="3205" t="s">
        <v>6751</v>
      </c>
      <c r="B179" s="2589">
        <v>11</v>
      </c>
      <c r="C179" s="3202" t="s">
        <v>6635</v>
      </c>
      <c r="D179" s="3854" t="s">
        <v>6759</v>
      </c>
      <c r="E179" s="3691"/>
      <c r="F179" s="3691"/>
      <c r="G179" s="3723"/>
    </row>
    <row r="180" spans="1:7" s="772" customFormat="1">
      <c r="A180" s="3205" t="s">
        <v>6751</v>
      </c>
      <c r="B180" s="2589">
        <v>12</v>
      </c>
      <c r="C180" s="3202" t="s">
        <v>6635</v>
      </c>
      <c r="D180" s="3854" t="s">
        <v>6760</v>
      </c>
      <c r="E180" s="3691"/>
      <c r="F180" s="3691"/>
      <c r="G180" s="3723"/>
    </row>
    <row r="181" spans="1:7" s="772" customFormat="1">
      <c r="A181" s="3205" t="s">
        <v>6751</v>
      </c>
      <c r="B181" s="2589">
        <v>13</v>
      </c>
      <c r="C181" s="3202" t="s">
        <v>6635</v>
      </c>
      <c r="D181" s="3854" t="s">
        <v>6761</v>
      </c>
      <c r="E181" s="3691"/>
      <c r="F181" s="3691"/>
      <c r="G181" s="3723"/>
    </row>
    <row r="182" spans="1:7" s="772" customFormat="1">
      <c r="A182" s="3205" t="s">
        <v>6751</v>
      </c>
      <c r="B182" s="2589">
        <v>14</v>
      </c>
      <c r="C182" s="3202" t="s">
        <v>6635</v>
      </c>
      <c r="D182" s="3854" t="s">
        <v>6761</v>
      </c>
      <c r="E182" s="3691"/>
      <c r="F182" s="3691"/>
      <c r="G182" s="3723"/>
    </row>
    <row r="183" spans="1:7" s="772" customFormat="1">
      <c r="A183" s="3205" t="s">
        <v>6751</v>
      </c>
      <c r="B183" s="2589">
        <v>15</v>
      </c>
      <c r="C183" s="3202" t="s">
        <v>6635</v>
      </c>
      <c r="D183" s="3854" t="s">
        <v>6762</v>
      </c>
      <c r="E183" s="3691"/>
      <c r="F183" s="3691"/>
      <c r="G183" s="3723"/>
    </row>
    <row r="184" spans="1:7" s="772" customFormat="1">
      <c r="A184" s="3205" t="s">
        <v>6751</v>
      </c>
      <c r="B184" s="2589">
        <v>16</v>
      </c>
      <c r="C184" s="3202" t="s">
        <v>6635</v>
      </c>
      <c r="D184" s="3854" t="s">
        <v>6705</v>
      </c>
      <c r="E184" s="3691"/>
      <c r="F184" s="3691"/>
      <c r="G184" s="3723"/>
    </row>
    <row r="185" spans="1:7" s="772" customFormat="1">
      <c r="A185" s="3205" t="s">
        <v>6751</v>
      </c>
      <c r="B185" s="2589">
        <v>17</v>
      </c>
      <c r="C185" s="3202" t="s">
        <v>6635</v>
      </c>
      <c r="D185" s="3854" t="s">
        <v>6763</v>
      </c>
      <c r="E185" s="3691"/>
      <c r="F185" s="3691"/>
      <c r="G185" s="3723"/>
    </row>
    <row r="186" spans="1:7" s="772" customFormat="1">
      <c r="A186" s="3205" t="s">
        <v>6751</v>
      </c>
      <c r="B186" s="2589">
        <v>18</v>
      </c>
      <c r="C186" s="3202" t="s">
        <v>6635</v>
      </c>
      <c r="D186" s="3854" t="s">
        <v>6764</v>
      </c>
      <c r="E186" s="3691"/>
      <c r="F186" s="3691"/>
      <c r="G186" s="3723"/>
    </row>
    <row r="187" spans="1:7" s="772" customFormat="1">
      <c r="A187" s="3205" t="s">
        <v>6751</v>
      </c>
      <c r="B187" s="2589">
        <v>19</v>
      </c>
      <c r="C187" s="3202" t="s">
        <v>6635</v>
      </c>
      <c r="D187" s="3854" t="s">
        <v>6765</v>
      </c>
      <c r="E187" s="3691"/>
      <c r="F187" s="3691"/>
      <c r="G187" s="3723"/>
    </row>
    <row r="188" spans="1:7">
      <c r="A188" s="2899"/>
      <c r="B188" s="1579"/>
      <c r="C188" s="1579"/>
      <c r="G188" s="1579"/>
    </row>
    <row r="189" spans="1:7">
      <c r="A189" s="2899"/>
      <c r="B189" s="1579"/>
      <c r="C189" s="1579"/>
      <c r="G189" s="1579"/>
    </row>
    <row r="190" spans="1:7">
      <c r="A190" s="2899"/>
      <c r="B190" s="1579"/>
      <c r="C190" s="1579"/>
      <c r="G190" s="1579"/>
    </row>
    <row r="191" spans="1:7" ht="16" thickBot="1">
      <c r="A191" s="3101"/>
      <c r="B191" s="2510"/>
      <c r="C191" s="2510"/>
      <c r="D191" s="2921"/>
      <c r="E191" s="2921"/>
      <c r="F191" s="2921"/>
      <c r="G191" s="2510"/>
    </row>
    <row r="192" spans="1:7">
      <c r="A192" s="51" t="s">
        <v>5718</v>
      </c>
    </row>
    <row r="193" spans="1:7">
      <c r="A193" s="12" t="s">
        <v>6766</v>
      </c>
      <c r="B193" s="12"/>
      <c r="C193" s="12"/>
      <c r="D193" s="12"/>
      <c r="E193" s="12"/>
      <c r="F193" s="12"/>
      <c r="G193" s="12"/>
    </row>
    <row r="196" spans="1:7" ht="16" thickBot="1">
      <c r="A196" s="9" t="str">
        <f>'Data Sheet'!$C$25</f>
        <v xml:space="preserve">Niagara Mohawk Power Corporation </v>
      </c>
      <c r="F196" s="2982" t="s">
        <v>85</v>
      </c>
      <c r="G196" s="502" t="str">
        <f>'Data Sheet'!$C$38</f>
        <v>December 31, 2025</v>
      </c>
    </row>
    <row r="197" spans="1:7" ht="16" thickBot="1">
      <c r="A197" s="2898" t="s">
        <v>6633</v>
      </c>
      <c r="B197" s="2914"/>
      <c r="C197" s="2914"/>
      <c r="D197" s="2914"/>
      <c r="E197" s="2915"/>
      <c r="F197" s="2915"/>
      <c r="G197" s="2913"/>
    </row>
    <row r="198" spans="1:7">
      <c r="A198" s="2619" t="s">
        <v>107</v>
      </c>
      <c r="B198" s="2435" t="s">
        <v>104</v>
      </c>
      <c r="C198" s="2435" t="s">
        <v>6634</v>
      </c>
      <c r="D198" s="12"/>
      <c r="E198" s="12"/>
      <c r="F198" s="12"/>
      <c r="G198" s="2616"/>
    </row>
    <row r="199" spans="1:7">
      <c r="A199" s="2619" t="s">
        <v>108</v>
      </c>
      <c r="B199" s="2435" t="s">
        <v>108</v>
      </c>
      <c r="C199" s="2435" t="s">
        <v>108</v>
      </c>
      <c r="D199" s="2439" t="s">
        <v>109</v>
      </c>
      <c r="E199" s="12"/>
      <c r="F199" s="12"/>
      <c r="G199" s="2473"/>
    </row>
    <row r="200" spans="1:7" ht="16" thickBot="1">
      <c r="A200" s="3000" t="s">
        <v>172</v>
      </c>
      <c r="B200" s="2903" t="s">
        <v>173</v>
      </c>
      <c r="C200" s="2903" t="s">
        <v>174</v>
      </c>
      <c r="D200" s="3031" t="s">
        <v>175</v>
      </c>
      <c r="E200" s="2933"/>
      <c r="F200" s="2933"/>
      <c r="G200" s="2474"/>
    </row>
    <row r="201" spans="1:7">
      <c r="A201" s="2899"/>
      <c r="B201" s="1579"/>
      <c r="C201" s="1579"/>
      <c r="G201" s="1579"/>
    </row>
    <row r="202" spans="1:7">
      <c r="A202" s="2899"/>
      <c r="B202" s="1579"/>
      <c r="C202" s="1579"/>
      <c r="G202" s="1579"/>
    </row>
    <row r="203" spans="1:7" s="772" customFormat="1">
      <c r="A203" s="3205" t="s">
        <v>6751</v>
      </c>
      <c r="B203" s="2589">
        <v>20</v>
      </c>
      <c r="C203" s="3202" t="s">
        <v>6635</v>
      </c>
      <c r="D203" s="3854" t="s">
        <v>6673</v>
      </c>
      <c r="E203" s="3691"/>
      <c r="F203" s="3691"/>
      <c r="G203" s="3723"/>
    </row>
    <row r="204" spans="1:7" s="772" customFormat="1">
      <c r="A204" s="3205" t="s">
        <v>6751</v>
      </c>
      <c r="B204" s="2589">
        <v>21</v>
      </c>
      <c r="C204" s="3202" t="s">
        <v>6635</v>
      </c>
      <c r="D204" s="3854" t="s">
        <v>6747</v>
      </c>
      <c r="E204" s="3691"/>
      <c r="F204" s="3691"/>
      <c r="G204" s="3723"/>
    </row>
    <row r="205" spans="1:7" s="772" customFormat="1">
      <c r="A205" s="3205" t="s">
        <v>6751</v>
      </c>
      <c r="B205" s="2589">
        <v>22</v>
      </c>
      <c r="C205" s="3202" t="s">
        <v>6635</v>
      </c>
      <c r="D205" s="3854" t="s">
        <v>6767</v>
      </c>
      <c r="E205" s="3691"/>
      <c r="F205" s="3691"/>
      <c r="G205" s="3723"/>
    </row>
    <row r="206" spans="1:7" s="772" customFormat="1">
      <c r="A206" s="3205" t="s">
        <v>6751</v>
      </c>
      <c r="B206" s="2589">
        <v>23</v>
      </c>
      <c r="C206" s="3202" t="s">
        <v>6635</v>
      </c>
      <c r="D206" s="3854" t="s">
        <v>6767</v>
      </c>
      <c r="E206" s="3691"/>
      <c r="F206" s="3691"/>
      <c r="G206" s="3723"/>
    </row>
    <row r="207" spans="1:7" s="772" customFormat="1">
      <c r="A207" s="3205" t="s">
        <v>6751</v>
      </c>
      <c r="B207" s="2589">
        <v>24</v>
      </c>
      <c r="C207" s="3202" t="s">
        <v>6635</v>
      </c>
      <c r="D207" s="3854" t="s">
        <v>6768</v>
      </c>
      <c r="E207" s="3691"/>
      <c r="F207" s="3691"/>
      <c r="G207" s="3723"/>
    </row>
    <row r="208" spans="1:7" s="772" customFormat="1">
      <c r="A208" s="3205" t="s">
        <v>6751</v>
      </c>
      <c r="B208" s="2589">
        <v>25</v>
      </c>
      <c r="C208" s="3202" t="s">
        <v>6635</v>
      </c>
      <c r="D208" s="3854" t="s">
        <v>6769</v>
      </c>
      <c r="E208" s="3691"/>
      <c r="F208" s="3691"/>
      <c r="G208" s="3723"/>
    </row>
    <row r="209" spans="1:7" s="772" customFormat="1">
      <c r="A209" s="3205" t="s">
        <v>6751</v>
      </c>
      <c r="B209" s="2589">
        <v>26</v>
      </c>
      <c r="C209" s="3202" t="s">
        <v>6635</v>
      </c>
      <c r="D209" s="3854" t="s">
        <v>6770</v>
      </c>
      <c r="E209" s="3691"/>
      <c r="F209" s="3691"/>
      <c r="G209" s="3723"/>
    </row>
    <row r="210" spans="1:7" s="772" customFormat="1">
      <c r="A210" s="3205" t="s">
        <v>6751</v>
      </c>
      <c r="B210" s="2589">
        <v>27</v>
      </c>
      <c r="C210" s="3202" t="s">
        <v>6635</v>
      </c>
      <c r="D210" s="3854" t="s">
        <v>6771</v>
      </c>
      <c r="E210" s="3691"/>
      <c r="F210" s="3691"/>
      <c r="G210" s="3723"/>
    </row>
    <row r="211" spans="1:7" s="772" customFormat="1">
      <c r="A211" s="3205" t="s">
        <v>6751</v>
      </c>
      <c r="B211" s="2589">
        <v>28</v>
      </c>
      <c r="C211" s="3202" t="s">
        <v>6635</v>
      </c>
      <c r="D211" s="3854" t="s">
        <v>6771</v>
      </c>
      <c r="E211" s="3691"/>
      <c r="F211" s="3691"/>
      <c r="G211" s="3723"/>
    </row>
    <row r="212" spans="1:7" s="772" customFormat="1">
      <c r="A212" s="3205" t="s">
        <v>6751</v>
      </c>
      <c r="B212" s="2589">
        <v>29</v>
      </c>
      <c r="C212" s="3202" t="s">
        <v>6635</v>
      </c>
      <c r="D212" s="3854" t="s">
        <v>6772</v>
      </c>
      <c r="E212" s="3691"/>
      <c r="F212" s="3691"/>
      <c r="G212" s="3723"/>
    </row>
    <row r="213" spans="1:7" s="772" customFormat="1">
      <c r="A213" s="3205" t="s">
        <v>6751</v>
      </c>
      <c r="B213" s="2589">
        <v>30</v>
      </c>
      <c r="C213" s="3202" t="s">
        <v>6635</v>
      </c>
      <c r="D213" s="3854" t="s">
        <v>6773</v>
      </c>
      <c r="E213" s="3691"/>
      <c r="F213" s="3691"/>
      <c r="G213" s="3723"/>
    </row>
    <row r="214" spans="1:7" s="772" customFormat="1">
      <c r="A214" s="3205" t="s">
        <v>6751</v>
      </c>
      <c r="B214" s="2589">
        <v>31</v>
      </c>
      <c r="C214" s="3202" t="s">
        <v>6635</v>
      </c>
      <c r="D214" s="3854" t="s">
        <v>6774</v>
      </c>
      <c r="E214" s="3691"/>
      <c r="F214" s="3691"/>
      <c r="G214" s="3723"/>
    </row>
    <row r="215" spans="1:7" s="772" customFormat="1">
      <c r="A215" s="3205" t="s">
        <v>6751</v>
      </c>
      <c r="B215" s="2589">
        <v>32</v>
      </c>
      <c r="C215" s="3202" t="s">
        <v>6635</v>
      </c>
      <c r="D215" s="3854" t="s">
        <v>6775</v>
      </c>
      <c r="E215" s="3691"/>
      <c r="F215" s="3691"/>
      <c r="G215" s="3723"/>
    </row>
    <row r="216" spans="1:7" s="772" customFormat="1">
      <c r="A216" s="3205" t="s">
        <v>6751</v>
      </c>
      <c r="B216" s="2589">
        <v>33</v>
      </c>
      <c r="C216" s="3202" t="s">
        <v>6635</v>
      </c>
      <c r="D216" s="3854" t="s">
        <v>6776</v>
      </c>
      <c r="E216" s="3691"/>
      <c r="F216" s="3691"/>
      <c r="G216" s="3723"/>
    </row>
    <row r="217" spans="1:7" s="772" customFormat="1">
      <c r="A217" s="3205" t="s">
        <v>6751</v>
      </c>
      <c r="B217" s="2589">
        <v>34</v>
      </c>
      <c r="C217" s="3202" t="s">
        <v>6635</v>
      </c>
      <c r="D217" s="3854" t="s">
        <v>6777</v>
      </c>
      <c r="E217" s="3691"/>
      <c r="F217" s="3691"/>
      <c r="G217" s="3723"/>
    </row>
    <row r="218" spans="1:7" s="772" customFormat="1">
      <c r="A218" s="3205" t="s">
        <v>6751</v>
      </c>
      <c r="B218" s="2589">
        <v>35</v>
      </c>
      <c r="C218" s="3202" t="s">
        <v>6635</v>
      </c>
      <c r="D218" s="3854" t="s">
        <v>6778</v>
      </c>
      <c r="E218" s="3691"/>
      <c r="F218" s="3691"/>
      <c r="G218" s="3723"/>
    </row>
    <row r="219" spans="1:7" s="772" customFormat="1" ht="29.25" customHeight="1">
      <c r="A219" s="3205" t="s">
        <v>6751</v>
      </c>
      <c r="B219" s="2589">
        <v>36</v>
      </c>
      <c r="C219" s="3202" t="s">
        <v>6635</v>
      </c>
      <c r="D219" s="4001" t="s">
        <v>6724</v>
      </c>
      <c r="E219" s="3691"/>
      <c r="F219" s="3691"/>
      <c r="G219" s="3723"/>
    </row>
    <row r="220" spans="1:7" s="772" customFormat="1">
      <c r="A220" s="3205" t="s">
        <v>6751</v>
      </c>
      <c r="B220" s="2589">
        <v>37</v>
      </c>
      <c r="C220" s="3202" t="s">
        <v>6635</v>
      </c>
      <c r="D220" s="3854" t="s">
        <v>6704</v>
      </c>
      <c r="E220" s="3691"/>
      <c r="F220" s="3691"/>
      <c r="G220" s="3723"/>
    </row>
    <row r="221" spans="1:7" s="772" customFormat="1">
      <c r="A221" s="3205" t="s">
        <v>6751</v>
      </c>
      <c r="B221" s="2589">
        <v>38</v>
      </c>
      <c r="C221" s="3202" t="s">
        <v>6635</v>
      </c>
      <c r="D221" s="3854" t="s">
        <v>6722</v>
      </c>
      <c r="E221" s="3691"/>
      <c r="F221" s="3691"/>
      <c r="G221" s="3723"/>
    </row>
    <row r="222" spans="1:7" s="772" customFormat="1">
      <c r="A222" s="3205" t="s">
        <v>6751</v>
      </c>
      <c r="B222" s="2589">
        <v>39</v>
      </c>
      <c r="C222" s="3202" t="s">
        <v>6635</v>
      </c>
      <c r="D222" s="3854" t="s">
        <v>6779</v>
      </c>
      <c r="E222" s="3691"/>
      <c r="F222" s="3691"/>
      <c r="G222" s="3723"/>
    </row>
    <row r="223" spans="1:7" s="772" customFormat="1">
      <c r="A223" s="3205" t="s">
        <v>6751</v>
      </c>
      <c r="B223" s="2589">
        <v>40</v>
      </c>
      <c r="C223" s="3202" t="s">
        <v>6635</v>
      </c>
      <c r="D223" s="3854" t="s">
        <v>6779</v>
      </c>
      <c r="E223" s="3691"/>
      <c r="F223" s="3691"/>
      <c r="G223" s="3723"/>
    </row>
    <row r="224" spans="1:7" s="772" customFormat="1">
      <c r="A224" s="3205" t="s">
        <v>6780</v>
      </c>
      <c r="B224" s="2589">
        <v>1</v>
      </c>
      <c r="C224" s="3202" t="s">
        <v>6635</v>
      </c>
      <c r="D224" s="3854" t="s">
        <v>6779</v>
      </c>
      <c r="E224" s="3691"/>
      <c r="F224" s="3691"/>
      <c r="G224" s="3723"/>
    </row>
    <row r="225" spans="1:7" s="772" customFormat="1">
      <c r="A225" s="3205" t="s">
        <v>6780</v>
      </c>
      <c r="B225" s="2589">
        <v>2</v>
      </c>
      <c r="C225" s="3202" t="s">
        <v>6635</v>
      </c>
      <c r="D225" s="3854" t="s">
        <v>6781</v>
      </c>
      <c r="E225" s="3691"/>
      <c r="F225" s="3691"/>
      <c r="G225" s="3723"/>
    </row>
    <row r="226" spans="1:7" s="772" customFormat="1">
      <c r="A226" s="3205" t="s">
        <v>6780</v>
      </c>
      <c r="B226" s="2589">
        <v>3</v>
      </c>
      <c r="C226" s="3202" t="s">
        <v>6635</v>
      </c>
      <c r="D226" s="3854" t="s">
        <v>6782</v>
      </c>
      <c r="E226" s="3691"/>
      <c r="F226" s="3691"/>
      <c r="G226" s="3723"/>
    </row>
    <row r="227" spans="1:7" s="772" customFormat="1">
      <c r="A227" s="3205" t="s">
        <v>6780</v>
      </c>
      <c r="B227" s="2589">
        <v>4</v>
      </c>
      <c r="C227" s="3202" t="s">
        <v>6635</v>
      </c>
      <c r="D227" s="3854" t="s">
        <v>6781</v>
      </c>
      <c r="E227" s="3691"/>
      <c r="F227" s="3691"/>
      <c r="G227" s="3723"/>
    </row>
    <row r="228" spans="1:7" s="772" customFormat="1">
      <c r="A228" s="3205" t="s">
        <v>6780</v>
      </c>
      <c r="B228" s="2589">
        <v>5</v>
      </c>
      <c r="C228" s="3202" t="s">
        <v>6635</v>
      </c>
      <c r="D228" s="3854" t="s">
        <v>6781</v>
      </c>
      <c r="E228" s="3691"/>
      <c r="F228" s="3691"/>
      <c r="G228" s="3723"/>
    </row>
    <row r="229" spans="1:7" s="772" customFormat="1">
      <c r="A229" s="3205" t="s">
        <v>6780</v>
      </c>
      <c r="B229" s="2589">
        <v>6</v>
      </c>
      <c r="C229" s="3202" t="s">
        <v>6635</v>
      </c>
      <c r="D229" s="3854" t="s">
        <v>6783</v>
      </c>
      <c r="E229" s="3691"/>
      <c r="F229" s="3691"/>
      <c r="G229" s="3723"/>
    </row>
    <row r="230" spans="1:7" s="772" customFormat="1" ht="37" customHeight="1">
      <c r="A230" s="3205" t="s">
        <v>6780</v>
      </c>
      <c r="B230" s="2589">
        <v>7</v>
      </c>
      <c r="C230" s="3202" t="s">
        <v>6635</v>
      </c>
      <c r="D230" s="3854" t="s">
        <v>6784</v>
      </c>
      <c r="E230" s="3691"/>
      <c r="F230" s="3691"/>
      <c r="G230" s="3723"/>
    </row>
    <row r="231" spans="1:7" s="772" customFormat="1" ht="37" customHeight="1">
      <c r="A231" s="3205" t="s">
        <v>6780</v>
      </c>
      <c r="B231" s="2589">
        <v>8</v>
      </c>
      <c r="C231" s="3202" t="s">
        <v>6635</v>
      </c>
      <c r="D231" s="3854" t="s">
        <v>6784</v>
      </c>
      <c r="E231" s="3691"/>
      <c r="F231" s="3691"/>
      <c r="G231" s="3723"/>
    </row>
    <row r="232" spans="1:7" s="772" customFormat="1" ht="37" customHeight="1">
      <c r="A232" s="3205" t="s">
        <v>6780</v>
      </c>
      <c r="B232" s="2589">
        <v>9</v>
      </c>
      <c r="C232" s="3202" t="s">
        <v>6635</v>
      </c>
      <c r="D232" s="3854" t="s">
        <v>6784</v>
      </c>
      <c r="E232" s="3691"/>
      <c r="F232" s="3691"/>
      <c r="G232" s="3723"/>
    </row>
    <row r="233" spans="1:7" s="772" customFormat="1" ht="37" customHeight="1">
      <c r="A233" s="3205" t="s">
        <v>6780</v>
      </c>
      <c r="B233" s="2589">
        <v>10</v>
      </c>
      <c r="C233" s="3202" t="s">
        <v>6635</v>
      </c>
      <c r="D233" s="3854" t="s">
        <v>6784</v>
      </c>
      <c r="E233" s="3691"/>
      <c r="F233" s="3691"/>
      <c r="G233" s="3723"/>
    </row>
    <row r="234" spans="1:7" s="772" customFormat="1" ht="37" customHeight="1">
      <c r="A234" s="3205" t="s">
        <v>6780</v>
      </c>
      <c r="B234" s="2589">
        <v>11</v>
      </c>
      <c r="C234" s="3202" t="s">
        <v>6635</v>
      </c>
      <c r="D234" s="3854" t="s">
        <v>6784</v>
      </c>
      <c r="E234" s="3691"/>
      <c r="F234" s="3691"/>
      <c r="G234" s="3723"/>
    </row>
    <row r="235" spans="1:7" s="772" customFormat="1">
      <c r="A235" s="3205" t="s">
        <v>6780</v>
      </c>
      <c r="B235" s="2589">
        <v>12</v>
      </c>
      <c r="C235" s="3202" t="s">
        <v>6635</v>
      </c>
      <c r="D235" s="3854" t="s">
        <v>6785</v>
      </c>
      <c r="E235" s="3691"/>
      <c r="F235" s="3691"/>
      <c r="G235" s="3723"/>
    </row>
    <row r="236" spans="1:7" s="772" customFormat="1">
      <c r="A236" s="3205" t="s">
        <v>6780</v>
      </c>
      <c r="B236" s="2589">
        <v>13</v>
      </c>
      <c r="C236" s="3202" t="s">
        <v>6635</v>
      </c>
      <c r="D236" s="3854" t="s">
        <v>6785</v>
      </c>
      <c r="E236" s="3691"/>
      <c r="F236" s="3691"/>
      <c r="G236" s="3723"/>
    </row>
    <row r="237" spans="1:7" s="772" customFormat="1">
      <c r="A237" s="3205" t="s">
        <v>6780</v>
      </c>
      <c r="B237" s="2589">
        <v>14</v>
      </c>
      <c r="C237" s="3202" t="s">
        <v>6635</v>
      </c>
      <c r="D237" s="3854" t="s">
        <v>6709</v>
      </c>
      <c r="E237" s="3691"/>
      <c r="F237" s="3691"/>
      <c r="G237" s="3723"/>
    </row>
    <row r="238" spans="1:7" s="772" customFormat="1">
      <c r="A238" s="3205" t="s">
        <v>6780</v>
      </c>
      <c r="B238" s="2589">
        <v>15</v>
      </c>
      <c r="C238" s="3202" t="s">
        <v>6635</v>
      </c>
      <c r="D238" s="3854" t="s">
        <v>6709</v>
      </c>
      <c r="E238" s="3691"/>
      <c r="F238" s="3691"/>
      <c r="G238" s="3723"/>
    </row>
    <row r="239" spans="1:7" s="772" customFormat="1">
      <c r="A239" s="3205" t="s">
        <v>6780</v>
      </c>
      <c r="B239" s="2589">
        <v>16</v>
      </c>
      <c r="C239" s="3202" t="s">
        <v>6635</v>
      </c>
      <c r="D239" s="3854" t="s">
        <v>6702</v>
      </c>
      <c r="E239" s="3691"/>
      <c r="F239" s="3691"/>
      <c r="G239" s="3723"/>
    </row>
    <row r="240" spans="1:7" s="772" customFormat="1">
      <c r="A240" s="3205" t="s">
        <v>6780</v>
      </c>
      <c r="B240" s="2589">
        <v>17</v>
      </c>
      <c r="C240" s="3202" t="s">
        <v>6635</v>
      </c>
      <c r="D240" s="3854" t="s">
        <v>6786</v>
      </c>
      <c r="E240" s="3691"/>
      <c r="F240" s="3691"/>
      <c r="G240" s="3723"/>
    </row>
    <row r="241" spans="1:7" s="772" customFormat="1">
      <c r="A241" s="3205" t="s">
        <v>6780</v>
      </c>
      <c r="B241" s="2589">
        <v>18</v>
      </c>
      <c r="C241" s="3202" t="s">
        <v>6635</v>
      </c>
      <c r="D241" s="3854" t="s">
        <v>6787</v>
      </c>
      <c r="E241" s="3691"/>
      <c r="F241" s="3691"/>
      <c r="G241" s="3723"/>
    </row>
    <row r="242" spans="1:7" s="772" customFormat="1">
      <c r="A242" s="3205" t="s">
        <v>6780</v>
      </c>
      <c r="B242" s="2589">
        <v>19</v>
      </c>
      <c r="C242" s="3202" t="s">
        <v>6635</v>
      </c>
      <c r="D242" s="3854" t="s">
        <v>6787</v>
      </c>
      <c r="E242" s="3691"/>
      <c r="F242" s="3691"/>
      <c r="G242" s="3723"/>
    </row>
    <row r="243" spans="1:7" s="772" customFormat="1">
      <c r="A243" s="3205" t="s">
        <v>6780</v>
      </c>
      <c r="B243" s="2589">
        <v>20</v>
      </c>
      <c r="C243" s="3202" t="s">
        <v>6635</v>
      </c>
      <c r="D243" s="3854" t="s">
        <v>6788</v>
      </c>
      <c r="E243" s="3691"/>
      <c r="F243" s="3691"/>
      <c r="G243" s="3723"/>
    </row>
    <row r="244" spans="1:7" s="772" customFormat="1">
      <c r="A244" s="3205" t="s">
        <v>6780</v>
      </c>
      <c r="B244" s="2589">
        <v>21</v>
      </c>
      <c r="C244" s="3202" t="s">
        <v>6635</v>
      </c>
      <c r="D244" s="3854" t="s">
        <v>6789</v>
      </c>
      <c r="E244" s="3691"/>
      <c r="F244" s="3691"/>
      <c r="G244" s="3723"/>
    </row>
    <row r="245" spans="1:7" s="772" customFormat="1">
      <c r="A245" s="3205" t="s">
        <v>6780</v>
      </c>
      <c r="B245" s="2589">
        <v>22</v>
      </c>
      <c r="C245" s="3202" t="s">
        <v>6635</v>
      </c>
      <c r="D245" s="3854" t="s">
        <v>6790</v>
      </c>
      <c r="E245" s="3691"/>
      <c r="F245" s="3691"/>
      <c r="G245" s="3723"/>
    </row>
    <row r="246" spans="1:7" s="772" customFormat="1">
      <c r="A246" s="3205" t="s">
        <v>6780</v>
      </c>
      <c r="B246" s="2589">
        <v>23</v>
      </c>
      <c r="C246" s="3202" t="s">
        <v>6635</v>
      </c>
      <c r="D246" s="3854" t="s">
        <v>6791</v>
      </c>
      <c r="E246" s="3691"/>
      <c r="F246" s="3691"/>
      <c r="G246" s="3723"/>
    </row>
    <row r="247" spans="1:7" s="772" customFormat="1">
      <c r="A247" s="3205" t="s">
        <v>6780</v>
      </c>
      <c r="B247" s="2589">
        <v>24</v>
      </c>
      <c r="C247" s="3202" t="s">
        <v>6635</v>
      </c>
      <c r="D247" s="3854" t="s">
        <v>6792</v>
      </c>
      <c r="E247" s="3691"/>
      <c r="F247" s="3691"/>
      <c r="G247" s="3723"/>
    </row>
    <row r="248" spans="1:7" s="772" customFormat="1">
      <c r="A248" s="3205" t="s">
        <v>6780</v>
      </c>
      <c r="B248" s="2589">
        <v>25</v>
      </c>
      <c r="C248" s="3202" t="s">
        <v>6635</v>
      </c>
      <c r="D248" s="3854" t="s">
        <v>6791</v>
      </c>
      <c r="E248" s="3691"/>
      <c r="F248" s="3691"/>
      <c r="G248" s="3723"/>
    </row>
    <row r="249" spans="1:7" s="772" customFormat="1">
      <c r="A249" s="3205" t="s">
        <v>6780</v>
      </c>
      <c r="B249" s="2589">
        <v>26</v>
      </c>
      <c r="C249" s="3202" t="s">
        <v>6635</v>
      </c>
      <c r="D249" s="3854" t="s">
        <v>6749</v>
      </c>
      <c r="E249" s="3691"/>
      <c r="F249" s="3691"/>
      <c r="G249" s="3723"/>
    </row>
    <row r="250" spans="1:7" s="772" customFormat="1">
      <c r="A250" s="3205" t="s">
        <v>6780</v>
      </c>
      <c r="B250" s="2589">
        <v>27</v>
      </c>
      <c r="C250" s="3202" t="s">
        <v>6635</v>
      </c>
      <c r="D250" s="3854" t="s">
        <v>6782</v>
      </c>
      <c r="E250" s="3691"/>
      <c r="F250" s="3691"/>
      <c r="G250" s="3723"/>
    </row>
    <row r="251" spans="1:7" s="772" customFormat="1">
      <c r="A251" s="3205" t="s">
        <v>6780</v>
      </c>
      <c r="B251" s="2589">
        <v>28</v>
      </c>
      <c r="C251" s="3202" t="s">
        <v>6635</v>
      </c>
      <c r="D251" s="3854" t="s">
        <v>6793</v>
      </c>
      <c r="E251" s="3691"/>
      <c r="F251" s="3691"/>
      <c r="G251" s="3723"/>
    </row>
    <row r="252" spans="1:7" s="772" customFormat="1">
      <c r="A252" s="3205" t="s">
        <v>6780</v>
      </c>
      <c r="B252" s="2589">
        <v>29</v>
      </c>
      <c r="C252" s="3202" t="s">
        <v>6635</v>
      </c>
      <c r="D252" s="3854" t="s">
        <v>6794</v>
      </c>
      <c r="E252" s="3691"/>
      <c r="F252" s="3691"/>
      <c r="G252" s="3723"/>
    </row>
    <row r="253" spans="1:7">
      <c r="A253" s="2899"/>
      <c r="B253" s="1579"/>
      <c r="C253" s="1579"/>
      <c r="G253" s="1579"/>
    </row>
    <row r="254" spans="1:7" ht="16" thickBot="1">
      <c r="A254" s="3101"/>
      <c r="B254" s="2510"/>
      <c r="C254" s="2510"/>
      <c r="D254" s="2921"/>
      <c r="E254" s="2921"/>
      <c r="F254" s="2921"/>
      <c r="G254" s="2510"/>
    </row>
    <row r="255" spans="1:7">
      <c r="A255" s="51" t="s">
        <v>5718</v>
      </c>
    </row>
    <row r="256" spans="1:7">
      <c r="A256" s="12" t="s">
        <v>6795</v>
      </c>
      <c r="B256" s="12"/>
      <c r="C256" s="12"/>
      <c r="D256" s="12"/>
      <c r="E256" s="12"/>
      <c r="F256" s="12"/>
      <c r="G256" s="12"/>
    </row>
    <row r="258" spans="1:7" ht="16" thickBot="1">
      <c r="A258" s="9" t="str">
        <f>'Data Sheet'!$C$25</f>
        <v xml:space="preserve">Niagara Mohawk Power Corporation </v>
      </c>
      <c r="F258" s="2982" t="s">
        <v>85</v>
      </c>
      <c r="G258" s="502" t="str">
        <f>'Data Sheet'!$C$38</f>
        <v>December 31, 2025</v>
      </c>
    </row>
    <row r="259" spans="1:7" ht="16" thickBot="1">
      <c r="A259" s="2898" t="s">
        <v>6633</v>
      </c>
      <c r="B259" s="2914"/>
      <c r="C259" s="2914"/>
      <c r="D259" s="2914"/>
      <c r="E259" s="2915"/>
      <c r="F259" s="2915"/>
      <c r="G259" s="2913"/>
    </row>
    <row r="260" spans="1:7">
      <c r="A260" s="2619" t="s">
        <v>107</v>
      </c>
      <c r="B260" s="2435" t="s">
        <v>104</v>
      </c>
      <c r="C260" s="2435" t="s">
        <v>6634</v>
      </c>
      <c r="D260" s="12"/>
      <c r="E260" s="12"/>
      <c r="F260" s="12"/>
      <c r="G260" s="2616"/>
    </row>
    <row r="261" spans="1:7">
      <c r="A261" s="2619" t="s">
        <v>108</v>
      </c>
      <c r="B261" s="2435" t="s">
        <v>108</v>
      </c>
      <c r="C261" s="2435" t="s">
        <v>108</v>
      </c>
      <c r="D261" s="2439" t="s">
        <v>109</v>
      </c>
      <c r="E261" s="12"/>
      <c r="F261" s="12"/>
      <c r="G261" s="2473"/>
    </row>
    <row r="262" spans="1:7" ht="16" thickBot="1">
      <c r="A262" s="3000" t="s">
        <v>172</v>
      </c>
      <c r="B262" s="2903" t="s">
        <v>173</v>
      </c>
      <c r="C262" s="2903" t="s">
        <v>174</v>
      </c>
      <c r="D262" s="3031" t="s">
        <v>175</v>
      </c>
      <c r="E262" s="2933"/>
      <c r="F262" s="2933"/>
      <c r="G262" s="2474"/>
    </row>
    <row r="263" spans="1:7">
      <c r="A263" s="2899"/>
      <c r="B263" s="1579"/>
      <c r="C263" s="1579"/>
      <c r="G263" s="1579"/>
    </row>
    <row r="264" spans="1:7">
      <c r="A264" s="2899"/>
      <c r="B264" s="1579"/>
      <c r="C264" s="1579"/>
      <c r="G264" s="1579"/>
    </row>
    <row r="265" spans="1:7" s="772" customFormat="1">
      <c r="A265" s="3205" t="s">
        <v>6780</v>
      </c>
      <c r="B265" s="2589">
        <v>30</v>
      </c>
      <c r="C265" s="3202" t="s">
        <v>6635</v>
      </c>
      <c r="D265" s="3992" t="s">
        <v>6794</v>
      </c>
      <c r="E265" s="3993"/>
      <c r="F265" s="3993"/>
      <c r="G265" s="3994"/>
    </row>
    <row r="266" spans="1:7" s="772" customFormat="1">
      <c r="A266" s="3205" t="s">
        <v>6780</v>
      </c>
      <c r="B266" s="2589">
        <v>31</v>
      </c>
      <c r="C266" s="3202" t="s">
        <v>6635</v>
      </c>
      <c r="D266" s="3998" t="s">
        <v>6796</v>
      </c>
      <c r="E266" s="3999"/>
      <c r="F266" s="3999"/>
      <c r="G266" s="4000"/>
    </row>
    <row r="267" spans="1:7" s="772" customFormat="1">
      <c r="A267" s="3205" t="s">
        <v>6780</v>
      </c>
      <c r="B267" s="2589">
        <v>32</v>
      </c>
      <c r="C267" s="3202" t="s">
        <v>6635</v>
      </c>
      <c r="D267" s="3992" t="s">
        <v>6697</v>
      </c>
      <c r="E267" s="3993"/>
      <c r="F267" s="3993"/>
      <c r="G267" s="3994"/>
    </row>
    <row r="268" spans="1:7" s="772" customFormat="1">
      <c r="A268" s="3205" t="s">
        <v>6780</v>
      </c>
      <c r="B268" s="2589">
        <v>33</v>
      </c>
      <c r="C268" s="3202" t="s">
        <v>6635</v>
      </c>
      <c r="D268" s="3992" t="s">
        <v>6697</v>
      </c>
      <c r="E268" s="3993"/>
      <c r="F268" s="3993"/>
      <c r="G268" s="3994"/>
    </row>
    <row r="269" spans="1:7" s="772" customFormat="1">
      <c r="A269" s="3205" t="s">
        <v>6780</v>
      </c>
      <c r="B269" s="2589">
        <v>34</v>
      </c>
      <c r="C269" s="3202" t="s">
        <v>6635</v>
      </c>
      <c r="D269" s="3992" t="s">
        <v>6703</v>
      </c>
      <c r="E269" s="3993"/>
      <c r="F269" s="3993"/>
      <c r="G269" s="3994"/>
    </row>
    <row r="270" spans="1:7" s="772" customFormat="1">
      <c r="A270" s="3205" t="s">
        <v>6780</v>
      </c>
      <c r="B270" s="2589">
        <v>35</v>
      </c>
      <c r="C270" s="3202" t="s">
        <v>6635</v>
      </c>
      <c r="D270" s="3992" t="s">
        <v>6689</v>
      </c>
      <c r="E270" s="3993"/>
      <c r="F270" s="3993"/>
      <c r="G270" s="3994"/>
    </row>
    <row r="271" spans="1:7" s="772" customFormat="1">
      <c r="A271" s="3205" t="s">
        <v>6780</v>
      </c>
      <c r="B271" s="2589">
        <v>36</v>
      </c>
      <c r="C271" s="3202" t="s">
        <v>6635</v>
      </c>
      <c r="D271" s="3992" t="s">
        <v>6689</v>
      </c>
      <c r="E271" s="3993"/>
      <c r="F271" s="3993"/>
      <c r="G271" s="3994"/>
    </row>
    <row r="272" spans="1:7" s="772" customFormat="1">
      <c r="A272" s="3205" t="s">
        <v>6780</v>
      </c>
      <c r="B272" s="2589">
        <v>37</v>
      </c>
      <c r="C272" s="3202" t="s">
        <v>6635</v>
      </c>
      <c r="D272" s="3995" t="s">
        <v>6797</v>
      </c>
      <c r="E272" s="3996"/>
      <c r="F272" s="3996"/>
      <c r="G272" s="3997"/>
    </row>
    <row r="273" spans="1:7" s="772" customFormat="1">
      <c r="A273" s="3205" t="s">
        <v>6780</v>
      </c>
      <c r="B273" s="2589">
        <v>38</v>
      </c>
      <c r="C273" s="3202" t="s">
        <v>6635</v>
      </c>
      <c r="D273" s="3992" t="s">
        <v>6798</v>
      </c>
      <c r="E273" s="3993"/>
      <c r="F273" s="3993"/>
      <c r="G273" s="3994"/>
    </row>
    <row r="274" spans="1:7" s="772" customFormat="1">
      <c r="A274" s="3205" t="s">
        <v>6780</v>
      </c>
      <c r="B274" s="2589">
        <v>39</v>
      </c>
      <c r="C274" s="3202" t="s">
        <v>6635</v>
      </c>
      <c r="D274" s="3995" t="s">
        <v>6799</v>
      </c>
      <c r="E274" s="3996"/>
      <c r="F274" s="3996"/>
      <c r="G274" s="3997"/>
    </row>
    <row r="275" spans="1:7" s="772" customFormat="1">
      <c r="A275" s="3205" t="s">
        <v>6780</v>
      </c>
      <c r="B275" s="2589">
        <v>40</v>
      </c>
      <c r="C275" s="3202" t="s">
        <v>6635</v>
      </c>
      <c r="D275" s="3992" t="s">
        <v>6641</v>
      </c>
      <c r="E275" s="3993"/>
      <c r="F275" s="3993"/>
      <c r="G275" s="3994"/>
    </row>
    <row r="276" spans="1:7" s="772" customFormat="1">
      <c r="A276" s="3205" t="s">
        <v>6800</v>
      </c>
      <c r="B276" s="2589">
        <v>1</v>
      </c>
      <c r="C276" s="3202" t="s">
        <v>6635</v>
      </c>
      <c r="D276" s="3992" t="s">
        <v>6691</v>
      </c>
      <c r="E276" s="3993"/>
      <c r="F276" s="3993"/>
      <c r="G276" s="3994"/>
    </row>
    <row r="277" spans="1:7" s="772" customFormat="1">
      <c r="A277" s="3205" t="s">
        <v>6800</v>
      </c>
      <c r="B277" s="2589">
        <v>2</v>
      </c>
      <c r="C277" s="3202" t="s">
        <v>6635</v>
      </c>
      <c r="D277" s="3992" t="s">
        <v>6801</v>
      </c>
      <c r="E277" s="3993"/>
      <c r="F277" s="3993"/>
      <c r="G277" s="3994"/>
    </row>
    <row r="278" spans="1:7" s="772" customFormat="1">
      <c r="A278" s="3205" t="s">
        <v>6800</v>
      </c>
      <c r="B278" s="2589">
        <v>3</v>
      </c>
      <c r="C278" s="3202" t="s">
        <v>6635</v>
      </c>
      <c r="D278" s="3992" t="s">
        <v>6802</v>
      </c>
      <c r="E278" s="3993"/>
      <c r="F278" s="3993"/>
      <c r="G278" s="3994"/>
    </row>
    <row r="279" spans="1:7" s="772" customFormat="1">
      <c r="A279" s="3205" t="s">
        <v>6800</v>
      </c>
      <c r="B279" s="2589">
        <v>4</v>
      </c>
      <c r="C279" s="3202" t="s">
        <v>6635</v>
      </c>
      <c r="D279" s="3992" t="s">
        <v>6665</v>
      </c>
      <c r="E279" s="3993"/>
      <c r="F279" s="3993"/>
      <c r="G279" s="3994"/>
    </row>
    <row r="280" spans="1:7" s="772" customFormat="1">
      <c r="A280" s="3205" t="s">
        <v>6800</v>
      </c>
      <c r="B280" s="2589">
        <v>5</v>
      </c>
      <c r="C280" s="3202" t="s">
        <v>6635</v>
      </c>
      <c r="D280" s="3992" t="s">
        <v>6803</v>
      </c>
      <c r="E280" s="3993"/>
      <c r="F280" s="3993"/>
      <c r="G280" s="3994"/>
    </row>
    <row r="281" spans="1:7">
      <c r="A281" s="2899"/>
      <c r="B281" s="1579"/>
      <c r="C281" s="1579"/>
      <c r="G281" s="1579"/>
    </row>
    <row r="282" spans="1:7">
      <c r="A282" s="2892">
        <v>64</v>
      </c>
      <c r="B282" s="1579">
        <v>30</v>
      </c>
      <c r="C282" s="2435" t="s">
        <v>6804</v>
      </c>
      <c r="D282" s="9" t="s">
        <v>6805</v>
      </c>
      <c r="G282" s="1579"/>
    </row>
    <row r="283" spans="1:7">
      <c r="A283" s="2899"/>
      <c r="B283" s="1579"/>
      <c r="C283" s="1579"/>
      <c r="G283" s="1579"/>
    </row>
    <row r="284" spans="1:7">
      <c r="A284" s="2899"/>
      <c r="B284" s="1579"/>
      <c r="C284" s="1579"/>
      <c r="G284" s="1579"/>
    </row>
    <row r="285" spans="1:7">
      <c r="A285" s="2899"/>
      <c r="B285" s="1579"/>
      <c r="C285" s="1579"/>
      <c r="G285" s="1579"/>
    </row>
    <row r="286" spans="1:7">
      <c r="A286" s="2899"/>
      <c r="B286" s="1579"/>
      <c r="C286" s="1579"/>
      <c r="G286" s="1579"/>
    </row>
    <row r="287" spans="1:7">
      <c r="A287" s="2899"/>
      <c r="B287" s="1579"/>
      <c r="C287" s="1579"/>
      <c r="G287" s="1579"/>
    </row>
    <row r="288" spans="1:7">
      <c r="A288" s="2899"/>
      <c r="B288" s="1579"/>
      <c r="C288" s="1579"/>
      <c r="G288" s="1579"/>
    </row>
    <row r="289" spans="1:7">
      <c r="A289" s="2899"/>
      <c r="B289" s="1579"/>
      <c r="C289" s="1579"/>
      <c r="G289" s="1579"/>
    </row>
    <row r="290" spans="1:7">
      <c r="A290" s="2899"/>
      <c r="B290" s="1579"/>
      <c r="C290" s="1579"/>
      <c r="G290" s="1579"/>
    </row>
    <row r="291" spans="1:7">
      <c r="A291" s="2899"/>
      <c r="B291" s="1579"/>
      <c r="C291" s="1579"/>
      <c r="G291" s="1579"/>
    </row>
    <row r="292" spans="1:7">
      <c r="A292" s="2899"/>
      <c r="B292" s="1579"/>
      <c r="C292" s="1579"/>
      <c r="G292" s="1579"/>
    </row>
    <row r="293" spans="1:7">
      <c r="A293" s="2899"/>
      <c r="B293" s="1579"/>
      <c r="C293" s="1579"/>
      <c r="G293" s="1579"/>
    </row>
    <row r="294" spans="1:7">
      <c r="A294" s="2899"/>
      <c r="B294" s="1579"/>
      <c r="C294" s="1579"/>
      <c r="G294" s="1579"/>
    </row>
    <row r="295" spans="1:7">
      <c r="A295" s="2899"/>
      <c r="B295" s="1579"/>
      <c r="C295" s="1579"/>
      <c r="G295" s="1579"/>
    </row>
    <row r="296" spans="1:7">
      <c r="A296" s="2899"/>
      <c r="B296" s="1579"/>
      <c r="C296" s="1579"/>
      <c r="G296" s="1579"/>
    </row>
    <row r="297" spans="1:7">
      <c r="A297" s="2899"/>
      <c r="B297" s="1579"/>
      <c r="C297" s="1579"/>
      <c r="G297" s="1579"/>
    </row>
    <row r="298" spans="1:7">
      <c r="A298" s="2899"/>
      <c r="B298" s="1579"/>
      <c r="C298" s="1579"/>
      <c r="G298" s="1579"/>
    </row>
    <row r="299" spans="1:7">
      <c r="A299" s="2899"/>
      <c r="B299" s="1579"/>
      <c r="C299" s="1579"/>
      <c r="G299" s="1579"/>
    </row>
    <row r="300" spans="1:7">
      <c r="A300" s="2899"/>
      <c r="B300" s="1579"/>
      <c r="C300" s="1579"/>
      <c r="G300" s="1579"/>
    </row>
    <row r="301" spans="1:7">
      <c r="A301" s="2899"/>
      <c r="B301" s="1579"/>
      <c r="C301" s="1579"/>
      <c r="G301" s="1579"/>
    </row>
    <row r="302" spans="1:7">
      <c r="A302" s="2899"/>
      <c r="B302" s="1579"/>
      <c r="C302" s="1579"/>
      <c r="G302" s="1579"/>
    </row>
    <row r="303" spans="1:7">
      <c r="A303" s="2899"/>
      <c r="B303" s="1579"/>
      <c r="C303" s="1579"/>
      <c r="G303" s="1579"/>
    </row>
    <row r="304" spans="1:7">
      <c r="A304" s="2899"/>
      <c r="B304" s="1579"/>
      <c r="C304" s="1579"/>
      <c r="G304" s="1579"/>
    </row>
    <row r="305" spans="1:7">
      <c r="A305" s="2899"/>
      <c r="B305" s="1579"/>
      <c r="C305" s="1579"/>
      <c r="G305" s="1579"/>
    </row>
    <row r="306" spans="1:7">
      <c r="A306" s="2899"/>
      <c r="B306" s="1579"/>
      <c r="C306" s="1579"/>
      <c r="G306" s="1579"/>
    </row>
    <row r="307" spans="1:7">
      <c r="A307" s="2899"/>
      <c r="B307" s="1579"/>
      <c r="C307" s="1579"/>
      <c r="G307" s="1579"/>
    </row>
    <row r="308" spans="1:7">
      <c r="A308" s="2899"/>
      <c r="B308" s="1579"/>
      <c r="C308" s="1579"/>
      <c r="G308" s="1579"/>
    </row>
    <row r="309" spans="1:7">
      <c r="A309" s="2899"/>
      <c r="B309" s="1579"/>
      <c r="C309" s="1579"/>
      <c r="G309" s="1579"/>
    </row>
    <row r="310" spans="1:7">
      <c r="A310" s="2899"/>
      <c r="B310" s="1579"/>
      <c r="C310" s="1579"/>
      <c r="G310" s="1579"/>
    </row>
    <row r="311" spans="1:7">
      <c r="A311" s="2899"/>
      <c r="B311" s="1579"/>
      <c r="C311" s="1579"/>
      <c r="G311" s="1579"/>
    </row>
    <row r="312" spans="1:7">
      <c r="A312" s="2899"/>
      <c r="B312" s="1579"/>
      <c r="C312" s="1579"/>
      <c r="G312" s="1579"/>
    </row>
    <row r="313" spans="1:7">
      <c r="A313" s="2899"/>
      <c r="B313" s="1579"/>
      <c r="C313" s="1579"/>
      <c r="G313" s="1579"/>
    </row>
    <row r="314" spans="1:7">
      <c r="A314" s="2899"/>
      <c r="B314" s="1579"/>
      <c r="C314" s="1579"/>
      <c r="G314" s="1579"/>
    </row>
    <row r="315" spans="1:7">
      <c r="A315" s="2899"/>
      <c r="B315" s="1579"/>
      <c r="C315" s="1579"/>
      <c r="G315" s="1579"/>
    </row>
    <row r="316" spans="1:7">
      <c r="A316" s="2899"/>
      <c r="B316" s="1579"/>
      <c r="C316" s="1579"/>
      <c r="G316" s="1579"/>
    </row>
    <row r="317" spans="1:7">
      <c r="A317" s="2899"/>
      <c r="B317" s="1579"/>
      <c r="C317" s="1579"/>
      <c r="G317" s="1579"/>
    </row>
    <row r="318" spans="1:7">
      <c r="A318" s="2899"/>
      <c r="B318" s="1579"/>
      <c r="C318" s="1579"/>
      <c r="G318" s="1579"/>
    </row>
    <row r="319" spans="1:7" ht="16" thickBot="1">
      <c r="A319" s="3101"/>
      <c r="B319" s="2510"/>
      <c r="C319" s="2510"/>
      <c r="D319" s="2921"/>
      <c r="E319" s="2921"/>
      <c r="F319" s="2921"/>
      <c r="G319" s="2510"/>
    </row>
    <row r="320" spans="1:7">
      <c r="A320" s="51" t="s">
        <v>5718</v>
      </c>
    </row>
    <row r="321" spans="1:7">
      <c r="A321" s="12" t="s">
        <v>6806</v>
      </c>
      <c r="B321" s="12"/>
      <c r="C321" s="12"/>
      <c r="D321" s="12"/>
      <c r="E321" s="12"/>
      <c r="F321" s="12"/>
      <c r="G321" s="12"/>
    </row>
  </sheetData>
  <mergeCells count="188">
    <mergeCell ref="D9:G9"/>
    <mergeCell ref="D11:G11"/>
    <mergeCell ref="D10:G10"/>
    <mergeCell ref="D103:G103"/>
    <mergeCell ref="D34:G34"/>
    <mergeCell ref="D27:G27"/>
    <mergeCell ref="D22:G22"/>
    <mergeCell ref="D21:G21"/>
    <mergeCell ref="D25:G25"/>
    <mergeCell ref="D23:G23"/>
    <mergeCell ref="D63:G63"/>
    <mergeCell ref="D60:G60"/>
    <mergeCell ref="D51:G51"/>
    <mergeCell ref="D50:G50"/>
    <mergeCell ref="D28:G28"/>
    <mergeCell ref="D35:G35"/>
    <mergeCell ref="D36:G36"/>
    <mergeCell ref="D37:G37"/>
    <mergeCell ref="D39:G39"/>
    <mergeCell ref="D38:G38"/>
    <mergeCell ref="D40:G40"/>
    <mergeCell ref="D45:G45"/>
    <mergeCell ref="D46:G46"/>
    <mergeCell ref="D47:G47"/>
    <mergeCell ref="D48:G48"/>
    <mergeCell ref="D52:G52"/>
    <mergeCell ref="D41:G41"/>
    <mergeCell ref="D42:G42"/>
    <mergeCell ref="D43:G43"/>
    <mergeCell ref="D44:G44"/>
    <mergeCell ref="D56:G56"/>
    <mergeCell ref="D57:G57"/>
    <mergeCell ref="D58:G58"/>
    <mergeCell ref="D59:G59"/>
    <mergeCell ref="D61:G61"/>
    <mergeCell ref="D62:G62"/>
    <mergeCell ref="D53:G53"/>
    <mergeCell ref="D54:G54"/>
    <mergeCell ref="D55:G55"/>
    <mergeCell ref="D83:G83"/>
    <mergeCell ref="D84:G84"/>
    <mergeCell ref="D85:G85"/>
    <mergeCell ref="A72:G72"/>
    <mergeCell ref="D86:G86"/>
    <mergeCell ref="D87:G87"/>
    <mergeCell ref="D88:G88"/>
    <mergeCell ref="D77:G77"/>
    <mergeCell ref="D78:G78"/>
    <mergeCell ref="D79:G79"/>
    <mergeCell ref="D80:G80"/>
    <mergeCell ref="D81:G81"/>
    <mergeCell ref="D82:G82"/>
    <mergeCell ref="D95:G95"/>
    <mergeCell ref="D96:G96"/>
    <mergeCell ref="D98:G98"/>
    <mergeCell ref="D118:G118"/>
    <mergeCell ref="D121:G121"/>
    <mergeCell ref="D122:G122"/>
    <mergeCell ref="D89:G89"/>
    <mergeCell ref="D90:G90"/>
    <mergeCell ref="D91:G91"/>
    <mergeCell ref="D92:G92"/>
    <mergeCell ref="D93:G93"/>
    <mergeCell ref="D94:G94"/>
    <mergeCell ref="D97:G97"/>
    <mergeCell ref="D119:G119"/>
    <mergeCell ref="D120:G120"/>
    <mergeCell ref="D107:G107"/>
    <mergeCell ref="D140:G140"/>
    <mergeCell ref="D141:G141"/>
    <mergeCell ref="D142:G142"/>
    <mergeCell ref="D143:G143"/>
    <mergeCell ref="D144:G144"/>
    <mergeCell ref="D145:G145"/>
    <mergeCell ref="D123:G123"/>
    <mergeCell ref="D124:G124"/>
    <mergeCell ref="D125:G125"/>
    <mergeCell ref="D126:G126"/>
    <mergeCell ref="D138:G138"/>
    <mergeCell ref="D139:G139"/>
    <mergeCell ref="D152:G152"/>
    <mergeCell ref="D153:G153"/>
    <mergeCell ref="D154:G154"/>
    <mergeCell ref="D155:G155"/>
    <mergeCell ref="D156:G156"/>
    <mergeCell ref="D157:G157"/>
    <mergeCell ref="D146:G146"/>
    <mergeCell ref="D147:G147"/>
    <mergeCell ref="D148:G148"/>
    <mergeCell ref="D149:G149"/>
    <mergeCell ref="D150:G150"/>
    <mergeCell ref="D151:G151"/>
    <mergeCell ref="D164:G164"/>
    <mergeCell ref="D165:G165"/>
    <mergeCell ref="D166:G166"/>
    <mergeCell ref="D167:G167"/>
    <mergeCell ref="D168:G168"/>
    <mergeCell ref="D169:G169"/>
    <mergeCell ref="D158:G158"/>
    <mergeCell ref="D159:G159"/>
    <mergeCell ref="D160:G160"/>
    <mergeCell ref="D161:G161"/>
    <mergeCell ref="D162:G162"/>
    <mergeCell ref="D163:G163"/>
    <mergeCell ref="D176:G176"/>
    <mergeCell ref="D177:G177"/>
    <mergeCell ref="D178:G178"/>
    <mergeCell ref="D179:G179"/>
    <mergeCell ref="D180:G180"/>
    <mergeCell ref="D181:G181"/>
    <mergeCell ref="D170:G170"/>
    <mergeCell ref="D171:G171"/>
    <mergeCell ref="D172:G172"/>
    <mergeCell ref="D173:G173"/>
    <mergeCell ref="D174:G174"/>
    <mergeCell ref="D175:G175"/>
    <mergeCell ref="D203:G203"/>
    <mergeCell ref="D204:G204"/>
    <mergeCell ref="D205:G205"/>
    <mergeCell ref="D206:G206"/>
    <mergeCell ref="D207:G207"/>
    <mergeCell ref="D208:G208"/>
    <mergeCell ref="D182:G182"/>
    <mergeCell ref="D183:G183"/>
    <mergeCell ref="D184:G184"/>
    <mergeCell ref="D185:G185"/>
    <mergeCell ref="D186:G186"/>
    <mergeCell ref="D187:G187"/>
    <mergeCell ref="D215:G215"/>
    <mergeCell ref="D216:G216"/>
    <mergeCell ref="D217:G217"/>
    <mergeCell ref="D218:G218"/>
    <mergeCell ref="D219:G219"/>
    <mergeCell ref="D220:G220"/>
    <mergeCell ref="D209:G209"/>
    <mergeCell ref="D210:G210"/>
    <mergeCell ref="D211:G211"/>
    <mergeCell ref="D212:G212"/>
    <mergeCell ref="D213:G213"/>
    <mergeCell ref="D214:G214"/>
    <mergeCell ref="D227:G227"/>
    <mergeCell ref="D228:G228"/>
    <mergeCell ref="D229:G229"/>
    <mergeCell ref="D230:G230"/>
    <mergeCell ref="D231:G231"/>
    <mergeCell ref="D232:G232"/>
    <mergeCell ref="D221:G221"/>
    <mergeCell ref="D222:G222"/>
    <mergeCell ref="D223:G223"/>
    <mergeCell ref="D224:G224"/>
    <mergeCell ref="D225:G225"/>
    <mergeCell ref="D226:G226"/>
    <mergeCell ref="D239:G239"/>
    <mergeCell ref="D240:G240"/>
    <mergeCell ref="D241:G241"/>
    <mergeCell ref="D242:G242"/>
    <mergeCell ref="D243:G243"/>
    <mergeCell ref="D245:G245"/>
    <mergeCell ref="D233:G233"/>
    <mergeCell ref="D234:G234"/>
    <mergeCell ref="D235:G235"/>
    <mergeCell ref="D236:G236"/>
    <mergeCell ref="D237:G237"/>
    <mergeCell ref="D238:G238"/>
    <mergeCell ref="D244:G244"/>
    <mergeCell ref="D252:G252"/>
    <mergeCell ref="D265:G265"/>
    <mergeCell ref="D267:G267"/>
    <mergeCell ref="D268:G268"/>
    <mergeCell ref="D269:G269"/>
    <mergeCell ref="D270:G270"/>
    <mergeCell ref="D246:G246"/>
    <mergeCell ref="D247:G247"/>
    <mergeCell ref="D248:G248"/>
    <mergeCell ref="D249:G249"/>
    <mergeCell ref="D250:G250"/>
    <mergeCell ref="D251:G251"/>
    <mergeCell ref="D266:G266"/>
    <mergeCell ref="D277:G277"/>
    <mergeCell ref="D278:G278"/>
    <mergeCell ref="D279:G279"/>
    <mergeCell ref="D280:G280"/>
    <mergeCell ref="D271:G271"/>
    <mergeCell ref="D272:G272"/>
    <mergeCell ref="D273:G273"/>
    <mergeCell ref="D274:G274"/>
    <mergeCell ref="D275:G275"/>
    <mergeCell ref="D276:G276"/>
  </mergeCells>
  <printOptions horizontalCentered="1" verticalCentered="1"/>
  <pageMargins left="0.25" right="0.25" top="0.5" bottom="0.5" header="0.5" footer="0.5"/>
  <pageSetup scale="60" fitToHeight="2" pageOrder="overThenDown" orientation="portrait" verticalDpi="300" r:id="rId1"/>
  <headerFooter alignWithMargins="0"/>
  <rowBreaks count="4" manualBreakCount="4">
    <brk id="67" max="16383" man="1"/>
    <brk id="130" max="16383" man="1"/>
    <brk id="195" max="16383" man="1"/>
    <brk id="257" max="16383" man="1"/>
  </rowBreaks>
  <customProperties>
    <customPr name="_pios_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dimension ref="A1:D645"/>
  <sheetViews>
    <sheetView view="pageBreakPreview" topLeftCell="A2" zoomScale="80" zoomScaleNormal="100" zoomScaleSheetLayoutView="80" workbookViewId="0">
      <selection activeCell="A23" sqref="A23"/>
    </sheetView>
  </sheetViews>
  <sheetFormatPr defaultColWidth="9.69140625" defaultRowHeight="15.5"/>
  <cols>
    <col min="1" max="1" width="64" style="9" bestFit="1" customWidth="1"/>
    <col min="2" max="2" width="42.3046875" style="9" customWidth="1"/>
    <col min="3" max="3" width="17.07421875" style="9" customWidth="1"/>
    <col min="4" max="4" width="15.69140625" style="9" customWidth="1"/>
    <col min="5" max="5" width="9.69140625" style="9"/>
    <col min="6" max="6" width="5.69140625" style="9" customWidth="1"/>
    <col min="7" max="7" width="9.07421875" style="9" customWidth="1"/>
    <col min="8" max="16384" width="9.69140625" style="9"/>
  </cols>
  <sheetData>
    <row r="1" spans="1:3">
      <c r="A1" s="34" t="s">
        <v>6807</v>
      </c>
      <c r="B1" s="34"/>
      <c r="C1" s="34"/>
    </row>
    <row r="2" spans="1:3">
      <c r="A2" s="34"/>
      <c r="B2" s="34"/>
      <c r="C2" s="34"/>
    </row>
    <row r="3" spans="1:3" ht="15" customHeight="1">
      <c r="A3" s="34" t="s">
        <v>60</v>
      </c>
      <c r="B3" s="12"/>
      <c r="C3" s="34"/>
    </row>
    <row r="4" spans="1:3" ht="15" customHeight="1">
      <c r="A4" s="34" t="s">
        <v>6808</v>
      </c>
      <c r="B4" s="12"/>
      <c r="C4" s="34"/>
    </row>
    <row r="5" spans="1:3">
      <c r="A5" s="34" t="s">
        <v>6809</v>
      </c>
      <c r="B5" s="12"/>
      <c r="C5" s="34"/>
    </row>
    <row r="6" spans="1:3">
      <c r="A6" s="51"/>
      <c r="C6" s="51"/>
    </row>
    <row r="7" spans="1:3" ht="20">
      <c r="A7" s="308" t="str">
        <f>'Data Sheet'!$C$25</f>
        <v xml:space="preserve">Niagara Mohawk Power Corporation </v>
      </c>
      <c r="B7" s="12"/>
      <c r="C7" s="34"/>
    </row>
    <row r="8" spans="1:3" ht="18">
      <c r="A8" s="6" t="str">
        <f>'Data Sheet'!$C$38</f>
        <v>December 31, 2025</v>
      </c>
      <c r="B8" s="12"/>
      <c r="C8" s="12"/>
    </row>
    <row r="9" spans="1:3">
      <c r="B9" s="15"/>
      <c r="C9" s="15"/>
    </row>
    <row r="10" spans="1:3">
      <c r="A10" s="34" t="s">
        <v>6810</v>
      </c>
      <c r="B10" s="15"/>
      <c r="C10" s="15"/>
    </row>
    <row r="11" spans="1:3">
      <c r="A11" s="34" t="s">
        <v>6811</v>
      </c>
      <c r="B11" s="15"/>
      <c r="C11" s="15"/>
    </row>
    <row r="12" spans="1:3">
      <c r="A12" s="34"/>
      <c r="B12" s="15"/>
      <c r="C12" s="15"/>
    </row>
    <row r="14" spans="1:3">
      <c r="A14" s="51"/>
      <c r="B14" s="288" t="s">
        <v>6812</v>
      </c>
    </row>
    <row r="15" spans="1:3">
      <c r="B15" s="288" t="s">
        <v>6813</v>
      </c>
      <c r="C15" s="51"/>
    </row>
    <row r="16" spans="1:3">
      <c r="A16" s="288" t="s">
        <v>710</v>
      </c>
      <c r="B16" s="51"/>
      <c r="C16" s="487" t="str">
        <f>'Data Sheet'!C38</f>
        <v>December 31, 2025</v>
      </c>
    </row>
    <row r="17" spans="1:3">
      <c r="A17" s="9" t="s">
        <v>6814</v>
      </c>
      <c r="B17" s="9" t="s">
        <v>6815</v>
      </c>
      <c r="C17" s="193">
        <f>'200201'!E21+'110113'!H14</f>
        <v>16817432128</v>
      </c>
    </row>
    <row r="18" spans="1:3">
      <c r="A18" s="9" t="s">
        <v>6816</v>
      </c>
      <c r="B18" s="9" t="s">
        <v>6817</v>
      </c>
      <c r="C18" s="151">
        <f>'200201'!E22+'110113'!H15</f>
        <v>4003817339</v>
      </c>
    </row>
    <row r="19" spans="1:3">
      <c r="A19" s="9" t="s">
        <v>6818</v>
      </c>
      <c r="B19" s="9" t="s">
        <v>6819</v>
      </c>
      <c r="C19" s="151">
        <f>C17-C18</f>
        <v>12813614789</v>
      </c>
    </row>
    <row r="20" spans="1:3">
      <c r="C20" s="151"/>
    </row>
    <row r="21" spans="1:3">
      <c r="A21" s="9" t="s">
        <v>6820</v>
      </c>
      <c r="B21" s="9" t="s">
        <v>6821</v>
      </c>
      <c r="C21" s="151">
        <f>'200201'!F21+'110113'!H19</f>
        <v>4166510326</v>
      </c>
    </row>
    <row r="22" spans="1:3">
      <c r="A22" s="9" t="s">
        <v>6816</v>
      </c>
      <c r="B22" s="9" t="s">
        <v>6822</v>
      </c>
      <c r="C22" s="151">
        <f>'200201'!F22</f>
        <v>1265573367</v>
      </c>
    </row>
    <row r="23" spans="1:3">
      <c r="A23" s="9" t="s">
        <v>6823</v>
      </c>
      <c r="B23" s="9" t="s">
        <v>6819</v>
      </c>
      <c r="C23" s="151">
        <f>C21-C22</f>
        <v>2900936959</v>
      </c>
    </row>
    <row r="24" spans="1:3">
      <c r="C24" s="151"/>
    </row>
    <row r="25" spans="1:3">
      <c r="A25" s="9" t="s">
        <v>6824</v>
      </c>
      <c r="B25" s="9" t="s">
        <v>6819</v>
      </c>
      <c r="C25" s="151">
        <f>C29-C17-C21</f>
        <v>340633498</v>
      </c>
    </row>
    <row r="26" spans="1:3">
      <c r="A26" s="9" t="s">
        <v>6816</v>
      </c>
      <c r="B26" s="9" t="s">
        <v>6819</v>
      </c>
      <c r="C26" s="151">
        <f>C30-C18-C22</f>
        <v>84166373</v>
      </c>
    </row>
    <row r="27" spans="1:3">
      <c r="A27" s="9" t="s">
        <v>6825</v>
      </c>
      <c r="B27" s="9" t="s">
        <v>6819</v>
      </c>
      <c r="C27" s="151">
        <f>C25-C26</f>
        <v>256467125</v>
      </c>
    </row>
    <row r="28" spans="1:3">
      <c r="C28" s="151"/>
    </row>
    <row r="29" spans="1:3">
      <c r="A29" s="9" t="s">
        <v>6826</v>
      </c>
      <c r="B29" s="9" t="s">
        <v>6827</v>
      </c>
      <c r="C29" s="151">
        <f>SUM('110113'!H11,'110113'!H14,'110113'!H18,'110113'!H19)</f>
        <v>21324575952</v>
      </c>
    </row>
    <row r="30" spans="1:3">
      <c r="A30" s="9" t="s">
        <v>6816</v>
      </c>
      <c r="B30" s="9" t="s">
        <v>6828</v>
      </c>
      <c r="C30" s="151">
        <f>SUM('110113'!H12,'110113'!H15)</f>
        <v>5353557079</v>
      </c>
    </row>
    <row r="31" spans="1:3">
      <c r="A31" s="51" t="s">
        <v>6829</v>
      </c>
      <c r="B31" s="9" t="s">
        <v>6819</v>
      </c>
      <c r="C31" s="151">
        <f>C29-C30</f>
        <v>15971018873</v>
      </c>
    </row>
    <row r="32" spans="1:3">
      <c r="C32" s="151"/>
    </row>
    <row r="33" spans="1:3">
      <c r="A33" s="288" t="s">
        <v>736</v>
      </c>
      <c r="B33" s="51"/>
      <c r="C33" s="151"/>
    </row>
    <row r="34" spans="1:3">
      <c r="A34" s="9" t="s">
        <v>6830</v>
      </c>
      <c r="B34" s="9" t="s">
        <v>6831</v>
      </c>
      <c r="C34" s="151">
        <f>'110113'!H21</f>
        <v>11432825</v>
      </c>
    </row>
    <row r="35" spans="1:3">
      <c r="A35" s="9" t="s">
        <v>6832</v>
      </c>
      <c r="B35" s="9" t="s">
        <v>6833</v>
      </c>
      <c r="C35" s="151">
        <f>-'110113'!H22</f>
        <v>-9740</v>
      </c>
    </row>
    <row r="36" spans="1:3">
      <c r="A36" s="9" t="s">
        <v>6834</v>
      </c>
      <c r="B36" s="9" t="s">
        <v>6835</v>
      </c>
      <c r="C36" s="151">
        <f>'110113'!H23</f>
        <v>0</v>
      </c>
    </row>
    <row r="37" spans="1:3">
      <c r="A37" s="9" t="s">
        <v>225</v>
      </c>
      <c r="B37" s="9" t="s">
        <v>6836</v>
      </c>
      <c r="C37" s="151">
        <f>'110113'!H24</f>
        <v>776123</v>
      </c>
    </row>
    <row r="38" spans="1:3">
      <c r="A38" s="9" t="s">
        <v>6837</v>
      </c>
      <c r="B38" s="9" t="s">
        <v>6838</v>
      </c>
      <c r="C38" s="151">
        <f>'110113'!H27</f>
        <v>10919197</v>
      </c>
    </row>
    <row r="39" spans="1:3">
      <c r="A39" s="9" t="s">
        <v>6839</v>
      </c>
      <c r="B39" s="9" t="s">
        <v>6819</v>
      </c>
      <c r="C39" s="151">
        <f>C42-SUM(C34:C38)-C40</f>
        <v>916189679</v>
      </c>
    </row>
    <row r="40" spans="1:3">
      <c r="A40" s="68" t="s">
        <v>754</v>
      </c>
      <c r="B40" s="9" t="s">
        <v>6840</v>
      </c>
      <c r="C40" s="151">
        <f>'110113'!H29</f>
        <v>64383024</v>
      </c>
    </row>
    <row r="41" spans="1:3">
      <c r="A41" s="68" t="s">
        <v>756</v>
      </c>
      <c r="B41" s="9" t="s">
        <v>6841</v>
      </c>
      <c r="C41" s="151">
        <f>'110113'!H30</f>
        <v>0</v>
      </c>
    </row>
    <row r="42" spans="1:3">
      <c r="A42" s="51" t="s">
        <v>6842</v>
      </c>
      <c r="B42" s="9" t="s">
        <v>6843</v>
      </c>
      <c r="C42" s="151">
        <f>'110113'!H31</f>
        <v>1003691108</v>
      </c>
    </row>
    <row r="44" spans="1:3">
      <c r="A44" s="288" t="s">
        <v>760</v>
      </c>
    </row>
    <row r="45" spans="1:3">
      <c r="A45" s="9" t="s">
        <v>6844</v>
      </c>
      <c r="B45" s="9" t="s">
        <v>6845</v>
      </c>
      <c r="C45" s="151">
        <f>'110113'!H33</f>
        <v>19062550</v>
      </c>
    </row>
    <row r="46" spans="1:3">
      <c r="A46" s="9" t="s">
        <v>6846</v>
      </c>
      <c r="B46" s="9" t="s">
        <v>6847</v>
      </c>
      <c r="C46" s="151">
        <f>'110113'!H34</f>
        <v>1000</v>
      </c>
    </row>
    <row r="47" spans="1:3">
      <c r="A47" s="9" t="s">
        <v>6848</v>
      </c>
      <c r="B47" s="9" t="s">
        <v>6849</v>
      </c>
      <c r="C47" s="151">
        <f>'110113'!H35</f>
        <v>0</v>
      </c>
    </row>
    <row r="48" spans="1:3">
      <c r="A48" s="9" t="s">
        <v>6850</v>
      </c>
      <c r="B48" s="9" t="s">
        <v>6851</v>
      </c>
      <c r="C48" s="151">
        <f>'110113'!H36</f>
        <v>0</v>
      </c>
    </row>
    <row r="49" spans="1:3">
      <c r="A49" s="9" t="s">
        <v>6852</v>
      </c>
      <c r="B49" s="9" t="s">
        <v>6853</v>
      </c>
      <c r="C49" s="151">
        <f>'110113'!H37</f>
        <v>0</v>
      </c>
    </row>
    <row r="50" spans="1:3">
      <c r="A50" s="9" t="s">
        <v>6854</v>
      </c>
      <c r="B50" s="9" t="s">
        <v>6855</v>
      </c>
      <c r="C50" s="151">
        <f>SUM('110113'!H38,'110113'!H39)</f>
        <v>873367801</v>
      </c>
    </row>
    <row r="51" spans="1:3">
      <c r="A51" s="9" t="s">
        <v>6856</v>
      </c>
      <c r="B51" s="9" t="s">
        <v>6857</v>
      </c>
      <c r="C51" s="151">
        <f>-'110113'!H40</f>
        <v>-247468121</v>
      </c>
    </row>
    <row r="52" spans="1:3">
      <c r="A52" s="9" t="s">
        <v>6858</v>
      </c>
      <c r="B52" s="9" t="s">
        <v>6859</v>
      </c>
      <c r="C52" s="151">
        <f>'110113'!H41</f>
        <v>0</v>
      </c>
    </row>
    <row r="53" spans="1:3">
      <c r="A53" s="9" t="s">
        <v>6860</v>
      </c>
      <c r="B53" s="9" t="s">
        <v>6861</v>
      </c>
      <c r="C53" s="151">
        <f>'110113'!H42</f>
        <v>19668040</v>
      </c>
    </row>
    <row r="54" spans="1:3">
      <c r="A54" s="9" t="s">
        <v>6862</v>
      </c>
      <c r="B54" s="9" t="s">
        <v>6863</v>
      </c>
      <c r="C54" s="151">
        <f>SUM('110113'!H43:H50)-'110113'!H51+'110113'!H52</f>
        <v>132761125</v>
      </c>
    </row>
    <row r="55" spans="1:3">
      <c r="A55" s="9" t="s">
        <v>6864</v>
      </c>
      <c r="B55" s="9" t="s">
        <v>6865</v>
      </c>
      <c r="C55" s="151">
        <f>'110113'!H53</f>
        <v>35015186</v>
      </c>
    </row>
    <row r="56" spans="1:3">
      <c r="A56" s="9" t="s">
        <v>6866</v>
      </c>
      <c r="B56" s="9" t="s">
        <v>6867</v>
      </c>
      <c r="C56" s="151">
        <f>'110113'!H54</f>
        <v>0</v>
      </c>
    </row>
    <row r="57" spans="1:3">
      <c r="A57" s="9" t="s">
        <v>6868</v>
      </c>
      <c r="B57" s="9" t="s">
        <v>6869</v>
      </c>
      <c r="C57" s="151">
        <f>SUM('110113'!H55,'110113'!H56)</f>
        <v>46490458</v>
      </c>
    </row>
    <row r="58" spans="1:3">
      <c r="A58" s="9" t="s">
        <v>6870</v>
      </c>
      <c r="B58" s="9" t="s">
        <v>6871</v>
      </c>
      <c r="C58" s="151">
        <f>'110113'!H57</f>
        <v>0</v>
      </c>
    </row>
    <row r="59" spans="1:3">
      <c r="A59" s="9" t="s">
        <v>6872</v>
      </c>
      <c r="B59" s="9" t="s">
        <v>6873</v>
      </c>
      <c r="C59" s="151">
        <f>'110113'!H58</f>
        <v>16222776</v>
      </c>
    </row>
    <row r="60" spans="1:3">
      <c r="A60" s="9" t="s">
        <v>6874</v>
      </c>
      <c r="B60" s="9" t="s">
        <v>6875</v>
      </c>
      <c r="C60" s="151">
        <f>'110113'!H59</f>
        <v>283325964</v>
      </c>
    </row>
    <row r="61" spans="1:3">
      <c r="A61" s="9" t="s">
        <v>6876</v>
      </c>
      <c r="B61" s="9" t="s">
        <v>6877</v>
      </c>
      <c r="C61" s="151">
        <f>'110113'!H60</f>
        <v>0</v>
      </c>
    </row>
    <row r="62" spans="1:3">
      <c r="A62" s="68" t="s">
        <v>6878</v>
      </c>
      <c r="B62" s="9" t="s">
        <v>6879</v>
      </c>
      <c r="C62" s="151">
        <f>'110113'!H61-'110113'!H62</f>
        <v>124843953</v>
      </c>
    </row>
    <row r="63" spans="1:3">
      <c r="A63" s="68" t="s">
        <v>6880</v>
      </c>
      <c r="B63" s="9" t="s">
        <v>6881</v>
      </c>
      <c r="C63" s="151">
        <f>'110113'!H63-'110113'!H64</f>
        <v>0</v>
      </c>
    </row>
    <row r="64" spans="1:3">
      <c r="A64" s="51" t="s">
        <v>6882</v>
      </c>
      <c r="B64" s="9" t="s">
        <v>6819</v>
      </c>
      <c r="C64" s="151">
        <f>SUM(C45:C63)</f>
        <v>1303290732</v>
      </c>
    </row>
    <row r="67" spans="1:4">
      <c r="A67" s="288" t="s">
        <v>832</v>
      </c>
      <c r="B67" s="51"/>
    </row>
    <row r="68" spans="1:4">
      <c r="A68" s="9" t="s">
        <v>6883</v>
      </c>
      <c r="B68" s="9" t="s">
        <v>6884</v>
      </c>
      <c r="C68" s="151">
        <f>'110113'!H79</f>
        <v>28608100</v>
      </c>
    </row>
    <row r="69" spans="1:4">
      <c r="A69" s="9" t="s">
        <v>230</v>
      </c>
      <c r="B69" s="9" t="s">
        <v>6885</v>
      </c>
      <c r="C69" s="151">
        <f>SUM('110113'!H80:H81)</f>
        <v>4622215</v>
      </c>
    </row>
    <row r="70" spans="1:4">
      <c r="A70" s="9" t="s">
        <v>6886</v>
      </c>
      <c r="B70" s="9" t="s">
        <v>6887</v>
      </c>
      <c r="C70" s="151">
        <f>SUM('110113'!H83:H84)</f>
        <v>25180654</v>
      </c>
    </row>
    <row r="71" spans="1:4" ht="31.5" customHeight="1">
      <c r="A71" s="9" t="s">
        <v>4918</v>
      </c>
      <c r="B71" s="9" t="s">
        <v>6888</v>
      </c>
      <c r="C71" s="151">
        <f>'110113'!H85</f>
        <v>-14106</v>
      </c>
      <c r="D71" s="9" t="s">
        <v>6889</v>
      </c>
    </row>
    <row r="72" spans="1:4">
      <c r="B72" s="9" t="s">
        <v>6890</v>
      </c>
      <c r="C72" s="151">
        <f>'110113'!H86</f>
        <v>0</v>
      </c>
    </row>
    <row r="73" spans="1:4">
      <c r="A73" s="9" t="s">
        <v>236</v>
      </c>
      <c r="B73" s="9" t="s">
        <v>6891</v>
      </c>
      <c r="C73" s="151">
        <f>SUM('110113'!H82,'110113'!H87,'110113'!H90,'110113'!H92)</f>
        <v>1551584170</v>
      </c>
    </row>
    <row r="74" spans="1:4">
      <c r="A74" s="9" t="s">
        <v>6892</v>
      </c>
      <c r="B74" s="9" t="s">
        <v>6893</v>
      </c>
      <c r="C74" s="151">
        <f>'110113'!H88</f>
        <v>0</v>
      </c>
    </row>
    <row r="75" spans="1:4">
      <c r="A75" s="9" t="s">
        <v>6894</v>
      </c>
      <c r="B75" s="9" t="s">
        <v>6895</v>
      </c>
      <c r="C75" s="151">
        <f>'110113'!H89</f>
        <v>0</v>
      </c>
    </row>
    <row r="76" spans="1:4">
      <c r="A76" s="9" t="s">
        <v>6896</v>
      </c>
      <c r="B76" s="9" t="s">
        <v>6897</v>
      </c>
      <c r="C76" s="151">
        <f>'110113'!H91</f>
        <v>1246319322</v>
      </c>
    </row>
    <row r="77" spans="1:4">
      <c r="A77" s="51" t="s">
        <v>6898</v>
      </c>
      <c r="B77" s="9" t="s">
        <v>6819</v>
      </c>
      <c r="C77" s="151">
        <f>SUM(C68:C76)</f>
        <v>2856300355</v>
      </c>
    </row>
    <row r="79" spans="1:4">
      <c r="A79" s="51" t="s">
        <v>6899</v>
      </c>
      <c r="B79" s="9" t="s">
        <v>6900</v>
      </c>
      <c r="C79" s="309">
        <f>C31+C42+C64+C77</f>
        <v>21134301068</v>
      </c>
    </row>
    <row r="80" spans="1:4">
      <c r="B80" s="51"/>
      <c r="C80" s="51"/>
    </row>
    <row r="82" spans="1:3" ht="18">
      <c r="A82" s="6" t="s">
        <v>6810</v>
      </c>
      <c r="B82" s="6"/>
      <c r="C82" s="6"/>
    </row>
    <row r="83" spans="1:3" ht="18">
      <c r="A83" s="6" t="s">
        <v>6901</v>
      </c>
      <c r="B83" s="6"/>
      <c r="C83" s="6"/>
    </row>
    <row r="84" spans="1:3" ht="18">
      <c r="A84" s="6"/>
      <c r="B84" s="6"/>
      <c r="C84" s="6"/>
    </row>
    <row r="85" spans="1:3">
      <c r="A85" s="34"/>
      <c r="B85" s="34"/>
      <c r="C85" s="34"/>
    </row>
    <row r="86" spans="1:3">
      <c r="A86" s="51"/>
      <c r="B86" s="51"/>
      <c r="C86" s="51"/>
    </row>
    <row r="87" spans="1:3">
      <c r="A87" s="51"/>
      <c r="B87" s="288" t="s">
        <v>6812</v>
      </c>
    </row>
    <row r="88" spans="1:3">
      <c r="B88" s="288" t="s">
        <v>6813</v>
      </c>
      <c r="C88" s="288" t="str">
        <f>$C$16</f>
        <v>December 31, 2025</v>
      </c>
    </row>
    <row r="89" spans="1:3">
      <c r="A89" s="288" t="s">
        <v>868</v>
      </c>
      <c r="B89" s="51"/>
      <c r="C89" s="151" t="s">
        <v>85</v>
      </c>
    </row>
    <row r="90" spans="1:3">
      <c r="A90" s="9" t="s">
        <v>6902</v>
      </c>
      <c r="B90" s="9" t="s">
        <v>6903</v>
      </c>
      <c r="C90" s="151">
        <f>'110113'!H139</f>
        <v>187364863</v>
      </c>
    </row>
    <row r="91" spans="1:3">
      <c r="A91" s="9" t="s">
        <v>6904</v>
      </c>
      <c r="B91" s="9" t="s">
        <v>6905</v>
      </c>
      <c r="C91" s="151">
        <f>'110113'!H140</f>
        <v>28984701</v>
      </c>
    </row>
    <row r="92" spans="1:3">
      <c r="A92" s="9" t="s">
        <v>6906</v>
      </c>
      <c r="B92" s="9" t="s">
        <v>6907</v>
      </c>
      <c r="C92" s="151">
        <f>'110113'!H141</f>
        <v>0</v>
      </c>
    </row>
    <row r="93" spans="1:3">
      <c r="A93" s="9" t="s">
        <v>6908</v>
      </c>
      <c r="B93" s="9" t="s">
        <v>6909</v>
      </c>
      <c r="C93" s="151">
        <f>'110113'!H142</f>
        <v>0</v>
      </c>
    </row>
    <row r="94" spans="1:3">
      <c r="A94" s="9" t="s">
        <v>6910</v>
      </c>
      <c r="B94" s="9" t="s">
        <v>6911</v>
      </c>
      <c r="C94" s="151">
        <f>'110113'!H143</f>
        <v>0</v>
      </c>
    </row>
    <row r="95" spans="1:3">
      <c r="A95" s="9" t="s">
        <v>6912</v>
      </c>
      <c r="B95" s="9" t="s">
        <v>6913</v>
      </c>
      <c r="C95" s="151">
        <f>'110113'!H144</f>
        <v>2658731405</v>
      </c>
    </row>
    <row r="96" spans="1:3">
      <c r="A96" s="9" t="s">
        <v>6914</v>
      </c>
      <c r="B96" s="9" t="s">
        <v>6915</v>
      </c>
      <c r="C96" s="151">
        <f>'110113'!H145</f>
        <v>0</v>
      </c>
    </row>
    <row r="97" spans="1:3">
      <c r="A97" s="9" t="s">
        <v>244</v>
      </c>
      <c r="B97" s="9" t="s">
        <v>6916</v>
      </c>
      <c r="C97" s="151">
        <f>-'110113'!H146-'110113'!H147</f>
        <v>0</v>
      </c>
    </row>
    <row r="98" spans="1:3">
      <c r="A98" s="9" t="s">
        <v>6917</v>
      </c>
      <c r="B98" s="9" t="s">
        <v>6918</v>
      </c>
      <c r="C98" s="151">
        <f>'110113'!H148</f>
        <v>3073089375</v>
      </c>
    </row>
    <row r="99" spans="1:3">
      <c r="A99" s="9" t="s">
        <v>6919</v>
      </c>
      <c r="B99" s="9" t="s">
        <v>6920</v>
      </c>
      <c r="C99" s="151">
        <f>'110113'!H149</f>
        <v>-2738692</v>
      </c>
    </row>
    <row r="100" spans="1:3">
      <c r="A100" s="9" t="s">
        <v>6921</v>
      </c>
      <c r="B100" s="9" t="s">
        <v>6922</v>
      </c>
      <c r="C100" s="151">
        <f>-'110113'!H150</f>
        <v>0</v>
      </c>
    </row>
    <row r="101" spans="1:3">
      <c r="A101" s="68" t="s">
        <v>6923</v>
      </c>
      <c r="B101" s="9" t="s">
        <v>6924</v>
      </c>
      <c r="C101" s="151">
        <f>'110113'!H151</f>
        <v>1839828</v>
      </c>
    </row>
    <row r="102" spans="1:3">
      <c r="A102" s="51" t="s">
        <v>6925</v>
      </c>
      <c r="B102" s="9" t="s">
        <v>6819</v>
      </c>
      <c r="C102" s="151">
        <f>SUM(C90:C101)</f>
        <v>5947271480</v>
      </c>
    </row>
    <row r="104" spans="1:3">
      <c r="A104" s="288" t="s">
        <v>883</v>
      </c>
      <c r="B104" s="51"/>
    </row>
    <row r="105" spans="1:3">
      <c r="A105" s="9" t="s">
        <v>6926</v>
      </c>
      <c r="B105" s="9" t="s">
        <v>6927</v>
      </c>
      <c r="C105" s="151">
        <f>'110113'!H154</f>
        <v>6029365000</v>
      </c>
    </row>
    <row r="106" spans="1:3">
      <c r="A106" s="9" t="s">
        <v>6928</v>
      </c>
      <c r="B106" s="9" t="s">
        <v>6929</v>
      </c>
      <c r="C106" s="151">
        <f>-'110113'!H155</f>
        <v>0</v>
      </c>
    </row>
    <row r="107" spans="1:3">
      <c r="A107" s="9" t="s">
        <v>6930</v>
      </c>
      <c r="B107" s="9" t="s">
        <v>6931</v>
      </c>
      <c r="C107" s="151">
        <f>'110113'!H156</f>
        <v>1000000000</v>
      </c>
    </row>
    <row r="108" spans="1:3">
      <c r="A108" s="9" t="s">
        <v>6932</v>
      </c>
      <c r="B108" s="9" t="s">
        <v>6933</v>
      </c>
      <c r="C108" s="151">
        <f>'110113'!H157</f>
        <v>0</v>
      </c>
    </row>
    <row r="109" spans="1:3">
      <c r="A109" s="9" t="s">
        <v>6934</v>
      </c>
      <c r="B109" s="9" t="s">
        <v>6935</v>
      </c>
      <c r="C109" s="151">
        <f>'110113'!H158</f>
        <v>0</v>
      </c>
    </row>
    <row r="110" spans="1:3">
      <c r="A110" s="9" t="s">
        <v>6936</v>
      </c>
      <c r="B110" s="9" t="s">
        <v>6937</v>
      </c>
      <c r="C110" s="151">
        <f>-'110113'!H159</f>
        <v>-3867</v>
      </c>
    </row>
    <row r="111" spans="1:3">
      <c r="A111" s="51" t="s">
        <v>6938</v>
      </c>
      <c r="B111" s="9" t="s">
        <v>6819</v>
      </c>
      <c r="C111" s="151">
        <f>SUM(C105:C110)</f>
        <v>7029361133</v>
      </c>
    </row>
    <row r="112" spans="1:3">
      <c r="C112" s="151"/>
    </row>
    <row r="113" spans="1:3">
      <c r="A113" s="288" t="s">
        <v>902</v>
      </c>
      <c r="B113" s="51"/>
      <c r="C113" s="151"/>
    </row>
    <row r="114" spans="1:3">
      <c r="A114" s="9" t="s">
        <v>6939</v>
      </c>
      <c r="B114" s="9" t="s">
        <v>6940</v>
      </c>
      <c r="C114" s="151">
        <f>'110113'!H173</f>
        <v>0</v>
      </c>
    </row>
    <row r="115" spans="1:3">
      <c r="A115" s="9" t="s">
        <v>6941</v>
      </c>
      <c r="B115" s="9" t="s">
        <v>6942</v>
      </c>
      <c r="C115" s="151">
        <f>'110113'!H174</f>
        <v>389675381</v>
      </c>
    </row>
    <row r="116" spans="1:3">
      <c r="A116" s="9" t="s">
        <v>6943</v>
      </c>
      <c r="B116" s="9" t="s">
        <v>6944</v>
      </c>
      <c r="C116" s="151">
        <f>'110113'!H175</f>
        <v>190924082</v>
      </c>
    </row>
    <row r="117" spans="1:3">
      <c r="A117" s="9" t="s">
        <v>6945</v>
      </c>
      <c r="B117" s="9" t="s">
        <v>6946</v>
      </c>
      <c r="C117" s="151">
        <f>'110113'!H176</f>
        <v>212532942</v>
      </c>
    </row>
    <row r="118" spans="1:3">
      <c r="A118" s="9" t="s">
        <v>6947</v>
      </c>
      <c r="B118" s="9" t="s">
        <v>6948</v>
      </c>
      <c r="C118" s="151">
        <f>'110113'!H177</f>
        <v>29498035</v>
      </c>
    </row>
    <row r="119" spans="1:3">
      <c r="A119" s="9" t="s">
        <v>3207</v>
      </c>
      <c r="B119" s="9" t="s">
        <v>6949</v>
      </c>
      <c r="C119" s="151">
        <f>'110113'!H178</f>
        <v>22852027</v>
      </c>
    </row>
    <row r="120" spans="1:3">
      <c r="A120" s="9" t="s">
        <v>6950</v>
      </c>
      <c r="B120" s="9" t="s">
        <v>6951</v>
      </c>
      <c r="C120" s="151">
        <f>'110113'!H179</f>
        <v>90208072</v>
      </c>
    </row>
    <row r="121" spans="1:3">
      <c r="A121" s="9" t="s">
        <v>6952</v>
      </c>
      <c r="B121" s="9" t="s">
        <v>6953</v>
      </c>
      <c r="C121" s="151">
        <f>'110113'!H180</f>
        <v>0</v>
      </c>
    </row>
    <row r="122" spans="1:3">
      <c r="A122" s="9" t="s">
        <v>6954</v>
      </c>
      <c r="B122" s="9" t="s">
        <v>6955</v>
      </c>
      <c r="C122" s="151">
        <f>'110113'!H181</f>
        <v>0</v>
      </c>
    </row>
    <row r="123" spans="1:3">
      <c r="A123" s="9" t="s">
        <v>6956</v>
      </c>
      <c r="B123" s="9" t="s">
        <v>6957</v>
      </c>
      <c r="C123" s="151">
        <f>'110113'!H182</f>
        <v>0</v>
      </c>
    </row>
    <row r="124" spans="1:3">
      <c r="A124" s="9" t="s">
        <v>6958</v>
      </c>
      <c r="B124" s="9" t="s">
        <v>6959</v>
      </c>
      <c r="C124" s="151">
        <f>'110113'!H183</f>
        <v>0</v>
      </c>
    </row>
    <row r="125" spans="1:3">
      <c r="A125" s="9" t="s">
        <v>6960</v>
      </c>
      <c r="B125" s="9" t="s">
        <v>6961</v>
      </c>
      <c r="C125" s="151">
        <f>SUM('110113'!H184:H185)</f>
        <v>530519094</v>
      </c>
    </row>
    <row r="126" spans="1:3">
      <c r="A126" s="68" t="s">
        <v>6878</v>
      </c>
      <c r="B126" s="9" t="s">
        <v>6962</v>
      </c>
      <c r="C126" s="151">
        <f>'110113'!H186+'110113'!H187</f>
        <v>21051123</v>
      </c>
    </row>
    <row r="127" spans="1:3">
      <c r="A127" s="68" t="s">
        <v>6880</v>
      </c>
      <c r="B127" s="9" t="s">
        <v>6963</v>
      </c>
      <c r="C127" s="151">
        <f>'110113'!H188-'110113'!H189</f>
        <v>0</v>
      </c>
    </row>
    <row r="128" spans="1:3">
      <c r="A128" s="288" t="s">
        <v>6964</v>
      </c>
      <c r="B128" s="9" t="s">
        <v>6819</v>
      </c>
      <c r="C128" s="151">
        <f>SUM(C114:C127)</f>
        <v>1487260756</v>
      </c>
    </row>
    <row r="129" spans="1:3">
      <c r="C129" s="151"/>
    </row>
    <row r="130" spans="1:3">
      <c r="A130" s="288" t="s">
        <v>923</v>
      </c>
      <c r="B130" s="51"/>
      <c r="C130" s="151"/>
    </row>
    <row r="131" spans="1:3">
      <c r="A131" s="9" t="s">
        <v>6965</v>
      </c>
      <c r="B131" s="9" t="s">
        <v>6966</v>
      </c>
      <c r="C131" s="151">
        <f>'110113'!H202</f>
        <v>4516390</v>
      </c>
    </row>
    <row r="132" spans="1:3">
      <c r="A132" s="9" t="s">
        <v>257</v>
      </c>
      <c r="B132" s="9" t="s">
        <v>6967</v>
      </c>
      <c r="C132" s="151">
        <f>SUM('110113'!H205:H207)</f>
        <v>3065015109</v>
      </c>
    </row>
    <row r="133" spans="1:3">
      <c r="A133" s="9" t="s">
        <v>255</v>
      </c>
      <c r="B133" s="9" t="s">
        <v>6968</v>
      </c>
      <c r="C133" s="151">
        <f>'110113'!H203</f>
        <v>7499940</v>
      </c>
    </row>
    <row r="134" spans="1:3">
      <c r="A134" s="9" t="s">
        <v>6969</v>
      </c>
      <c r="B134" s="9" t="s">
        <v>6970</v>
      </c>
      <c r="C134" s="151">
        <f>'110113'!H204</f>
        <v>0</v>
      </c>
    </row>
    <row r="135" spans="1:3">
      <c r="A135" s="9" t="s">
        <v>6896</v>
      </c>
      <c r="B135" s="9" t="s">
        <v>6971</v>
      </c>
      <c r="C135" s="151">
        <f>'110113'!H208</f>
        <v>2778598339</v>
      </c>
    </row>
    <row r="136" spans="1:3">
      <c r="A136" s="51" t="s">
        <v>6972</v>
      </c>
      <c r="B136" s="9" t="s">
        <v>6819</v>
      </c>
      <c r="C136" s="151">
        <f>SUM(C131:C135)</f>
        <v>5855629778</v>
      </c>
    </row>
    <row r="137" spans="1:3">
      <c r="C137" s="151"/>
    </row>
    <row r="138" spans="1:3">
      <c r="A138" s="288" t="s">
        <v>6973</v>
      </c>
      <c r="B138" s="51"/>
      <c r="C138" s="151"/>
    </row>
    <row r="139" spans="1:3">
      <c r="A139" s="9" t="s">
        <v>6974</v>
      </c>
      <c r="B139" s="9" t="s">
        <v>6975</v>
      </c>
      <c r="C139" s="151">
        <f>'110113'!H163</f>
        <v>0</v>
      </c>
    </row>
    <row r="140" spans="1:3">
      <c r="A140" s="9" t="s">
        <v>6976</v>
      </c>
      <c r="B140" s="9" t="s">
        <v>6977</v>
      </c>
      <c r="C140" s="151">
        <f>'110113'!H164</f>
        <v>21740883</v>
      </c>
    </row>
    <row r="141" spans="1:3">
      <c r="A141" s="9" t="s">
        <v>6978</v>
      </c>
      <c r="B141" s="9" t="s">
        <v>6979</v>
      </c>
      <c r="C141" s="151">
        <f>'110113'!H165</f>
        <v>979104</v>
      </c>
    </row>
    <row r="142" spans="1:3">
      <c r="A142" s="9" t="s">
        <v>6980</v>
      </c>
      <c r="B142" s="9" t="s">
        <v>6981</v>
      </c>
      <c r="C142" s="151">
        <f>SUM('110113'!H162,'110113'!H166,'110113'!H167)</f>
        <v>767538599</v>
      </c>
    </row>
    <row r="143" spans="1:3">
      <c r="A143" s="51" t="s">
        <v>6982</v>
      </c>
      <c r="B143" s="9" t="s">
        <v>6819</v>
      </c>
      <c r="C143" s="151">
        <f>SUM(C139:C142)</f>
        <v>790258586</v>
      </c>
    </row>
    <row r="144" spans="1:3">
      <c r="A144" s="51"/>
      <c r="C144" s="151"/>
    </row>
    <row r="145" spans="1:3">
      <c r="A145" s="288" t="s">
        <v>891</v>
      </c>
      <c r="C145" s="151"/>
    </row>
    <row r="146" spans="1:3">
      <c r="A146" s="68" t="s">
        <v>898</v>
      </c>
      <c r="B146" s="9" t="s">
        <v>6983</v>
      </c>
      <c r="C146" s="151">
        <f>'110113'!H168</f>
        <v>11219934</v>
      </c>
    </row>
    <row r="147" spans="1:3">
      <c r="A147" s="68" t="s">
        <v>899</v>
      </c>
      <c r="B147" s="9" t="s">
        <v>6984</v>
      </c>
      <c r="C147" s="151">
        <f>'110113'!H169</f>
        <v>0</v>
      </c>
    </row>
    <row r="148" spans="1:3">
      <c r="A148" s="68" t="s">
        <v>6985</v>
      </c>
      <c r="B148" s="9" t="s">
        <v>6986</v>
      </c>
      <c r="C148" s="151">
        <f>'110113'!H170</f>
        <v>13299401</v>
      </c>
    </row>
    <row r="149" spans="1:3">
      <c r="A149" s="51" t="s">
        <v>6987</v>
      </c>
      <c r="C149" s="151">
        <f>SUM(C146:C148)</f>
        <v>24519335</v>
      </c>
    </row>
    <row r="150" spans="1:3">
      <c r="A150" s="68"/>
      <c r="C150" s="151"/>
    </row>
    <row r="151" spans="1:3">
      <c r="A151" s="68"/>
      <c r="C151" s="151"/>
    </row>
    <row r="152" spans="1:3">
      <c r="A152" s="288" t="s">
        <v>6988</v>
      </c>
      <c r="B152" s="9" t="s">
        <v>6989</v>
      </c>
      <c r="C152" s="309">
        <f>C143+C136+C128+C111+C102+C149</f>
        <v>21134301068</v>
      </c>
    </row>
    <row r="155" spans="1:3" ht="18">
      <c r="A155" s="6" t="s">
        <v>6990</v>
      </c>
      <c r="B155" s="6"/>
      <c r="C155" s="6"/>
    </row>
    <row r="156" spans="1:3" ht="18">
      <c r="A156" s="6" t="s">
        <v>6991</v>
      </c>
      <c r="B156" s="6"/>
      <c r="C156" s="6"/>
    </row>
    <row r="159" spans="1:3">
      <c r="B159" s="288" t="s">
        <v>6812</v>
      </c>
    </row>
    <row r="160" spans="1:3">
      <c r="B160" s="288" t="s">
        <v>6813</v>
      </c>
      <c r="C160" s="288" t="str">
        <f>$C$16</f>
        <v>December 31, 2025</v>
      </c>
    </row>
    <row r="161" spans="1:3">
      <c r="A161" s="288" t="s">
        <v>6992</v>
      </c>
      <c r="B161" s="51"/>
      <c r="C161" s="51"/>
    </row>
    <row r="162" spans="1:3">
      <c r="A162" s="9" t="s">
        <v>6993</v>
      </c>
      <c r="B162" s="9" t="s">
        <v>6994</v>
      </c>
      <c r="C162" s="193">
        <f>'114117'!I23</f>
        <v>4370682879</v>
      </c>
    </row>
    <row r="163" spans="1:3">
      <c r="A163" s="9" t="s">
        <v>6995</v>
      </c>
    </row>
    <row r="164" spans="1:3">
      <c r="A164" s="9" t="s">
        <v>6996</v>
      </c>
      <c r="B164" s="9" t="s">
        <v>6997</v>
      </c>
      <c r="C164" s="151">
        <f>'114117'!I25</f>
        <v>2641901566</v>
      </c>
    </row>
    <row r="165" spans="1:3">
      <c r="A165" s="9" t="s">
        <v>6998</v>
      </c>
      <c r="B165" s="9" t="s">
        <v>6999</v>
      </c>
      <c r="C165" s="151">
        <f>'114117'!I26</f>
        <v>346208043</v>
      </c>
    </row>
    <row r="166" spans="1:3">
      <c r="A166" s="9" t="s">
        <v>7000</v>
      </c>
      <c r="B166" s="9" t="s">
        <v>7001</v>
      </c>
      <c r="C166" s="151">
        <f>'114117'!I27</f>
        <v>368382075</v>
      </c>
    </row>
    <row r="167" spans="1:3">
      <c r="A167" s="68" t="s">
        <v>7002</v>
      </c>
      <c r="B167" s="9" t="s">
        <v>7003</v>
      </c>
      <c r="C167" s="151">
        <f>'114117'!I28</f>
        <v>0</v>
      </c>
    </row>
    <row r="168" spans="1:3">
      <c r="A168" s="9" t="s">
        <v>7004</v>
      </c>
      <c r="B168" s="9" t="s">
        <v>7005</v>
      </c>
      <c r="C168" s="151">
        <f>'114117'!I29</f>
        <v>149145</v>
      </c>
    </row>
    <row r="169" spans="1:3">
      <c r="A169" s="9" t="s">
        <v>7006</v>
      </c>
      <c r="B169" s="9" t="s">
        <v>7007</v>
      </c>
      <c r="C169" s="151">
        <f>'114117'!I33+'114117'!I34-'114117'!I35</f>
        <v>25517397</v>
      </c>
    </row>
    <row r="170" spans="1:3">
      <c r="A170" s="9" t="s">
        <v>7008</v>
      </c>
      <c r="B170" s="9" t="s">
        <v>7009</v>
      </c>
      <c r="C170" s="151">
        <f>SUM('114117'!I31,'114117'!I32)</f>
        <v>0</v>
      </c>
    </row>
    <row r="171" spans="1:3">
      <c r="A171" s="9" t="s">
        <v>7010</v>
      </c>
      <c r="B171" s="9" t="s">
        <v>7011</v>
      </c>
      <c r="C171" s="151">
        <f>'114117'!I30</f>
        <v>0</v>
      </c>
    </row>
    <row r="172" spans="1:3">
      <c r="A172" s="9" t="s">
        <v>7012</v>
      </c>
      <c r="B172" s="9" t="s">
        <v>7013</v>
      </c>
      <c r="C172" s="151">
        <f>'114117'!I36</f>
        <v>290349664</v>
      </c>
    </row>
    <row r="173" spans="1:3">
      <c r="A173" s="9" t="s">
        <v>7014</v>
      </c>
      <c r="B173" s="9" t="s">
        <v>7015</v>
      </c>
      <c r="C173" s="151">
        <f>SUM('114117'!I37:I39)-'114117'!I40+'114117'!I41</f>
        <v>108617482</v>
      </c>
    </row>
    <row r="174" spans="1:3">
      <c r="A174" s="9" t="s">
        <v>7016</v>
      </c>
      <c r="B174" s="9" t="s">
        <v>7017</v>
      </c>
      <c r="C174" s="151">
        <f>SUM('114117'!I42,'114117'!I44)</f>
        <v>0</v>
      </c>
    </row>
    <row r="175" spans="1:3">
      <c r="A175" s="9" t="s">
        <v>7018</v>
      </c>
      <c r="B175" s="9" t="s">
        <v>7019</v>
      </c>
      <c r="C175" s="151">
        <f>SUM('114117'!I43,'114117'!I45)</f>
        <v>0</v>
      </c>
    </row>
    <row r="176" spans="1:3">
      <c r="A176" s="68" t="s">
        <v>7020</v>
      </c>
      <c r="B176" s="9" t="s">
        <v>7021</v>
      </c>
      <c r="C176" s="151">
        <f>'114117'!I46</f>
        <v>0</v>
      </c>
    </row>
    <row r="177" spans="1:3">
      <c r="A177" s="51" t="s">
        <v>7022</v>
      </c>
      <c r="B177" s="9" t="s">
        <v>6819</v>
      </c>
      <c r="C177" s="151">
        <f>SUM(C164:C173)-C174+C175+C176</f>
        <v>3781125372</v>
      </c>
    </row>
    <row r="178" spans="1:3">
      <c r="A178" s="51" t="s">
        <v>7023</v>
      </c>
      <c r="B178" s="9" t="s">
        <v>6819</v>
      </c>
      <c r="C178" s="193">
        <f>C162-C177</f>
        <v>589557507</v>
      </c>
    </row>
    <row r="179" spans="1:3">
      <c r="C179" s="151"/>
    </row>
    <row r="180" spans="1:3">
      <c r="A180" s="9" t="s">
        <v>7024</v>
      </c>
      <c r="B180" s="9" t="s">
        <v>7025</v>
      </c>
      <c r="C180" s="151"/>
    </row>
    <row r="181" spans="1:3">
      <c r="C181" s="151"/>
    </row>
    <row r="182" spans="1:3">
      <c r="A182" s="51" t="s">
        <v>7026</v>
      </c>
      <c r="B182" s="9" t="s">
        <v>6819</v>
      </c>
      <c r="C182" s="193">
        <f>C178+C179-C180+C181</f>
        <v>589557507</v>
      </c>
    </row>
    <row r="184" spans="1:3">
      <c r="A184" s="288" t="s">
        <v>7027</v>
      </c>
      <c r="B184" s="51"/>
    </row>
    <row r="185" spans="1:3">
      <c r="A185" s="9" t="s">
        <v>6993</v>
      </c>
      <c r="B185" s="9" t="s">
        <v>7028</v>
      </c>
      <c r="C185" s="193">
        <f>'114117'!K23</f>
        <v>855174139</v>
      </c>
    </row>
    <row r="186" spans="1:3">
      <c r="A186" s="9" t="s">
        <v>6995</v>
      </c>
    </row>
    <row r="187" spans="1:3">
      <c r="A187" s="9" t="s">
        <v>6996</v>
      </c>
      <c r="B187" s="9" t="s">
        <v>7029</v>
      </c>
      <c r="C187" s="151">
        <f>'114117'!K25</f>
        <v>526973993</v>
      </c>
    </row>
    <row r="188" spans="1:3">
      <c r="A188" s="9" t="s">
        <v>6998</v>
      </c>
      <c r="B188" s="9" t="s">
        <v>7030</v>
      </c>
      <c r="C188" s="151">
        <f>'114117'!K26</f>
        <v>52759783</v>
      </c>
    </row>
    <row r="189" spans="1:3">
      <c r="A189" s="9" t="s">
        <v>7000</v>
      </c>
      <c r="B189" s="9" t="s">
        <v>7031</v>
      </c>
      <c r="C189" s="151">
        <f>'114117'!K27</f>
        <v>97230156</v>
      </c>
    </row>
    <row r="190" spans="1:3">
      <c r="A190" s="68" t="s">
        <v>7002</v>
      </c>
      <c r="B190" s="9" t="s">
        <v>7032</v>
      </c>
      <c r="C190" s="151">
        <f>'114117'!K28</f>
        <v>0</v>
      </c>
    </row>
    <row r="191" spans="1:3">
      <c r="A191" s="9" t="s">
        <v>7004</v>
      </c>
      <c r="B191" s="9" t="s">
        <v>7005</v>
      </c>
      <c r="C191" s="151">
        <f>'114117'!K29</f>
        <v>158530</v>
      </c>
    </row>
    <row r="192" spans="1:3">
      <c r="A192" s="9" t="s">
        <v>7033</v>
      </c>
      <c r="B192" s="9" t="s">
        <v>7034</v>
      </c>
      <c r="C192" s="151">
        <f>'114117'!K33+'114117'!K34-'114117'!K35</f>
        <v>-24142697</v>
      </c>
    </row>
    <row r="193" spans="1:3">
      <c r="A193" s="9" t="s">
        <v>7008</v>
      </c>
      <c r="B193" s="9" t="s">
        <v>7035</v>
      </c>
      <c r="C193" s="151">
        <f>SUM('114117'!K31,'114117'!K32)</f>
        <v>0</v>
      </c>
    </row>
    <row r="194" spans="1:3">
      <c r="A194" s="9" t="s">
        <v>7006</v>
      </c>
      <c r="B194" s="9" t="s">
        <v>7036</v>
      </c>
      <c r="C194" s="151">
        <f>'114117'!K30</f>
        <v>0</v>
      </c>
    </row>
    <row r="195" spans="1:3">
      <c r="A195" s="9" t="s">
        <v>7012</v>
      </c>
      <c r="B195" s="9" t="s">
        <v>7037</v>
      </c>
      <c r="C195" s="151">
        <f>'114117'!K36</f>
        <v>70614512</v>
      </c>
    </row>
    <row r="196" spans="1:3">
      <c r="A196" s="9" t="s">
        <v>7014</v>
      </c>
      <c r="B196" s="9" t="s">
        <v>7038</v>
      </c>
      <c r="C196" s="151">
        <f>SUM('114117'!K37:K39)-'114117'!K40+'114117'!K41</f>
        <v>14533442</v>
      </c>
    </row>
    <row r="197" spans="1:3">
      <c r="A197" s="9" t="s">
        <v>7016</v>
      </c>
      <c r="B197" s="9" t="s">
        <v>7039</v>
      </c>
      <c r="C197" s="151">
        <f>SUM('114117'!K42,'114117'!K44)</f>
        <v>0</v>
      </c>
    </row>
    <row r="198" spans="1:3">
      <c r="A198" s="9" t="s">
        <v>7018</v>
      </c>
      <c r="B198" s="9" t="s">
        <v>7040</v>
      </c>
      <c r="C198" s="151">
        <f>SUM('114117'!K43,'114117'!K45)</f>
        <v>0</v>
      </c>
    </row>
    <row r="199" spans="1:3">
      <c r="A199" s="68" t="s">
        <v>7020</v>
      </c>
      <c r="B199" s="9" t="s">
        <v>7041</v>
      </c>
      <c r="C199" s="151">
        <f>'114117'!K46</f>
        <v>0</v>
      </c>
    </row>
    <row r="200" spans="1:3">
      <c r="A200" s="51" t="s">
        <v>7022</v>
      </c>
      <c r="B200" s="9" t="s">
        <v>6819</v>
      </c>
      <c r="C200" s="151">
        <f>SUM(C187:C196)-C197+C198+C199</f>
        <v>738127719</v>
      </c>
    </row>
    <row r="201" spans="1:3">
      <c r="A201" s="51" t="s">
        <v>7023</v>
      </c>
      <c r="B201" s="9" t="s">
        <v>6819</v>
      </c>
      <c r="C201" s="896">
        <f>C185-C200</f>
        <v>117046420</v>
      </c>
    </row>
    <row r="202" spans="1:3">
      <c r="C202" s="151"/>
    </row>
    <row r="203" spans="1:3">
      <c r="A203" s="9" t="s">
        <v>7042</v>
      </c>
      <c r="B203" s="9" t="s">
        <v>7025</v>
      </c>
      <c r="C203" s="151"/>
    </row>
    <row r="204" spans="1:3">
      <c r="C204" s="151"/>
    </row>
    <row r="205" spans="1:3">
      <c r="A205" s="51" t="s">
        <v>7043</v>
      </c>
      <c r="C205" s="151">
        <f>C201+C202-C203+C204</f>
        <v>117046420</v>
      </c>
    </row>
    <row r="207" spans="1:3">
      <c r="A207" s="9" t="s">
        <v>7044</v>
      </c>
      <c r="B207" s="9" t="s">
        <v>7045</v>
      </c>
      <c r="C207" s="151">
        <f>SUM('114117'!M49,'114117'!Q49,'114117'!S49,'114117'!U49)</f>
        <v>1085699</v>
      </c>
    </row>
    <row r="209" spans="1:3">
      <c r="A209" s="51" t="s">
        <v>7046</v>
      </c>
      <c r="B209" s="9" t="s">
        <v>7047</v>
      </c>
      <c r="C209" s="309">
        <f>C182+C205+C207</f>
        <v>707689626</v>
      </c>
    </row>
    <row r="210" spans="1:3">
      <c r="B210" s="51"/>
      <c r="C210" s="51"/>
    </row>
    <row r="212" spans="1:3" ht="18">
      <c r="A212" s="6" t="s">
        <v>6990</v>
      </c>
      <c r="B212" s="6"/>
      <c r="C212" s="6"/>
    </row>
    <row r="213" spans="1:3" ht="18">
      <c r="A213" s="6" t="s">
        <v>7048</v>
      </c>
      <c r="B213" s="6"/>
      <c r="C213" s="6"/>
    </row>
    <row r="217" spans="1:3">
      <c r="B217" s="288" t="s">
        <v>6812</v>
      </c>
    </row>
    <row r="218" spans="1:3">
      <c r="B218" s="288" t="s">
        <v>6813</v>
      </c>
      <c r="C218" s="288" t="str">
        <f>$C$16</f>
        <v>December 31, 2025</v>
      </c>
    </row>
    <row r="219" spans="1:3">
      <c r="A219" s="288" t="s">
        <v>7049</v>
      </c>
      <c r="B219" s="51"/>
      <c r="C219" s="51"/>
    </row>
    <row r="220" spans="1:3">
      <c r="A220" s="9" t="s">
        <v>7050</v>
      </c>
      <c r="B220" s="9" t="s">
        <v>7051</v>
      </c>
      <c r="C220" s="151">
        <f>'114117'!AC12-'114117'!AC13</f>
        <v>0</v>
      </c>
    </row>
    <row r="221" spans="1:3">
      <c r="A221" s="9" t="s">
        <v>7052</v>
      </c>
      <c r="B221" s="9" t="s">
        <v>7053</v>
      </c>
      <c r="C221" s="151">
        <f>'114117'!AC14-'114117'!AC15</f>
        <v>-3750093</v>
      </c>
    </row>
    <row r="222" spans="1:3">
      <c r="A222" s="9" t="s">
        <v>7054</v>
      </c>
      <c r="B222" s="9" t="s">
        <v>7055</v>
      </c>
      <c r="C222" s="151">
        <f>'114117'!AC16</f>
        <v>0</v>
      </c>
    </row>
    <row r="223" spans="1:3">
      <c r="A223" s="9" t="s">
        <v>7056</v>
      </c>
      <c r="B223" s="9" t="s">
        <v>7057</v>
      </c>
      <c r="C223" s="151">
        <f>'114117'!AC17</f>
        <v>0</v>
      </c>
    </row>
    <row r="224" spans="1:3">
      <c r="A224" s="9" t="s">
        <v>7058</v>
      </c>
      <c r="B224" s="9" t="s">
        <v>7059</v>
      </c>
      <c r="C224" s="151">
        <f>'114117'!AC18</f>
        <v>14523310</v>
      </c>
    </row>
    <row r="225" spans="1:3">
      <c r="A225" s="9" t="s">
        <v>7060</v>
      </c>
      <c r="B225" s="9" t="s">
        <v>7061</v>
      </c>
      <c r="C225" s="151">
        <f>'114117'!AC19</f>
        <v>41676935</v>
      </c>
    </row>
    <row r="226" spans="1:3">
      <c r="A226" s="9" t="s">
        <v>7062</v>
      </c>
      <c r="B226" s="9" t="s">
        <v>7063</v>
      </c>
      <c r="C226" s="151">
        <f>'114117'!AC20</f>
        <v>869779</v>
      </c>
    </row>
    <row r="227" spans="1:3">
      <c r="A227" s="9" t="s">
        <v>7064</v>
      </c>
      <c r="B227" s="9" t="s">
        <v>7065</v>
      </c>
      <c r="C227" s="151">
        <f>'114117'!AC21</f>
        <v>-1</v>
      </c>
    </row>
    <row r="228" spans="1:3">
      <c r="A228" s="51" t="s">
        <v>7066</v>
      </c>
      <c r="B228" s="9" t="s">
        <v>6819</v>
      </c>
      <c r="C228" s="896">
        <f>SUM(C220:C227)</f>
        <v>53319930</v>
      </c>
    </row>
    <row r="230" spans="1:3">
      <c r="A230" s="288" t="s">
        <v>7067</v>
      </c>
      <c r="B230" s="51"/>
    </row>
    <row r="231" spans="1:3">
      <c r="A231" s="9" t="s">
        <v>7068</v>
      </c>
      <c r="B231" s="9" t="s">
        <v>7069</v>
      </c>
      <c r="C231" s="151">
        <f>'114117'!AC24</f>
        <v>60946</v>
      </c>
    </row>
    <row r="232" spans="1:3">
      <c r="A232" s="9" t="s">
        <v>7070</v>
      </c>
      <c r="B232" s="9" t="s">
        <v>7071</v>
      </c>
      <c r="C232" s="151">
        <f>'114117'!AC25</f>
        <v>0</v>
      </c>
    </row>
    <row r="233" spans="1:3">
      <c r="A233" s="9" t="s">
        <v>7072</v>
      </c>
      <c r="B233" s="9" t="s">
        <v>7073</v>
      </c>
      <c r="C233" s="151">
        <f>'114117'!AC26+'114117'!AC27+'114117'!AC28+'114117'!AC29+'114117'!AC30</f>
        <v>121533914</v>
      </c>
    </row>
    <row r="234" spans="1:3">
      <c r="A234" s="51" t="s">
        <v>7074</v>
      </c>
      <c r="B234" s="9" t="s">
        <v>6819</v>
      </c>
      <c r="C234" s="896">
        <f>SUM(C231:C233)</f>
        <v>121594860</v>
      </c>
    </row>
    <row r="236" spans="1:3">
      <c r="A236" s="288" t="s">
        <v>7075</v>
      </c>
      <c r="B236" s="51"/>
    </row>
    <row r="237" spans="1:3">
      <c r="A237" s="9" t="s">
        <v>7076</v>
      </c>
      <c r="B237" s="9" t="s">
        <v>7077</v>
      </c>
      <c r="C237" s="151">
        <f>'114117'!AC32</f>
        <v>554201</v>
      </c>
    </row>
    <row r="238" spans="1:3">
      <c r="A238" s="9" t="s">
        <v>7078</v>
      </c>
      <c r="B238" s="9" t="s">
        <v>7079</v>
      </c>
      <c r="C238" s="151">
        <f>SUM('114117'!AC33:AC37)</f>
        <v>-29672188</v>
      </c>
    </row>
    <row r="239" spans="1:3">
      <c r="A239" s="51" t="s">
        <v>7080</v>
      </c>
      <c r="B239" s="9" t="s">
        <v>6819</v>
      </c>
      <c r="C239" s="896">
        <f>C237+C238</f>
        <v>-29117987</v>
      </c>
    </row>
    <row r="240" spans="1:3">
      <c r="A240" s="51" t="s">
        <v>7081</v>
      </c>
      <c r="B240" s="9" t="s">
        <v>6819</v>
      </c>
      <c r="C240" s="896">
        <f>C228-C234-C239</f>
        <v>-39156943</v>
      </c>
    </row>
    <row r="242" spans="1:3">
      <c r="A242" s="288" t="s">
        <v>1025</v>
      </c>
      <c r="B242" s="51"/>
    </row>
    <row r="243" spans="1:3">
      <c r="A243" s="9" t="s">
        <v>7082</v>
      </c>
      <c r="B243" s="9" t="s">
        <v>7083</v>
      </c>
      <c r="C243" s="151">
        <f>'114117'!AC41</f>
        <v>233492616</v>
      </c>
    </row>
    <row r="244" spans="1:3">
      <c r="A244" s="9" t="s">
        <v>7084</v>
      </c>
      <c r="B244" s="9" t="s">
        <v>7085</v>
      </c>
      <c r="C244" s="151">
        <f>'114117'!AC42+'114117'!AC43-'114117'!AC45</f>
        <v>3462230</v>
      </c>
    </row>
    <row r="245" spans="1:3">
      <c r="A245" s="9" t="s">
        <v>7086</v>
      </c>
      <c r="B245" s="9" t="s">
        <v>7087</v>
      </c>
      <c r="C245" s="151">
        <f>'114117'!AC44</f>
        <v>0</v>
      </c>
    </row>
    <row r="246" spans="1:3">
      <c r="A246" s="9" t="s">
        <v>7088</v>
      </c>
      <c r="B246" s="9" t="s">
        <v>7089</v>
      </c>
      <c r="C246" s="151">
        <f>'114117'!AC46</f>
        <v>15569271</v>
      </c>
    </row>
    <row r="247" spans="1:3">
      <c r="A247" s="9" t="s">
        <v>7090</v>
      </c>
      <c r="B247" s="9" t="s">
        <v>7091</v>
      </c>
      <c r="C247" s="151">
        <f>'114117'!AC47-'114117'!AC48</f>
        <v>5891862</v>
      </c>
    </row>
    <row r="248" spans="1:3">
      <c r="A248" s="51" t="s">
        <v>7092</v>
      </c>
      <c r="B248" s="9" t="s">
        <v>6819</v>
      </c>
      <c r="C248" s="151">
        <f>SUM(C246:C247)-C245+C244+C243</f>
        <v>258415979</v>
      </c>
    </row>
    <row r="249" spans="1:3">
      <c r="A249" s="51" t="s">
        <v>7093</v>
      </c>
      <c r="B249" s="9" t="s">
        <v>6819</v>
      </c>
      <c r="C249" s="193">
        <f>C209+C240-C248</f>
        <v>410116704</v>
      </c>
    </row>
    <row r="251" spans="1:3">
      <c r="A251" s="288" t="s">
        <v>1045</v>
      </c>
      <c r="B251" s="51"/>
    </row>
    <row r="252" spans="1:3">
      <c r="A252" s="9" t="s">
        <v>7094</v>
      </c>
      <c r="B252" s="9" t="s">
        <v>7095</v>
      </c>
      <c r="C252" s="151">
        <f>'114117'!AC52</f>
        <v>0</v>
      </c>
    </row>
    <row r="253" spans="1:3">
      <c r="A253" s="9" t="s">
        <v>7096</v>
      </c>
      <c r="B253" s="9" t="s">
        <v>7097</v>
      </c>
      <c r="C253" s="151">
        <f>'114117'!AC53</f>
        <v>0</v>
      </c>
    </row>
    <row r="254" spans="1:3">
      <c r="A254" s="9" t="s">
        <v>7098</v>
      </c>
      <c r="B254" s="9" t="s">
        <v>7099</v>
      </c>
      <c r="C254" s="151">
        <f>'114117'!AC55</f>
        <v>0</v>
      </c>
    </row>
    <row r="255" spans="1:3">
      <c r="A255" s="51" t="s">
        <v>7100</v>
      </c>
      <c r="B255" s="9" t="s">
        <v>6819</v>
      </c>
      <c r="C255" s="151">
        <f>C252-C253-C254</f>
        <v>0</v>
      </c>
    </row>
    <row r="257" spans="1:3">
      <c r="A257" s="309" t="s">
        <v>7101</v>
      </c>
      <c r="B257" s="9" t="s">
        <v>6819</v>
      </c>
      <c r="C257" s="309">
        <f>C249+C255</f>
        <v>410116704</v>
      </c>
    </row>
    <row r="258" spans="1:3" ht="18">
      <c r="A258" s="310"/>
      <c r="B258" s="309"/>
      <c r="C258" s="310"/>
    </row>
    <row r="259" spans="1:3" ht="18.5" thickBot="1">
      <c r="A259" s="3102"/>
      <c r="B259" s="3102"/>
      <c r="C259" s="3102"/>
    </row>
    <row r="260" spans="1:3" ht="18">
      <c r="A260" s="310"/>
      <c r="B260" s="310"/>
      <c r="C260" s="310"/>
    </row>
    <row r="261" spans="1:3">
      <c r="B261" s="51"/>
    </row>
    <row r="262" spans="1:3">
      <c r="A262" s="288" t="s">
        <v>7102</v>
      </c>
      <c r="B262" s="288"/>
    </row>
    <row r="263" spans="1:3">
      <c r="A263" s="51"/>
      <c r="B263" s="51"/>
    </row>
    <row r="264" spans="1:3">
      <c r="A264" s="9" t="s">
        <v>7103</v>
      </c>
      <c r="B264" s="9" t="s">
        <v>7104</v>
      </c>
      <c r="C264" s="193">
        <f>'118119'!G23</f>
        <v>2664033167</v>
      </c>
    </row>
    <row r="265" spans="1:3">
      <c r="A265" s="9" t="s">
        <v>7105</v>
      </c>
      <c r="B265" s="9" t="s">
        <v>7106</v>
      </c>
      <c r="C265" s="151">
        <f>'118119'!G38</f>
        <v>410116704</v>
      </c>
    </row>
    <row r="266" spans="1:3">
      <c r="A266" s="9" t="s">
        <v>7107</v>
      </c>
      <c r="B266" s="9" t="s">
        <v>7108</v>
      </c>
      <c r="C266" s="151">
        <f>'118119'!G44</f>
        <v>0</v>
      </c>
    </row>
    <row r="267" spans="1:3">
      <c r="A267" s="9" t="s">
        <v>7109</v>
      </c>
      <c r="B267" s="9" t="s">
        <v>7110</v>
      </c>
      <c r="C267" s="151">
        <f>-'118119'!G51</f>
        <v>-1060496</v>
      </c>
    </row>
    <row r="268" spans="1:3">
      <c r="A268" s="9" t="s">
        <v>7111</v>
      </c>
      <c r="B268" s="9" t="s">
        <v>7112</v>
      </c>
      <c r="C268" s="151">
        <f>-'118119'!G58</f>
        <v>0</v>
      </c>
    </row>
    <row r="269" spans="1:3">
      <c r="A269" s="9" t="s">
        <v>7113</v>
      </c>
      <c r="B269" s="9" t="s">
        <v>7114</v>
      </c>
      <c r="C269" s="151">
        <f>-'118119'!G31+'118119'!G37-'118119'!G59</f>
        <v>0</v>
      </c>
    </row>
    <row r="270" spans="1:3">
      <c r="A270" s="9" t="s">
        <v>7115</v>
      </c>
      <c r="B270" s="9" t="s">
        <v>6819</v>
      </c>
      <c r="C270" s="151">
        <f>C265-C269-C266+SUM(C267:C268)</f>
        <v>409056208</v>
      </c>
    </row>
    <row r="272" spans="1:3">
      <c r="A272" s="9" t="s">
        <v>7116</v>
      </c>
      <c r="B272" s="9" t="s">
        <v>6819</v>
      </c>
      <c r="C272" s="193">
        <f>C264+C270</f>
        <v>3073089375</v>
      </c>
    </row>
    <row r="274" spans="1:3">
      <c r="A274" s="9" t="s">
        <v>7117</v>
      </c>
      <c r="B274" s="9" t="s">
        <v>7118</v>
      </c>
      <c r="C274" s="151">
        <f>'118119'!G92</f>
        <v>0</v>
      </c>
    </row>
    <row r="276" spans="1:3">
      <c r="A276" s="51" t="s">
        <v>7119</v>
      </c>
      <c r="B276" s="9" t="s">
        <v>7120</v>
      </c>
      <c r="C276" s="309">
        <f>C272+C274</f>
        <v>3073089375</v>
      </c>
    </row>
    <row r="279" spans="1:3" ht="18">
      <c r="A279" s="6" t="s">
        <v>7121</v>
      </c>
      <c r="B279" s="6"/>
      <c r="C279" s="6"/>
    </row>
    <row r="280" spans="1:3" ht="18">
      <c r="A280" s="6" t="s">
        <v>7048</v>
      </c>
      <c r="B280" s="6"/>
      <c r="C280" s="6"/>
    </row>
    <row r="281" spans="1:3" ht="18">
      <c r="A281" s="6"/>
      <c r="B281" s="6"/>
      <c r="C281" s="6"/>
    </row>
    <row r="282" spans="1:3" ht="18">
      <c r="A282" s="6"/>
      <c r="B282" s="6"/>
      <c r="C282" s="6"/>
    </row>
    <row r="283" spans="1:3" ht="18">
      <c r="A283" s="6"/>
      <c r="B283" s="6"/>
      <c r="C283" s="6"/>
    </row>
    <row r="284" spans="1:3">
      <c r="B284" s="288" t="s">
        <v>6812</v>
      </c>
    </row>
    <row r="285" spans="1:3">
      <c r="B285" s="288" t="s">
        <v>6813</v>
      </c>
      <c r="C285" s="288" t="str">
        <f>$C$16</f>
        <v>December 31, 2025</v>
      </c>
    </row>
    <row r="286" spans="1:3">
      <c r="A286" s="51" t="s">
        <v>7122</v>
      </c>
      <c r="B286" s="51"/>
      <c r="C286" s="51"/>
    </row>
    <row r="287" spans="1:3">
      <c r="A287" s="9" t="s">
        <v>7101</v>
      </c>
      <c r="B287" s="9" t="s">
        <v>7123</v>
      </c>
      <c r="C287" s="193">
        <f>'120121'!E19</f>
        <v>410116704</v>
      </c>
    </row>
    <row r="288" spans="1:3">
      <c r="A288" s="9" t="s">
        <v>7124</v>
      </c>
      <c r="C288" s="151"/>
    </row>
    <row r="289" spans="1:3">
      <c r="A289" s="9" t="s">
        <v>7125</v>
      </c>
      <c r="C289" s="151"/>
    </row>
    <row r="290" spans="1:3">
      <c r="A290" s="9" t="s">
        <v>7126</v>
      </c>
      <c r="B290" s="9" t="s">
        <v>7127</v>
      </c>
      <c r="C290" s="151">
        <f>SUM('120121'!E21:E24)</f>
        <v>476967582</v>
      </c>
    </row>
    <row r="291" spans="1:3">
      <c r="A291" s="9" t="s">
        <v>7128</v>
      </c>
      <c r="B291" s="9" t="s">
        <v>7129</v>
      </c>
      <c r="C291" s="151">
        <f>SUM('120121'!E25:E26)</f>
        <v>127917490</v>
      </c>
    </row>
    <row r="292" spans="1:3">
      <c r="A292" s="9" t="s">
        <v>7130</v>
      </c>
      <c r="B292" s="9" t="s">
        <v>7131</v>
      </c>
      <c r="C292" s="151">
        <f>SUM('120121'!E27:E29)</f>
        <v>-157647155</v>
      </c>
    </row>
    <row r="293" spans="1:3">
      <c r="A293" s="9" t="s">
        <v>7132</v>
      </c>
      <c r="B293" s="9" t="s">
        <v>7133</v>
      </c>
      <c r="C293" s="151">
        <f>'120121'!E30</f>
        <v>501064</v>
      </c>
    </row>
    <row r="294" spans="1:3">
      <c r="A294" s="9" t="s">
        <v>7134</v>
      </c>
      <c r="B294" s="9" t="s">
        <v>7135</v>
      </c>
      <c r="C294" s="151">
        <f>SUM('120121'!E31:E32)</f>
        <v>-259084009</v>
      </c>
    </row>
    <row r="295" spans="1:3">
      <c r="A295" s="9" t="s">
        <v>7136</v>
      </c>
      <c r="B295" s="9" t="s">
        <v>7137</v>
      </c>
      <c r="C295" s="151">
        <f>-'120121'!E33</f>
        <v>-41676935</v>
      </c>
    </row>
    <row r="296" spans="1:3">
      <c r="A296" s="9" t="s">
        <v>7138</v>
      </c>
      <c r="B296" s="9" t="s">
        <v>7139</v>
      </c>
      <c r="C296" s="151">
        <f>-'120121'!E34</f>
        <v>0</v>
      </c>
    </row>
    <row r="297" spans="1:3">
      <c r="A297" s="9" t="s">
        <v>7140</v>
      </c>
      <c r="B297" s="9" t="s">
        <v>7141</v>
      </c>
      <c r="C297" s="151">
        <f>'120121'!E35</f>
        <v>-22027928</v>
      </c>
    </row>
    <row r="298" spans="1:3">
      <c r="B298" s="9" t="s">
        <v>7142</v>
      </c>
      <c r="C298" s="151">
        <f>'120121'!E36</f>
        <v>151097</v>
      </c>
    </row>
    <row r="299" spans="1:3">
      <c r="B299" s="9" t="s">
        <v>7143</v>
      </c>
      <c r="C299" s="151">
        <f>SUM('120121'!E37:E38)</f>
        <v>-1550999</v>
      </c>
    </row>
    <row r="300" spans="1:3">
      <c r="A300" s="9" t="s">
        <v>7144</v>
      </c>
      <c r="B300" s="9" t="s">
        <v>6819</v>
      </c>
      <c r="C300" s="2083">
        <f>SUM(C287:C299)</f>
        <v>533666911</v>
      </c>
    </row>
    <row r="301" spans="1:3">
      <c r="C301" s="151"/>
    </row>
    <row r="302" spans="1:3">
      <c r="A302" s="51" t="s">
        <v>7145</v>
      </c>
      <c r="B302" s="51"/>
      <c r="C302" s="151"/>
    </row>
    <row r="303" spans="1:3">
      <c r="A303" s="9" t="s">
        <v>7146</v>
      </c>
      <c r="B303" s="9" t="s">
        <v>7147</v>
      </c>
      <c r="C303" s="151">
        <f>'120121'!E51</f>
        <v>-1887272596</v>
      </c>
    </row>
    <row r="304" spans="1:3">
      <c r="A304" s="9" t="s">
        <v>7148</v>
      </c>
      <c r="B304" s="9" t="s">
        <v>7149</v>
      </c>
      <c r="C304" s="151">
        <f>SUM('120121'!E52:E55)</f>
        <v>7993205</v>
      </c>
    </row>
    <row r="305" spans="1:3">
      <c r="A305" s="9" t="s">
        <v>7150</v>
      </c>
      <c r="B305" s="9" t="s">
        <v>7151</v>
      </c>
      <c r="C305" s="151">
        <f>'120121'!E56</f>
        <v>0</v>
      </c>
    </row>
    <row r="306" spans="1:3">
      <c r="A306" s="9" t="s">
        <v>7152</v>
      </c>
      <c r="B306" s="9" t="s">
        <v>7153</v>
      </c>
      <c r="C306" s="151">
        <f>'120121'!E57</f>
        <v>0</v>
      </c>
    </row>
    <row r="307" spans="1:3">
      <c r="A307" s="9" t="s">
        <v>7154</v>
      </c>
      <c r="C307" s="151"/>
    </row>
    <row r="308" spans="1:3">
      <c r="A308" s="9" t="s">
        <v>7155</v>
      </c>
      <c r="B308" s="9" t="s">
        <v>7025</v>
      </c>
      <c r="C308" s="151"/>
    </row>
    <row r="309" spans="1:3">
      <c r="A309" s="9" t="s">
        <v>7156</v>
      </c>
      <c r="B309" s="9" t="s">
        <v>7157</v>
      </c>
      <c r="C309" s="151">
        <f>SUM('120121'!E59:E60)</f>
        <v>0</v>
      </c>
    </row>
    <row r="310" spans="1:3">
      <c r="A310" s="9" t="s">
        <v>7158</v>
      </c>
      <c r="B310" s="9" t="s">
        <v>7159</v>
      </c>
      <c r="C310" s="151">
        <f>SUM('120121'!E61:E62)</f>
        <v>0</v>
      </c>
    </row>
    <row r="311" spans="1:3">
      <c r="A311" s="9" t="s">
        <v>7160</v>
      </c>
      <c r="B311" s="9" t="s">
        <v>7161</v>
      </c>
      <c r="C311" s="151">
        <f>SUM('120121'!E81:E83)</f>
        <v>0</v>
      </c>
    </row>
    <row r="312" spans="1:3">
      <c r="A312" s="9" t="s">
        <v>7162</v>
      </c>
      <c r="B312" s="9" t="s">
        <v>7163</v>
      </c>
      <c r="C312" s="151">
        <f>SUM('120121'!E84:E87)</f>
        <v>0</v>
      </c>
    </row>
    <row r="313" spans="1:3">
      <c r="B313" s="9" t="s">
        <v>7164</v>
      </c>
      <c r="C313" s="151">
        <f>SUM('120121'!E88:E90)</f>
        <v>-115950100</v>
      </c>
    </row>
    <row r="314" spans="1:3">
      <c r="C314" s="151"/>
    </row>
    <row r="315" spans="1:3">
      <c r="A315" s="9" t="s">
        <v>7165</v>
      </c>
      <c r="B315" s="9" t="s">
        <v>6819</v>
      </c>
      <c r="C315" s="2083">
        <f>SUM(C303:C314)</f>
        <v>-1995229491</v>
      </c>
    </row>
    <row r="316" spans="1:3">
      <c r="C316" s="151"/>
    </row>
    <row r="317" spans="1:3">
      <c r="A317" s="51" t="s">
        <v>7166</v>
      </c>
      <c r="B317" s="51"/>
      <c r="C317" s="151"/>
    </row>
    <row r="318" spans="1:3">
      <c r="A318" s="9" t="s">
        <v>7167</v>
      </c>
      <c r="C318" s="151"/>
    </row>
    <row r="319" spans="1:3">
      <c r="A319" s="9" t="s">
        <v>7168</v>
      </c>
      <c r="B319" s="9" t="s">
        <v>7169</v>
      </c>
      <c r="C319" s="151">
        <f>'120121'!E96+SUM('120121'!E99:E100)+'120121'!E108+SUM('120121'!E111:E112)</f>
        <v>2175000000</v>
      </c>
    </row>
    <row r="320" spans="1:3">
      <c r="A320" s="9" t="s">
        <v>7170</v>
      </c>
      <c r="B320" s="9" t="s">
        <v>7171</v>
      </c>
      <c r="C320" s="151">
        <f>'120121'!E98+'120121'!E110</f>
        <v>0</v>
      </c>
    </row>
    <row r="321" spans="1:3">
      <c r="A321" s="9" t="s">
        <v>7172</v>
      </c>
      <c r="B321" s="9" t="s">
        <v>7173</v>
      </c>
      <c r="C321" s="151">
        <f>'120121'!E97+'120121'!E109</f>
        <v>0</v>
      </c>
    </row>
    <row r="322" spans="1:3">
      <c r="A322" s="9" t="s">
        <v>7174</v>
      </c>
      <c r="B322" s="9" t="s">
        <v>7175</v>
      </c>
      <c r="C322" s="151">
        <f>SUM('120121'!E101,'120121'!E113)</f>
        <v>0</v>
      </c>
    </row>
    <row r="323" spans="1:3">
      <c r="A323" s="9" t="s">
        <v>7176</v>
      </c>
      <c r="B323" s="9" t="s">
        <v>7177</v>
      </c>
      <c r="C323" s="151">
        <f>'120121'!E115+'120121'!E116</f>
        <v>-1060496</v>
      </c>
    </row>
    <row r="324" spans="1:3">
      <c r="A324" s="9" t="s">
        <v>7178</v>
      </c>
      <c r="B324" s="9" t="s">
        <v>7179</v>
      </c>
      <c r="C324" s="151">
        <f>SUM('120121'!E102:E104)+'120121'!E114</f>
        <v>-713581391</v>
      </c>
    </row>
    <row r="325" spans="1:3">
      <c r="C325" s="151"/>
    </row>
    <row r="326" spans="1:3">
      <c r="C326" s="151"/>
    </row>
    <row r="327" spans="1:3">
      <c r="A327" s="9" t="s">
        <v>7180</v>
      </c>
      <c r="B327" s="9" t="s">
        <v>6819</v>
      </c>
      <c r="C327" s="2083">
        <f>SUM(C319:C326)</f>
        <v>1460358113</v>
      </c>
    </row>
    <row r="328" spans="1:3">
      <c r="C328" s="151"/>
    </row>
    <row r="329" spans="1:3">
      <c r="A329" s="9" t="s">
        <v>7181</v>
      </c>
      <c r="B329" s="9" t="s">
        <v>6819</v>
      </c>
      <c r="C329" s="151">
        <f>(C327+C315)+C300</f>
        <v>-1204467</v>
      </c>
    </row>
    <row r="330" spans="1:3">
      <c r="C330" s="151"/>
    </row>
    <row r="331" spans="1:3">
      <c r="A331" s="9" t="s">
        <v>7182</v>
      </c>
      <c r="B331" s="9" t="s">
        <v>7183</v>
      </c>
      <c r="C331" s="151">
        <f>'120121'!E123</f>
        <v>20268017</v>
      </c>
    </row>
    <row r="332" spans="1:3">
      <c r="C332" s="151"/>
    </row>
    <row r="333" spans="1:3">
      <c r="A333" s="51" t="s">
        <v>7184</v>
      </c>
      <c r="B333" s="9" t="s">
        <v>7185</v>
      </c>
      <c r="C333" s="309">
        <f>C331+C329</f>
        <v>19063550</v>
      </c>
    </row>
    <row r="336" spans="1:3" ht="18">
      <c r="A336" s="6" t="s">
        <v>7186</v>
      </c>
      <c r="B336" s="12"/>
      <c r="C336" s="12"/>
    </row>
    <row r="340" spans="1:3">
      <c r="B340" s="288" t="s">
        <v>6812</v>
      </c>
    </row>
    <row r="341" spans="1:3">
      <c r="B341" s="288" t="s">
        <v>6813</v>
      </c>
      <c r="C341" s="288" t="str">
        <f>$C$16</f>
        <v>December 31, 2025</v>
      </c>
    </row>
    <row r="342" spans="1:3">
      <c r="A342" s="288" t="s">
        <v>7187</v>
      </c>
      <c r="B342" s="51"/>
      <c r="C342" s="51"/>
    </row>
    <row r="343" spans="1:3">
      <c r="A343" s="818" t="s">
        <v>3597</v>
      </c>
      <c r="B343" s="51"/>
      <c r="C343" s="51"/>
    </row>
    <row r="344" spans="1:3">
      <c r="A344" s="9" t="s">
        <v>7188</v>
      </c>
      <c r="B344" s="9" t="s">
        <v>7189</v>
      </c>
      <c r="C344" s="193">
        <f>'300301'!D24</f>
        <v>2374688133</v>
      </c>
    </row>
    <row r="345" spans="1:3">
      <c r="A345" s="9" t="s">
        <v>7190</v>
      </c>
      <c r="B345" s="9" t="s">
        <v>7191</v>
      </c>
      <c r="C345" s="151">
        <f>'300301'!D26</f>
        <v>617602130</v>
      </c>
    </row>
    <row r="346" spans="1:3">
      <c r="A346" s="9" t="s">
        <v>7192</v>
      </c>
      <c r="B346" s="9" t="s">
        <v>7193</v>
      </c>
      <c r="C346" s="151">
        <f>'300301'!D27</f>
        <v>93191807</v>
      </c>
    </row>
    <row r="347" spans="1:3">
      <c r="A347" s="9" t="s">
        <v>7194</v>
      </c>
      <c r="B347" s="9" t="s">
        <v>7195</v>
      </c>
      <c r="C347" s="151">
        <f>SUM('300301'!D28:D31)</f>
        <v>15632773</v>
      </c>
    </row>
    <row r="348" spans="1:3">
      <c r="A348" s="51" t="s">
        <v>7196</v>
      </c>
      <c r="B348" s="9" t="s">
        <v>6819</v>
      </c>
      <c r="C348" s="151">
        <f>SUM(C344:C347)</f>
        <v>3101114843</v>
      </c>
    </row>
    <row r="349" spans="1:3">
      <c r="A349" s="9" t="s">
        <v>7197</v>
      </c>
      <c r="B349" s="9" t="s">
        <v>7198</v>
      </c>
      <c r="C349" s="151">
        <f>'300301'!D33</f>
        <v>738286</v>
      </c>
    </row>
    <row r="350" spans="1:3">
      <c r="A350" s="817" t="s">
        <v>7199</v>
      </c>
      <c r="C350" s="151"/>
    </row>
    <row r="351" spans="1:3">
      <c r="A351" s="9" t="s">
        <v>7200</v>
      </c>
      <c r="B351" s="9" t="s">
        <v>7201</v>
      </c>
      <c r="C351" s="151">
        <f>'300301'!D46</f>
        <v>82220375</v>
      </c>
    </row>
    <row r="352" spans="1:3">
      <c r="A352" s="9" t="s">
        <v>7202</v>
      </c>
      <c r="B352" s="9" t="s">
        <v>7203</v>
      </c>
      <c r="C352" s="151">
        <f>'300301'!D48</f>
        <v>380464902</v>
      </c>
    </row>
    <row r="353" spans="1:3">
      <c r="A353" s="13" t="s">
        <v>7204</v>
      </c>
      <c r="B353" s="9" t="s">
        <v>7205</v>
      </c>
      <c r="C353" s="151">
        <f>'300301'!D49</f>
        <v>133551290</v>
      </c>
    </row>
    <row r="354" spans="1:3">
      <c r="A354" s="9" t="s">
        <v>7206</v>
      </c>
      <c r="B354" s="9" t="s">
        <v>7207</v>
      </c>
      <c r="C354" s="151">
        <f>SUM('300301'!D50:D54)</f>
        <v>0</v>
      </c>
    </row>
    <row r="355" spans="1:3">
      <c r="A355" s="9" t="s">
        <v>7208</v>
      </c>
      <c r="B355" s="9" t="s">
        <v>7209</v>
      </c>
      <c r="C355" s="151">
        <f>'300301'!D59-SUM('300301'!D35,'300301'!D55)</f>
        <v>672593182</v>
      </c>
    </row>
    <row r="356" spans="1:3">
      <c r="A356" s="51" t="s">
        <v>7210</v>
      </c>
      <c r="B356" s="9" t="s">
        <v>7211</v>
      </c>
      <c r="C356" s="193">
        <f>SUM(C348:C355)</f>
        <v>4370682878</v>
      </c>
    </row>
    <row r="357" spans="1:3">
      <c r="C357" s="151"/>
    </row>
    <row r="358" spans="1:3">
      <c r="A358" s="288" t="s">
        <v>7212</v>
      </c>
      <c r="C358" s="151"/>
    </row>
    <row r="359" spans="1:3">
      <c r="A359" s="818" t="s">
        <v>3597</v>
      </c>
      <c r="C359" s="151"/>
    </row>
    <row r="360" spans="1:3">
      <c r="A360" s="9" t="s">
        <v>7188</v>
      </c>
      <c r="B360" s="9" t="s">
        <v>7213</v>
      </c>
      <c r="C360" s="151">
        <f>'300301'!F24</f>
        <v>11345908</v>
      </c>
    </row>
    <row r="361" spans="1:3">
      <c r="A361" s="9" t="s">
        <v>7190</v>
      </c>
      <c r="B361" s="9" t="s">
        <v>7214</v>
      </c>
      <c r="C361" s="151">
        <f>'300301'!F26</f>
        <v>4132097</v>
      </c>
    </row>
    <row r="362" spans="1:3">
      <c r="A362" s="9" t="s">
        <v>7192</v>
      </c>
      <c r="B362" s="9" t="s">
        <v>7215</v>
      </c>
      <c r="C362" s="151">
        <f>'300301'!F27</f>
        <v>962239</v>
      </c>
    </row>
    <row r="363" spans="1:3">
      <c r="A363" s="9" t="s">
        <v>7194</v>
      </c>
      <c r="B363" s="9" t="s">
        <v>7216</v>
      </c>
      <c r="C363" s="151">
        <f>SUM('300301'!F28:F31)</f>
        <v>33959</v>
      </c>
    </row>
    <row r="364" spans="1:3">
      <c r="A364" s="51" t="s">
        <v>7217</v>
      </c>
      <c r="B364" s="9" t="s">
        <v>6819</v>
      </c>
      <c r="C364" s="151">
        <f>SUM(C360:C363)</f>
        <v>16474203</v>
      </c>
    </row>
    <row r="365" spans="1:3">
      <c r="A365" s="9" t="s">
        <v>7197</v>
      </c>
      <c r="B365" s="9" t="s">
        <v>7218</v>
      </c>
      <c r="C365" s="151">
        <f>'300301'!F33</f>
        <v>4755</v>
      </c>
    </row>
    <row r="366" spans="1:3">
      <c r="A366" s="817" t="s">
        <v>7199</v>
      </c>
      <c r="C366" s="151"/>
    </row>
    <row r="367" spans="1:3">
      <c r="A367" s="9" t="s">
        <v>7200</v>
      </c>
      <c r="B367" s="9" t="s">
        <v>7219</v>
      </c>
      <c r="C367" s="151">
        <f>'300301'!F46</f>
        <v>793121</v>
      </c>
    </row>
    <row r="368" spans="1:3">
      <c r="A368" s="9" t="s">
        <v>7202</v>
      </c>
      <c r="B368" s="9" t="s">
        <v>7220</v>
      </c>
      <c r="C368" s="151">
        <f>'300301'!F48</f>
        <v>8436885</v>
      </c>
    </row>
    <row r="369" spans="1:3">
      <c r="A369" s="13" t="s">
        <v>7204</v>
      </c>
      <c r="B369" s="9" t="s">
        <v>7221</v>
      </c>
      <c r="C369" s="151">
        <f>'300301'!F49</f>
        <v>7701956</v>
      </c>
    </row>
    <row r="370" spans="1:3">
      <c r="A370" s="9" t="s">
        <v>7222</v>
      </c>
      <c r="B370" s="9" t="s">
        <v>7223</v>
      </c>
      <c r="C370" s="151">
        <f>'300301'!F50+'300301'!F51+'300301'!F52+'300301'!F53+'300301'!F54</f>
        <v>0</v>
      </c>
    </row>
    <row r="371" spans="1:3">
      <c r="A371" s="51" t="s">
        <v>7224</v>
      </c>
      <c r="B371" s="9" t="s">
        <v>7225</v>
      </c>
      <c r="C371" s="151">
        <f>SUM(C364:C370)</f>
        <v>33410920</v>
      </c>
    </row>
    <row r="372" spans="1:3">
      <c r="A372" s="12"/>
      <c r="B372" s="34"/>
      <c r="C372" s="194"/>
    </row>
    <row r="373" spans="1:3">
      <c r="A373" s="34" t="s">
        <v>7226</v>
      </c>
      <c r="B373" s="12"/>
      <c r="C373" s="194"/>
    </row>
    <row r="374" spans="1:3">
      <c r="A374" s="818" t="s">
        <v>3597</v>
      </c>
      <c r="B374" s="12"/>
      <c r="C374" s="194"/>
    </row>
    <row r="375" spans="1:3">
      <c r="A375" s="9" t="s">
        <v>7188</v>
      </c>
      <c r="B375" s="9" t="s">
        <v>7227</v>
      </c>
      <c r="C375" s="151">
        <f>'300301'!H24</f>
        <v>1449428</v>
      </c>
    </row>
    <row r="376" spans="1:3">
      <c r="A376" s="9" t="s">
        <v>7190</v>
      </c>
      <c r="B376" s="9" t="s">
        <v>7228</v>
      </c>
      <c r="C376" s="151">
        <f>'300301'!H26</f>
        <v>129777</v>
      </c>
    </row>
    <row r="377" spans="1:3">
      <c r="A377" s="9" t="s">
        <v>7192</v>
      </c>
      <c r="B377" s="9" t="s">
        <v>7229</v>
      </c>
      <c r="C377" s="151">
        <f>'300301'!H27</f>
        <v>610</v>
      </c>
    </row>
    <row r="378" spans="1:3">
      <c r="A378" s="9" t="s">
        <v>7194</v>
      </c>
      <c r="B378" s="9" t="s">
        <v>7230</v>
      </c>
      <c r="C378" s="151">
        <f>SUM('300301'!H28:H31)</f>
        <v>2578</v>
      </c>
    </row>
    <row r="379" spans="1:3">
      <c r="A379" s="51" t="s">
        <v>7231</v>
      </c>
      <c r="B379" s="9" t="s">
        <v>6819</v>
      </c>
      <c r="C379" s="151">
        <f>SUM(C375:C378)</f>
        <v>1582393</v>
      </c>
    </row>
    <row r="380" spans="1:3">
      <c r="A380" s="9" t="s">
        <v>7197</v>
      </c>
      <c r="B380" s="9" t="s">
        <v>7232</v>
      </c>
      <c r="C380" s="151">
        <f>'300301'!H33</f>
        <v>135</v>
      </c>
    </row>
    <row r="381" spans="1:3">
      <c r="A381" s="817" t="s">
        <v>7199</v>
      </c>
      <c r="B381" s="9" t="s">
        <v>7233</v>
      </c>
      <c r="C381" s="151"/>
    </row>
    <row r="382" spans="1:3">
      <c r="A382" s="9" t="s">
        <v>7200</v>
      </c>
      <c r="B382" s="9" t="s">
        <v>7234</v>
      </c>
      <c r="C382" s="151">
        <f>'300301'!H46</f>
        <v>87141</v>
      </c>
    </row>
    <row r="383" spans="1:3">
      <c r="A383" s="9" t="s">
        <v>7202</v>
      </c>
      <c r="B383" s="9" t="s">
        <v>7235</v>
      </c>
      <c r="C383" s="151">
        <f>'300301'!H48</f>
        <v>53705</v>
      </c>
    </row>
    <row r="384" spans="1:3">
      <c r="A384" s="13" t="s">
        <v>7204</v>
      </c>
      <c r="B384" s="9" t="s">
        <v>7236</v>
      </c>
      <c r="C384" s="151">
        <f>'300301'!H49</f>
        <v>912</v>
      </c>
    </row>
    <row r="385" spans="1:3">
      <c r="A385" s="9" t="s">
        <v>7222</v>
      </c>
      <c r="B385" s="9" t="s">
        <v>7237</v>
      </c>
      <c r="C385" s="151">
        <f>'300301'!H54+'300301'!H53+'300301'!H52+'300301'!H51+'300301'!H50</f>
        <v>0</v>
      </c>
    </row>
    <row r="386" spans="1:3">
      <c r="A386" s="51" t="s">
        <v>7238</v>
      </c>
      <c r="B386" s="9" t="s">
        <v>7239</v>
      </c>
      <c r="C386" s="151">
        <f>SUM(C379:C385)</f>
        <v>1724286</v>
      </c>
    </row>
    <row r="388" spans="1:3" ht="18">
      <c r="A388" s="6" t="s">
        <v>7240</v>
      </c>
      <c r="B388" s="6"/>
      <c r="C388" s="6"/>
    </row>
    <row r="389" spans="1:3">
      <c r="A389" s="288" t="s">
        <v>7241</v>
      </c>
    </row>
    <row r="390" spans="1:3">
      <c r="A390" s="9" t="s">
        <v>7242</v>
      </c>
      <c r="B390" s="9" t="s">
        <v>6819</v>
      </c>
      <c r="C390" s="311">
        <f>C344/C375</f>
        <v>1638.362259456834</v>
      </c>
    </row>
    <row r="391" spans="1:3">
      <c r="A391" s="9" t="s">
        <v>7243</v>
      </c>
      <c r="B391" s="9" t="s">
        <v>6819</v>
      </c>
      <c r="C391" s="151">
        <f>(+C360*1000)/C375</f>
        <v>7827.8520906178164</v>
      </c>
    </row>
    <row r="392" spans="1:3">
      <c r="A392" s="9" t="s">
        <v>7244</v>
      </c>
      <c r="B392" s="9" t="s">
        <v>6819</v>
      </c>
      <c r="C392" s="312">
        <f>(+C344*100)/(C360*1000)</f>
        <v>20.929908236520163</v>
      </c>
    </row>
    <row r="393" spans="1:3">
      <c r="C393" s="151"/>
    </row>
    <row r="394" spans="1:3">
      <c r="A394" s="288" t="s">
        <v>7245</v>
      </c>
      <c r="C394" s="151"/>
    </row>
    <row r="395" spans="1:3">
      <c r="A395" s="9" t="s">
        <v>7242</v>
      </c>
      <c r="B395" s="9" t="s">
        <v>6819</v>
      </c>
      <c r="C395" s="311">
        <f>C345/C376</f>
        <v>4758.9490433589926</v>
      </c>
    </row>
    <row r="396" spans="1:3">
      <c r="A396" s="9" t="s">
        <v>7243</v>
      </c>
      <c r="B396" s="9" t="s">
        <v>6819</v>
      </c>
      <c r="C396" s="151">
        <f>(+C361*1000)/C376</f>
        <v>31839.979349191304</v>
      </c>
    </row>
    <row r="397" spans="1:3">
      <c r="A397" s="9" t="s">
        <v>7244</v>
      </c>
      <c r="B397" s="9" t="s">
        <v>6819</v>
      </c>
      <c r="C397" s="312">
        <f>(+C345*100)/(C361*1000)</f>
        <v>14.946457694482971</v>
      </c>
    </row>
    <row r="398" spans="1:3">
      <c r="C398" s="312"/>
    </row>
    <row r="399" spans="1:3">
      <c r="A399" s="288" t="s">
        <v>7246</v>
      </c>
      <c r="C399" s="312"/>
    </row>
    <row r="400" spans="1:3">
      <c r="A400" s="9" t="s">
        <v>7242</v>
      </c>
      <c r="B400" s="9" t="s">
        <v>6819</v>
      </c>
      <c r="C400" s="311">
        <f>C346/C377</f>
        <v>152773.45409836064</v>
      </c>
    </row>
    <row r="401" spans="1:3">
      <c r="A401" s="9" t="s">
        <v>7243</v>
      </c>
      <c r="B401" s="9" t="s">
        <v>6819</v>
      </c>
      <c r="C401" s="151">
        <f>(+C362*1000)/C377</f>
        <v>1577440.9836065574</v>
      </c>
    </row>
    <row r="402" spans="1:3">
      <c r="A402" s="9" t="s">
        <v>7244</v>
      </c>
      <c r="B402" s="9" t="s">
        <v>6819</v>
      </c>
      <c r="C402" s="312">
        <f>(+C346*100)/(C362*1000)</f>
        <v>9.6848919031550373</v>
      </c>
    </row>
    <row r="404" spans="1:3" ht="18">
      <c r="A404" s="6" t="s">
        <v>3846</v>
      </c>
      <c r="B404" s="6"/>
      <c r="C404" s="6"/>
    </row>
    <row r="405" spans="1:3">
      <c r="A405" s="9" t="s">
        <v>7247</v>
      </c>
      <c r="B405" s="9" t="s">
        <v>7248</v>
      </c>
      <c r="C405" s="193">
        <f>'320323'!E29</f>
        <v>0</v>
      </c>
    </row>
    <row r="406" spans="1:3">
      <c r="A406" s="9" t="s">
        <v>7249</v>
      </c>
      <c r="B406" s="9" t="s">
        <v>7250</v>
      </c>
      <c r="C406" s="151">
        <f>'320323'!E49</f>
        <v>0</v>
      </c>
    </row>
    <row r="407" spans="1:3">
      <c r="A407" s="9" t="s">
        <v>7251</v>
      </c>
      <c r="B407" s="9" t="s">
        <v>7252</v>
      </c>
      <c r="C407" s="151">
        <f>'320323'!K16</f>
        <v>0</v>
      </c>
    </row>
    <row r="408" spans="1:3">
      <c r="A408" s="9" t="s">
        <v>7253</v>
      </c>
      <c r="B408" s="9" t="s">
        <v>7254</v>
      </c>
      <c r="C408" s="151">
        <f>'320323'!K33</f>
        <v>0</v>
      </c>
    </row>
    <row r="409" spans="1:3">
      <c r="A409" s="9" t="s">
        <v>7255</v>
      </c>
      <c r="B409" s="9" t="s">
        <v>7256</v>
      </c>
      <c r="C409" s="151">
        <f>'320323'!K39</f>
        <v>1509754255</v>
      </c>
    </row>
    <row r="410" spans="1:3">
      <c r="A410" s="9" t="s">
        <v>7257</v>
      </c>
      <c r="B410" s="9" t="s">
        <v>6819</v>
      </c>
      <c r="C410" s="151">
        <f>SUM(C405:C409)</f>
        <v>1509754255</v>
      </c>
    </row>
    <row r="411" spans="1:3">
      <c r="A411" s="9" t="s">
        <v>7258</v>
      </c>
      <c r="B411" s="9" t="s">
        <v>7259</v>
      </c>
      <c r="C411" s="151">
        <f>'320323'!K73</f>
        <v>87751012</v>
      </c>
    </row>
    <row r="412" spans="1:3">
      <c r="A412" s="9" t="s">
        <v>7260</v>
      </c>
      <c r="B412" s="9" t="s">
        <v>7261</v>
      </c>
      <c r="C412" s="151">
        <f>'320323'!P26</f>
        <v>8193201</v>
      </c>
    </row>
    <row r="413" spans="1:3">
      <c r="A413" s="9" t="s">
        <v>7262</v>
      </c>
      <c r="B413" s="9" t="s">
        <v>7263</v>
      </c>
      <c r="C413" s="151">
        <f>'320323'!P53</f>
        <v>301054301</v>
      </c>
    </row>
    <row r="414" spans="1:3">
      <c r="A414" s="9" t="s">
        <v>7264</v>
      </c>
      <c r="B414" s="9" t="s">
        <v>7265</v>
      </c>
      <c r="C414" s="151">
        <f>'320323'!P62+'320323'!P69</f>
        <v>529378548</v>
      </c>
    </row>
    <row r="415" spans="1:3">
      <c r="A415" s="9" t="s">
        <v>7266</v>
      </c>
      <c r="B415" s="9" t="s">
        <v>7267</v>
      </c>
      <c r="C415" s="151">
        <f>'320323'!P76</f>
        <v>650800.85</v>
      </c>
    </row>
    <row r="416" spans="1:3">
      <c r="A416" s="9" t="s">
        <v>7268</v>
      </c>
      <c r="B416" s="9" t="s">
        <v>7269</v>
      </c>
      <c r="C416" s="151">
        <f>'320323'!V22</f>
        <v>378291488</v>
      </c>
    </row>
    <row r="417" spans="1:3">
      <c r="A417" s="51" t="s">
        <v>7270</v>
      </c>
      <c r="B417" s="9" t="s">
        <v>7271</v>
      </c>
      <c r="C417" s="193">
        <f>SUM(C410:C416)</f>
        <v>2815073605.8499999</v>
      </c>
    </row>
    <row r="418" spans="1:3">
      <c r="B418" s="51"/>
      <c r="C418" s="51"/>
    </row>
    <row r="420" spans="1:3" ht="18">
      <c r="A420" s="6" t="s">
        <v>7272</v>
      </c>
      <c r="B420" s="12"/>
      <c r="C420" s="6"/>
    </row>
    <row r="421" spans="1:3" ht="18">
      <c r="A421" s="229"/>
      <c r="B421" s="229"/>
      <c r="C421" s="229"/>
    </row>
    <row r="424" spans="1:3">
      <c r="B424" s="288" t="s">
        <v>6812</v>
      </c>
    </row>
    <row r="425" spans="1:3" ht="17.5">
      <c r="A425" s="230"/>
      <c r="B425" s="288" t="s">
        <v>6813</v>
      </c>
      <c r="C425" s="288" t="str">
        <f>$C$16</f>
        <v>December 31, 2025</v>
      </c>
    </row>
    <row r="426" spans="1:3" ht="17.5">
      <c r="A426" s="230"/>
      <c r="B426" s="51"/>
      <c r="C426" s="51"/>
    </row>
    <row r="427" spans="1:3">
      <c r="A427" s="9" t="s">
        <v>7273</v>
      </c>
      <c r="B427" s="9" t="s">
        <v>6819</v>
      </c>
      <c r="C427" s="193">
        <f>C356</f>
        <v>4370682878</v>
      </c>
    </row>
    <row r="428" spans="1:3">
      <c r="C428" s="193"/>
    </row>
    <row r="429" spans="1:3">
      <c r="A429" s="9" t="s">
        <v>7274</v>
      </c>
      <c r="B429" s="9" t="s">
        <v>6819</v>
      </c>
      <c r="C429" s="151">
        <f>C371</f>
        <v>33410920</v>
      </c>
    </row>
    <row r="430" spans="1:3">
      <c r="C430" s="151"/>
    </row>
    <row r="431" spans="1:3">
      <c r="A431" s="34" t="s">
        <v>7275</v>
      </c>
      <c r="B431" s="34"/>
      <c r="C431" s="34"/>
    </row>
    <row r="432" spans="1:3">
      <c r="B432" s="309"/>
    </row>
    <row r="433" spans="1:3">
      <c r="A433" s="9" t="s">
        <v>7276</v>
      </c>
      <c r="B433" s="9" t="s">
        <v>6819</v>
      </c>
      <c r="C433" s="193">
        <f>C506</f>
        <v>1509754255</v>
      </c>
    </row>
    <row r="434" spans="1:3">
      <c r="C434" s="151"/>
    </row>
    <row r="435" spans="1:3">
      <c r="A435" s="9" t="s">
        <v>7277</v>
      </c>
      <c r="B435" s="9" t="s">
        <v>6819</v>
      </c>
      <c r="C435" s="151">
        <f>C511</f>
        <v>367369939</v>
      </c>
    </row>
    <row r="436" spans="1:3">
      <c r="C436" s="151"/>
    </row>
    <row r="437" spans="1:3">
      <c r="A437" s="9" t="s">
        <v>3972</v>
      </c>
      <c r="B437" s="9" t="s">
        <v>6819</v>
      </c>
      <c r="C437" s="151">
        <f>C519</f>
        <v>1110985414.8499999</v>
      </c>
    </row>
    <row r="438" spans="1:3">
      <c r="C438" s="151"/>
    </row>
    <row r="439" spans="1:3">
      <c r="A439" s="9" t="s">
        <v>7278</v>
      </c>
      <c r="B439" s="9" t="s">
        <v>6819</v>
      </c>
      <c r="C439" s="151">
        <f>C527</f>
        <v>394048617</v>
      </c>
    </row>
    <row r="440" spans="1:3">
      <c r="C440" s="151"/>
    </row>
    <row r="441" spans="1:3">
      <c r="A441" s="9" t="s">
        <v>7279</v>
      </c>
      <c r="B441" s="9" t="s">
        <v>6819</v>
      </c>
      <c r="C441" s="151">
        <f>C173</f>
        <v>108617482</v>
      </c>
    </row>
    <row r="442" spans="1:3">
      <c r="C442" s="151"/>
    </row>
    <row r="443" spans="1:3">
      <c r="A443" s="9" t="s">
        <v>7280</v>
      </c>
      <c r="B443" s="9" t="s">
        <v>6819</v>
      </c>
      <c r="C443" s="151">
        <f>C172</f>
        <v>290349664</v>
      </c>
    </row>
    <row r="444" spans="1:3">
      <c r="B444" s="9" t="s">
        <v>85</v>
      </c>
      <c r="C444" s="151"/>
    </row>
    <row r="445" spans="1:3">
      <c r="A445" s="9" t="s">
        <v>7281</v>
      </c>
      <c r="B445" s="9" t="s">
        <v>7282</v>
      </c>
      <c r="C445" s="151">
        <f>C447-SUM(C433:C443)</f>
        <v>589557506.1500001</v>
      </c>
    </row>
    <row r="446" spans="1:3">
      <c r="B446" s="9" t="s">
        <v>85</v>
      </c>
    </row>
    <row r="447" spans="1:3">
      <c r="A447" s="9" t="s">
        <v>7283</v>
      </c>
      <c r="B447" s="9" t="s">
        <v>6819</v>
      </c>
      <c r="C447" s="193">
        <f>C427</f>
        <v>4370682878</v>
      </c>
    </row>
    <row r="448" spans="1:3">
      <c r="B448" s="51"/>
      <c r="C448" s="151"/>
    </row>
    <row r="450" spans="1:3">
      <c r="A450" s="34" t="s">
        <v>7284</v>
      </c>
      <c r="B450" s="34"/>
      <c r="C450" s="34"/>
    </row>
    <row r="451" spans="1:3">
      <c r="A451" s="12"/>
      <c r="B451" s="12"/>
      <c r="C451" s="12"/>
    </row>
    <row r="453" spans="1:3">
      <c r="A453" s="9" t="s">
        <v>7276</v>
      </c>
      <c r="B453" s="9" t="s">
        <v>6819</v>
      </c>
      <c r="C453" s="313">
        <f>(+C433/C$427)*100</f>
        <v>34.542754465198236</v>
      </c>
    </row>
    <row r="454" spans="1:3">
      <c r="C454" s="313"/>
    </row>
    <row r="455" spans="1:3">
      <c r="A455" s="9" t="s">
        <v>7277</v>
      </c>
      <c r="B455" s="9" t="s">
        <v>6819</v>
      </c>
      <c r="C455" s="313">
        <f>(+C435/C$427)*100</f>
        <v>8.4053213022882698</v>
      </c>
    </row>
    <row r="456" spans="1:3">
      <c r="C456" s="313"/>
    </row>
    <row r="457" spans="1:3">
      <c r="A457" s="9" t="s">
        <v>3972</v>
      </c>
      <c r="B457" s="9" t="s">
        <v>6819</v>
      </c>
      <c r="C457" s="313">
        <f>(+C437/C$427)*100</f>
        <v>25.419035099576494</v>
      </c>
    </row>
    <row r="458" spans="1:3">
      <c r="C458" s="313"/>
    </row>
    <row r="459" spans="1:3">
      <c r="A459" s="9" t="s">
        <v>7278</v>
      </c>
      <c r="B459" s="9" t="s">
        <v>6819</v>
      </c>
      <c r="C459" s="313">
        <f>(+C439/C$427)*100</f>
        <v>9.015721982106248</v>
      </c>
    </row>
    <row r="460" spans="1:3">
      <c r="C460" s="313"/>
    </row>
    <row r="461" spans="1:3">
      <c r="A461" s="9" t="s">
        <v>7279</v>
      </c>
      <c r="B461" s="9" t="s">
        <v>6819</v>
      </c>
      <c r="C461" s="313">
        <f>(+C441/C$427)*100</f>
        <v>2.4851375638971716</v>
      </c>
    </row>
    <row r="462" spans="1:3">
      <c r="C462" s="313"/>
    </row>
    <row r="463" spans="1:3">
      <c r="A463" s="9" t="s">
        <v>7280</v>
      </c>
      <c r="B463" s="9" t="s">
        <v>6819</v>
      </c>
      <c r="C463" s="313">
        <f>(+C443/C$427)*100</f>
        <v>6.6431189840261844</v>
      </c>
    </row>
    <row r="464" spans="1:3">
      <c r="C464" s="313"/>
    </row>
    <row r="465" spans="1:3">
      <c r="A465" s="9" t="s">
        <v>7281</v>
      </c>
      <c r="B465" s="9" t="s">
        <v>6819</v>
      </c>
      <c r="C465" s="313">
        <f>(+C445/C$427)*100</f>
        <v>13.488910602907394</v>
      </c>
    </row>
    <row r="466" spans="1:3">
      <c r="C466" s="313"/>
    </row>
    <row r="467" spans="1:3">
      <c r="A467" s="9" t="s">
        <v>7283</v>
      </c>
      <c r="B467" s="9" t="s">
        <v>7285</v>
      </c>
      <c r="C467" s="313">
        <f>SUM(C453:C466)</f>
        <v>100</v>
      </c>
    </row>
    <row r="468" spans="1:3">
      <c r="B468" s="51"/>
    </row>
    <row r="470" spans="1:3">
      <c r="A470" s="34" t="s">
        <v>7286</v>
      </c>
      <c r="B470" s="34"/>
      <c r="C470" s="34"/>
    </row>
    <row r="472" spans="1:3">
      <c r="A472" s="12"/>
      <c r="B472" s="12"/>
      <c r="C472" s="12"/>
    </row>
    <row r="473" spans="1:3">
      <c r="A473" s="9" t="s">
        <v>7276</v>
      </c>
      <c r="B473" s="9" t="s">
        <v>6819</v>
      </c>
      <c r="C473" s="314">
        <f>(+C433/(C$429*1000))*100</f>
        <v>4.518744934290944</v>
      </c>
    </row>
    <row r="474" spans="1:3">
      <c r="C474" s="314"/>
    </row>
    <row r="475" spans="1:3">
      <c r="A475" s="9" t="s">
        <v>7277</v>
      </c>
      <c r="B475" s="9" t="s">
        <v>6819</v>
      </c>
      <c r="C475" s="314">
        <f>(+C435/(C$429*1000))*100</f>
        <v>1.0995505032486383</v>
      </c>
    </row>
    <row r="476" spans="1:3">
      <c r="C476" s="314"/>
    </row>
    <row r="477" spans="1:3">
      <c r="A477" s="9" t="s">
        <v>3972</v>
      </c>
      <c r="B477" s="9" t="s">
        <v>6819</v>
      </c>
      <c r="C477" s="314">
        <f>(+C437/(C$429*1000))*100</f>
        <v>3.3252164706928147</v>
      </c>
    </row>
    <row r="478" spans="1:3">
      <c r="C478" s="314"/>
    </row>
    <row r="479" spans="1:3">
      <c r="A479" s="9" t="s">
        <v>7278</v>
      </c>
      <c r="B479" s="9" t="s">
        <v>6819</v>
      </c>
      <c r="C479" s="314">
        <f>(+C439/(C$429*1000))*100</f>
        <v>1.1794006779819293</v>
      </c>
    </row>
    <row r="480" spans="1:3">
      <c r="C480" s="314"/>
    </row>
    <row r="481" spans="1:3">
      <c r="A481" s="9" t="s">
        <v>7279</v>
      </c>
      <c r="B481" s="9" t="s">
        <v>6819</v>
      </c>
      <c r="C481" s="314">
        <f>(+C441/(C$429*1000))*100</f>
        <v>0.3250957531250262</v>
      </c>
    </row>
    <row r="482" spans="1:3">
      <c r="C482" s="314"/>
    </row>
    <row r="483" spans="1:3">
      <c r="A483" s="9" t="s">
        <v>7280</v>
      </c>
      <c r="B483" s="9" t="s">
        <v>6819</v>
      </c>
      <c r="C483" s="314">
        <f>(+C443/(C$429*1000))*100</f>
        <v>0.86902624650862648</v>
      </c>
    </row>
    <row r="484" spans="1:3">
      <c r="C484" s="314"/>
    </row>
    <row r="485" spans="1:3">
      <c r="A485" s="9" t="s">
        <v>7281</v>
      </c>
      <c r="B485" s="9" t="s">
        <v>6819</v>
      </c>
      <c r="C485" s="314">
        <f>(+C445/(C$429*1000))*100</f>
        <v>1.7645653162199668</v>
      </c>
    </row>
    <row r="486" spans="1:3">
      <c r="C486" s="314"/>
    </row>
    <row r="487" spans="1:3">
      <c r="A487" s="9" t="s">
        <v>7283</v>
      </c>
      <c r="B487" s="9" t="s">
        <v>7287</v>
      </c>
      <c r="C487" s="314">
        <f>SUM(C473:C486)</f>
        <v>13.081599902067946</v>
      </c>
    </row>
    <row r="488" spans="1:3">
      <c r="A488" s="16"/>
      <c r="B488" s="51"/>
    </row>
    <row r="490" spans="1:3">
      <c r="A490" s="9" t="s">
        <v>7288</v>
      </c>
    </row>
    <row r="494" spans="1:3">
      <c r="A494" s="51" t="s">
        <v>7289</v>
      </c>
    </row>
    <row r="496" spans="1:3">
      <c r="B496" s="288" t="s">
        <v>6812</v>
      </c>
    </row>
    <row r="497" spans="1:3">
      <c r="B497" s="288" t="s">
        <v>6813</v>
      </c>
      <c r="C497" s="288" t="str">
        <f>$C$16</f>
        <v>December 31, 2025</v>
      </c>
    </row>
    <row r="498" spans="1:3">
      <c r="A498" s="315" t="s">
        <v>7276</v>
      </c>
      <c r="C498" s="151"/>
    </row>
    <row r="499" spans="1:3">
      <c r="A499" s="9" t="s">
        <v>7290</v>
      </c>
      <c r="B499" s="9" t="s">
        <v>7291</v>
      </c>
      <c r="C499" s="151">
        <f>'320323'!E13</f>
        <v>0</v>
      </c>
    </row>
    <row r="500" spans="1:3">
      <c r="A500" s="9" t="s">
        <v>7292</v>
      </c>
      <c r="B500" s="9" t="s">
        <v>7293</v>
      </c>
      <c r="C500" s="151">
        <f>'320323'!E33</f>
        <v>0</v>
      </c>
    </row>
    <row r="501" spans="1:3">
      <c r="A501" s="9" t="s">
        <v>7294</v>
      </c>
      <c r="B501" s="9" t="s">
        <v>7295</v>
      </c>
      <c r="C501" s="151">
        <f>'320323'!E53</f>
        <v>0</v>
      </c>
    </row>
    <row r="502" spans="1:3">
      <c r="A502" s="9" t="s">
        <v>7296</v>
      </c>
      <c r="B502" s="9" t="s">
        <v>7297</v>
      </c>
      <c r="C502" s="151">
        <f>'320323'!K20</f>
        <v>0</v>
      </c>
    </row>
    <row r="503" spans="1:3">
      <c r="A503" s="9" t="s">
        <v>277</v>
      </c>
      <c r="B503" s="9" t="s">
        <v>7298</v>
      </c>
      <c r="C503" s="151">
        <f>'320323'!K35</f>
        <v>1509754255</v>
      </c>
    </row>
    <row r="504" spans="1:3">
      <c r="A504" s="9" t="s">
        <v>7299</v>
      </c>
      <c r="B504" s="9" t="s">
        <v>6819</v>
      </c>
      <c r="C504" s="151">
        <f>SUM(C499:C503)</f>
        <v>1509754255</v>
      </c>
    </row>
    <row r="505" spans="1:3">
      <c r="A505" s="9" t="s">
        <v>7300</v>
      </c>
      <c r="C505" s="151"/>
    </row>
    <row r="506" spans="1:3">
      <c r="A506" s="9" t="s">
        <v>7301</v>
      </c>
      <c r="B506" s="9" t="s">
        <v>6819</v>
      </c>
      <c r="C506" s="151">
        <f>C504-C505</f>
        <v>1509754255</v>
      </c>
    </row>
    <row r="507" spans="1:3">
      <c r="C507" s="151"/>
    </row>
    <row r="508" spans="1:3">
      <c r="A508" s="315" t="s">
        <v>7277</v>
      </c>
      <c r="C508" s="151"/>
    </row>
    <row r="509" spans="1:3">
      <c r="A509" s="9" t="s">
        <v>7302</v>
      </c>
      <c r="B509" s="9" t="s">
        <v>7303</v>
      </c>
      <c r="C509" s="151">
        <f>'354355'!F42</f>
        <v>338966505</v>
      </c>
    </row>
    <row r="510" spans="1:3">
      <c r="A510" s="9" t="s">
        <v>7304</v>
      </c>
      <c r="B510" s="9" t="s">
        <v>7305</v>
      </c>
      <c r="C510" s="151">
        <f>'320323'!V12</f>
        <v>28403434</v>
      </c>
    </row>
    <row r="511" spans="1:3">
      <c r="A511" s="9" t="s">
        <v>7306</v>
      </c>
      <c r="B511" s="9" t="s">
        <v>6819</v>
      </c>
      <c r="C511" s="151">
        <f>SUM(C509:C510)</f>
        <v>367369939</v>
      </c>
    </row>
    <row r="512" spans="1:3">
      <c r="C512" s="151"/>
    </row>
    <row r="513" spans="1:3">
      <c r="A513" s="315" t="s">
        <v>3972</v>
      </c>
      <c r="C513" s="151"/>
    </row>
    <row r="514" spans="1:3">
      <c r="A514" s="9" t="s">
        <v>7307</v>
      </c>
      <c r="B514" s="9" t="s">
        <v>7308</v>
      </c>
      <c r="C514" s="151">
        <f>'320323'!V24</f>
        <v>2988109608.8499999</v>
      </c>
    </row>
    <row r="515" spans="1:3">
      <c r="A515" s="9" t="s">
        <v>7309</v>
      </c>
      <c r="B515" s="9" t="s">
        <v>6819</v>
      </c>
      <c r="C515" s="151">
        <f>C504</f>
        <v>1509754255</v>
      </c>
    </row>
    <row r="516" spans="1:3">
      <c r="A516" s="9" t="s">
        <v>7310</v>
      </c>
      <c r="B516" s="9" t="s">
        <v>6819</v>
      </c>
      <c r="C516" s="151">
        <f>C511</f>
        <v>367369939</v>
      </c>
    </row>
    <row r="517" spans="1:3">
      <c r="A517" s="9" t="s">
        <v>7311</v>
      </c>
      <c r="B517" s="9" t="s">
        <v>6819</v>
      </c>
      <c r="C517" s="151">
        <f>C174</f>
        <v>0</v>
      </c>
    </row>
    <row r="518" spans="1:3">
      <c r="A518" s="9" t="s">
        <v>7312</v>
      </c>
      <c r="B518" s="9" t="s">
        <v>6819</v>
      </c>
      <c r="C518" s="151">
        <f>C175</f>
        <v>0</v>
      </c>
    </row>
    <row r="519" spans="1:3">
      <c r="A519" s="9" t="s">
        <v>7313</v>
      </c>
      <c r="B519" s="9" t="s">
        <v>6819</v>
      </c>
      <c r="C519" s="151">
        <f>C514-SUM(C515:C517)+C518</f>
        <v>1110985414.8499999</v>
      </c>
    </row>
    <row r="521" spans="1:3">
      <c r="A521" s="315" t="s">
        <v>7314</v>
      </c>
      <c r="C521" s="151"/>
    </row>
    <row r="522" spans="1:3">
      <c r="A522" s="9" t="s">
        <v>7315</v>
      </c>
      <c r="B522" s="9" t="s">
        <v>6819</v>
      </c>
      <c r="C522" s="151">
        <f>C166</f>
        <v>368382075</v>
      </c>
    </row>
    <row r="523" spans="1:3">
      <c r="A523" s="9" t="s">
        <v>7316</v>
      </c>
      <c r="B523" s="9" t="s">
        <v>6819</v>
      </c>
      <c r="C523" s="151">
        <f>C168</f>
        <v>149145</v>
      </c>
    </row>
    <row r="524" spans="1:3">
      <c r="A524" s="9" t="s">
        <v>7317</v>
      </c>
      <c r="B524" s="9" t="s">
        <v>6819</v>
      </c>
      <c r="C524" s="151">
        <f>C169</f>
        <v>25517397</v>
      </c>
    </row>
    <row r="525" spans="1:3">
      <c r="A525" s="9" t="s">
        <v>7318</v>
      </c>
      <c r="B525" s="9" t="s">
        <v>6819</v>
      </c>
      <c r="C525" s="151">
        <f>C170</f>
        <v>0</v>
      </c>
    </row>
    <row r="526" spans="1:3">
      <c r="A526" s="9" t="s">
        <v>7319</v>
      </c>
      <c r="B526" s="9" t="s">
        <v>6819</v>
      </c>
      <c r="C526" s="151">
        <f>C171</f>
        <v>0</v>
      </c>
    </row>
    <row r="527" spans="1:3">
      <c r="A527" s="9" t="s">
        <v>7320</v>
      </c>
      <c r="C527" s="151">
        <f>SUM(C522:C526)</f>
        <v>394048617</v>
      </c>
    </row>
    <row r="529" spans="1:3">
      <c r="A529" s="315" t="s">
        <v>7321</v>
      </c>
    </row>
    <row r="530" spans="1:3">
      <c r="A530" s="9" t="s">
        <v>7322</v>
      </c>
      <c r="C530" s="151">
        <f>C504</f>
        <v>1509754255</v>
      </c>
    </row>
    <row r="531" spans="1:3">
      <c r="A531" s="9" t="s">
        <v>7323</v>
      </c>
      <c r="C531" s="151">
        <f>C371</f>
        <v>33410920</v>
      </c>
    </row>
    <row r="532" spans="1:3">
      <c r="A532" s="9" t="s">
        <v>7324</v>
      </c>
      <c r="C532" s="316">
        <f>IF(ISERR(C530/C531/1000)," ",C530/C531/1000)</f>
        <v>4.5187449342909448E-2</v>
      </c>
    </row>
    <row r="533" spans="1:3">
      <c r="A533" s="9" t="s">
        <v>7325</v>
      </c>
      <c r="C533" s="151">
        <f>C365</f>
        <v>4755</v>
      </c>
    </row>
    <row r="534" spans="1:3">
      <c r="A534" s="9" t="s">
        <v>7326</v>
      </c>
      <c r="C534" s="151">
        <f>C532*C533*1000</f>
        <v>214866.32162553442</v>
      </c>
    </row>
    <row r="537" spans="1:3" ht="18">
      <c r="A537" s="6" t="s">
        <v>7327</v>
      </c>
      <c r="B537" s="12"/>
      <c r="C537" s="12"/>
    </row>
    <row r="538" spans="1:3" ht="18">
      <c r="A538" s="6"/>
      <c r="B538" s="12"/>
      <c r="C538" s="12"/>
    </row>
    <row r="539" spans="1:3" ht="18">
      <c r="A539" s="6"/>
      <c r="B539" s="12"/>
      <c r="C539" s="12"/>
    </row>
    <row r="541" spans="1:3">
      <c r="C541" s="51"/>
    </row>
    <row r="542" spans="1:3">
      <c r="B542" s="288" t="s">
        <v>6812</v>
      </c>
    </row>
    <row r="543" spans="1:3">
      <c r="B543" s="288" t="s">
        <v>6813</v>
      </c>
      <c r="C543" s="288" t="str">
        <f>$C$16</f>
        <v>December 31, 2025</v>
      </c>
    </row>
    <row r="544" spans="1:3">
      <c r="B544" s="288"/>
      <c r="C544" s="51"/>
    </row>
    <row r="545" spans="1:3">
      <c r="A545" s="34" t="s">
        <v>7328</v>
      </c>
      <c r="B545" s="34"/>
      <c r="C545" s="34"/>
    </row>
    <row r="546" spans="1:3">
      <c r="A546" s="34"/>
      <c r="B546" s="34"/>
      <c r="C546" s="51"/>
    </row>
    <row r="547" spans="1:3">
      <c r="A547" s="9" t="s">
        <v>7329</v>
      </c>
      <c r="B547" s="9" t="s">
        <v>7330</v>
      </c>
      <c r="C547" s="894">
        <f>'204207'!I31</f>
        <v>6357778</v>
      </c>
    </row>
    <row r="548" spans="1:3">
      <c r="A548" s="9" t="s">
        <v>5523</v>
      </c>
    </row>
    <row r="549" spans="1:3">
      <c r="A549" s="9" t="s">
        <v>5174</v>
      </c>
      <c r="B549" s="9" t="s">
        <v>7331</v>
      </c>
      <c r="C549" s="9">
        <f>'204207'!I42</f>
        <v>0</v>
      </c>
    </row>
    <row r="550" spans="1:3">
      <c r="A550" s="9" t="s">
        <v>5176</v>
      </c>
      <c r="B550" s="9" t="s">
        <v>7332</v>
      </c>
      <c r="C550" s="9">
        <f>'204207'!I51</f>
        <v>0</v>
      </c>
    </row>
    <row r="551" spans="1:3">
      <c r="A551" s="9" t="s">
        <v>7333</v>
      </c>
      <c r="B551" s="9" t="s">
        <v>7334</v>
      </c>
      <c r="C551" s="9">
        <f>'204207'!I61</f>
        <v>0</v>
      </c>
    </row>
    <row r="552" spans="1:3">
      <c r="A552" s="9" t="s">
        <v>3322</v>
      </c>
      <c r="B552" s="9" t="s">
        <v>7335</v>
      </c>
      <c r="C552" s="896">
        <f>'204207'!I83</f>
        <v>1935420</v>
      </c>
    </row>
    <row r="553" spans="1:3">
      <c r="A553" s="9" t="s">
        <v>2058</v>
      </c>
      <c r="B553" s="9" t="s">
        <v>7336</v>
      </c>
      <c r="C553" s="896">
        <f>'204207'!I97</f>
        <v>5032976735</v>
      </c>
    </row>
    <row r="554" spans="1:3">
      <c r="A554" s="9" t="s">
        <v>2048</v>
      </c>
      <c r="B554" s="9" t="s">
        <v>7337</v>
      </c>
      <c r="C554" s="896">
        <f>'204207'!I114</f>
        <v>9027779313</v>
      </c>
    </row>
    <row r="555" spans="1:3">
      <c r="A555" s="9" t="s">
        <v>4641</v>
      </c>
      <c r="B555" s="9" t="s">
        <v>7338</v>
      </c>
      <c r="C555" s="151">
        <f>'204207'!I123</f>
        <v>0</v>
      </c>
    </row>
    <row r="556" spans="1:3">
      <c r="A556" s="9" t="s">
        <v>2195</v>
      </c>
      <c r="B556" s="9" t="s">
        <v>7339</v>
      </c>
      <c r="C556" s="896">
        <f>'204207'!I151</f>
        <v>318444739</v>
      </c>
    </row>
    <row r="557" spans="1:3">
      <c r="A557" s="9" t="s">
        <v>7340</v>
      </c>
      <c r="B557" s="9" t="s">
        <v>7341</v>
      </c>
      <c r="C557" s="9">
        <f>'200201'!E13</f>
        <v>398</v>
      </c>
    </row>
    <row r="558" spans="1:3">
      <c r="A558" s="9" t="s">
        <v>7342</v>
      </c>
      <c r="B558" s="9" t="s">
        <v>7343</v>
      </c>
      <c r="C558" s="9">
        <f>'200201'!E15</f>
        <v>0</v>
      </c>
    </row>
    <row r="559" spans="1:3">
      <c r="A559" s="9" t="s">
        <v>7344</v>
      </c>
      <c r="B559" s="9" t="s">
        <v>7345</v>
      </c>
      <c r="C559" s="9">
        <f>'202203'!H21+SUM('202203'!H25:H27)</f>
        <v>0</v>
      </c>
    </row>
    <row r="561" spans="1:3">
      <c r="A561" s="51" t="s">
        <v>7346</v>
      </c>
      <c r="B561" s="9" t="s">
        <v>7347</v>
      </c>
      <c r="C561" s="896">
        <f>SUM(C547:C559)</f>
        <v>14387494383</v>
      </c>
    </row>
    <row r="562" spans="1:3">
      <c r="B562" s="9" t="s">
        <v>7348</v>
      </c>
    </row>
    <row r="563" spans="1:3">
      <c r="A563" s="9" t="s">
        <v>1308</v>
      </c>
      <c r="B563" s="9" t="s">
        <v>7349</v>
      </c>
      <c r="C563" s="896">
        <f>'200201'!E17</f>
        <v>2888175</v>
      </c>
    </row>
    <row r="564" spans="1:3">
      <c r="A564" s="9" t="s">
        <v>1309</v>
      </c>
      <c r="B564" s="9" t="s">
        <v>7350</v>
      </c>
      <c r="C564" s="9">
        <f>'200201'!E18</f>
        <v>0</v>
      </c>
    </row>
    <row r="565" spans="1:3">
      <c r="A565" s="9" t="s">
        <v>219</v>
      </c>
      <c r="B565" s="9" t="s">
        <v>7351</v>
      </c>
      <c r="C565" s="896">
        <f>'200201'!E19</f>
        <v>1783738261</v>
      </c>
    </row>
    <row r="566" spans="1:3">
      <c r="A566" s="9" t="s">
        <v>1310</v>
      </c>
      <c r="B566" s="9" t="s">
        <v>7352</v>
      </c>
      <c r="C566" s="9">
        <f>'200201'!E20</f>
        <v>0</v>
      </c>
    </row>
    <row r="568" spans="1:3">
      <c r="A568" s="51" t="s">
        <v>7353</v>
      </c>
      <c r="B568" s="9" t="s">
        <v>7354</v>
      </c>
      <c r="C568" s="896">
        <f>SUM(C561:C566)</f>
        <v>16174120819</v>
      </c>
    </row>
    <row r="569" spans="1:3">
      <c r="A569" s="51"/>
      <c r="B569" s="9" t="s">
        <v>7348</v>
      </c>
      <c r="C569" s="896"/>
    </row>
    <row r="570" spans="1:3">
      <c r="A570" s="9" t="s">
        <v>7355</v>
      </c>
      <c r="B570" s="9" t="s">
        <v>7356</v>
      </c>
      <c r="C570" s="896">
        <f>'200201'!E42+'202203'!H28</f>
        <v>4003817339</v>
      </c>
    </row>
    <row r="572" spans="1:3">
      <c r="A572" s="51" t="s">
        <v>7357</v>
      </c>
      <c r="B572" s="9" t="s">
        <v>6819</v>
      </c>
      <c r="C572" s="193">
        <f>C568-C570</f>
        <v>12170303480</v>
      </c>
    </row>
    <row r="573" spans="1:3">
      <c r="B573" s="51"/>
      <c r="C573" s="51"/>
    </row>
    <row r="574" spans="1:3">
      <c r="A574" s="34" t="s">
        <v>7358</v>
      </c>
      <c r="B574" s="34"/>
      <c r="C574" s="34"/>
    </row>
    <row r="576" spans="1:3">
      <c r="A576" s="9" t="s">
        <v>7359</v>
      </c>
      <c r="B576" s="13" t="s">
        <v>6819</v>
      </c>
      <c r="C576" s="314">
        <f>C606/C608</f>
        <v>0.87630277793734779</v>
      </c>
    </row>
    <row r="577" spans="1:3">
      <c r="B577" s="13"/>
    </row>
    <row r="578" spans="1:3">
      <c r="A578" s="9" t="s">
        <v>2134</v>
      </c>
      <c r="B578" s="13" t="s">
        <v>6819</v>
      </c>
      <c r="C578" s="193">
        <f>C610</f>
        <v>13167556695</v>
      </c>
    </row>
    <row r="579" spans="1:3">
      <c r="B579" s="13"/>
    </row>
    <row r="580" spans="1:3">
      <c r="A580" s="145" t="s">
        <v>7360</v>
      </c>
      <c r="B580" s="13"/>
    </row>
    <row r="581" spans="1:3">
      <c r="A581" s="9" t="s">
        <v>7361</v>
      </c>
      <c r="B581" s="13" t="s">
        <v>6819</v>
      </c>
      <c r="C581" s="317">
        <f>C612/C610</f>
        <v>0.53383944309647036</v>
      </c>
    </row>
    <row r="582" spans="1:3">
      <c r="A582" s="9" t="s">
        <v>7362</v>
      </c>
      <c r="B582" s="13" t="s">
        <v>6819</v>
      </c>
      <c r="C582" s="317">
        <f>C614/C610</f>
        <v>2.2012209000783042E-3</v>
      </c>
    </row>
    <row r="583" spans="1:3">
      <c r="A583" s="9" t="s">
        <v>7363</v>
      </c>
      <c r="B583" s="13" t="s">
        <v>6819</v>
      </c>
      <c r="C583" s="317">
        <f>C616/C610</f>
        <v>0.4494597529431788</v>
      </c>
    </row>
    <row r="584" spans="1:3">
      <c r="A584" s="9" t="s">
        <v>7364</v>
      </c>
      <c r="B584" s="13" t="s">
        <v>6819</v>
      </c>
      <c r="C584" s="317">
        <f>C618/C610</f>
        <v>1.449958306027252E-2</v>
      </c>
    </row>
    <row r="585" spans="1:3">
      <c r="B585" s="13"/>
      <c r="C585" s="318"/>
    </row>
    <row r="586" spans="1:3">
      <c r="A586" s="9" t="s">
        <v>7365</v>
      </c>
      <c r="B586" s="13" t="s">
        <v>6819</v>
      </c>
      <c r="C586" s="314">
        <f>C620/C622</f>
        <v>2.9487782526017865</v>
      </c>
    </row>
    <row r="587" spans="1:3">
      <c r="B587" s="13"/>
    </row>
    <row r="588" spans="1:3">
      <c r="A588" s="9" t="s">
        <v>7366</v>
      </c>
      <c r="B588" s="13" t="s">
        <v>6819</v>
      </c>
      <c r="C588" s="317">
        <f>C624/C626</f>
        <v>0</v>
      </c>
    </row>
    <row r="589" spans="1:3">
      <c r="B589" s="13"/>
      <c r="C589" s="317"/>
    </row>
    <row r="590" spans="1:3">
      <c r="A590" s="9" t="s">
        <v>7367</v>
      </c>
      <c r="B590" s="13" t="s">
        <v>6819</v>
      </c>
      <c r="C590" s="317">
        <f>C626/C616</f>
        <v>6.911733467385596E-2</v>
      </c>
    </row>
    <row r="591" spans="1:3">
      <c r="B591" s="13"/>
    </row>
    <row r="592" spans="1:3">
      <c r="A592" s="9" t="s">
        <v>7368</v>
      </c>
      <c r="B592" s="13"/>
    </row>
    <row r="593" spans="1:3">
      <c r="A593" s="9" t="s">
        <v>7369</v>
      </c>
      <c r="B593" s="13" t="s">
        <v>6819</v>
      </c>
      <c r="C593" s="317">
        <f>C628/C630</f>
        <v>0.28277150430260367</v>
      </c>
    </row>
    <row r="594" spans="1:3">
      <c r="B594" s="13"/>
      <c r="C594" s="317"/>
    </row>
    <row r="595" spans="1:3">
      <c r="A595" s="9" t="s">
        <v>7370</v>
      </c>
      <c r="B595" s="13" t="s">
        <v>6819</v>
      </c>
      <c r="C595" s="311">
        <f>C626/C632</f>
        <v>2.1832066132912016</v>
      </c>
    </row>
    <row r="596" spans="1:3">
      <c r="B596" s="13"/>
      <c r="C596" s="311"/>
    </row>
    <row r="597" spans="1:3">
      <c r="A597" s="9" t="s">
        <v>7371</v>
      </c>
      <c r="B597" s="13" t="s">
        <v>6819</v>
      </c>
      <c r="C597" s="311">
        <f>C616/C632</f>
        <v>31.58696184673644</v>
      </c>
    </row>
    <row r="598" spans="1:3">
      <c r="B598" s="13"/>
      <c r="C598" s="311"/>
    </row>
    <row r="599" spans="1:3">
      <c r="A599" s="9" t="s">
        <v>7372</v>
      </c>
      <c r="B599" s="13" t="s">
        <v>6819</v>
      </c>
      <c r="C599" s="311">
        <f>C624/C632</f>
        <v>0</v>
      </c>
    </row>
    <row r="600" spans="1:3">
      <c r="B600" s="13"/>
      <c r="C600" s="311"/>
    </row>
    <row r="601" spans="1:3">
      <c r="A601" s="9" t="s">
        <v>7373</v>
      </c>
      <c r="B601" s="13" t="s">
        <v>6819</v>
      </c>
      <c r="C601" s="317">
        <f>C634/C610</f>
        <v>-0.11493635258655706</v>
      </c>
    </row>
    <row r="604" spans="1:3">
      <c r="B604" s="288" t="s">
        <v>7374</v>
      </c>
    </row>
    <row r="605" spans="1:3">
      <c r="B605" s="288" t="s">
        <v>7375</v>
      </c>
      <c r="C605" s="288" t="str">
        <f>$C$16</f>
        <v>December 31, 2025</v>
      </c>
    </row>
    <row r="606" spans="1:3">
      <c r="A606" s="9" t="s">
        <v>7376</v>
      </c>
      <c r="B606" s="9" t="s">
        <v>7377</v>
      </c>
      <c r="C606" s="896">
        <f>C64</f>
        <v>1303290732</v>
      </c>
    </row>
    <row r="607" spans="1:3">
      <c r="C607" s="896"/>
    </row>
    <row r="608" spans="1:3">
      <c r="A608" s="9" t="s">
        <v>7378</v>
      </c>
      <c r="B608" s="9" t="s">
        <v>7379</v>
      </c>
      <c r="C608" s="896">
        <f>C128</f>
        <v>1487260756</v>
      </c>
    </row>
    <row r="609" spans="1:3">
      <c r="C609" s="896"/>
    </row>
    <row r="610" spans="1:3">
      <c r="A610" s="9" t="s">
        <v>2134</v>
      </c>
      <c r="B610" s="9" t="s">
        <v>6819</v>
      </c>
      <c r="C610" s="896">
        <f>SUM(C612:C618)</f>
        <v>13167556695</v>
      </c>
    </row>
    <row r="611" spans="1:3">
      <c r="C611" s="896"/>
    </row>
    <row r="612" spans="1:3">
      <c r="A612" s="9" t="s">
        <v>245</v>
      </c>
      <c r="B612" s="9" t="s">
        <v>7380</v>
      </c>
      <c r="C612" s="896">
        <f>C111</f>
        <v>7029361133</v>
      </c>
    </row>
    <row r="613" spans="1:3">
      <c r="C613" s="896"/>
    </row>
    <row r="614" spans="1:3">
      <c r="A614" s="9" t="s">
        <v>2132</v>
      </c>
      <c r="B614" s="9" t="s">
        <v>7381</v>
      </c>
      <c r="C614" s="896">
        <f>C91</f>
        <v>28984701</v>
      </c>
    </row>
    <row r="615" spans="1:3">
      <c r="C615" s="896"/>
    </row>
    <row r="616" spans="1:3">
      <c r="A616" s="9" t="s">
        <v>7382</v>
      </c>
      <c r="B616" s="9" t="s">
        <v>7383</v>
      </c>
      <c r="C616" s="896">
        <f>C102-C91</f>
        <v>5918286779</v>
      </c>
    </row>
    <row r="617" spans="1:3">
      <c r="A617" s="9" t="s">
        <v>7384</v>
      </c>
    </row>
    <row r="618" spans="1:3">
      <c r="A618" s="9" t="s">
        <v>7385</v>
      </c>
      <c r="B618" s="9" t="s">
        <v>7386</v>
      </c>
      <c r="C618" s="896">
        <f>C114+C116+C122</f>
        <v>190924082</v>
      </c>
    </row>
    <row r="620" spans="1:3">
      <c r="A620" s="9" t="s">
        <v>7387</v>
      </c>
      <c r="B620" s="9" t="s">
        <v>7388</v>
      </c>
      <c r="C620" s="896">
        <f>C645</f>
        <v>762011419</v>
      </c>
    </row>
    <row r="621" spans="1:3">
      <c r="C621" s="896"/>
    </row>
    <row r="622" spans="1:3">
      <c r="A622" s="9" t="s">
        <v>7389</v>
      </c>
      <c r="B622" s="9" t="s">
        <v>7390</v>
      </c>
      <c r="C622" s="896">
        <f>C248</f>
        <v>258415979</v>
      </c>
    </row>
    <row r="623" spans="1:3">
      <c r="C623" s="896"/>
    </row>
    <row r="624" spans="1:3">
      <c r="A624" s="9" t="s">
        <v>7176</v>
      </c>
      <c r="B624" s="9" t="s">
        <v>7391</v>
      </c>
      <c r="C624" s="896">
        <f>C268</f>
        <v>0</v>
      </c>
    </row>
    <row r="625" spans="1:3">
      <c r="C625" s="896"/>
    </row>
    <row r="626" spans="1:3">
      <c r="A626" s="9" t="s">
        <v>7101</v>
      </c>
      <c r="B626" s="9" t="s">
        <v>7392</v>
      </c>
      <c r="C626" s="896">
        <f>C249+C267</f>
        <v>409056208</v>
      </c>
    </row>
    <row r="627" spans="1:3">
      <c r="A627" s="9" t="s">
        <v>7393</v>
      </c>
      <c r="C627" s="896"/>
    </row>
    <row r="628" spans="1:3">
      <c r="A628" s="9" t="s">
        <v>7394</v>
      </c>
      <c r="B628" s="9" t="s">
        <v>7395</v>
      </c>
      <c r="C628" s="896">
        <f>C300</f>
        <v>533666911</v>
      </c>
    </row>
    <row r="629" spans="1:3">
      <c r="C629" s="896"/>
    </row>
    <row r="630" spans="1:3">
      <c r="A630" s="9" t="s">
        <v>7396</v>
      </c>
      <c r="B630" s="9" t="s">
        <v>7397</v>
      </c>
      <c r="C630" s="896">
        <f>-C303</f>
        <v>1887272596</v>
      </c>
    </row>
    <row r="631" spans="1:3">
      <c r="C631" s="896"/>
    </row>
    <row r="632" spans="1:3">
      <c r="A632" s="9" t="s">
        <v>7398</v>
      </c>
      <c r="B632" s="9" t="s">
        <v>7399</v>
      </c>
      <c r="C632" s="894">
        <f>'250251'!G40</f>
        <v>187364863</v>
      </c>
    </row>
    <row r="633" spans="1:3">
      <c r="C633" s="896"/>
    </row>
    <row r="634" spans="1:3">
      <c r="A634" s="9" t="s">
        <v>7400</v>
      </c>
      <c r="B634" s="9" t="s">
        <v>7401</v>
      </c>
      <c r="C634" s="896">
        <f>C73-C132</f>
        <v>-1513430939</v>
      </c>
    </row>
    <row r="636" spans="1:3">
      <c r="A636" s="9" t="s">
        <v>7402</v>
      </c>
      <c r="B636" s="9" t="s">
        <v>7403</v>
      </c>
      <c r="C636" s="9">
        <f>'320323'!U44</f>
        <v>0</v>
      </c>
    </row>
    <row r="638" spans="1:3">
      <c r="A638" s="145" t="s">
        <v>7404</v>
      </c>
    </row>
    <row r="639" spans="1:3">
      <c r="A639" s="9" t="s">
        <v>7405</v>
      </c>
      <c r="B639" s="9" t="s">
        <v>7406</v>
      </c>
      <c r="C639" s="896">
        <f>C209</f>
        <v>707689626</v>
      </c>
    </row>
    <row r="640" spans="1:3">
      <c r="A640" s="9" t="s">
        <v>7407</v>
      </c>
      <c r="B640" s="9" t="s">
        <v>7408</v>
      </c>
      <c r="C640" s="896">
        <f>C173</f>
        <v>108617482</v>
      </c>
    </row>
    <row r="641" spans="1:3">
      <c r="A641" s="9" t="s">
        <v>7409</v>
      </c>
      <c r="B641" s="9" t="s">
        <v>7410</v>
      </c>
      <c r="C641" s="896">
        <f>C196</f>
        <v>14533442</v>
      </c>
    </row>
    <row r="642" spans="1:3">
      <c r="A642" s="9" t="s">
        <v>7411</v>
      </c>
      <c r="B642" s="9" t="s">
        <v>7412</v>
      </c>
      <c r="C642" s="896">
        <f>C228</f>
        <v>53319930</v>
      </c>
    </row>
    <row r="643" spans="1:3">
      <c r="A643" s="9" t="s">
        <v>7413</v>
      </c>
      <c r="B643" s="9" t="s">
        <v>7414</v>
      </c>
      <c r="C643" s="896">
        <f>C234</f>
        <v>121594860</v>
      </c>
    </row>
    <row r="644" spans="1:3">
      <c r="A644" s="9" t="s">
        <v>7415</v>
      </c>
      <c r="B644" s="9" t="s">
        <v>7416</v>
      </c>
      <c r="C644" s="896">
        <f>C237</f>
        <v>554201</v>
      </c>
    </row>
    <row r="645" spans="1:3">
      <c r="A645" s="9" t="s">
        <v>7417</v>
      </c>
      <c r="B645" s="9" t="s">
        <v>6819</v>
      </c>
      <c r="C645" s="896">
        <f>SUM(C639:C642)-C643-C644</f>
        <v>762011419</v>
      </c>
    </row>
  </sheetData>
  <printOptions horizontalCentered="1" verticalCentered="1"/>
  <pageMargins left="0.5" right="0.75" top="0.5" bottom="0.5" header="0.5" footer="0.5"/>
  <pageSetup scale="61" pageOrder="overThenDown" orientation="portrait"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abColor rgb="FF92D050"/>
  </sheetPr>
  <dimension ref="A1:H200"/>
  <sheetViews>
    <sheetView view="pageBreakPreview" zoomScale="85" zoomScaleNormal="100" zoomScaleSheetLayoutView="85" workbookViewId="0">
      <selection activeCell="G23" sqref="G23"/>
    </sheetView>
  </sheetViews>
  <sheetFormatPr defaultColWidth="9.69140625" defaultRowHeight="15.5"/>
  <cols>
    <col min="1" max="1" width="2.69140625" style="9" customWidth="1"/>
    <col min="2" max="2" width="42.3046875" style="9" customWidth="1"/>
    <col min="3" max="3" width="14.69140625" style="9" customWidth="1"/>
    <col min="4" max="4" width="15.69140625" style="9" customWidth="1"/>
    <col min="5" max="5" width="2" style="9" customWidth="1"/>
    <col min="6" max="6" width="14.69140625" style="9" customWidth="1"/>
    <col min="7" max="7" width="12.07421875" style="9" customWidth="1"/>
    <col min="8" max="8" width="17" style="9" customWidth="1"/>
    <col min="9" max="16384" width="9.69140625" style="9"/>
  </cols>
  <sheetData>
    <row r="1" spans="1:8">
      <c r="A1" s="2426"/>
      <c r="B1" s="2427" t="s">
        <v>156</v>
      </c>
      <c r="C1" s="2470" t="s">
        <v>353</v>
      </c>
      <c r="D1" s="1326"/>
      <c r="E1" s="1326"/>
      <c r="F1" s="2427"/>
      <c r="G1" s="1326" t="s">
        <v>158</v>
      </c>
      <c r="H1" s="2471" t="s">
        <v>159</v>
      </c>
    </row>
    <row r="2" spans="1:8">
      <c r="A2" s="1566"/>
      <c r="B2" s="40" t="str">
        <f>'Data Sheet'!$C$25</f>
        <v xml:space="preserve">Niagara Mohawk Power Corporation </v>
      </c>
      <c r="C2" s="47" t="s">
        <v>354</v>
      </c>
      <c r="D2" s="9" t="s">
        <v>355</v>
      </c>
      <c r="F2" s="40" t="s">
        <v>356</v>
      </c>
      <c r="G2" s="17" t="s">
        <v>161</v>
      </c>
      <c r="H2" s="41"/>
    </row>
    <row r="3" spans="1:8" ht="15" customHeight="1">
      <c r="A3" s="2430"/>
      <c r="B3" s="37"/>
      <c r="C3" s="49" t="s">
        <v>357</v>
      </c>
      <c r="D3" s="37" t="s">
        <v>358</v>
      </c>
      <c r="E3" s="37"/>
      <c r="F3" s="54" t="s">
        <v>359</v>
      </c>
      <c r="G3" s="319" t="str">
        <f>'Data Sheet'!$C$40</f>
        <v>April 20, 2026</v>
      </c>
      <c r="H3" s="488" t="str">
        <f>'Data Sheet'!$C$38</f>
        <v>December 31, 2025</v>
      </c>
    </row>
    <row r="4" spans="1:8" ht="15" customHeight="1">
      <c r="A4" s="2475" t="s">
        <v>380</v>
      </c>
      <c r="B4" s="18"/>
      <c r="C4" s="18"/>
      <c r="D4" s="18"/>
      <c r="E4" s="18"/>
      <c r="F4" s="18"/>
      <c r="G4" s="18"/>
      <c r="H4" s="19"/>
    </row>
    <row r="5" spans="1:8">
      <c r="A5" s="1566"/>
      <c r="B5" s="17"/>
      <c r="C5" s="20"/>
      <c r="D5" s="20"/>
      <c r="E5" s="20"/>
      <c r="F5" s="20"/>
      <c r="G5" s="20"/>
      <c r="H5" s="2476"/>
    </row>
    <row r="6" spans="1:8" ht="124">
      <c r="A6" s="1566"/>
      <c r="B6" s="367" t="s">
        <v>381</v>
      </c>
      <c r="C6" s="364"/>
      <c r="D6" s="20"/>
      <c r="E6" s="17"/>
      <c r="F6" s="3706" t="s">
        <v>382</v>
      </c>
      <c r="G6" s="3695"/>
      <c r="H6" s="3696"/>
    </row>
    <row r="7" spans="1:8">
      <c r="A7" s="1566"/>
      <c r="B7" s="364"/>
      <c r="C7" s="364"/>
      <c r="D7" s="20"/>
      <c r="E7" s="17"/>
      <c r="F7" s="20"/>
      <c r="G7" s="20"/>
      <c r="H7" s="2476"/>
    </row>
    <row r="8" spans="1:8">
      <c r="A8" s="2477"/>
      <c r="B8" s="18"/>
      <c r="C8" s="18"/>
      <c r="D8" s="18"/>
      <c r="E8" s="21"/>
      <c r="F8" s="18"/>
      <c r="G8" s="18"/>
      <c r="H8" s="19"/>
    </row>
    <row r="9" spans="1:8">
      <c r="A9" s="1566"/>
      <c r="B9" s="20"/>
      <c r="C9" s="20"/>
      <c r="D9" s="20"/>
      <c r="E9" s="17"/>
      <c r="F9" s="20"/>
      <c r="G9" s="20"/>
      <c r="H9" s="2476"/>
    </row>
    <row r="10" spans="1:8" ht="15" customHeight="1">
      <c r="A10" s="1566"/>
      <c r="B10" s="3706" t="s">
        <v>383</v>
      </c>
      <c r="C10" s="3706"/>
      <c r="D10" s="3706"/>
      <c r="E10" s="3706"/>
      <c r="F10" s="3706"/>
      <c r="G10" s="3706"/>
      <c r="H10" s="3707"/>
    </row>
    <row r="11" spans="1:8">
      <c r="A11" s="1566"/>
      <c r="B11" s="3706"/>
      <c r="C11" s="3706"/>
      <c r="D11" s="3706"/>
      <c r="E11" s="3706"/>
      <c r="F11" s="3706"/>
      <c r="G11" s="3706"/>
      <c r="H11" s="3707"/>
    </row>
    <row r="12" spans="1:8">
      <c r="A12" s="1566"/>
      <c r="B12" s="3706"/>
      <c r="C12" s="3706"/>
      <c r="D12" s="3706"/>
      <c r="E12" s="3706"/>
      <c r="F12" s="3706"/>
      <c r="G12" s="3706"/>
      <c r="H12" s="3707"/>
    </row>
    <row r="13" spans="1:8">
      <c r="A13" s="1566"/>
      <c r="B13" s="3706"/>
      <c r="C13" s="3706"/>
      <c r="D13" s="3706"/>
      <c r="E13" s="3706"/>
      <c r="F13" s="3706"/>
      <c r="G13" s="3706"/>
      <c r="H13" s="3707"/>
    </row>
    <row r="14" spans="1:8">
      <c r="A14" s="1566"/>
      <c r="B14" s="3706"/>
      <c r="C14" s="3706"/>
      <c r="D14" s="3706"/>
      <c r="E14" s="3706"/>
      <c r="F14" s="3706"/>
      <c r="G14" s="3706"/>
      <c r="H14" s="3707"/>
    </row>
    <row r="15" spans="1:8">
      <c r="A15" s="1566"/>
      <c r="B15" s="3706"/>
      <c r="C15" s="3706"/>
      <c r="D15" s="3706"/>
      <c r="E15" s="3706"/>
      <c r="F15" s="3706"/>
      <c r="G15" s="3706"/>
      <c r="H15" s="3707"/>
    </row>
    <row r="16" spans="1:8">
      <c r="A16" s="1566"/>
      <c r="B16" s="3706"/>
      <c r="C16" s="3706"/>
      <c r="D16" s="3706"/>
      <c r="E16" s="3706"/>
      <c r="F16" s="3706"/>
      <c r="G16" s="3706"/>
      <c r="H16" s="3707"/>
    </row>
    <row r="17" spans="1:8">
      <c r="A17" s="1566"/>
      <c r="B17" s="3706"/>
      <c r="C17" s="3706"/>
      <c r="D17" s="3706"/>
      <c r="E17" s="3706"/>
      <c r="F17" s="3706"/>
      <c r="G17" s="3706"/>
      <c r="H17" s="3707"/>
    </row>
    <row r="18" spans="1:8">
      <c r="A18" s="1566"/>
      <c r="B18" s="3706"/>
      <c r="C18" s="3706"/>
      <c r="D18" s="3706"/>
      <c r="E18" s="3706"/>
      <c r="F18" s="3706"/>
      <c r="G18" s="3706"/>
      <c r="H18" s="3707"/>
    </row>
    <row r="19" spans="1:8" ht="36" customHeight="1">
      <c r="A19" s="1566"/>
      <c r="B19" s="3706"/>
      <c r="C19" s="3706"/>
      <c r="D19" s="3706"/>
      <c r="E19" s="3706"/>
      <c r="F19" s="3706"/>
      <c r="G19" s="3706"/>
      <c r="H19" s="3707"/>
    </row>
    <row r="20" spans="1:8">
      <c r="A20" s="1566"/>
      <c r="B20" s="824"/>
      <c r="C20" s="824"/>
      <c r="D20" s="824"/>
      <c r="E20" s="824"/>
      <c r="F20" s="824"/>
      <c r="G20" s="824"/>
      <c r="H20" s="2478"/>
    </row>
    <row r="21" spans="1:8">
      <c r="A21" s="1566"/>
      <c r="B21" s="824"/>
      <c r="C21" s="824"/>
      <c r="D21" s="824"/>
      <c r="E21" s="824"/>
      <c r="F21" s="824"/>
      <c r="G21" s="824"/>
      <c r="H21" s="2478"/>
    </row>
    <row r="22" spans="1:8">
      <c r="A22" s="1566"/>
      <c r="B22" s="824"/>
      <c r="C22" s="824"/>
      <c r="D22" s="824"/>
      <c r="E22" s="824"/>
      <c r="F22" s="824"/>
      <c r="G22" s="824"/>
      <c r="H22" s="2478"/>
    </row>
    <row r="23" spans="1:8">
      <c r="A23" s="1566"/>
      <c r="B23" s="20"/>
      <c r="C23" s="20"/>
      <c r="D23" s="20"/>
      <c r="E23" s="17"/>
      <c r="F23" s="17"/>
      <c r="G23" s="17"/>
      <c r="H23" s="1584"/>
    </row>
    <row r="24" spans="1:8">
      <c r="A24" s="1566"/>
      <c r="B24" s="20"/>
      <c r="C24" s="20"/>
      <c r="D24" s="20"/>
      <c r="E24" s="17"/>
      <c r="F24" s="17"/>
      <c r="G24" s="17"/>
      <c r="H24" s="1584"/>
    </row>
    <row r="25" spans="1:8">
      <c r="A25" s="1566"/>
      <c r="B25" s="20"/>
      <c r="C25" s="20"/>
      <c r="D25" s="20"/>
      <c r="E25" s="17"/>
      <c r="F25" s="17"/>
      <c r="G25" s="17"/>
      <c r="H25" s="1584"/>
    </row>
    <row r="26" spans="1:8">
      <c r="A26" s="1566"/>
      <c r="B26" s="20"/>
      <c r="C26" s="20"/>
      <c r="D26" s="20"/>
      <c r="E26" s="17"/>
      <c r="F26" s="17"/>
      <c r="G26" s="17"/>
      <c r="H26" s="1584"/>
    </row>
    <row r="27" spans="1:8">
      <c r="A27" s="1566"/>
      <c r="B27" s="20"/>
      <c r="C27" s="20"/>
      <c r="D27" s="20"/>
      <c r="E27" s="17"/>
      <c r="F27" s="17"/>
      <c r="G27" s="17"/>
      <c r="H27" s="1584"/>
    </row>
    <row r="28" spans="1:8">
      <c r="A28" s="1566"/>
      <c r="B28" s="20"/>
      <c r="C28" s="20"/>
      <c r="D28" s="20"/>
      <c r="E28" s="17"/>
      <c r="F28" s="17"/>
      <c r="G28" s="17"/>
      <c r="H28" s="1584"/>
    </row>
    <row r="29" spans="1:8">
      <c r="A29" s="1566"/>
      <c r="B29" s="20"/>
      <c r="C29" s="20"/>
      <c r="D29" s="20"/>
      <c r="E29" s="17"/>
      <c r="F29" s="17"/>
      <c r="G29" s="17"/>
      <c r="H29" s="1584"/>
    </row>
    <row r="30" spans="1:8">
      <c r="A30" s="1566"/>
      <c r="B30" s="20"/>
      <c r="C30" s="20"/>
      <c r="D30" s="20"/>
      <c r="E30" s="17"/>
      <c r="F30" s="17"/>
      <c r="G30" s="17"/>
      <c r="H30" s="1584"/>
    </row>
    <row r="31" spans="1:8">
      <c r="A31" s="1566"/>
      <c r="B31" s="20"/>
      <c r="C31" s="20"/>
      <c r="D31" s="20"/>
      <c r="E31" s="17"/>
      <c r="F31" s="17"/>
      <c r="G31" s="17"/>
      <c r="H31" s="1584"/>
    </row>
    <row r="32" spans="1:8">
      <c r="A32" s="1566"/>
      <c r="B32" s="17"/>
      <c r="C32" s="17"/>
      <c r="D32" s="17"/>
      <c r="E32" s="17"/>
      <c r="F32" s="17"/>
      <c r="G32" s="17"/>
      <c r="H32" s="1584"/>
    </row>
    <row r="33" spans="1:8">
      <c r="A33" s="1566"/>
      <c r="B33" s="17"/>
      <c r="C33" s="17"/>
      <c r="D33" s="17"/>
      <c r="E33" s="17"/>
      <c r="F33" s="17"/>
      <c r="G33" s="17"/>
      <c r="H33" s="1584"/>
    </row>
    <row r="34" spans="1:8">
      <c r="A34" s="1566"/>
      <c r="B34" s="17"/>
      <c r="C34" s="17"/>
      <c r="D34" s="17"/>
      <c r="E34" s="17"/>
      <c r="F34" s="17"/>
      <c r="G34" s="17"/>
      <c r="H34" s="1584"/>
    </row>
    <row r="35" spans="1:8">
      <c r="A35" s="1566"/>
      <c r="B35" s="17"/>
      <c r="C35" s="17"/>
      <c r="D35" s="17"/>
      <c r="E35" s="17"/>
      <c r="F35" s="17"/>
      <c r="G35" s="17"/>
      <c r="H35" s="1584"/>
    </row>
    <row r="36" spans="1:8">
      <c r="A36" s="1566"/>
      <c r="B36" s="17"/>
      <c r="C36" s="17"/>
      <c r="D36" s="17"/>
      <c r="E36" s="17"/>
      <c r="F36" s="17"/>
      <c r="G36" s="17"/>
      <c r="H36" s="1584"/>
    </row>
    <row r="37" spans="1:8">
      <c r="A37" s="1566"/>
      <c r="B37" s="17"/>
      <c r="C37" s="17"/>
      <c r="D37" s="17"/>
      <c r="E37" s="17"/>
      <c r="F37" s="17"/>
      <c r="G37" s="17"/>
      <c r="H37" s="1584"/>
    </row>
    <row r="38" spans="1:8">
      <c r="A38" s="1566"/>
      <c r="B38" s="17"/>
      <c r="C38" s="17"/>
      <c r="D38" s="17"/>
      <c r="E38" s="17"/>
      <c r="F38" s="17"/>
      <c r="G38" s="17"/>
      <c r="H38" s="1584"/>
    </row>
    <row r="39" spans="1:8">
      <c r="A39" s="1566"/>
      <c r="B39" s="17"/>
      <c r="C39" s="17"/>
      <c r="D39" s="17"/>
      <c r="E39" s="17"/>
      <c r="F39" s="17"/>
      <c r="G39" s="17"/>
      <c r="H39" s="1584"/>
    </row>
    <row r="40" spans="1:8">
      <c r="A40" s="1566"/>
      <c r="B40" s="17"/>
      <c r="C40" s="17"/>
      <c r="D40" s="17"/>
      <c r="E40" s="17"/>
      <c r="F40" s="17"/>
      <c r="G40" s="17"/>
      <c r="H40" s="1584"/>
    </row>
    <row r="41" spans="1:8">
      <c r="A41" s="1566"/>
      <c r="B41" s="17"/>
      <c r="C41" s="17"/>
      <c r="D41" s="17"/>
      <c r="E41" s="17"/>
      <c r="F41" s="17"/>
      <c r="G41" s="17"/>
      <c r="H41" s="1584"/>
    </row>
    <row r="42" spans="1:8">
      <c r="A42" s="1566"/>
      <c r="B42" s="17"/>
      <c r="C42" s="17"/>
      <c r="D42" s="17"/>
      <c r="E42" s="17"/>
      <c r="F42" s="17"/>
      <c r="G42" s="17"/>
      <c r="H42" s="1584"/>
    </row>
    <row r="43" spans="1:8">
      <c r="A43" s="1566"/>
      <c r="B43" s="17"/>
      <c r="C43" s="20"/>
      <c r="D43" s="20"/>
      <c r="E43" s="20"/>
      <c r="F43" s="20"/>
      <c r="G43" s="20"/>
      <c r="H43" s="2476"/>
    </row>
    <row r="44" spans="1:8">
      <c r="A44" s="1566"/>
      <c r="B44" s="17"/>
      <c r="C44" s="17"/>
      <c r="D44" s="17"/>
      <c r="E44" s="17"/>
      <c r="F44" s="17"/>
      <c r="G44" s="17"/>
      <c r="H44" s="1584"/>
    </row>
    <row r="45" spans="1:8">
      <c r="A45" s="1566"/>
      <c r="B45" s="17"/>
      <c r="C45" s="17"/>
      <c r="D45" s="17"/>
      <c r="E45" s="17"/>
      <c r="F45" s="17"/>
      <c r="G45" s="17"/>
      <c r="H45" s="1584"/>
    </row>
    <row r="46" spans="1:8">
      <c r="A46" s="1566"/>
      <c r="B46" s="17"/>
      <c r="C46" s="17"/>
      <c r="D46" s="17"/>
      <c r="E46" s="17"/>
      <c r="F46" s="17"/>
      <c r="G46" s="17"/>
      <c r="H46" s="1584"/>
    </row>
    <row r="47" spans="1:8" ht="16" thickBot="1">
      <c r="A47" s="2934"/>
      <c r="B47" s="2935"/>
      <c r="C47" s="2936"/>
      <c r="D47" s="2936"/>
      <c r="E47" s="2936"/>
      <c r="F47" s="2936"/>
      <c r="G47" s="2936"/>
      <c r="H47" s="2479"/>
    </row>
    <row r="48" spans="1:8">
      <c r="A48" s="17"/>
      <c r="B48" s="17"/>
      <c r="C48" s="20"/>
      <c r="D48" s="20"/>
      <c r="E48" s="20"/>
      <c r="F48" s="20"/>
      <c r="G48" s="20"/>
      <c r="H48" s="20"/>
    </row>
    <row r="49" spans="1:8">
      <c r="A49" s="68" t="s">
        <v>384</v>
      </c>
      <c r="B49" s="17"/>
      <c r="C49" s="20"/>
      <c r="D49" s="20"/>
      <c r="E49" s="20"/>
      <c r="F49" s="20"/>
      <c r="G49" s="20"/>
      <c r="H49" s="20"/>
    </row>
    <row r="50" spans="1:8">
      <c r="A50" s="20" t="s">
        <v>385</v>
      </c>
      <c r="B50" s="20"/>
      <c r="C50" s="20"/>
      <c r="D50" s="12"/>
      <c r="E50" s="20"/>
      <c r="F50" s="20"/>
      <c r="G50" s="20"/>
      <c r="H50" s="20"/>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20"/>
      <c r="B55" s="20"/>
      <c r="C55" s="20"/>
      <c r="D55" s="12"/>
      <c r="E55" s="20"/>
      <c r="F55" s="20"/>
      <c r="G55" s="20"/>
      <c r="H55" s="20"/>
    </row>
    <row r="56" spans="1:8">
      <c r="A56" s="20"/>
      <c r="B56" s="20"/>
      <c r="C56" s="20"/>
      <c r="D56" s="12"/>
      <c r="E56" s="20"/>
      <c r="F56" s="20"/>
      <c r="G56" s="20"/>
      <c r="H56" s="20"/>
    </row>
    <row r="57" spans="1:8">
      <c r="A57" s="20"/>
      <c r="B57" s="20"/>
      <c r="C57" s="20"/>
      <c r="D57" s="12"/>
      <c r="E57" s="20"/>
      <c r="F57" s="20"/>
      <c r="G57" s="20"/>
      <c r="H57" s="20"/>
    </row>
    <row r="58" spans="1:8">
      <c r="A58" s="17"/>
      <c r="B58" s="17"/>
      <c r="C58" s="17"/>
      <c r="D58" s="17"/>
      <c r="E58" s="17"/>
      <c r="F58" s="17"/>
      <c r="G58" s="17"/>
      <c r="H58" s="17"/>
    </row>
    <row r="59" spans="1:8">
      <c r="C59" s="17"/>
      <c r="D59" s="17"/>
      <c r="E59" s="17"/>
      <c r="F59" s="17"/>
      <c r="G59" s="17"/>
      <c r="H59" s="17"/>
    </row>
    <row r="60" spans="1:8">
      <c r="C60" s="17"/>
      <c r="D60" s="17"/>
      <c r="E60" s="17"/>
      <c r="F60" s="17"/>
      <c r="G60" s="17"/>
      <c r="H60" s="17"/>
    </row>
    <row r="61" spans="1:8">
      <c r="C61" s="17"/>
      <c r="D61" s="17"/>
      <c r="E61" s="17"/>
      <c r="F61" s="17"/>
      <c r="G61" s="17"/>
      <c r="H61" s="17"/>
    </row>
    <row r="62" spans="1:8">
      <c r="C62" s="17"/>
      <c r="D62" s="17"/>
      <c r="E62" s="17"/>
      <c r="F62" s="17"/>
      <c r="G62" s="17"/>
      <c r="H62" s="17"/>
    </row>
    <row r="63" spans="1:8">
      <c r="C63" s="17"/>
      <c r="D63" s="17"/>
      <c r="E63" s="17"/>
      <c r="F63" s="17"/>
      <c r="G63" s="17"/>
      <c r="H63" s="17"/>
    </row>
    <row r="64" spans="1:8">
      <c r="C64" s="17"/>
      <c r="D64" s="17"/>
      <c r="E64" s="17"/>
      <c r="F64" s="17"/>
      <c r="G64" s="17"/>
      <c r="H64" s="17"/>
    </row>
    <row r="65" spans="3:8">
      <c r="C65" s="17"/>
      <c r="D65" s="17"/>
      <c r="E65" s="17"/>
      <c r="F65" s="17"/>
      <c r="G65" s="17"/>
      <c r="H65" s="17"/>
    </row>
    <row r="66" spans="3:8">
      <c r="C66" s="17"/>
      <c r="D66" s="17"/>
      <c r="E66" s="17"/>
      <c r="F66" s="17"/>
      <c r="G66" s="17"/>
      <c r="H66" s="17"/>
    </row>
    <row r="67" spans="3:8">
      <c r="C67" s="17"/>
      <c r="D67" s="17"/>
      <c r="E67" s="17"/>
      <c r="F67" s="17"/>
      <c r="G67" s="17"/>
      <c r="H67" s="17"/>
    </row>
    <row r="71" spans="3:8" ht="31.5" customHeight="1"/>
    <row r="125" spans="1:5" ht="16" thickBot="1"/>
    <row r="126" spans="1:5">
      <c r="A126" s="1182"/>
      <c r="B126" s="1328"/>
      <c r="C126" s="1328"/>
      <c r="D126" s="1328"/>
      <c r="E126" s="1183"/>
    </row>
    <row r="127" spans="1:5">
      <c r="A127" s="1499"/>
      <c r="E127" s="1586"/>
    </row>
    <row r="128" spans="1:5">
      <c r="A128" s="1499"/>
      <c r="E128" s="1586"/>
    </row>
    <row r="129" spans="1:6">
      <c r="A129" s="1499"/>
      <c r="E129" s="1586"/>
    </row>
    <row r="130" spans="1:6">
      <c r="A130" s="1499"/>
      <c r="E130" s="1586"/>
    </row>
    <row r="131" spans="1:6">
      <c r="A131" s="1499"/>
      <c r="E131" s="1586"/>
    </row>
    <row r="132" spans="1:6">
      <c r="A132" s="1499"/>
      <c r="C132" s="1729"/>
      <c r="D132" s="1729"/>
      <c r="E132" s="1586"/>
    </row>
    <row r="133" spans="1:6">
      <c r="A133" s="1499"/>
      <c r="C133" s="617"/>
      <c r="D133" s="617"/>
      <c r="E133" s="1586"/>
    </row>
    <row r="134" spans="1:6">
      <c r="A134" s="1499"/>
      <c r="C134" s="617"/>
      <c r="D134" s="617"/>
      <c r="E134" s="1586"/>
    </row>
    <row r="135" spans="1:6">
      <c r="A135" s="1499"/>
      <c r="C135" s="617"/>
      <c r="D135" s="617"/>
      <c r="E135" s="1586"/>
    </row>
    <row r="136" spans="1:6">
      <c r="A136" s="1499"/>
      <c r="C136" s="617"/>
      <c r="D136" s="617"/>
      <c r="E136" s="1586"/>
      <c r="F136" s="1586"/>
    </row>
    <row r="137" spans="1:6">
      <c r="A137" s="1499"/>
      <c r="C137" s="617"/>
      <c r="D137" s="617"/>
      <c r="E137" s="1586"/>
      <c r="F137" s="1586"/>
    </row>
    <row r="138" spans="1:6">
      <c r="A138" s="1499"/>
      <c r="C138" s="617"/>
      <c r="D138" s="617"/>
      <c r="E138" s="1586"/>
      <c r="F138" s="1586"/>
    </row>
    <row r="139" spans="1:6">
      <c r="A139" s="1499"/>
      <c r="C139" s="617"/>
      <c r="D139" s="617"/>
      <c r="E139" s="1586"/>
      <c r="F139" s="1586"/>
    </row>
    <row r="140" spans="1:6">
      <c r="A140" s="1499"/>
      <c r="C140" s="617"/>
      <c r="D140" s="617"/>
      <c r="E140" s="1586"/>
      <c r="F140" s="1586"/>
    </row>
    <row r="141" spans="1:6">
      <c r="A141" s="1499"/>
      <c r="C141" s="617"/>
      <c r="D141" s="617"/>
      <c r="E141" s="1586"/>
      <c r="F141" s="1586"/>
    </row>
    <row r="142" spans="1:6">
      <c r="A142" s="1499"/>
      <c r="C142" s="617"/>
      <c r="D142" s="617"/>
      <c r="E142" s="1586"/>
      <c r="F142" s="1586"/>
    </row>
    <row r="143" spans="1:6">
      <c r="A143" s="1499"/>
      <c r="C143" s="617"/>
      <c r="D143" s="617"/>
      <c r="E143" s="1586"/>
      <c r="F143" s="1586"/>
    </row>
    <row r="144" spans="1:6">
      <c r="A144" s="1499"/>
      <c r="C144" s="617"/>
      <c r="D144" s="617"/>
      <c r="E144" s="1586"/>
      <c r="F144" s="1586"/>
    </row>
    <row r="145" spans="1:6">
      <c r="A145" s="1499"/>
      <c r="C145" s="617"/>
      <c r="D145" s="617"/>
      <c r="E145" s="1586"/>
      <c r="F145" s="1586"/>
    </row>
    <row r="146" spans="1:6">
      <c r="A146" s="1499"/>
      <c r="C146" s="617"/>
      <c r="D146" s="617"/>
      <c r="E146" s="1586"/>
      <c r="F146" s="1586"/>
    </row>
    <row r="147" spans="1:6">
      <c r="A147" s="1499"/>
      <c r="C147" s="617"/>
      <c r="D147" s="617"/>
      <c r="E147" s="1586"/>
      <c r="F147" s="1586"/>
    </row>
    <row r="148" spans="1:6">
      <c r="A148" s="1499"/>
      <c r="C148" s="617"/>
      <c r="D148" s="617"/>
      <c r="E148" s="1586"/>
      <c r="F148" s="1586"/>
    </row>
    <row r="149" spans="1:6">
      <c r="A149" s="1499"/>
      <c r="C149" s="617"/>
      <c r="D149" s="617"/>
      <c r="E149" s="1586"/>
      <c r="F149" s="1586"/>
    </row>
    <row r="150" spans="1:6">
      <c r="A150" s="1499"/>
      <c r="C150" s="617"/>
      <c r="D150" s="617"/>
      <c r="E150" s="1586"/>
      <c r="F150" s="1586"/>
    </row>
    <row r="151" spans="1:6">
      <c r="A151" s="1499"/>
      <c r="C151" s="617"/>
      <c r="D151" s="617"/>
      <c r="E151" s="1586"/>
      <c r="F151" s="1586"/>
    </row>
    <row r="152" spans="1:6">
      <c r="A152" s="1499"/>
      <c r="C152" s="617"/>
      <c r="D152" s="617"/>
      <c r="E152" s="1586"/>
      <c r="F152" s="1586"/>
    </row>
    <row r="153" spans="1:6">
      <c r="A153" s="1499"/>
      <c r="C153" s="617"/>
      <c r="D153" s="617"/>
      <c r="E153" s="1586"/>
      <c r="F153" s="1586"/>
    </row>
    <row r="154" spans="1:6">
      <c r="A154" s="1499"/>
      <c r="C154" s="617"/>
      <c r="D154" s="617"/>
      <c r="E154" s="1586"/>
      <c r="F154" s="1586"/>
    </row>
    <row r="155" spans="1:6">
      <c r="A155" s="1499"/>
      <c r="C155" s="617"/>
      <c r="D155" s="617"/>
      <c r="E155" s="1586"/>
      <c r="F155" s="1586"/>
    </row>
    <row r="156" spans="1:6">
      <c r="A156" s="1499"/>
      <c r="C156" s="617"/>
      <c r="D156" s="617"/>
      <c r="E156" s="1586"/>
      <c r="F156" s="1586"/>
    </row>
    <row r="157" spans="1:6">
      <c r="A157" s="1499"/>
      <c r="C157" s="617"/>
      <c r="D157" s="617"/>
      <c r="E157" s="1586"/>
      <c r="F157" s="1586"/>
    </row>
    <row r="158" spans="1:6">
      <c r="A158" s="1499"/>
      <c r="C158" s="617"/>
      <c r="D158" s="617"/>
      <c r="E158" s="1586"/>
      <c r="F158" s="1586"/>
    </row>
    <row r="159" spans="1:6">
      <c r="A159" s="1499"/>
      <c r="C159" s="617"/>
      <c r="D159" s="617"/>
      <c r="E159" s="1586"/>
      <c r="F159" s="1586"/>
    </row>
    <row r="160" spans="1:6">
      <c r="A160" s="1499"/>
      <c r="C160" s="617"/>
      <c r="D160" s="617"/>
      <c r="E160" s="1586"/>
      <c r="F160" s="1586"/>
    </row>
    <row r="161" spans="1:6">
      <c r="A161" s="1499"/>
      <c r="C161" s="617"/>
      <c r="D161" s="617"/>
      <c r="E161" s="1586"/>
      <c r="F161" s="1586"/>
    </row>
    <row r="162" spans="1:6">
      <c r="A162" s="1499"/>
      <c r="C162" s="617"/>
      <c r="D162" s="617"/>
      <c r="E162" s="1586"/>
      <c r="F162" s="1586"/>
    </row>
    <row r="163" spans="1:6">
      <c r="A163" s="1499"/>
      <c r="C163" s="617"/>
      <c r="D163" s="617"/>
      <c r="E163" s="1586"/>
      <c r="F163" s="1586"/>
    </row>
    <row r="164" spans="1:6">
      <c r="A164" s="1499"/>
      <c r="C164" s="617"/>
      <c r="D164" s="617"/>
      <c r="E164" s="1586"/>
      <c r="F164" s="1586"/>
    </row>
    <row r="165" spans="1:6">
      <c r="A165" s="1499"/>
      <c r="C165" s="617"/>
      <c r="D165" s="617"/>
      <c r="E165" s="1586"/>
      <c r="F165" s="1586"/>
    </row>
    <row r="166" spans="1:6">
      <c r="A166" s="1499"/>
      <c r="C166" s="617"/>
      <c r="D166" s="617"/>
      <c r="E166" s="1586"/>
      <c r="F166" s="1586"/>
    </row>
    <row r="167" spans="1:6">
      <c r="A167" s="1499"/>
      <c r="C167" s="617"/>
      <c r="D167" s="617"/>
      <c r="E167" s="1586"/>
      <c r="F167" s="1586"/>
    </row>
    <row r="168" spans="1:6">
      <c r="A168" s="1499"/>
      <c r="C168" s="617"/>
      <c r="D168" s="617"/>
      <c r="E168" s="1586"/>
      <c r="F168" s="1586"/>
    </row>
    <row r="169" spans="1:6">
      <c r="A169" s="1499"/>
      <c r="C169" s="617"/>
      <c r="D169" s="617"/>
      <c r="E169" s="1586"/>
      <c r="F169" s="1586"/>
    </row>
    <row r="170" spans="1:6">
      <c r="A170" s="1499"/>
      <c r="C170" s="617"/>
      <c r="D170" s="617"/>
      <c r="E170" s="1586"/>
      <c r="F170" s="1586"/>
    </row>
    <row r="171" spans="1:6">
      <c r="A171" s="1499"/>
      <c r="C171" s="617"/>
      <c r="D171" s="617"/>
      <c r="E171" s="1586"/>
      <c r="F171" s="1586"/>
    </row>
    <row r="172" spans="1:6">
      <c r="A172" s="1499"/>
      <c r="C172" s="617"/>
      <c r="D172" s="617"/>
      <c r="E172" s="1586"/>
      <c r="F172" s="1586"/>
    </row>
    <row r="173" spans="1:6">
      <c r="A173" s="1499"/>
      <c r="C173" s="617"/>
      <c r="D173" s="617"/>
      <c r="E173" s="1586"/>
      <c r="F173" s="1586"/>
    </row>
    <row r="174" spans="1:6">
      <c r="A174" s="1499"/>
      <c r="C174" s="617"/>
      <c r="D174" s="617"/>
      <c r="E174" s="1586"/>
      <c r="F174" s="1586"/>
    </row>
    <row r="175" spans="1:6">
      <c r="A175" s="1499"/>
      <c r="C175" s="617"/>
      <c r="D175" s="617"/>
      <c r="E175" s="1586"/>
      <c r="F175" s="1586"/>
    </row>
    <row r="176" spans="1:6">
      <c r="A176" s="1499"/>
      <c r="C176" s="617"/>
      <c r="D176" s="617"/>
      <c r="E176" s="1586"/>
      <c r="F176" s="1586"/>
    </row>
    <row r="177" spans="1:6">
      <c r="A177" s="1499"/>
      <c r="C177" s="617"/>
      <c r="D177" s="617"/>
      <c r="E177" s="1586"/>
      <c r="F177" s="1586"/>
    </row>
    <row r="178" spans="1:6">
      <c r="A178" s="1499"/>
      <c r="C178" s="617"/>
      <c r="D178" s="617"/>
      <c r="E178" s="1586"/>
      <c r="F178" s="1586"/>
    </row>
    <row r="179" spans="1:6">
      <c r="A179" s="1499"/>
      <c r="C179" s="1128"/>
      <c r="D179" s="1128"/>
      <c r="E179" s="1586"/>
      <c r="F179" s="1586"/>
    </row>
    <row r="180" spans="1:6">
      <c r="A180" s="1499"/>
      <c r="E180" s="1586"/>
      <c r="F180" s="1586"/>
    </row>
    <row r="181" spans="1:6" ht="16" thickBot="1">
      <c r="A181" s="1189"/>
      <c r="B181" s="1620"/>
      <c r="C181" s="1620"/>
      <c r="D181" s="1620"/>
      <c r="E181" s="1369"/>
      <c r="F181" s="1586"/>
    </row>
    <row r="182" spans="1:6">
      <c r="A182" s="1499"/>
      <c r="F182" s="1586"/>
    </row>
    <row r="183" spans="1:6">
      <c r="A183" s="1499"/>
      <c r="F183" s="1586"/>
    </row>
    <row r="184" spans="1:6">
      <c r="A184" s="1499"/>
      <c r="F184" s="1586"/>
    </row>
    <row r="185" spans="1:6">
      <c r="A185" s="1499"/>
      <c r="F185" s="1586"/>
    </row>
    <row r="186" spans="1:6">
      <c r="A186" s="1499"/>
      <c r="F186" s="1586"/>
    </row>
    <row r="187" spans="1:6">
      <c r="A187" s="1499"/>
      <c r="F187" s="1586"/>
    </row>
    <row r="188" spans="1:6">
      <c r="A188" s="1499"/>
      <c r="F188" s="1586"/>
    </row>
    <row r="189" spans="1:6">
      <c r="A189" s="1499"/>
      <c r="F189" s="1586"/>
    </row>
    <row r="190" spans="1:6">
      <c r="A190" s="1499"/>
      <c r="F190" s="1586"/>
    </row>
    <row r="191" spans="1:6">
      <c r="A191" s="1499"/>
      <c r="F191" s="1586"/>
    </row>
    <row r="192" spans="1:6">
      <c r="A192" s="1499"/>
      <c r="F192" s="1586"/>
    </row>
    <row r="193" spans="1:6">
      <c r="A193" s="1499"/>
      <c r="F193" s="1586"/>
    </row>
    <row r="194" spans="1:6">
      <c r="A194" s="1499"/>
      <c r="F194" s="1586"/>
    </row>
    <row r="195" spans="1:6">
      <c r="A195" s="1499"/>
      <c r="F195" s="1586"/>
    </row>
    <row r="196" spans="1:6">
      <c r="A196" s="1499"/>
      <c r="F196" s="1586"/>
    </row>
    <row r="197" spans="1:6">
      <c r="A197" s="1499"/>
      <c r="F197" s="1586"/>
    </row>
    <row r="198" spans="1:6">
      <c r="A198" s="1499"/>
      <c r="F198" s="1586"/>
    </row>
    <row r="199" spans="1:6">
      <c r="A199" s="1499"/>
      <c r="F199" s="1586"/>
    </row>
    <row r="200" spans="1:6" ht="16" thickBot="1">
      <c r="A200" s="1189"/>
      <c r="B200" s="1620"/>
      <c r="C200" s="1620"/>
      <c r="D200" s="1620"/>
      <c r="E200" s="1620"/>
      <c r="F200" s="1369"/>
    </row>
  </sheetData>
  <mergeCells count="2">
    <mergeCell ref="F6:H6"/>
    <mergeCell ref="B10:H19"/>
  </mergeCells>
  <printOptions horizontalCentered="1" verticalCentered="1"/>
  <pageMargins left="0.5" right="0.75" top="0.5" bottom="0.5" header="0.5" footer="0.5"/>
  <pageSetup scale="61" pageOrder="overThenDown" orientation="portrait" r:id="rId1"/>
  <headerFooter alignWithMargins="0"/>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200</vt:i4>
      </vt:variant>
    </vt:vector>
  </HeadingPairs>
  <TitlesOfParts>
    <vt:vector size="284" baseType="lpstr">
      <vt:lpstr>README</vt:lpstr>
      <vt:lpstr>Data Sheet</vt:lpstr>
      <vt:lpstr>Cover</vt:lpstr>
      <vt:lpstr>Comments</vt:lpstr>
      <vt:lpstr>Gen Inst</vt:lpstr>
      <vt:lpstr>Table</vt:lpstr>
      <vt:lpstr>Data Errors</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254</vt:lpstr>
      <vt:lpstr>253</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'104105'!_104105</vt:lpstr>
      <vt:lpstr>'104105'!_104105PM</vt:lpstr>
      <vt:lpstr>_106107</vt:lpstr>
      <vt:lpstr>_106107PM</vt:lpstr>
      <vt:lpstr>'108109'!_108109</vt:lpstr>
      <vt:lpstr>'108109'!_108109PM</vt:lpstr>
      <vt:lpstr>_110113</vt:lpstr>
      <vt:lpstr>_110113PM</vt:lpstr>
      <vt:lpstr>_114117</vt:lpstr>
      <vt:lpstr>_114117PM</vt:lpstr>
      <vt:lpstr>_118119</vt:lpstr>
      <vt:lpstr>_118119PM</vt:lpstr>
      <vt:lpstr>_120121</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'422423'!_422423</vt:lpstr>
      <vt:lpstr>'422423'!_422423PM</vt:lpstr>
      <vt:lpstr>_424425</vt:lpstr>
      <vt:lpstr>_424425PM</vt:lpstr>
      <vt:lpstr>'426427'!_426427</vt:lpstr>
      <vt:lpstr>'426427'!_426427PM</vt:lpstr>
      <vt:lpstr>_429</vt:lpstr>
      <vt:lpstr>_429PM</vt:lpstr>
      <vt:lpstr>_450</vt:lpstr>
      <vt:lpstr>BOOK</vt:lpstr>
      <vt:lpstr>COVER</vt:lpstr>
      <vt:lpstr>COVERPM</vt:lpstr>
      <vt:lpstr>DATA_SHEET</vt:lpstr>
      <vt:lpstr>GENINST</vt:lpstr>
      <vt:lpstr>GENINSTPM</vt:lpstr>
      <vt:lpstr>'101'!Print_Area</vt:lpstr>
      <vt:lpstr>'102'!Print_Area</vt:lpstr>
      <vt:lpstr>'103'!Print_Area</vt:lpstr>
      <vt:lpstr>'104105'!Print_Area</vt:lpstr>
      <vt:lpstr>'106107'!Print_Area</vt:lpstr>
      <vt:lpstr>'108109'!Print_Area</vt:lpstr>
      <vt:lpstr>'110113'!Print_Area</vt:lpstr>
      <vt:lpstr>'114117'!Print_Area</vt:lpstr>
      <vt:lpstr>'118119'!Print_Area</vt:lpstr>
      <vt:lpstr>'120121'!Print_Area</vt:lpstr>
      <vt:lpstr>'122123'!Print_Area</vt:lpstr>
      <vt:lpstr>'122a122b'!Print_Area</vt:lpstr>
      <vt:lpstr>'200201'!Print_Area</vt:lpstr>
      <vt:lpstr>'204207'!Print_Area</vt:lpstr>
      <vt:lpstr>'213'!Print_Area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'231'!Print_Area</vt:lpstr>
      <vt:lpstr>'232'!Print_Area</vt:lpstr>
      <vt:lpstr>'233'!Print_Area</vt:lpstr>
      <vt:lpstr>'234'!Print_Area</vt:lpstr>
      <vt:lpstr>'250251'!Print_Area</vt:lpstr>
      <vt:lpstr>'253'!Print_Area</vt:lpstr>
      <vt:lpstr>'254'!Print_Area</vt:lpstr>
      <vt:lpstr>'256257'!Print_Area</vt:lpstr>
      <vt:lpstr>'261'!Print_Area</vt:lpstr>
      <vt:lpstr>'262263'!Print_Area</vt:lpstr>
      <vt:lpstr>'266267'!Print_Area</vt:lpstr>
      <vt:lpstr>'269'!Print_Area</vt:lpstr>
      <vt:lpstr>'272273'!Print_Area</vt:lpstr>
      <vt:lpstr>'274275'!Print_Area</vt:lpstr>
      <vt:lpstr>'276277'!Print_Area</vt:lpstr>
      <vt:lpstr>'278'!Print_Area</vt:lpstr>
      <vt:lpstr>'300301'!Print_Area</vt:lpstr>
      <vt:lpstr>'304'!Print_Area</vt:lpstr>
      <vt:lpstr>'310311'!Print_Area</vt:lpstr>
      <vt:lpstr>'320323'!Print_Area</vt:lpstr>
      <vt:lpstr>'326327'!Print_Area</vt:lpstr>
      <vt:lpstr>'328330'!Print_Area</vt:lpstr>
      <vt:lpstr>'331'!Print_Area</vt:lpstr>
      <vt:lpstr>'332'!Print_Area</vt:lpstr>
      <vt:lpstr>'335'!Print_Area</vt:lpstr>
      <vt:lpstr>'336'!Print_Area</vt:lpstr>
      <vt:lpstr>'337'!Print_Area</vt:lpstr>
      <vt:lpstr>'340'!Print_Area</vt:lpstr>
      <vt:lpstr>'350351'!Print_Area</vt:lpstr>
      <vt:lpstr>'352353'!Print_Area</vt:lpstr>
      <vt:lpstr>'354355'!Print_Area</vt:lpstr>
      <vt:lpstr>'356'!Print_Area</vt:lpstr>
      <vt:lpstr>'397'!Print_Area</vt:lpstr>
      <vt:lpstr>'398'!Print_Area</vt:lpstr>
      <vt:lpstr>'400'!Print_Area</vt:lpstr>
      <vt:lpstr>'400a'!Print_Area</vt:lpstr>
      <vt:lpstr>'401'!Print_Area</vt:lpstr>
      <vt:lpstr>'402403'!Print_Area</vt:lpstr>
      <vt:lpstr>'406407'!Print_Area</vt:lpstr>
      <vt:lpstr>'410411'!Print_Area</vt:lpstr>
      <vt:lpstr>'414416'!Print_Area</vt:lpstr>
      <vt:lpstr>'419420'!Print_Area</vt:lpstr>
      <vt:lpstr>'422423'!Print_Area</vt:lpstr>
      <vt:lpstr>'424425'!Print_Area</vt:lpstr>
      <vt:lpstr>'426427'!Print_Area</vt:lpstr>
      <vt:lpstr>'429'!Print_Area</vt:lpstr>
      <vt:lpstr>'430'!Print_Area</vt:lpstr>
      <vt:lpstr>BOOK!Print_Area</vt:lpstr>
      <vt:lpstr>Comments!Print_Area</vt:lpstr>
      <vt:lpstr>Cover!Print_Area</vt:lpstr>
      <vt:lpstr>'Data Sheet'!Print_Area</vt:lpstr>
      <vt:lpstr>'Gen Inst'!Print_Area</vt:lpstr>
      <vt:lpstr>README!Print_Area</vt:lpstr>
      <vt:lpstr>Table!Print_Area</vt:lpstr>
      <vt:lpstr>PRINTALLPM</vt:lpstr>
      <vt:lpstr>README</vt:lpstr>
      <vt:lpstr>TABLE</vt:lpstr>
      <vt:lpstr>TABLEPM</vt:lpstr>
    </vt:vector>
  </TitlesOfParts>
  <Manager/>
  <Company>Dept. of Public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of New York</dc:creator>
  <cp:keywords/>
  <dc:description/>
  <cp:lastModifiedBy>Maira Montano</cp:lastModifiedBy>
  <cp:revision/>
  <cp:lastPrinted>2026-04-20T18:34:03Z</cp:lastPrinted>
  <dcterms:created xsi:type="dcterms:W3CDTF">1999-04-16T13:35:52Z</dcterms:created>
  <dcterms:modified xsi:type="dcterms:W3CDTF">2026-04-20T19:55:57Z</dcterms:modified>
  <cp:category/>
  <cp:contentStatus/>
</cp:coreProperties>
</file>