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5310" windowWidth="24030" windowHeight="4530" tabRatio="896"/>
  </bookViews>
  <sheets>
    <sheet name="SBDI" sheetId="5" r:id="rId1"/>
    <sheet name="HVAC Electric" sheetId="8" state="hidden" r:id="rId2"/>
    <sheet name="Residential Electric" sheetId="36" r:id="rId3"/>
    <sheet name="Residential HVAC" sheetId="10" r:id="rId4"/>
    <sheet name="Residential Direct Install" sheetId="12" r:id="rId5"/>
    <sheet name="Appliance Bounty" sheetId="14" state="hidden" r:id="rId6"/>
    <sheet name="Room AC" sheetId="17" state="hidden" r:id="rId7"/>
    <sheet name="C&amp;I Electric Rebate" sheetId="19" r:id="rId8"/>
    <sheet name="C&amp;I Electric Custom" sheetId="21" r:id="rId9"/>
    <sheet name="C&amp;I Gas Rebate" sheetId="25" r:id="rId10"/>
    <sheet name="C&amp;I Gas Custom" sheetId="27" r:id="rId11"/>
    <sheet name="MF Electric" sheetId="30" r:id="rId12"/>
    <sheet name="MF Gas " sheetId="33" r:id="rId13"/>
    <sheet name="MFLI" sheetId="34" r:id="rId14"/>
    <sheet name="Statewide &amp; Joint Evaluation" sheetId="28" r:id="rId15"/>
  </sheets>
  <externalReferences>
    <externalReference r:id="rId16"/>
    <externalReference r:id="rId17"/>
    <externalReference r:id="rId18"/>
  </externalReferences>
  <definedNames>
    <definedName name="January_2012" localSheetId="5">#REF!</definedName>
    <definedName name="January_2012" localSheetId="8">'[1]Gas Rebate'!$F$8:$AC$8</definedName>
    <definedName name="January_2012" localSheetId="7">'[1]Gas Rebate'!$F$8:$AC$8</definedName>
    <definedName name="January_2012" localSheetId="10">'[1]Gas Rebate'!$F$8:$AC$8</definedName>
    <definedName name="January_2012" localSheetId="9">'C&amp;I Gas Rebate'!$F$8:$AC$8</definedName>
    <definedName name="January_2012" localSheetId="1">[2]Gas!$F$8:$AC$8</definedName>
    <definedName name="January_2012" localSheetId="11">'[3]Gas '!$F$8:$AC$8</definedName>
    <definedName name="January_2012" localSheetId="12">'MF Gas '!$F$8:$AC$8</definedName>
    <definedName name="January_2012" localSheetId="13">MFLI!$F$8:$AC$8</definedName>
    <definedName name="January_2012" localSheetId="4">#REF!</definedName>
    <definedName name="January_2012" localSheetId="3">'Residential HVAC'!$F$8:$AC$8</definedName>
    <definedName name="January_2012" localSheetId="6">#REF!</definedName>
    <definedName name="January_2012">#REF!</definedName>
    <definedName name="_xlnm.Print_Area" localSheetId="5">'Appliance Bounty'!$A$1:$B$85</definedName>
    <definedName name="_xlnm.Print_Area" localSheetId="8">'C&amp;I Electric Custom'!$A$1:$B$85</definedName>
    <definedName name="_xlnm.Print_Area" localSheetId="7">'C&amp;I Electric Rebate'!$A$1:$B$85</definedName>
    <definedName name="_xlnm.Print_Area" localSheetId="10">'C&amp;I Gas Custom'!$A$1:$B$85</definedName>
    <definedName name="_xlnm.Print_Area" localSheetId="9">'C&amp;I Gas Rebate'!$A$1:$B$85</definedName>
    <definedName name="_xlnm.Print_Area" localSheetId="1">'HVAC Electric'!$A$1:$B$85</definedName>
    <definedName name="_xlnm.Print_Area" localSheetId="11">'MF Electric'!$A$1:$B$85</definedName>
    <definedName name="_xlnm.Print_Area" localSheetId="12">'MF Gas '!$A$1:$B$85</definedName>
    <definedName name="_xlnm.Print_Area" localSheetId="13">MFLI!$A$1:$B$85</definedName>
    <definedName name="_xlnm.Print_Area" localSheetId="4">'Residential Direct Install'!$A$1:$B$85</definedName>
    <definedName name="_xlnm.Print_Area" localSheetId="3">'Residential HVAC'!$A$1:$B$85</definedName>
    <definedName name="_xlnm.Print_Area" localSheetId="6">'Room AC'!$A$1:$B$85</definedName>
    <definedName name="_xlnm.Print_Area" localSheetId="0">SBDI!$A$1:$B$85</definedName>
  </definedNames>
  <calcPr calcId="145621" iterate="1"/>
</workbook>
</file>

<file path=xl/calcChain.xml><?xml version="1.0" encoding="utf-8"?>
<calcChain xmlns="http://schemas.openxmlformats.org/spreadsheetml/2006/main">
  <c r="A85" i="36" l="1"/>
  <c r="A83" i="36"/>
  <c r="A81" i="36"/>
  <c r="A79" i="36"/>
  <c r="B75" i="36"/>
  <c r="B74" i="36"/>
  <c r="B72" i="36"/>
  <c r="B71" i="36"/>
  <c r="B69" i="36"/>
  <c r="B68" i="36"/>
  <c r="B67" i="36"/>
  <c r="B66" i="36"/>
  <c r="B64" i="36"/>
  <c r="B63" i="36"/>
  <c r="B62" i="36"/>
  <c r="B61" i="36"/>
  <c r="B60" i="36"/>
  <c r="B58" i="36"/>
  <c r="B57" i="36"/>
  <c r="B56" i="36"/>
  <c r="B55" i="36"/>
  <c r="B54" i="36"/>
  <c r="B53" i="36"/>
  <c r="B52" i="36"/>
  <c r="B51" i="36"/>
  <c r="B49" i="36"/>
  <c r="B48" i="36"/>
  <c r="B47" i="36"/>
  <c r="B46" i="36"/>
  <c r="B45" i="36"/>
  <c r="B44" i="36"/>
  <c r="B43" i="36"/>
  <c r="B42" i="36"/>
  <c r="B40" i="36"/>
  <c r="B39" i="36"/>
  <c r="B38" i="36"/>
  <c r="B37" i="36"/>
  <c r="B36" i="36"/>
  <c r="B35" i="36"/>
  <c r="B34" i="36"/>
  <c r="B33" i="36"/>
  <c r="B32" i="36"/>
  <c r="B30" i="36"/>
  <c r="B29" i="36"/>
  <c r="B28" i="36"/>
  <c r="B26" i="36"/>
  <c r="B25" i="36"/>
  <c r="B24" i="36"/>
  <c r="B22" i="36"/>
  <c r="B21" i="36"/>
  <c r="B20" i="36"/>
  <c r="B19" i="36"/>
  <c r="B18" i="36"/>
  <c r="B17" i="36"/>
  <c r="B16" i="36"/>
  <c r="B15" i="36"/>
  <c r="B13" i="36"/>
  <c r="B12" i="36"/>
  <c r="B11" i="36"/>
  <c r="AD32" i="21" l="1"/>
  <c r="Y40" i="36" l="1"/>
  <c r="W74" i="14" l="1"/>
  <c r="X75" i="14"/>
  <c r="X74" i="14"/>
  <c r="X75" i="8" l="1"/>
  <c r="S74" i="21" l="1"/>
  <c r="S75" i="21" s="1"/>
  <c r="P75" i="34"/>
  <c r="O75" i="34"/>
  <c r="M75" i="34"/>
  <c r="L75" i="34"/>
  <c r="H75" i="34"/>
  <c r="I75" i="34" s="1"/>
  <c r="F74" i="34"/>
  <c r="G74" i="34" s="1"/>
  <c r="H74" i="34" s="1"/>
  <c r="I74" i="34" s="1"/>
  <c r="J74" i="34" s="1"/>
  <c r="A85" i="34"/>
  <c r="A83" i="34"/>
  <c r="A81" i="34"/>
  <c r="A79" i="34"/>
  <c r="S75" i="34"/>
  <c r="R75" i="34"/>
  <c r="B75" i="34"/>
  <c r="B74" i="34"/>
  <c r="B72" i="34"/>
  <c r="B71" i="34"/>
  <c r="B69" i="34"/>
  <c r="B68" i="34"/>
  <c r="B67" i="34"/>
  <c r="B66" i="34"/>
  <c r="AC60" i="34"/>
  <c r="AB60" i="34"/>
  <c r="AA60" i="34"/>
  <c r="Z60" i="34"/>
  <c r="Y60" i="34"/>
  <c r="X60" i="34"/>
  <c r="W60" i="34"/>
  <c r="V60" i="34"/>
  <c r="U60" i="34"/>
  <c r="T60" i="34"/>
  <c r="S60" i="34"/>
  <c r="R60" i="34"/>
  <c r="Q60" i="34"/>
  <c r="P60" i="34"/>
  <c r="O60" i="34"/>
  <c r="N60" i="34"/>
  <c r="M60" i="34"/>
  <c r="L60" i="34"/>
  <c r="K60" i="34"/>
  <c r="J60" i="34"/>
  <c r="I60" i="34"/>
  <c r="H60" i="34"/>
  <c r="G60" i="34"/>
  <c r="F60" i="34"/>
  <c r="B60" i="34"/>
  <c r="AC54" i="34"/>
  <c r="AB54" i="34"/>
  <c r="AA54" i="34"/>
  <c r="Z54" i="34"/>
  <c r="Y54" i="34"/>
  <c r="X54" i="34"/>
  <c r="W54" i="34"/>
  <c r="V54" i="34"/>
  <c r="U54" i="34"/>
  <c r="T54" i="34"/>
  <c r="S54" i="34"/>
  <c r="R54" i="34"/>
  <c r="Q54" i="34"/>
  <c r="P54" i="34"/>
  <c r="O54" i="34"/>
  <c r="N54" i="34"/>
  <c r="M54" i="34"/>
  <c r="L54" i="34"/>
  <c r="K54" i="34"/>
  <c r="J54" i="34"/>
  <c r="I54" i="34"/>
  <c r="H54" i="34"/>
  <c r="G54" i="34"/>
  <c r="F54" i="34"/>
  <c r="F53" i="34"/>
  <c r="F55" i="34" s="1"/>
  <c r="AC51" i="34"/>
  <c r="AC52" i="34" s="1"/>
  <c r="AB51" i="34"/>
  <c r="AB52" i="34" s="1"/>
  <c r="AA51" i="34"/>
  <c r="AA52" i="34" s="1"/>
  <c r="Z51" i="34"/>
  <c r="Z52" i="34" s="1"/>
  <c r="Y51" i="34"/>
  <c r="Y52" i="34" s="1"/>
  <c r="X51" i="34"/>
  <c r="X52" i="34" s="1"/>
  <c r="W51" i="34"/>
  <c r="W52" i="34" s="1"/>
  <c r="V51" i="34"/>
  <c r="V52" i="34" s="1"/>
  <c r="U51" i="34"/>
  <c r="U52" i="34" s="1"/>
  <c r="T51" i="34"/>
  <c r="T52" i="34" s="1"/>
  <c r="S51" i="34"/>
  <c r="S52" i="34" s="1"/>
  <c r="R51" i="34"/>
  <c r="R52" i="34" s="1"/>
  <c r="B52" i="34" s="1"/>
  <c r="Q51" i="34"/>
  <c r="Q52" i="34" s="1"/>
  <c r="P51" i="34"/>
  <c r="P52" i="34" s="1"/>
  <c r="O51" i="34"/>
  <c r="O52" i="34" s="1"/>
  <c r="N51" i="34"/>
  <c r="N52" i="34" s="1"/>
  <c r="M51" i="34"/>
  <c r="M52" i="34" s="1"/>
  <c r="L51" i="34"/>
  <c r="L52" i="34" s="1"/>
  <c r="K51" i="34"/>
  <c r="K52" i="34" s="1"/>
  <c r="J51" i="34"/>
  <c r="J52" i="34" s="1"/>
  <c r="I51" i="34"/>
  <c r="I52" i="34" s="1"/>
  <c r="H51" i="34"/>
  <c r="H52" i="34" s="1"/>
  <c r="G51" i="34"/>
  <c r="G52" i="34" s="1"/>
  <c r="F51" i="34"/>
  <c r="F52" i="34" s="1"/>
  <c r="B51" i="34"/>
  <c r="B49" i="34"/>
  <c r="B48" i="34"/>
  <c r="B47" i="34"/>
  <c r="B46" i="34"/>
  <c r="B45" i="34"/>
  <c r="B44" i="34"/>
  <c r="B43" i="34"/>
  <c r="B42" i="34"/>
  <c r="AC40" i="34"/>
  <c r="AB40" i="34"/>
  <c r="AA40" i="34"/>
  <c r="Z40" i="34"/>
  <c r="Y40" i="34"/>
  <c r="X40" i="34"/>
  <c r="W40" i="34"/>
  <c r="V40" i="34"/>
  <c r="U40" i="34"/>
  <c r="T40" i="34"/>
  <c r="S40" i="34"/>
  <c r="R40" i="34"/>
  <c r="R53" i="34" s="1"/>
  <c r="Q40" i="34"/>
  <c r="P40" i="34"/>
  <c r="O40" i="34"/>
  <c r="N40" i="34"/>
  <c r="M40" i="34"/>
  <c r="L40" i="34"/>
  <c r="K40" i="34"/>
  <c r="J40" i="34"/>
  <c r="I40" i="34"/>
  <c r="H40" i="34"/>
  <c r="G40" i="34"/>
  <c r="F40" i="34"/>
  <c r="AD39" i="34"/>
  <c r="B39" i="34"/>
  <c r="AD38" i="34"/>
  <c r="B38" i="34"/>
  <c r="AD37" i="34"/>
  <c r="B37" i="34"/>
  <c r="AD36" i="34"/>
  <c r="B36" i="34"/>
  <c r="AD35" i="34"/>
  <c r="B35" i="34"/>
  <c r="AD34" i="34"/>
  <c r="B34" i="34"/>
  <c r="AD33" i="34"/>
  <c r="B33" i="34"/>
  <c r="AD32" i="34"/>
  <c r="B32" i="34"/>
  <c r="B29" i="34"/>
  <c r="R28" i="34"/>
  <c r="S28" i="34" s="1"/>
  <c r="F28" i="34"/>
  <c r="G28" i="34" s="1"/>
  <c r="B25" i="34"/>
  <c r="R24" i="34"/>
  <c r="R26" i="34" s="1"/>
  <c r="F24" i="34"/>
  <c r="F26" i="34" s="1"/>
  <c r="B18" i="34"/>
  <c r="F17" i="34"/>
  <c r="F19" i="34" s="1"/>
  <c r="AC15" i="34"/>
  <c r="AC16" i="34" s="1"/>
  <c r="AB15" i="34"/>
  <c r="AB16" i="34" s="1"/>
  <c r="AA15" i="34"/>
  <c r="AA16" i="34" s="1"/>
  <c r="Z15" i="34"/>
  <c r="Z16" i="34" s="1"/>
  <c r="Y15" i="34"/>
  <c r="Y16" i="34" s="1"/>
  <c r="X15" i="34"/>
  <c r="X16" i="34" s="1"/>
  <c r="W15" i="34"/>
  <c r="W16" i="34" s="1"/>
  <c r="V15" i="34"/>
  <c r="V16" i="34" s="1"/>
  <c r="U15" i="34"/>
  <c r="U16" i="34" s="1"/>
  <c r="T15" i="34"/>
  <c r="T16" i="34" s="1"/>
  <c r="S15" i="34"/>
  <c r="S16" i="34" s="1"/>
  <c r="R15" i="34"/>
  <c r="R16" i="34" s="1"/>
  <c r="Q15" i="34"/>
  <c r="Q16" i="34" s="1"/>
  <c r="P15" i="34"/>
  <c r="P16" i="34" s="1"/>
  <c r="O15" i="34"/>
  <c r="O16" i="34" s="1"/>
  <c r="N15" i="34"/>
  <c r="N16" i="34" s="1"/>
  <c r="M15" i="34"/>
  <c r="M16" i="34" s="1"/>
  <c r="L15" i="34"/>
  <c r="L16" i="34" s="1"/>
  <c r="K15" i="34"/>
  <c r="K16" i="34" s="1"/>
  <c r="J15" i="34"/>
  <c r="J16" i="34" s="1"/>
  <c r="I15" i="34"/>
  <c r="I16" i="34" s="1"/>
  <c r="H15" i="34"/>
  <c r="H16" i="34" s="1"/>
  <c r="G15" i="34"/>
  <c r="G16" i="34" s="1"/>
  <c r="F15" i="34"/>
  <c r="F16" i="34" s="1"/>
  <c r="AD13" i="34"/>
  <c r="B13" i="34"/>
  <c r="AD12" i="34"/>
  <c r="B12" i="34"/>
  <c r="AD11" i="34"/>
  <c r="R17" i="34"/>
  <c r="B11" i="34"/>
  <c r="A85" i="33"/>
  <c r="A83" i="33"/>
  <c r="A81" i="33"/>
  <c r="A79" i="33"/>
  <c r="AB75" i="33"/>
  <c r="AA75" i="33"/>
  <c r="Y75" i="33"/>
  <c r="X75" i="33"/>
  <c r="V75" i="33"/>
  <c r="U75" i="33"/>
  <c r="S75" i="33"/>
  <c r="R75" i="33"/>
  <c r="P75" i="33"/>
  <c r="O75" i="33"/>
  <c r="M75" i="33"/>
  <c r="L75" i="33"/>
  <c r="J75" i="33"/>
  <c r="I75" i="33"/>
  <c r="B75" i="33"/>
  <c r="AB74" i="33"/>
  <c r="AA74" i="33"/>
  <c r="Y74" i="33"/>
  <c r="X74" i="33"/>
  <c r="V74" i="33"/>
  <c r="U74" i="33"/>
  <c r="S74" i="33"/>
  <c r="R74" i="33"/>
  <c r="P74" i="33"/>
  <c r="O74" i="33"/>
  <c r="M74" i="33"/>
  <c r="L74" i="33"/>
  <c r="J74" i="33"/>
  <c r="I74" i="33"/>
  <c r="B74" i="33"/>
  <c r="B72" i="33"/>
  <c r="B71" i="33"/>
  <c r="B69" i="33"/>
  <c r="B68" i="33"/>
  <c r="B67" i="33"/>
  <c r="B66" i="33"/>
  <c r="AC60" i="33"/>
  <c r="AB60" i="33"/>
  <c r="AA60" i="33"/>
  <c r="Z60" i="33"/>
  <c r="Y60" i="33"/>
  <c r="X60" i="33"/>
  <c r="W60" i="33"/>
  <c r="V60" i="33"/>
  <c r="U60" i="33"/>
  <c r="T60" i="33"/>
  <c r="S60" i="33"/>
  <c r="R60" i="33"/>
  <c r="Q60" i="33"/>
  <c r="P60" i="33"/>
  <c r="O60" i="33"/>
  <c r="N60" i="33"/>
  <c r="M60" i="33"/>
  <c r="L60" i="33"/>
  <c r="K60" i="33"/>
  <c r="J60" i="33"/>
  <c r="I60" i="33"/>
  <c r="H60" i="33"/>
  <c r="G60" i="33"/>
  <c r="F60" i="33"/>
  <c r="B60" i="33"/>
  <c r="AC54" i="33"/>
  <c r="AB54" i="33"/>
  <c r="AA54" i="33"/>
  <c r="Z54" i="33"/>
  <c r="Y54" i="33"/>
  <c r="X54" i="33"/>
  <c r="W54" i="33"/>
  <c r="V54" i="33"/>
  <c r="U54" i="33"/>
  <c r="T54" i="33"/>
  <c r="S54" i="33"/>
  <c r="R54" i="33"/>
  <c r="Q54" i="33"/>
  <c r="P54" i="33"/>
  <c r="O54" i="33"/>
  <c r="N54" i="33"/>
  <c r="M54" i="33"/>
  <c r="L54" i="33"/>
  <c r="K54" i="33"/>
  <c r="J54" i="33"/>
  <c r="I54" i="33"/>
  <c r="H54" i="33"/>
  <c r="G54" i="33"/>
  <c r="F54" i="33"/>
  <c r="F53" i="33"/>
  <c r="AC51" i="33"/>
  <c r="AC52" i="33" s="1"/>
  <c r="AB51" i="33"/>
  <c r="AB52" i="33" s="1"/>
  <c r="AA51" i="33"/>
  <c r="AA52" i="33" s="1"/>
  <c r="Z51" i="33"/>
  <c r="Z52" i="33" s="1"/>
  <c r="Y51" i="33"/>
  <c r="Y52" i="33" s="1"/>
  <c r="X51" i="33"/>
  <c r="X52" i="33" s="1"/>
  <c r="W51" i="33"/>
  <c r="W52" i="33" s="1"/>
  <c r="V51" i="33"/>
  <c r="V52" i="33" s="1"/>
  <c r="U51" i="33"/>
  <c r="U52" i="33" s="1"/>
  <c r="T51" i="33"/>
  <c r="T52" i="33" s="1"/>
  <c r="S51" i="33"/>
  <c r="S52" i="33" s="1"/>
  <c r="R51" i="33"/>
  <c r="R52" i="33" s="1"/>
  <c r="Q51" i="33"/>
  <c r="Q52" i="33" s="1"/>
  <c r="P51" i="33"/>
  <c r="P52" i="33" s="1"/>
  <c r="O51" i="33"/>
  <c r="O52" i="33" s="1"/>
  <c r="N51" i="33"/>
  <c r="N52" i="33" s="1"/>
  <c r="M51" i="33"/>
  <c r="M52" i="33" s="1"/>
  <c r="L51" i="33"/>
  <c r="L52" i="33" s="1"/>
  <c r="K51" i="33"/>
  <c r="K52" i="33" s="1"/>
  <c r="J51" i="33"/>
  <c r="J52" i="33" s="1"/>
  <c r="I51" i="33"/>
  <c r="I52" i="33" s="1"/>
  <c r="H51" i="33"/>
  <c r="H52" i="33" s="1"/>
  <c r="G51" i="33"/>
  <c r="G52" i="33" s="1"/>
  <c r="F51" i="33"/>
  <c r="F52" i="33" s="1"/>
  <c r="B51" i="33"/>
  <c r="B49" i="33"/>
  <c r="B48" i="33"/>
  <c r="B47" i="33"/>
  <c r="B46" i="33"/>
  <c r="B45" i="33"/>
  <c r="B44" i="33"/>
  <c r="B43" i="33"/>
  <c r="B42" i="33"/>
  <c r="AC40" i="33"/>
  <c r="AB40" i="33"/>
  <c r="AA40" i="33"/>
  <c r="Z40" i="33"/>
  <c r="Y40" i="33"/>
  <c r="X40" i="33"/>
  <c r="W40" i="33"/>
  <c r="V40" i="33"/>
  <c r="U40" i="33"/>
  <c r="T40" i="33"/>
  <c r="S40" i="33"/>
  <c r="R40" i="33"/>
  <c r="R53" i="33" s="1"/>
  <c r="Q40" i="33"/>
  <c r="P40" i="33"/>
  <c r="O40" i="33"/>
  <c r="N40" i="33"/>
  <c r="M40" i="33"/>
  <c r="L40" i="33"/>
  <c r="K40" i="33"/>
  <c r="J40" i="33"/>
  <c r="I40" i="33"/>
  <c r="H40" i="33"/>
  <c r="G40" i="33"/>
  <c r="F40" i="33"/>
  <c r="AD39" i="33"/>
  <c r="B39" i="33"/>
  <c r="AD38" i="33"/>
  <c r="B38" i="33"/>
  <c r="AD37" i="33"/>
  <c r="B37" i="33"/>
  <c r="AD36" i="33"/>
  <c r="B36" i="33"/>
  <c r="AD35" i="33"/>
  <c r="B35" i="33"/>
  <c r="AD34" i="33"/>
  <c r="B34" i="33"/>
  <c r="AD33" i="33"/>
  <c r="B33" i="33"/>
  <c r="AD32" i="33"/>
  <c r="B32" i="33"/>
  <c r="B29" i="33"/>
  <c r="R28" i="33"/>
  <c r="S28" i="33" s="1"/>
  <c r="F28" i="33"/>
  <c r="G28" i="33" s="1"/>
  <c r="B25" i="33"/>
  <c r="R24" i="33"/>
  <c r="R26" i="33" s="1"/>
  <c r="F24" i="33"/>
  <c r="F26" i="33" s="1"/>
  <c r="B18" i="33"/>
  <c r="F17" i="33"/>
  <c r="F19" i="33" s="1"/>
  <c r="W16" i="33"/>
  <c r="O16" i="33"/>
  <c r="G16" i="33"/>
  <c r="AC15" i="33"/>
  <c r="AC16" i="33" s="1"/>
  <c r="AB15" i="33"/>
  <c r="AB16" i="33" s="1"/>
  <c r="AA15" i="33"/>
  <c r="AA16" i="33" s="1"/>
  <c r="Z15" i="33"/>
  <c r="Z16" i="33" s="1"/>
  <c r="Y15" i="33"/>
  <c r="Y16" i="33" s="1"/>
  <c r="X15" i="33"/>
  <c r="X16" i="33" s="1"/>
  <c r="W15" i="33"/>
  <c r="V15" i="33"/>
  <c r="V16" i="33" s="1"/>
  <c r="U15" i="33"/>
  <c r="U16" i="33" s="1"/>
  <c r="T15" i="33"/>
  <c r="T16" i="33" s="1"/>
  <c r="S15" i="33"/>
  <c r="S16" i="33" s="1"/>
  <c r="R15" i="33"/>
  <c r="R16" i="33" s="1"/>
  <c r="B16" i="33" s="1"/>
  <c r="Q15" i="33"/>
  <c r="Q16" i="33" s="1"/>
  <c r="P15" i="33"/>
  <c r="P16" i="33" s="1"/>
  <c r="O15" i="33"/>
  <c r="N15" i="33"/>
  <c r="N16" i="33" s="1"/>
  <c r="M15" i="33"/>
  <c r="M16" i="33" s="1"/>
  <c r="L15" i="33"/>
  <c r="L16" i="33" s="1"/>
  <c r="K15" i="33"/>
  <c r="K16" i="33" s="1"/>
  <c r="J15" i="33"/>
  <c r="J16" i="33" s="1"/>
  <c r="I15" i="33"/>
  <c r="I16" i="33" s="1"/>
  <c r="H15" i="33"/>
  <c r="H16" i="33" s="1"/>
  <c r="G15" i="33"/>
  <c r="F15" i="33"/>
  <c r="F16" i="33" s="1"/>
  <c r="AD13" i="33"/>
  <c r="B13" i="33"/>
  <c r="AD12" i="33"/>
  <c r="B12" i="33"/>
  <c r="R17" i="33"/>
  <c r="B11" i="33"/>
  <c r="B54" i="33" l="1"/>
  <c r="B16" i="34"/>
  <c r="S24" i="34"/>
  <c r="T24" i="34" s="1"/>
  <c r="F21" i="33"/>
  <c r="B52" i="33"/>
  <c r="F55" i="33"/>
  <c r="F57" i="33" s="1"/>
  <c r="B54" i="34"/>
  <c r="S24" i="33"/>
  <c r="T24" i="33" s="1"/>
  <c r="T26" i="33" s="1"/>
  <c r="B40" i="34"/>
  <c r="B40" i="33"/>
  <c r="AD40" i="33"/>
  <c r="G24" i="33"/>
  <c r="H24" i="33" s="1"/>
  <c r="H26" i="33" s="1"/>
  <c r="AD40" i="34"/>
  <c r="G24" i="34"/>
  <c r="H24" i="34" s="1"/>
  <c r="H26" i="34" s="1"/>
  <c r="F21" i="34"/>
  <c r="F57" i="34"/>
  <c r="S30" i="34"/>
  <c r="T28" i="34"/>
  <c r="R19" i="34"/>
  <c r="S17" i="34"/>
  <c r="R22" i="34"/>
  <c r="R20" i="34"/>
  <c r="T26" i="34"/>
  <c r="U24" i="34"/>
  <c r="G30" i="34"/>
  <c r="H28" i="34"/>
  <c r="R55" i="34"/>
  <c r="R58" i="34"/>
  <c r="R56" i="34"/>
  <c r="S53" i="34"/>
  <c r="F20" i="34"/>
  <c r="F22" i="34"/>
  <c r="S26" i="34"/>
  <c r="F30" i="34"/>
  <c r="R30" i="34"/>
  <c r="G53" i="34"/>
  <c r="F56" i="34"/>
  <c r="F58" i="34"/>
  <c r="F61" i="34"/>
  <c r="B15" i="34"/>
  <c r="G17" i="34"/>
  <c r="S30" i="33"/>
  <c r="T28" i="33"/>
  <c r="R19" i="33"/>
  <c r="S17" i="33"/>
  <c r="R22" i="33"/>
  <c r="R20" i="33"/>
  <c r="I24" i="33"/>
  <c r="U24" i="33"/>
  <c r="G30" i="33"/>
  <c r="H28" i="33"/>
  <c r="R55" i="33"/>
  <c r="R58" i="33"/>
  <c r="R56" i="33"/>
  <c r="S53" i="33"/>
  <c r="AD11" i="33"/>
  <c r="F20" i="33"/>
  <c r="F22" i="33"/>
  <c r="G26" i="33"/>
  <c r="F30" i="33"/>
  <c r="R30" i="33"/>
  <c r="G53" i="33"/>
  <c r="F56" i="33"/>
  <c r="F58" i="33"/>
  <c r="F61" i="33"/>
  <c r="B15" i="33"/>
  <c r="G17" i="33"/>
  <c r="A85" i="30"/>
  <c r="A83" i="30"/>
  <c r="A81" i="30"/>
  <c r="A79" i="30"/>
  <c r="AB75" i="30"/>
  <c r="AA75" i="30"/>
  <c r="Y75" i="30"/>
  <c r="X75" i="30"/>
  <c r="V75" i="30"/>
  <c r="U75" i="30"/>
  <c r="S75" i="30"/>
  <c r="R75" i="30"/>
  <c r="P75" i="30"/>
  <c r="O75" i="30"/>
  <c r="M75" i="30"/>
  <c r="L75" i="30"/>
  <c r="J75" i="30"/>
  <c r="I75" i="30"/>
  <c r="B75" i="30"/>
  <c r="AB74" i="30"/>
  <c r="AA74" i="30"/>
  <c r="Y74" i="30"/>
  <c r="X74" i="30"/>
  <c r="V74" i="30"/>
  <c r="U74" i="30"/>
  <c r="S74" i="30"/>
  <c r="R74" i="30"/>
  <c r="B74" i="30" s="1"/>
  <c r="P74" i="30"/>
  <c r="O74" i="30"/>
  <c r="M74" i="30"/>
  <c r="L74" i="30"/>
  <c r="J74" i="30"/>
  <c r="I74" i="30"/>
  <c r="B72" i="30"/>
  <c r="B71" i="30"/>
  <c r="B69" i="30"/>
  <c r="B68" i="30"/>
  <c r="B67" i="30"/>
  <c r="B66" i="30"/>
  <c r="AC60" i="30"/>
  <c r="AB60" i="30"/>
  <c r="AA60" i="30"/>
  <c r="Z60" i="30"/>
  <c r="Y60" i="30"/>
  <c r="X60" i="30"/>
  <c r="W60" i="30"/>
  <c r="V60" i="30"/>
  <c r="U60" i="30"/>
  <c r="T60" i="30"/>
  <c r="S60" i="30"/>
  <c r="R60" i="30"/>
  <c r="Q60" i="30"/>
  <c r="P60" i="30"/>
  <c r="O60" i="30"/>
  <c r="N60" i="30"/>
  <c r="M60" i="30"/>
  <c r="L60" i="30"/>
  <c r="K60" i="30"/>
  <c r="J60" i="30"/>
  <c r="I60" i="30"/>
  <c r="H60" i="30"/>
  <c r="G60" i="30"/>
  <c r="F60" i="30"/>
  <c r="B60" i="30"/>
  <c r="AC54" i="30"/>
  <c r="AB54" i="30"/>
  <c r="AA54" i="30"/>
  <c r="Z54" i="30"/>
  <c r="Y54" i="30"/>
  <c r="X54" i="30"/>
  <c r="W54" i="30"/>
  <c r="V54" i="30"/>
  <c r="U54" i="30"/>
  <c r="T54" i="30"/>
  <c r="S54" i="30"/>
  <c r="R54" i="30"/>
  <c r="Q54" i="30"/>
  <c r="P54" i="30"/>
  <c r="O54" i="30"/>
  <c r="N54" i="30"/>
  <c r="M54" i="30"/>
  <c r="L54" i="30"/>
  <c r="K54" i="30"/>
  <c r="J54" i="30"/>
  <c r="I54" i="30"/>
  <c r="H54" i="30"/>
  <c r="G54" i="30"/>
  <c r="F54" i="30"/>
  <c r="AC51" i="30"/>
  <c r="AC52" i="30" s="1"/>
  <c r="AB51" i="30"/>
  <c r="AB52" i="30" s="1"/>
  <c r="AA51" i="30"/>
  <c r="AA52" i="30" s="1"/>
  <c r="Z51" i="30"/>
  <c r="Z52" i="30" s="1"/>
  <c r="Y51" i="30"/>
  <c r="Y52" i="30" s="1"/>
  <c r="X51" i="30"/>
  <c r="X52" i="30" s="1"/>
  <c r="W51" i="30"/>
  <c r="W52" i="30" s="1"/>
  <c r="V51" i="30"/>
  <c r="V52" i="30" s="1"/>
  <c r="U51" i="30"/>
  <c r="U52" i="30" s="1"/>
  <c r="T51" i="30"/>
  <c r="T52" i="30" s="1"/>
  <c r="S51" i="30"/>
  <c r="S52" i="30" s="1"/>
  <c r="R51" i="30"/>
  <c r="R52" i="30" s="1"/>
  <c r="Q51" i="30"/>
  <c r="Q52" i="30" s="1"/>
  <c r="P51" i="30"/>
  <c r="P52" i="30" s="1"/>
  <c r="O51" i="30"/>
  <c r="O52" i="30" s="1"/>
  <c r="N51" i="30"/>
  <c r="N52" i="30" s="1"/>
  <c r="M51" i="30"/>
  <c r="M52" i="30" s="1"/>
  <c r="L51" i="30"/>
  <c r="L52" i="30" s="1"/>
  <c r="K51" i="30"/>
  <c r="K52" i="30" s="1"/>
  <c r="J51" i="30"/>
  <c r="J52" i="30" s="1"/>
  <c r="I51" i="30"/>
  <c r="I52" i="30" s="1"/>
  <c r="H51" i="30"/>
  <c r="H52" i="30" s="1"/>
  <c r="G51" i="30"/>
  <c r="G52" i="30" s="1"/>
  <c r="F51" i="30"/>
  <c r="F52" i="30" s="1"/>
  <c r="B51" i="30"/>
  <c r="B49" i="30"/>
  <c r="B48" i="30"/>
  <c r="B47" i="30"/>
  <c r="B46" i="30"/>
  <c r="B45" i="30"/>
  <c r="B44" i="30"/>
  <c r="B43" i="30"/>
  <c r="B42" i="30"/>
  <c r="AC40" i="30"/>
  <c r="AB40" i="30"/>
  <c r="AA40" i="30"/>
  <c r="Z40" i="30"/>
  <c r="Y40" i="30"/>
  <c r="X40" i="30"/>
  <c r="W40" i="30"/>
  <c r="V40" i="30"/>
  <c r="U40" i="30"/>
  <c r="T40" i="30"/>
  <c r="S40" i="30"/>
  <c r="R40" i="30"/>
  <c r="R53" i="30" s="1"/>
  <c r="Q40" i="30"/>
  <c r="P40" i="30"/>
  <c r="O40" i="30"/>
  <c r="N40" i="30"/>
  <c r="M40" i="30"/>
  <c r="L40" i="30"/>
  <c r="K40" i="30"/>
  <c r="J40" i="30"/>
  <c r="I40" i="30"/>
  <c r="H40" i="30"/>
  <c r="G40" i="30"/>
  <c r="F40" i="30"/>
  <c r="F53" i="30" s="1"/>
  <c r="AD39" i="30"/>
  <c r="B39" i="30"/>
  <c r="AD38" i="30"/>
  <c r="B38" i="30"/>
  <c r="AD37" i="30"/>
  <c r="B37" i="30"/>
  <c r="AD36" i="30"/>
  <c r="B36" i="30"/>
  <c r="AD35" i="30"/>
  <c r="B35" i="30"/>
  <c r="AD34" i="30"/>
  <c r="B34" i="30"/>
  <c r="AD33" i="30"/>
  <c r="B33" i="30"/>
  <c r="AD32" i="30"/>
  <c r="B32" i="30"/>
  <c r="B29" i="30"/>
  <c r="F28" i="30"/>
  <c r="F30" i="30" s="1"/>
  <c r="B25" i="30"/>
  <c r="F24" i="30"/>
  <c r="F26" i="30" s="1"/>
  <c r="B18" i="30"/>
  <c r="F17" i="30"/>
  <c r="AC15" i="30"/>
  <c r="AC16" i="30" s="1"/>
  <c r="AB15" i="30"/>
  <c r="AB16" i="30" s="1"/>
  <c r="AA15" i="30"/>
  <c r="AA16" i="30" s="1"/>
  <c r="Z15" i="30"/>
  <c r="Z16" i="30" s="1"/>
  <c r="Y15" i="30"/>
  <c r="Y16" i="30" s="1"/>
  <c r="X15" i="30"/>
  <c r="X16" i="30" s="1"/>
  <c r="W15" i="30"/>
  <c r="W16" i="30" s="1"/>
  <c r="V15" i="30"/>
  <c r="V16" i="30" s="1"/>
  <c r="U15" i="30"/>
  <c r="U16" i="30" s="1"/>
  <c r="T15" i="30"/>
  <c r="T16" i="30" s="1"/>
  <c r="S15" i="30"/>
  <c r="S16" i="30" s="1"/>
  <c r="R15" i="30"/>
  <c r="Q15" i="30"/>
  <c r="Q16" i="30" s="1"/>
  <c r="P15" i="30"/>
  <c r="P16" i="30" s="1"/>
  <c r="O15" i="30"/>
  <c r="O16" i="30" s="1"/>
  <c r="N15" i="30"/>
  <c r="N16" i="30" s="1"/>
  <c r="M15" i="30"/>
  <c r="M16" i="30" s="1"/>
  <c r="L15" i="30"/>
  <c r="L16" i="30" s="1"/>
  <c r="K15" i="30"/>
  <c r="K16" i="30" s="1"/>
  <c r="J15" i="30"/>
  <c r="J16" i="30" s="1"/>
  <c r="I15" i="30"/>
  <c r="I16" i="30" s="1"/>
  <c r="H15" i="30"/>
  <c r="H16" i="30" s="1"/>
  <c r="G15" i="30"/>
  <c r="G16" i="30" s="1"/>
  <c r="F15" i="30"/>
  <c r="F16" i="30" s="1"/>
  <c r="R28" i="30"/>
  <c r="AD12" i="30"/>
  <c r="R24" i="30"/>
  <c r="B12" i="30"/>
  <c r="R17" i="30"/>
  <c r="I24" i="34" l="1"/>
  <c r="B52" i="30"/>
  <c r="S26" i="33"/>
  <c r="G26" i="34"/>
  <c r="B54" i="30"/>
  <c r="G24" i="30"/>
  <c r="G26" i="30" s="1"/>
  <c r="G28" i="30"/>
  <c r="G30" i="30" s="1"/>
  <c r="B40" i="30"/>
  <c r="I28" i="34"/>
  <c r="H30" i="34"/>
  <c r="V24" i="34"/>
  <c r="U26" i="34"/>
  <c r="J24" i="34"/>
  <c r="I26" i="34"/>
  <c r="R21" i="34"/>
  <c r="G22" i="34"/>
  <c r="G20" i="34"/>
  <c r="G19" i="34"/>
  <c r="G21" i="34" s="1"/>
  <c r="H17" i="34"/>
  <c r="F62" i="34"/>
  <c r="F64" i="34" s="1"/>
  <c r="F63" i="34"/>
  <c r="G61" i="34"/>
  <c r="G58" i="34"/>
  <c r="G56" i="34"/>
  <c r="H53" i="34"/>
  <c r="G55" i="34"/>
  <c r="G57" i="34" s="1"/>
  <c r="S58" i="34"/>
  <c r="S56" i="34"/>
  <c r="T53" i="34"/>
  <c r="S55" i="34"/>
  <c r="S57" i="34" s="1"/>
  <c r="R57" i="34"/>
  <c r="S22" i="34"/>
  <c r="S20" i="34"/>
  <c r="S19" i="34"/>
  <c r="S21" i="34" s="1"/>
  <c r="T17" i="34"/>
  <c r="U28" i="34"/>
  <c r="T30" i="34"/>
  <c r="G61" i="33"/>
  <c r="G58" i="33"/>
  <c r="G56" i="33"/>
  <c r="H53" i="33"/>
  <c r="G55" i="33"/>
  <c r="G57" i="33" s="1"/>
  <c r="I28" i="33"/>
  <c r="H30" i="33"/>
  <c r="V24" i="33"/>
  <c r="U26" i="33"/>
  <c r="J24" i="33"/>
  <c r="I26" i="33"/>
  <c r="R21" i="33"/>
  <c r="G22" i="33"/>
  <c r="G20" i="33"/>
  <c r="G19" i="33"/>
  <c r="G21" i="33" s="1"/>
  <c r="H17" i="33"/>
  <c r="F62" i="33"/>
  <c r="F64" i="33" s="1"/>
  <c r="F63" i="33"/>
  <c r="S58" i="33"/>
  <c r="S56" i="33"/>
  <c r="T53" i="33"/>
  <c r="S55" i="33"/>
  <c r="S57" i="33" s="1"/>
  <c r="R57" i="33"/>
  <c r="S22" i="33"/>
  <c r="S20" i="33"/>
  <c r="S19" i="33"/>
  <c r="S21" i="33" s="1"/>
  <c r="T17" i="33"/>
  <c r="U28" i="33"/>
  <c r="T30" i="33"/>
  <c r="R16" i="30"/>
  <c r="B16" i="30" s="1"/>
  <c r="B15" i="30"/>
  <c r="R19" i="30"/>
  <c r="S17" i="30"/>
  <c r="R22" i="30"/>
  <c r="R20" i="30"/>
  <c r="R30" i="30"/>
  <c r="S28" i="30"/>
  <c r="R26" i="30"/>
  <c r="S24" i="30"/>
  <c r="F19" i="30"/>
  <c r="F21" i="30" s="1"/>
  <c r="G17" i="30"/>
  <c r="F22" i="30"/>
  <c r="F20" i="30"/>
  <c r="F55" i="30"/>
  <c r="F57" i="30" s="1"/>
  <c r="F61" i="30"/>
  <c r="F58" i="30"/>
  <c r="F56" i="30"/>
  <c r="G53" i="30"/>
  <c r="R55" i="30"/>
  <c r="R58" i="30"/>
  <c r="R56" i="30"/>
  <c r="S53" i="30"/>
  <c r="B11" i="30"/>
  <c r="AD11" i="30"/>
  <c r="B13" i="30"/>
  <c r="AD13" i="30"/>
  <c r="H24" i="30"/>
  <c r="H28" i="30"/>
  <c r="AD40" i="30"/>
  <c r="U30" i="34" l="1"/>
  <c r="V28" i="34"/>
  <c r="T55" i="34"/>
  <c r="T57" i="34" s="1"/>
  <c r="T58" i="34"/>
  <c r="T56" i="34"/>
  <c r="U53" i="34"/>
  <c r="G63" i="34"/>
  <c r="G62" i="34"/>
  <c r="G64" i="34" s="1"/>
  <c r="J26" i="34"/>
  <c r="K24" i="34"/>
  <c r="V26" i="34"/>
  <c r="W24" i="34"/>
  <c r="I30" i="34"/>
  <c r="J28" i="34"/>
  <c r="T19" i="34"/>
  <c r="T21" i="34" s="1"/>
  <c r="U17" i="34"/>
  <c r="T22" i="34"/>
  <c r="T20" i="34"/>
  <c r="H55" i="34"/>
  <c r="H57" i="34" s="1"/>
  <c r="H61" i="34"/>
  <c r="H58" i="34"/>
  <c r="H56" i="34"/>
  <c r="I53" i="34"/>
  <c r="H19" i="34"/>
  <c r="H21" i="34" s="1"/>
  <c r="I17" i="34"/>
  <c r="H22" i="34"/>
  <c r="H20" i="34"/>
  <c r="U30" i="33"/>
  <c r="V28" i="33"/>
  <c r="T55" i="33"/>
  <c r="T57" i="33" s="1"/>
  <c r="T58" i="33"/>
  <c r="T56" i="33"/>
  <c r="U53" i="33"/>
  <c r="H19" i="33"/>
  <c r="H21" i="33" s="1"/>
  <c r="I17" i="33"/>
  <c r="H22" i="33"/>
  <c r="H20" i="33"/>
  <c r="G63" i="33"/>
  <c r="G62" i="33"/>
  <c r="G64" i="33" s="1"/>
  <c r="T19" i="33"/>
  <c r="T21" i="33" s="1"/>
  <c r="U17" i="33"/>
  <c r="T22" i="33"/>
  <c r="T20" i="33"/>
  <c r="J26" i="33"/>
  <c r="K24" i="33"/>
  <c r="V26" i="33"/>
  <c r="W24" i="33"/>
  <c r="I30" i="33"/>
  <c r="J28" i="33"/>
  <c r="H55" i="33"/>
  <c r="H57" i="33" s="1"/>
  <c r="H61" i="33"/>
  <c r="H58" i="33"/>
  <c r="H56" i="33"/>
  <c r="I53" i="33"/>
  <c r="H26" i="30"/>
  <c r="I24" i="30"/>
  <c r="S58" i="30"/>
  <c r="S56" i="30"/>
  <c r="T53" i="30"/>
  <c r="S55" i="30"/>
  <c r="S57" i="30" s="1"/>
  <c r="R57" i="30"/>
  <c r="F62" i="30"/>
  <c r="F64" i="30" s="1"/>
  <c r="F63" i="30"/>
  <c r="G22" i="30"/>
  <c r="G20" i="30"/>
  <c r="G19" i="30"/>
  <c r="G21" i="30" s="1"/>
  <c r="H17" i="30"/>
  <c r="S30" i="30"/>
  <c r="T28" i="30"/>
  <c r="R21" i="30"/>
  <c r="H30" i="30"/>
  <c r="I28" i="30"/>
  <c r="G61" i="30"/>
  <c r="G58" i="30"/>
  <c r="G56" i="30"/>
  <c r="H53" i="30"/>
  <c r="G55" i="30"/>
  <c r="G57" i="30" s="1"/>
  <c r="S26" i="30"/>
  <c r="T24" i="30"/>
  <c r="S22" i="30"/>
  <c r="S20" i="30"/>
  <c r="S19" i="30"/>
  <c r="S21" i="30" s="1"/>
  <c r="T17" i="30"/>
  <c r="H62" i="34" l="1"/>
  <c r="H64" i="34" s="1"/>
  <c r="H63" i="34"/>
  <c r="U22" i="34"/>
  <c r="U20" i="34"/>
  <c r="U19" i="34"/>
  <c r="V17" i="34"/>
  <c r="K28" i="34"/>
  <c r="J30" i="34"/>
  <c r="X24" i="34"/>
  <c r="W26" i="34"/>
  <c r="L24" i="34"/>
  <c r="K26" i="34"/>
  <c r="U58" i="34"/>
  <c r="U56" i="34"/>
  <c r="V53" i="34"/>
  <c r="U55" i="34"/>
  <c r="I22" i="34"/>
  <c r="I20" i="34"/>
  <c r="I19" i="34"/>
  <c r="I21" i="34" s="1"/>
  <c r="J17" i="34"/>
  <c r="I61" i="34"/>
  <c r="I58" i="34"/>
  <c r="I56" i="34"/>
  <c r="J53" i="34"/>
  <c r="I55" i="34"/>
  <c r="I57" i="34" s="1"/>
  <c r="W28" i="34"/>
  <c r="V30" i="34"/>
  <c r="H62" i="33"/>
  <c r="H64" i="33" s="1"/>
  <c r="H63" i="33"/>
  <c r="K28" i="33"/>
  <c r="J30" i="33"/>
  <c r="X24" i="33"/>
  <c r="W26" i="33"/>
  <c r="L24" i="33"/>
  <c r="K26" i="33"/>
  <c r="U22" i="33"/>
  <c r="U20" i="33"/>
  <c r="U19" i="33"/>
  <c r="V17" i="33"/>
  <c r="I22" i="33"/>
  <c r="I20" i="33"/>
  <c r="I19" i="33"/>
  <c r="I21" i="33" s="1"/>
  <c r="J17" i="33"/>
  <c r="U58" i="33"/>
  <c r="U56" i="33"/>
  <c r="V53" i="33"/>
  <c r="U55" i="33"/>
  <c r="I61" i="33"/>
  <c r="I58" i="33"/>
  <c r="I56" i="33"/>
  <c r="J53" i="33"/>
  <c r="I55" i="33"/>
  <c r="I57" i="33" s="1"/>
  <c r="W28" i="33"/>
  <c r="V30" i="33"/>
  <c r="H55" i="30"/>
  <c r="H57" i="30" s="1"/>
  <c r="H61" i="30"/>
  <c r="H58" i="30"/>
  <c r="H56" i="30"/>
  <c r="I53" i="30"/>
  <c r="I30" i="30"/>
  <c r="J28" i="30"/>
  <c r="T30" i="30"/>
  <c r="U28" i="30"/>
  <c r="H19" i="30"/>
  <c r="H21" i="30" s="1"/>
  <c r="I17" i="30"/>
  <c r="H22" i="30"/>
  <c r="H20" i="30"/>
  <c r="T19" i="30"/>
  <c r="T21" i="30" s="1"/>
  <c r="U17" i="30"/>
  <c r="T22" i="30"/>
  <c r="T20" i="30"/>
  <c r="T26" i="30"/>
  <c r="U24" i="30"/>
  <c r="G63" i="30"/>
  <c r="G62" i="30"/>
  <c r="G64" i="30" s="1"/>
  <c r="T55" i="30"/>
  <c r="T57" i="30" s="1"/>
  <c r="T58" i="30"/>
  <c r="T56" i="30"/>
  <c r="U53" i="30"/>
  <c r="I26" i="30"/>
  <c r="J24" i="30"/>
  <c r="U57" i="34" l="1"/>
  <c r="U57" i="33"/>
  <c r="U21" i="34"/>
  <c r="U21" i="33"/>
  <c r="W30" i="34"/>
  <c r="X28" i="34"/>
  <c r="J55" i="34"/>
  <c r="J57" i="34" s="1"/>
  <c r="J61" i="34"/>
  <c r="J58" i="34"/>
  <c r="J56" i="34"/>
  <c r="K53" i="34"/>
  <c r="J19" i="34"/>
  <c r="J21" i="34" s="1"/>
  <c r="K17" i="34"/>
  <c r="J22" i="34"/>
  <c r="J20" i="34"/>
  <c r="L26" i="34"/>
  <c r="M24" i="34"/>
  <c r="X26" i="34"/>
  <c r="Y24" i="34"/>
  <c r="B24" i="34" s="1"/>
  <c r="K30" i="34"/>
  <c r="L28" i="34"/>
  <c r="I63" i="34"/>
  <c r="I62" i="34"/>
  <c r="I64" i="34" s="1"/>
  <c r="V55" i="34"/>
  <c r="V57" i="34" s="1"/>
  <c r="V58" i="34"/>
  <c r="V56" i="34"/>
  <c r="W53" i="34"/>
  <c r="V19" i="34"/>
  <c r="V21" i="34" s="1"/>
  <c r="W17" i="34"/>
  <c r="V22" i="34"/>
  <c r="V20" i="34"/>
  <c r="W30" i="33"/>
  <c r="X28" i="33"/>
  <c r="J55" i="33"/>
  <c r="J57" i="33" s="1"/>
  <c r="J61" i="33"/>
  <c r="J58" i="33"/>
  <c r="J56" i="33"/>
  <c r="K53" i="33"/>
  <c r="L26" i="33"/>
  <c r="M24" i="33"/>
  <c r="X26" i="33"/>
  <c r="Y24" i="33"/>
  <c r="B24" i="33" s="1"/>
  <c r="K30" i="33"/>
  <c r="L28" i="33"/>
  <c r="I63" i="33"/>
  <c r="I62" i="33"/>
  <c r="I64" i="33" s="1"/>
  <c r="V55" i="33"/>
  <c r="V57" i="33" s="1"/>
  <c r="V58" i="33"/>
  <c r="V56" i="33"/>
  <c r="W53" i="33"/>
  <c r="J19" i="33"/>
  <c r="J21" i="33" s="1"/>
  <c r="K17" i="33"/>
  <c r="J22" i="33"/>
  <c r="J20" i="33"/>
  <c r="V19" i="33"/>
  <c r="V21" i="33" s="1"/>
  <c r="W17" i="33"/>
  <c r="V22" i="33"/>
  <c r="V20" i="33"/>
  <c r="U26" i="30"/>
  <c r="V24" i="30"/>
  <c r="U22" i="30"/>
  <c r="U20" i="30"/>
  <c r="U19" i="30"/>
  <c r="V17" i="30"/>
  <c r="I22" i="30"/>
  <c r="I20" i="30"/>
  <c r="I19" i="30"/>
  <c r="I21" i="30" s="1"/>
  <c r="J17" i="30"/>
  <c r="U30" i="30"/>
  <c r="V28" i="30"/>
  <c r="J30" i="30"/>
  <c r="K28" i="30"/>
  <c r="I61" i="30"/>
  <c r="I58" i="30"/>
  <c r="I56" i="30"/>
  <c r="J53" i="30"/>
  <c r="I55" i="30"/>
  <c r="I57" i="30" s="1"/>
  <c r="J26" i="30"/>
  <c r="K24" i="30"/>
  <c r="U58" i="30"/>
  <c r="U56" i="30"/>
  <c r="V53" i="30"/>
  <c r="U55" i="30"/>
  <c r="H62" i="30"/>
  <c r="H64" i="30" s="1"/>
  <c r="H63" i="30"/>
  <c r="U57" i="30" l="1"/>
  <c r="U21" i="30"/>
  <c r="M28" i="34"/>
  <c r="L30" i="34"/>
  <c r="Z24" i="34"/>
  <c r="Y26" i="34"/>
  <c r="B26" i="34" s="1"/>
  <c r="N24" i="34"/>
  <c r="M26" i="34"/>
  <c r="K22" i="34"/>
  <c r="K20" i="34"/>
  <c r="K19" i="34"/>
  <c r="K21" i="34" s="1"/>
  <c r="L17" i="34"/>
  <c r="K61" i="34"/>
  <c r="K58" i="34"/>
  <c r="K56" i="34"/>
  <c r="L53" i="34"/>
  <c r="K55" i="34"/>
  <c r="K57" i="34" s="1"/>
  <c r="W22" i="34"/>
  <c r="W20" i="34"/>
  <c r="W19" i="34"/>
  <c r="W21" i="34" s="1"/>
  <c r="X17" i="34"/>
  <c r="W58" i="34"/>
  <c r="W56" i="34"/>
  <c r="X53" i="34"/>
  <c r="W55" i="34"/>
  <c r="J62" i="34"/>
  <c r="J64" i="34" s="1"/>
  <c r="J63" i="34"/>
  <c r="Y28" i="34"/>
  <c r="B28" i="34" s="1"/>
  <c r="X30" i="34"/>
  <c r="M28" i="33"/>
  <c r="L30" i="33"/>
  <c r="Z24" i="33"/>
  <c r="Y26" i="33"/>
  <c r="B26" i="33" s="1"/>
  <c r="N24" i="33"/>
  <c r="M26" i="33"/>
  <c r="K61" i="33"/>
  <c r="K58" i="33"/>
  <c r="K56" i="33"/>
  <c r="L53" i="33"/>
  <c r="K55" i="33"/>
  <c r="K57" i="33" s="1"/>
  <c r="W22" i="33"/>
  <c r="W20" i="33"/>
  <c r="W19" i="33"/>
  <c r="W21" i="33" s="1"/>
  <c r="X17" i="33"/>
  <c r="K22" i="33"/>
  <c r="K20" i="33"/>
  <c r="K19" i="33"/>
  <c r="K21" i="33" s="1"/>
  <c r="L17" i="33"/>
  <c r="W58" i="33"/>
  <c r="W56" i="33"/>
  <c r="X53" i="33"/>
  <c r="W55" i="33"/>
  <c r="W57" i="33" s="1"/>
  <c r="J62" i="33"/>
  <c r="J64" i="33" s="1"/>
  <c r="J63" i="33"/>
  <c r="Y28" i="33"/>
  <c r="B28" i="33" s="1"/>
  <c r="X30" i="33"/>
  <c r="V55" i="30"/>
  <c r="V57" i="30" s="1"/>
  <c r="V58" i="30"/>
  <c r="V56" i="30"/>
  <c r="W53" i="30"/>
  <c r="K26" i="30"/>
  <c r="L24" i="30"/>
  <c r="I63" i="30"/>
  <c r="I62" i="30"/>
  <c r="I64" i="30" s="1"/>
  <c r="J55" i="30"/>
  <c r="J57" i="30" s="1"/>
  <c r="J61" i="30"/>
  <c r="J58" i="30"/>
  <c r="J56" i="30"/>
  <c r="K53" i="30"/>
  <c r="K30" i="30"/>
  <c r="L28" i="30"/>
  <c r="V30" i="30"/>
  <c r="W28" i="30"/>
  <c r="J19" i="30"/>
  <c r="J21" i="30" s="1"/>
  <c r="K17" i="30"/>
  <c r="J22" i="30"/>
  <c r="J20" i="30"/>
  <c r="V19" i="30"/>
  <c r="V21" i="30" s="1"/>
  <c r="W17" i="30"/>
  <c r="V22" i="30"/>
  <c r="V20" i="30"/>
  <c r="V26" i="30"/>
  <c r="W24" i="30"/>
  <c r="B30" i="34" l="1"/>
  <c r="B17" i="33"/>
  <c r="W57" i="34"/>
  <c r="Y30" i="34"/>
  <c r="Z28" i="34"/>
  <c r="X55" i="34"/>
  <c r="X57" i="34" s="1"/>
  <c r="X58" i="34"/>
  <c r="X56" i="34"/>
  <c r="Y53" i="34"/>
  <c r="B53" i="34" s="1"/>
  <c r="X19" i="34"/>
  <c r="X21" i="34" s="1"/>
  <c r="Y17" i="34"/>
  <c r="B17" i="34" s="1"/>
  <c r="X22" i="34"/>
  <c r="X20" i="34"/>
  <c r="K63" i="34"/>
  <c r="K62" i="34"/>
  <c r="K64" i="34" s="1"/>
  <c r="N26" i="34"/>
  <c r="O24" i="34"/>
  <c r="Z26" i="34"/>
  <c r="AA24" i="34"/>
  <c r="M30" i="34"/>
  <c r="N28" i="34"/>
  <c r="L55" i="34"/>
  <c r="L57" i="34" s="1"/>
  <c r="L61" i="34"/>
  <c r="L58" i="34"/>
  <c r="L56" i="34"/>
  <c r="M53" i="34"/>
  <c r="L19" i="34"/>
  <c r="L21" i="34" s="1"/>
  <c r="M17" i="34"/>
  <c r="L22" i="34"/>
  <c r="L20" i="34"/>
  <c r="Y30" i="33"/>
  <c r="B30" i="33" s="1"/>
  <c r="Z28" i="33"/>
  <c r="X55" i="33"/>
  <c r="X57" i="33" s="1"/>
  <c r="X58" i="33"/>
  <c r="X56" i="33"/>
  <c r="Y53" i="33"/>
  <c r="B53" i="33" s="1"/>
  <c r="L19" i="33"/>
  <c r="L21" i="33" s="1"/>
  <c r="M17" i="33"/>
  <c r="L22" i="33"/>
  <c r="L20" i="33"/>
  <c r="X19" i="33"/>
  <c r="X21" i="33" s="1"/>
  <c r="Y17" i="33"/>
  <c r="X22" i="33"/>
  <c r="X20" i="33"/>
  <c r="K63" i="33"/>
  <c r="K62" i="33"/>
  <c r="K64" i="33" s="1"/>
  <c r="N26" i="33"/>
  <c r="O24" i="33"/>
  <c r="Z26" i="33"/>
  <c r="AA24" i="33"/>
  <c r="M30" i="33"/>
  <c r="N28" i="33"/>
  <c r="L55" i="33"/>
  <c r="L57" i="33" s="1"/>
  <c r="L61" i="33"/>
  <c r="L58" i="33"/>
  <c r="L56" i="33"/>
  <c r="M53" i="33"/>
  <c r="J62" i="30"/>
  <c r="J64" i="30" s="1"/>
  <c r="J63" i="30"/>
  <c r="L26" i="30"/>
  <c r="M24" i="30"/>
  <c r="W58" i="30"/>
  <c r="W56" i="30"/>
  <c r="X53" i="30"/>
  <c r="W55" i="30"/>
  <c r="W57" i="30" s="1"/>
  <c r="W26" i="30"/>
  <c r="X24" i="30"/>
  <c r="W22" i="30"/>
  <c r="W20" i="30"/>
  <c r="W19" i="30"/>
  <c r="W21" i="30" s="1"/>
  <c r="X17" i="30"/>
  <c r="K22" i="30"/>
  <c r="K20" i="30"/>
  <c r="K19" i="30"/>
  <c r="K21" i="30" s="1"/>
  <c r="L17" i="30"/>
  <c r="W30" i="30"/>
  <c r="X28" i="30"/>
  <c r="L30" i="30"/>
  <c r="M28" i="30"/>
  <c r="K61" i="30"/>
  <c r="K58" i="30"/>
  <c r="K56" i="30"/>
  <c r="L53" i="30"/>
  <c r="K55" i="30"/>
  <c r="K57" i="30" s="1"/>
  <c r="L62" i="34" l="1"/>
  <c r="L64" i="34" s="1"/>
  <c r="L63" i="34"/>
  <c r="O28" i="34"/>
  <c r="N30" i="34"/>
  <c r="AB24" i="34"/>
  <c r="AA26" i="34"/>
  <c r="P24" i="34"/>
  <c r="O26" i="34"/>
  <c r="Y22" i="34"/>
  <c r="B22" i="34" s="1"/>
  <c r="Y20" i="34"/>
  <c r="B20" i="34" s="1"/>
  <c r="Y19" i="34"/>
  <c r="Y21" i="34" s="1"/>
  <c r="B21" i="34" s="1"/>
  <c r="Z17" i="34"/>
  <c r="Y58" i="34"/>
  <c r="B58" i="34" s="1"/>
  <c r="Y56" i="34"/>
  <c r="B56" i="34" s="1"/>
  <c r="Z53" i="34"/>
  <c r="Y55" i="34"/>
  <c r="Y57" i="34" s="1"/>
  <c r="B57" i="34" s="1"/>
  <c r="M22" i="34"/>
  <c r="M20" i="34"/>
  <c r="M19" i="34"/>
  <c r="M21" i="34" s="1"/>
  <c r="N17" i="34"/>
  <c r="M61" i="34"/>
  <c r="M58" i="34"/>
  <c r="M56" i="34"/>
  <c r="N53" i="34"/>
  <c r="M55" i="34"/>
  <c r="M57" i="34" s="1"/>
  <c r="AA28" i="34"/>
  <c r="Z30" i="34"/>
  <c r="L62" i="33"/>
  <c r="L64" i="33" s="1"/>
  <c r="L63" i="33"/>
  <c r="O28" i="33"/>
  <c r="N30" i="33"/>
  <c r="AB24" i="33"/>
  <c r="AA26" i="33"/>
  <c r="P24" i="33"/>
  <c r="O26" i="33"/>
  <c r="Y22" i="33"/>
  <c r="B22" i="33" s="1"/>
  <c r="Y20" i="33"/>
  <c r="B20" i="33" s="1"/>
  <c r="Y19" i="33"/>
  <c r="Y21" i="33" s="1"/>
  <c r="B21" i="33" s="1"/>
  <c r="Z17" i="33"/>
  <c r="M22" i="33"/>
  <c r="M20" i="33"/>
  <c r="M19" i="33"/>
  <c r="M21" i="33" s="1"/>
  <c r="N17" i="33"/>
  <c r="Y58" i="33"/>
  <c r="B58" i="33" s="1"/>
  <c r="Y56" i="33"/>
  <c r="B56" i="33" s="1"/>
  <c r="Z53" i="33"/>
  <c r="Y55" i="33"/>
  <c r="Y57" i="33" s="1"/>
  <c r="B57" i="33" s="1"/>
  <c r="M61" i="33"/>
  <c r="M58" i="33"/>
  <c r="M56" i="33"/>
  <c r="N53" i="33"/>
  <c r="M55" i="33"/>
  <c r="M57" i="33" s="1"/>
  <c r="AA28" i="33"/>
  <c r="Z30" i="33"/>
  <c r="L55" i="30"/>
  <c r="L57" i="30" s="1"/>
  <c r="L61" i="30"/>
  <c r="L58" i="30"/>
  <c r="L56" i="30"/>
  <c r="M53" i="30"/>
  <c r="M30" i="30"/>
  <c r="N28" i="30"/>
  <c r="X30" i="30"/>
  <c r="Y28" i="30"/>
  <c r="B28" i="30" s="1"/>
  <c r="L19" i="30"/>
  <c r="L21" i="30" s="1"/>
  <c r="M17" i="30"/>
  <c r="L22" i="30"/>
  <c r="L20" i="30"/>
  <c r="X19" i="30"/>
  <c r="X21" i="30" s="1"/>
  <c r="Y17" i="30"/>
  <c r="B17" i="30" s="1"/>
  <c r="X22" i="30"/>
  <c r="X20" i="30"/>
  <c r="X26" i="30"/>
  <c r="Y24" i="30"/>
  <c r="B24" i="30" s="1"/>
  <c r="K63" i="30"/>
  <c r="K62" i="30"/>
  <c r="K64" i="30" s="1"/>
  <c r="X55" i="30"/>
  <c r="X57" i="30" s="1"/>
  <c r="X58" i="30"/>
  <c r="X56" i="30"/>
  <c r="Y53" i="30"/>
  <c r="B53" i="30" s="1"/>
  <c r="M26" i="30"/>
  <c r="N24" i="30"/>
  <c r="B55" i="33" l="1"/>
  <c r="B55" i="34"/>
  <c r="B19" i="34"/>
  <c r="B19" i="33"/>
  <c r="AA30" i="34"/>
  <c r="AB28" i="34"/>
  <c r="N55" i="34"/>
  <c r="N57" i="34" s="1"/>
  <c r="N61" i="34"/>
  <c r="N58" i="34"/>
  <c r="N56" i="34"/>
  <c r="O53" i="34"/>
  <c r="N19" i="34"/>
  <c r="N21" i="34" s="1"/>
  <c r="O17" i="34"/>
  <c r="N22" i="34"/>
  <c r="N20" i="34"/>
  <c r="P26" i="34"/>
  <c r="Q24" i="34"/>
  <c r="Q26" i="34" s="1"/>
  <c r="AB26" i="34"/>
  <c r="AC24" i="34"/>
  <c r="AC26" i="34" s="1"/>
  <c r="O30" i="34"/>
  <c r="P28" i="34"/>
  <c r="M63" i="34"/>
  <c r="M62" i="34"/>
  <c r="M64" i="34" s="1"/>
  <c r="Z55" i="34"/>
  <c r="Z57" i="34" s="1"/>
  <c r="Z58" i="34"/>
  <c r="Z56" i="34"/>
  <c r="AA53" i="34"/>
  <c r="Z19" i="34"/>
  <c r="Z21" i="34" s="1"/>
  <c r="AA17" i="34"/>
  <c r="Z22" i="34"/>
  <c r="Z20" i="34"/>
  <c r="AA30" i="33"/>
  <c r="AB28" i="33"/>
  <c r="N55" i="33"/>
  <c r="N57" i="33" s="1"/>
  <c r="N61" i="33"/>
  <c r="N58" i="33"/>
  <c r="N56" i="33"/>
  <c r="O53" i="33"/>
  <c r="P26" i="33"/>
  <c r="Q24" i="33"/>
  <c r="Q26" i="33" s="1"/>
  <c r="AB26" i="33"/>
  <c r="AC24" i="33"/>
  <c r="AC26" i="33" s="1"/>
  <c r="O30" i="33"/>
  <c r="P28" i="33"/>
  <c r="M63" i="33"/>
  <c r="M62" i="33"/>
  <c r="M64" i="33" s="1"/>
  <c r="Z55" i="33"/>
  <c r="Z57" i="33" s="1"/>
  <c r="Z58" i="33"/>
  <c r="Z56" i="33"/>
  <c r="AA53" i="33"/>
  <c r="N19" i="33"/>
  <c r="N21" i="33" s="1"/>
  <c r="O17" i="33"/>
  <c r="N22" i="33"/>
  <c r="N20" i="33"/>
  <c r="Z19" i="33"/>
  <c r="Z21" i="33" s="1"/>
  <c r="AA17" i="33"/>
  <c r="Z22" i="33"/>
  <c r="Z20" i="33"/>
  <c r="Y26" i="30"/>
  <c r="B26" i="30" s="1"/>
  <c r="Z24" i="30"/>
  <c r="Y22" i="30"/>
  <c r="B22" i="30" s="1"/>
  <c r="Y20" i="30"/>
  <c r="B20" i="30" s="1"/>
  <c r="Y19" i="30"/>
  <c r="Y21" i="30" s="1"/>
  <c r="B21" i="30" s="1"/>
  <c r="Z17" i="30"/>
  <c r="M22" i="30"/>
  <c r="M20" i="30"/>
  <c r="M19" i="30"/>
  <c r="M21" i="30" s="1"/>
  <c r="N17" i="30"/>
  <c r="Y30" i="30"/>
  <c r="B30" i="30" s="1"/>
  <c r="Z28" i="30"/>
  <c r="N30" i="30"/>
  <c r="O28" i="30"/>
  <c r="M61" i="30"/>
  <c r="M58" i="30"/>
  <c r="M56" i="30"/>
  <c r="N53" i="30"/>
  <c r="M55" i="30"/>
  <c r="M57" i="30" s="1"/>
  <c r="N26" i="30"/>
  <c r="O24" i="30"/>
  <c r="Y58" i="30"/>
  <c r="B58" i="30" s="1"/>
  <c r="Y56" i="30"/>
  <c r="B56" i="30" s="1"/>
  <c r="Z53" i="30"/>
  <c r="Y55" i="30"/>
  <c r="Y57" i="30" s="1"/>
  <c r="B57" i="30" s="1"/>
  <c r="L62" i="30"/>
  <c r="L64" i="30" s="1"/>
  <c r="L63" i="30"/>
  <c r="B55" i="30" l="1"/>
  <c r="B19" i="30"/>
  <c r="Q28" i="34"/>
  <c r="Q30" i="34" s="1"/>
  <c r="P30" i="34"/>
  <c r="O22" i="34"/>
  <c r="O20" i="34"/>
  <c r="O19" i="34"/>
  <c r="O21" i="34" s="1"/>
  <c r="P17" i="34"/>
  <c r="O61" i="34"/>
  <c r="O58" i="34"/>
  <c r="O56" i="34"/>
  <c r="P53" i="34"/>
  <c r="O55" i="34"/>
  <c r="O57" i="34" s="1"/>
  <c r="AA22" i="34"/>
  <c r="AA20" i="34"/>
  <c r="AA19" i="34"/>
  <c r="AA21" i="34" s="1"/>
  <c r="AB17" i="34"/>
  <c r="AA58" i="34"/>
  <c r="AA56" i="34"/>
  <c r="AB53" i="34"/>
  <c r="AA55" i="34"/>
  <c r="AA57" i="34" s="1"/>
  <c r="N62" i="34"/>
  <c r="N64" i="34" s="1"/>
  <c r="N63" i="34"/>
  <c r="AC28" i="34"/>
  <c r="AC30" i="34" s="1"/>
  <c r="AB30" i="34"/>
  <c r="Q28" i="33"/>
  <c r="Q30" i="33" s="1"/>
  <c r="P30" i="33"/>
  <c r="O61" i="33"/>
  <c r="O58" i="33"/>
  <c r="O56" i="33"/>
  <c r="P53" i="33"/>
  <c r="O55" i="33"/>
  <c r="O57" i="33" s="1"/>
  <c r="AA22" i="33"/>
  <c r="AA20" i="33"/>
  <c r="AA19" i="33"/>
  <c r="AA21" i="33" s="1"/>
  <c r="AB17" i="33"/>
  <c r="O22" i="33"/>
  <c r="O20" i="33"/>
  <c r="O19" i="33"/>
  <c r="O21" i="33" s="1"/>
  <c r="P17" i="33"/>
  <c r="AA58" i="33"/>
  <c r="AA56" i="33"/>
  <c r="AB53" i="33"/>
  <c r="AA55" i="33"/>
  <c r="AA57" i="33" s="1"/>
  <c r="N62" i="33"/>
  <c r="N64" i="33" s="1"/>
  <c r="N63" i="33"/>
  <c r="AC28" i="33"/>
  <c r="AC30" i="33" s="1"/>
  <c r="AB30" i="33"/>
  <c r="Z55" i="30"/>
  <c r="Z57" i="30" s="1"/>
  <c r="Z58" i="30"/>
  <c r="Z56" i="30"/>
  <c r="AA53" i="30"/>
  <c r="O26" i="30"/>
  <c r="P24" i="30"/>
  <c r="M63" i="30"/>
  <c r="M62" i="30"/>
  <c r="M64" i="30" s="1"/>
  <c r="N55" i="30"/>
  <c r="N57" i="30" s="1"/>
  <c r="N61" i="30"/>
  <c r="N58" i="30"/>
  <c r="N56" i="30"/>
  <c r="O53" i="30"/>
  <c r="O30" i="30"/>
  <c r="P28" i="30"/>
  <c r="Z30" i="30"/>
  <c r="AA28" i="30"/>
  <c r="N19" i="30"/>
  <c r="N21" i="30" s="1"/>
  <c r="O17" i="30"/>
  <c r="N22" i="30"/>
  <c r="N20" i="30"/>
  <c r="Z19" i="30"/>
  <c r="Z21" i="30" s="1"/>
  <c r="AA17" i="30"/>
  <c r="Z22" i="30"/>
  <c r="Z20" i="30"/>
  <c r="Z26" i="30"/>
  <c r="AA24" i="30"/>
  <c r="AB55" i="34" l="1"/>
  <c r="AB57" i="34" s="1"/>
  <c r="AB58" i="34"/>
  <c r="AB56" i="34"/>
  <c r="AC53" i="34"/>
  <c r="AB19" i="34"/>
  <c r="AB21" i="34" s="1"/>
  <c r="AC17" i="34"/>
  <c r="AB22" i="34"/>
  <c r="AB20" i="34"/>
  <c r="O63" i="34"/>
  <c r="O62" i="34"/>
  <c r="O64" i="34" s="1"/>
  <c r="P55" i="34"/>
  <c r="P57" i="34" s="1"/>
  <c r="P61" i="34"/>
  <c r="P58" i="34"/>
  <c r="P56" i="34"/>
  <c r="Q53" i="34"/>
  <c r="P19" i="34"/>
  <c r="P21" i="34" s="1"/>
  <c r="Q17" i="34"/>
  <c r="P22" i="34"/>
  <c r="P20" i="34"/>
  <c r="AB55" i="33"/>
  <c r="AB57" i="33" s="1"/>
  <c r="AB58" i="33"/>
  <c r="AB56" i="33"/>
  <c r="AC53" i="33"/>
  <c r="P19" i="33"/>
  <c r="P21" i="33" s="1"/>
  <c r="Q17" i="33"/>
  <c r="P22" i="33"/>
  <c r="P20" i="33"/>
  <c r="AB19" i="33"/>
  <c r="AB21" i="33" s="1"/>
  <c r="AC17" i="33"/>
  <c r="AB22" i="33"/>
  <c r="AB20" i="33"/>
  <c r="O63" i="33"/>
  <c r="O62" i="33"/>
  <c r="O64" i="33" s="1"/>
  <c r="P55" i="33"/>
  <c r="P57" i="33" s="1"/>
  <c r="P61" i="33"/>
  <c r="P58" i="33"/>
  <c r="P56" i="33"/>
  <c r="Q53" i="33"/>
  <c r="N62" i="30"/>
  <c r="N64" i="30" s="1"/>
  <c r="N63" i="30"/>
  <c r="P26" i="30"/>
  <c r="Q24" i="30"/>
  <c r="Q26" i="30" s="1"/>
  <c r="AA58" i="30"/>
  <c r="AA56" i="30"/>
  <c r="AB53" i="30"/>
  <c r="AA55" i="30"/>
  <c r="AA57" i="30" s="1"/>
  <c r="AA26" i="30"/>
  <c r="AB24" i="30"/>
  <c r="AA22" i="30"/>
  <c r="AA20" i="30"/>
  <c r="AA19" i="30"/>
  <c r="AA21" i="30" s="1"/>
  <c r="AB17" i="30"/>
  <c r="O22" i="30"/>
  <c r="O20" i="30"/>
  <c r="O19" i="30"/>
  <c r="O21" i="30" s="1"/>
  <c r="P17" i="30"/>
  <c r="AA30" i="30"/>
  <c r="AB28" i="30"/>
  <c r="P30" i="30"/>
  <c r="Q28" i="30"/>
  <c r="Q30" i="30" s="1"/>
  <c r="O61" i="30"/>
  <c r="O58" i="30"/>
  <c r="O56" i="30"/>
  <c r="P53" i="30"/>
  <c r="O55" i="30"/>
  <c r="O57" i="30" s="1"/>
  <c r="P62" i="34" l="1"/>
  <c r="P64" i="34" s="1"/>
  <c r="P63" i="34"/>
  <c r="AC22" i="34"/>
  <c r="AC20" i="34"/>
  <c r="AC19" i="34"/>
  <c r="AC21" i="34" s="1"/>
  <c r="AC58" i="34"/>
  <c r="AC56" i="34"/>
  <c r="AC55" i="34"/>
  <c r="AC57" i="34" s="1"/>
  <c r="Q22" i="34"/>
  <c r="Q20" i="34"/>
  <c r="Q19" i="34"/>
  <c r="Q21" i="34" s="1"/>
  <c r="Q61" i="34"/>
  <c r="R61" i="34" s="1"/>
  <c r="S61" i="34" s="1"/>
  <c r="Q58" i="34"/>
  <c r="Q56" i="34"/>
  <c r="Q55" i="34"/>
  <c r="Q57" i="34" s="1"/>
  <c r="P62" i="33"/>
  <c r="P64" i="33" s="1"/>
  <c r="P63" i="33"/>
  <c r="AC22" i="33"/>
  <c r="AC20" i="33"/>
  <c r="AC19" i="33"/>
  <c r="AC21" i="33" s="1"/>
  <c r="Q22" i="33"/>
  <c r="Q20" i="33"/>
  <c r="Q19" i="33"/>
  <c r="Q21" i="33" s="1"/>
  <c r="AC58" i="33"/>
  <c r="AC56" i="33"/>
  <c r="AC55" i="33"/>
  <c r="AC57" i="33" s="1"/>
  <c r="Q61" i="33"/>
  <c r="R61" i="33" s="1"/>
  <c r="S61" i="33" s="1"/>
  <c r="Q58" i="33"/>
  <c r="Q56" i="33"/>
  <c r="Q55" i="33"/>
  <c r="Q57" i="33" s="1"/>
  <c r="P55" i="30"/>
  <c r="P57" i="30" s="1"/>
  <c r="P61" i="30"/>
  <c r="P58" i="30"/>
  <c r="P56" i="30"/>
  <c r="Q53" i="30"/>
  <c r="AB30" i="30"/>
  <c r="AC28" i="30"/>
  <c r="AC30" i="30" s="1"/>
  <c r="P19" i="30"/>
  <c r="P21" i="30" s="1"/>
  <c r="Q17" i="30"/>
  <c r="P22" i="30"/>
  <c r="P20" i="30"/>
  <c r="AB19" i="30"/>
  <c r="AB21" i="30" s="1"/>
  <c r="AC17" i="30"/>
  <c r="AB22" i="30"/>
  <c r="AB20" i="30"/>
  <c r="AB26" i="30"/>
  <c r="AC24" i="30"/>
  <c r="AC26" i="30" s="1"/>
  <c r="O63" i="30"/>
  <c r="O62" i="30"/>
  <c r="O64" i="30" s="1"/>
  <c r="AB55" i="30"/>
  <c r="AB57" i="30" s="1"/>
  <c r="AB58" i="30"/>
  <c r="AB56" i="30"/>
  <c r="AC53" i="30"/>
  <c r="T61" i="33" l="1"/>
  <c r="S63" i="33"/>
  <c r="S62" i="33"/>
  <c r="S64" i="33" s="1"/>
  <c r="T61" i="34"/>
  <c r="S62" i="34"/>
  <c r="S64" i="34" s="1"/>
  <c r="S63" i="34"/>
  <c r="Q63" i="34"/>
  <c r="Q62" i="34"/>
  <c r="Q64" i="34" s="1"/>
  <c r="Q63" i="33"/>
  <c r="Q62" i="33"/>
  <c r="Q64" i="33" s="1"/>
  <c r="AC22" i="30"/>
  <c r="AC20" i="30"/>
  <c r="AC19" i="30"/>
  <c r="AC21" i="30" s="1"/>
  <c r="Q22" i="30"/>
  <c r="Q20" i="30"/>
  <c r="Q19" i="30"/>
  <c r="Q21" i="30" s="1"/>
  <c r="Q61" i="30"/>
  <c r="R61" i="30" s="1"/>
  <c r="S61" i="30" s="1"/>
  <c r="T61" i="30" s="1"/>
  <c r="U61" i="30" s="1"/>
  <c r="V61" i="30" s="1"/>
  <c r="W61" i="30" s="1"/>
  <c r="X61" i="30" s="1"/>
  <c r="Y61" i="30" s="1"/>
  <c r="Z61" i="30" s="1"/>
  <c r="AA61" i="30" s="1"/>
  <c r="AB61" i="30" s="1"/>
  <c r="AC61" i="30" s="1"/>
  <c r="Q58" i="30"/>
  <c r="Q56" i="30"/>
  <c r="Q55" i="30"/>
  <c r="Q57" i="30" s="1"/>
  <c r="AC58" i="30"/>
  <c r="AC56" i="30"/>
  <c r="AC55" i="30"/>
  <c r="AC57" i="30" s="1"/>
  <c r="P62" i="30"/>
  <c r="P64" i="30" s="1"/>
  <c r="P63" i="30"/>
  <c r="U61" i="33" l="1"/>
  <c r="T62" i="33"/>
  <c r="T64" i="33" s="1"/>
  <c r="T63" i="33"/>
  <c r="U61" i="34"/>
  <c r="T63" i="34"/>
  <c r="T62" i="34"/>
  <c r="T64" i="34" s="1"/>
  <c r="R62" i="34"/>
  <c r="R63" i="34"/>
  <c r="R62" i="33"/>
  <c r="R63" i="33"/>
  <c r="Q63" i="30"/>
  <c r="Q62" i="30"/>
  <c r="Q64" i="30" s="1"/>
  <c r="V61" i="33" l="1"/>
  <c r="U63" i="33"/>
  <c r="U62" i="33"/>
  <c r="U64" i="33" s="1"/>
  <c r="V61" i="34"/>
  <c r="U62" i="34"/>
  <c r="U64" i="34" s="1"/>
  <c r="U63" i="34"/>
  <c r="R64" i="34"/>
  <c r="R64" i="33"/>
  <c r="R62" i="30"/>
  <c r="R63" i="30"/>
  <c r="W61" i="34" l="1"/>
  <c r="V63" i="34"/>
  <c r="V62" i="34"/>
  <c r="V64" i="34" s="1"/>
  <c r="W61" i="33"/>
  <c r="V62" i="33"/>
  <c r="V64" i="33" s="1"/>
  <c r="V63" i="33"/>
  <c r="R64" i="30"/>
  <c r="S63" i="30"/>
  <c r="S62" i="30"/>
  <c r="S64" i="30" s="1"/>
  <c r="X61" i="34" l="1"/>
  <c r="W63" i="34"/>
  <c r="W62" i="34"/>
  <c r="X61" i="33"/>
  <c r="W62" i="33"/>
  <c r="W63" i="33"/>
  <c r="T62" i="30"/>
  <c r="T64" i="30" s="1"/>
  <c r="T63" i="30"/>
  <c r="W64" i="33" l="1"/>
  <c r="Y61" i="33"/>
  <c r="B61" i="33" s="1"/>
  <c r="X63" i="33"/>
  <c r="X62" i="33"/>
  <c r="X64" i="33" s="1"/>
  <c r="W64" i="34"/>
  <c r="Y61" i="34"/>
  <c r="B61" i="34" s="1"/>
  <c r="X62" i="34"/>
  <c r="X64" i="34" s="1"/>
  <c r="X63" i="34"/>
  <c r="U63" i="30"/>
  <c r="U62" i="30"/>
  <c r="B61" i="30"/>
  <c r="B64" i="34" l="1"/>
  <c r="Z61" i="34"/>
  <c r="Y63" i="34"/>
  <c r="B63" i="34" s="1"/>
  <c r="Y62" i="34"/>
  <c r="Y64" i="34" s="1"/>
  <c r="Z61" i="33"/>
  <c r="Y62" i="33"/>
  <c r="Y64" i="33" s="1"/>
  <c r="B64" i="33" s="1"/>
  <c r="Y63" i="33"/>
  <c r="B63" i="33" s="1"/>
  <c r="U64" i="30"/>
  <c r="V62" i="30"/>
  <c r="V64" i="30" s="1"/>
  <c r="V63" i="30"/>
  <c r="B62" i="34" l="1"/>
  <c r="B62" i="33"/>
  <c r="AA61" i="33"/>
  <c r="Z62" i="33"/>
  <c r="Z64" i="33" s="1"/>
  <c r="Z63" i="33"/>
  <c r="AA61" i="34"/>
  <c r="Z63" i="34"/>
  <c r="Z62" i="34"/>
  <c r="Z64" i="34" s="1"/>
  <c r="W63" i="30"/>
  <c r="W62" i="30"/>
  <c r="W64" i="30" s="1"/>
  <c r="AB61" i="34" l="1"/>
  <c r="AA62" i="34"/>
  <c r="AA64" i="34" s="1"/>
  <c r="AA63" i="34"/>
  <c r="AB61" i="33"/>
  <c r="AA63" i="33"/>
  <c r="AA62" i="33"/>
  <c r="AA64" i="33" s="1"/>
  <c r="X62" i="30"/>
  <c r="X64" i="30" s="1"/>
  <c r="X63" i="30"/>
  <c r="AC61" i="33" l="1"/>
  <c r="AB63" i="33"/>
  <c r="AB62" i="33"/>
  <c r="AB64" i="33" s="1"/>
  <c r="AC61" i="34"/>
  <c r="AB62" i="34"/>
  <c r="AB64" i="34" s="1"/>
  <c r="AB63" i="34"/>
  <c r="Y63" i="30"/>
  <c r="B63" i="30" s="1"/>
  <c r="Y62" i="30"/>
  <c r="Y64" i="30" s="1"/>
  <c r="B64" i="30" s="1"/>
  <c r="B62" i="30" l="1"/>
  <c r="AC62" i="34"/>
  <c r="AC64" i="34" s="1"/>
  <c r="AC63" i="34"/>
  <c r="AC62" i="33"/>
  <c r="AC64" i="33" s="1"/>
  <c r="AC63" i="33"/>
  <c r="Z62" i="30"/>
  <c r="Z64" i="30" s="1"/>
  <c r="Z63" i="30"/>
  <c r="AA63" i="30" l="1"/>
  <c r="AA62" i="30"/>
  <c r="AA64" i="30" s="1"/>
  <c r="AB62" i="30" l="1"/>
  <c r="AB64" i="30" s="1"/>
  <c r="AB63" i="30"/>
  <c r="AC63" i="30" l="1"/>
  <c r="AC62" i="30"/>
  <c r="AC64" i="30" s="1"/>
  <c r="C18" i="28" l="1"/>
  <c r="B18" i="28"/>
  <c r="D17" i="28"/>
  <c r="D16" i="28"/>
  <c r="D15" i="28"/>
  <c r="D14" i="28"/>
  <c r="D13" i="28"/>
  <c r="D12" i="28"/>
  <c r="D11" i="28"/>
  <c r="D10" i="28"/>
  <c r="D9" i="28"/>
  <c r="D8" i="28"/>
  <c r="D7" i="28"/>
  <c r="D6" i="28"/>
  <c r="P74" i="27"/>
  <c r="O74" i="27"/>
  <c r="G74" i="27"/>
  <c r="H74" i="27" s="1"/>
  <c r="I74" i="27" s="1"/>
  <c r="J74" i="27" s="1"/>
  <c r="K74" i="27" s="1"/>
  <c r="A85" i="27"/>
  <c r="A83" i="27"/>
  <c r="A81" i="27"/>
  <c r="A79" i="27"/>
  <c r="AB75" i="27"/>
  <c r="AA75" i="27"/>
  <c r="AB74" i="27"/>
  <c r="AA74" i="27"/>
  <c r="B72" i="27"/>
  <c r="B71" i="27"/>
  <c r="B69" i="27"/>
  <c r="B68" i="27"/>
  <c r="B67" i="27"/>
  <c r="B66" i="27"/>
  <c r="AC54" i="27"/>
  <c r="AB54" i="27"/>
  <c r="AA54" i="27"/>
  <c r="Z54" i="27"/>
  <c r="Y54" i="27"/>
  <c r="X54" i="27"/>
  <c r="W54" i="27"/>
  <c r="V54" i="27"/>
  <c r="U54" i="27"/>
  <c r="T54" i="27"/>
  <c r="S54" i="27"/>
  <c r="R54" i="27"/>
  <c r="Q54" i="27"/>
  <c r="P54" i="27"/>
  <c r="O54" i="27"/>
  <c r="N54" i="27"/>
  <c r="M54" i="27"/>
  <c r="L54" i="27"/>
  <c r="K54" i="27"/>
  <c r="J54" i="27"/>
  <c r="I54" i="27"/>
  <c r="H54" i="27"/>
  <c r="G54" i="27"/>
  <c r="F54" i="27"/>
  <c r="F53" i="27"/>
  <c r="F55" i="27" s="1"/>
  <c r="B49" i="27"/>
  <c r="B48" i="27"/>
  <c r="B47" i="27"/>
  <c r="B46" i="27"/>
  <c r="B45" i="27"/>
  <c r="B44" i="27"/>
  <c r="B43" i="27"/>
  <c r="B42" i="27"/>
  <c r="AC40" i="27"/>
  <c r="AB40" i="27"/>
  <c r="AA40" i="27"/>
  <c r="Z40" i="27"/>
  <c r="Y40" i="27"/>
  <c r="X40" i="27"/>
  <c r="W40" i="27"/>
  <c r="V40" i="27"/>
  <c r="U40" i="27"/>
  <c r="T40" i="27"/>
  <c r="S40" i="27"/>
  <c r="R40" i="27"/>
  <c r="R53" i="27" s="1"/>
  <c r="Q40" i="27"/>
  <c r="P40" i="27"/>
  <c r="O40" i="27"/>
  <c r="N40" i="27"/>
  <c r="M40" i="27"/>
  <c r="L40" i="27"/>
  <c r="K40" i="27"/>
  <c r="J40" i="27"/>
  <c r="I40" i="27"/>
  <c r="H40" i="27"/>
  <c r="G40" i="27"/>
  <c r="F40" i="27"/>
  <c r="AD39" i="27"/>
  <c r="B39" i="27"/>
  <c r="AD38" i="27"/>
  <c r="B38" i="27"/>
  <c r="AD37" i="27"/>
  <c r="B37" i="27"/>
  <c r="AD36" i="27"/>
  <c r="B36" i="27"/>
  <c r="AD35" i="27"/>
  <c r="B35" i="27"/>
  <c r="AD34" i="27"/>
  <c r="B34" i="27"/>
  <c r="AD33" i="27"/>
  <c r="B33" i="27"/>
  <c r="AD32" i="27"/>
  <c r="B32" i="27"/>
  <c r="B29" i="27"/>
  <c r="R28" i="27"/>
  <c r="S28" i="27" s="1"/>
  <c r="F28" i="27"/>
  <c r="G28" i="27" s="1"/>
  <c r="B25" i="27"/>
  <c r="R24" i="27"/>
  <c r="R26" i="27" s="1"/>
  <c r="F24" i="27"/>
  <c r="F26" i="27" s="1"/>
  <c r="B18" i="27"/>
  <c r="R17" i="27"/>
  <c r="F17" i="27"/>
  <c r="AC15" i="27"/>
  <c r="AC16" i="27" s="1"/>
  <c r="AB15" i="27"/>
  <c r="AB16" i="27" s="1"/>
  <c r="AA15" i="27"/>
  <c r="AA16" i="27" s="1"/>
  <c r="Z15" i="27"/>
  <c r="Z16" i="27" s="1"/>
  <c r="Y15" i="27"/>
  <c r="Y16" i="27" s="1"/>
  <c r="X15" i="27"/>
  <c r="X16" i="27" s="1"/>
  <c r="W15" i="27"/>
  <c r="W16" i="27" s="1"/>
  <c r="V15" i="27"/>
  <c r="V16" i="27" s="1"/>
  <c r="U15" i="27"/>
  <c r="U16" i="27" s="1"/>
  <c r="T15" i="27"/>
  <c r="T16" i="27" s="1"/>
  <c r="S15" i="27"/>
  <c r="S16" i="27" s="1"/>
  <c r="R15" i="27"/>
  <c r="R16" i="27" s="1"/>
  <c r="Q15" i="27"/>
  <c r="Q16" i="27" s="1"/>
  <c r="P15" i="27"/>
  <c r="P16" i="27" s="1"/>
  <c r="O15" i="27"/>
  <c r="O16" i="27" s="1"/>
  <c r="N15" i="27"/>
  <c r="N16" i="27" s="1"/>
  <c r="M15" i="27"/>
  <c r="M16" i="27" s="1"/>
  <c r="L15" i="27"/>
  <c r="L16" i="27" s="1"/>
  <c r="K15" i="27"/>
  <c r="K16" i="27" s="1"/>
  <c r="J15" i="27"/>
  <c r="J16" i="27" s="1"/>
  <c r="I15" i="27"/>
  <c r="I16" i="27" s="1"/>
  <c r="H15" i="27"/>
  <c r="H16" i="27" s="1"/>
  <c r="G15" i="27"/>
  <c r="G16" i="27" s="1"/>
  <c r="F15" i="27"/>
  <c r="F16" i="27" s="1"/>
  <c r="AD13" i="27"/>
  <c r="B13" i="27"/>
  <c r="AD12" i="27"/>
  <c r="B12" i="27"/>
  <c r="AD11" i="27"/>
  <c r="B11" i="27"/>
  <c r="F4" i="27"/>
  <c r="G4" i="27" s="1"/>
  <c r="A85" i="25"/>
  <c r="A83" i="25"/>
  <c r="A81" i="25"/>
  <c r="A79" i="25"/>
  <c r="AB75" i="25"/>
  <c r="AA75" i="25"/>
  <c r="AB74" i="25"/>
  <c r="AA74" i="25"/>
  <c r="B72" i="25"/>
  <c r="B71" i="25"/>
  <c r="B69" i="25"/>
  <c r="B68" i="25"/>
  <c r="B67" i="25"/>
  <c r="B66" i="25"/>
  <c r="AC54" i="25"/>
  <c r="AB54" i="25"/>
  <c r="AA54" i="25"/>
  <c r="Z54" i="25"/>
  <c r="Y54" i="25"/>
  <c r="X54" i="25"/>
  <c r="W54" i="25"/>
  <c r="V54" i="25"/>
  <c r="U54" i="25"/>
  <c r="T54" i="25"/>
  <c r="S54" i="25"/>
  <c r="R54" i="25"/>
  <c r="Q54" i="25"/>
  <c r="P54" i="25"/>
  <c r="O54" i="25"/>
  <c r="N54" i="25"/>
  <c r="M54" i="25"/>
  <c r="L54" i="25"/>
  <c r="K54" i="25"/>
  <c r="J54" i="25"/>
  <c r="I54" i="25"/>
  <c r="H54" i="25"/>
  <c r="G54" i="25"/>
  <c r="F54" i="25"/>
  <c r="F53" i="25"/>
  <c r="F55" i="25" s="1"/>
  <c r="B49" i="25"/>
  <c r="B48" i="25"/>
  <c r="B47" i="25"/>
  <c r="B46" i="25"/>
  <c r="B45" i="25"/>
  <c r="B44" i="25"/>
  <c r="B43" i="25"/>
  <c r="B42" i="25"/>
  <c r="AC40" i="25"/>
  <c r="AB40" i="25"/>
  <c r="AA40" i="25"/>
  <c r="Z40" i="25"/>
  <c r="Y40" i="25"/>
  <c r="X40" i="25"/>
  <c r="W40" i="25"/>
  <c r="V40" i="25"/>
  <c r="U40" i="25"/>
  <c r="T40" i="25"/>
  <c r="S40" i="25"/>
  <c r="R40" i="25"/>
  <c r="R53" i="25" s="1"/>
  <c r="Q40" i="25"/>
  <c r="P40" i="25"/>
  <c r="O40" i="25"/>
  <c r="N40" i="25"/>
  <c r="M40" i="25"/>
  <c r="L40" i="25"/>
  <c r="K40" i="25"/>
  <c r="J40" i="25"/>
  <c r="I40" i="25"/>
  <c r="H40" i="25"/>
  <c r="G40" i="25"/>
  <c r="F40" i="25"/>
  <c r="AD39" i="25"/>
  <c r="B39" i="25"/>
  <c r="AD38" i="25"/>
  <c r="B38" i="25"/>
  <c r="AD37" i="25"/>
  <c r="B37" i="25"/>
  <c r="AD36" i="25"/>
  <c r="B36" i="25"/>
  <c r="AD35" i="25"/>
  <c r="B35" i="25"/>
  <c r="AD34" i="25"/>
  <c r="B34" i="25"/>
  <c r="AD33" i="25"/>
  <c r="B33" i="25"/>
  <c r="AD32" i="25"/>
  <c r="B32" i="25"/>
  <c r="B29" i="25"/>
  <c r="R28" i="25"/>
  <c r="S28" i="25" s="1"/>
  <c r="F28" i="25"/>
  <c r="G28" i="25" s="1"/>
  <c r="B25" i="25"/>
  <c r="R24" i="25"/>
  <c r="R26" i="25" s="1"/>
  <c r="F24" i="25"/>
  <c r="F26" i="25" s="1"/>
  <c r="B18" i="25"/>
  <c r="R17" i="25"/>
  <c r="F17" i="25"/>
  <c r="AC15" i="25"/>
  <c r="AC16" i="25" s="1"/>
  <c r="AB15" i="25"/>
  <c r="AB16" i="25" s="1"/>
  <c r="AA15" i="25"/>
  <c r="AA16" i="25" s="1"/>
  <c r="Z15" i="25"/>
  <c r="Z16" i="25" s="1"/>
  <c r="Y15" i="25"/>
  <c r="Y16" i="25" s="1"/>
  <c r="X15" i="25"/>
  <c r="X16" i="25" s="1"/>
  <c r="W15" i="25"/>
  <c r="W16" i="25" s="1"/>
  <c r="V15" i="25"/>
  <c r="V16" i="25" s="1"/>
  <c r="U15" i="25"/>
  <c r="U16" i="25" s="1"/>
  <c r="T15" i="25"/>
  <c r="T16" i="25" s="1"/>
  <c r="S15" i="25"/>
  <c r="S16" i="25" s="1"/>
  <c r="R15" i="25"/>
  <c r="R16" i="25" s="1"/>
  <c r="B16" i="25" s="1"/>
  <c r="Q15" i="25"/>
  <c r="Q16" i="25" s="1"/>
  <c r="P15" i="25"/>
  <c r="P16" i="25" s="1"/>
  <c r="O15" i="25"/>
  <c r="O16" i="25" s="1"/>
  <c r="N15" i="25"/>
  <c r="N16" i="25" s="1"/>
  <c r="M15" i="25"/>
  <c r="M16" i="25" s="1"/>
  <c r="L15" i="25"/>
  <c r="L16" i="25" s="1"/>
  <c r="K15" i="25"/>
  <c r="K16" i="25" s="1"/>
  <c r="J15" i="25"/>
  <c r="J16" i="25" s="1"/>
  <c r="I15" i="25"/>
  <c r="I16" i="25" s="1"/>
  <c r="H15" i="25"/>
  <c r="H16" i="25" s="1"/>
  <c r="G15" i="25"/>
  <c r="G16" i="25" s="1"/>
  <c r="F15" i="25"/>
  <c r="F16" i="25" s="1"/>
  <c r="AD13" i="25"/>
  <c r="B13" i="25"/>
  <c r="AD12" i="25"/>
  <c r="B12" i="25"/>
  <c r="AD11" i="25"/>
  <c r="B11" i="25"/>
  <c r="F4" i="25"/>
  <c r="G4" i="25" s="1"/>
  <c r="B16" i="27" l="1"/>
  <c r="D18" i="28"/>
  <c r="B54" i="27"/>
  <c r="B54" i="25"/>
  <c r="AD40" i="25"/>
  <c r="S24" i="25"/>
  <c r="B40" i="27"/>
  <c r="S24" i="27"/>
  <c r="T24" i="27" s="1"/>
  <c r="B40" i="25"/>
  <c r="L74" i="27"/>
  <c r="M74" i="27"/>
  <c r="AD40" i="27"/>
  <c r="G24" i="27"/>
  <c r="H24" i="27" s="1"/>
  <c r="AB51" i="27"/>
  <c r="AB52" i="27" s="1"/>
  <c r="Z51" i="27"/>
  <c r="Z52" i="27" s="1"/>
  <c r="X51" i="27"/>
  <c r="X52" i="27" s="1"/>
  <c r="V51" i="27"/>
  <c r="V52" i="27" s="1"/>
  <c r="T51" i="27"/>
  <c r="T52" i="27" s="1"/>
  <c r="R51" i="27"/>
  <c r="AC51" i="27"/>
  <c r="AC52" i="27" s="1"/>
  <c r="AA51" i="27"/>
  <c r="AA52" i="27" s="1"/>
  <c r="Y51" i="27"/>
  <c r="Y52" i="27" s="1"/>
  <c r="W51" i="27"/>
  <c r="W52" i="27" s="1"/>
  <c r="U51" i="27"/>
  <c r="U52" i="27" s="1"/>
  <c r="S51" i="27"/>
  <c r="S52" i="27" s="1"/>
  <c r="H4" i="27"/>
  <c r="I4" i="27" s="1"/>
  <c r="R19" i="27"/>
  <c r="R22" i="27"/>
  <c r="H26" i="27"/>
  <c r="I24" i="27"/>
  <c r="T26" i="27"/>
  <c r="U24" i="27"/>
  <c r="G30" i="27"/>
  <c r="H28" i="27"/>
  <c r="R55" i="27"/>
  <c r="R56" i="27"/>
  <c r="S53" i="27"/>
  <c r="B75" i="27"/>
  <c r="B74" i="27"/>
  <c r="F22" i="27"/>
  <c r="F19" i="27"/>
  <c r="F21" i="27" s="1"/>
  <c r="F20" i="27"/>
  <c r="R20" i="27"/>
  <c r="AB60" i="27"/>
  <c r="Z60" i="27"/>
  <c r="X60" i="27"/>
  <c r="V60" i="27"/>
  <c r="T60" i="27"/>
  <c r="R60" i="27"/>
  <c r="P60" i="27"/>
  <c r="N60" i="27"/>
  <c r="L60" i="27"/>
  <c r="J60" i="27"/>
  <c r="H60" i="27"/>
  <c r="F60" i="27"/>
  <c r="P51" i="27"/>
  <c r="P52" i="27" s="1"/>
  <c r="N51" i="27"/>
  <c r="N52" i="27" s="1"/>
  <c r="L51" i="27"/>
  <c r="L52" i="27" s="1"/>
  <c r="J51" i="27"/>
  <c r="J52" i="27" s="1"/>
  <c r="H51" i="27"/>
  <c r="H52" i="27" s="1"/>
  <c r="F51" i="27"/>
  <c r="F52" i="27" s="1"/>
  <c r="AC60" i="27"/>
  <c r="AA60" i="27"/>
  <c r="Y60" i="27"/>
  <c r="W60" i="27"/>
  <c r="U60" i="27"/>
  <c r="S60" i="27"/>
  <c r="Q60" i="27"/>
  <c r="O60" i="27"/>
  <c r="M60" i="27"/>
  <c r="K60" i="27"/>
  <c r="I60" i="27"/>
  <c r="G60" i="27"/>
  <c r="Q51" i="27"/>
  <c r="Q52" i="27" s="1"/>
  <c r="O51" i="27"/>
  <c r="O52" i="27" s="1"/>
  <c r="M51" i="27"/>
  <c r="M52" i="27" s="1"/>
  <c r="K51" i="27"/>
  <c r="K52" i="27" s="1"/>
  <c r="I51" i="27"/>
  <c r="I52" i="27" s="1"/>
  <c r="G51" i="27"/>
  <c r="G52" i="27" s="1"/>
  <c r="S30" i="27"/>
  <c r="T28" i="27"/>
  <c r="B15" i="27"/>
  <c r="G17" i="27"/>
  <c r="S17" i="27"/>
  <c r="G26" i="27"/>
  <c r="S26" i="27"/>
  <c r="F30" i="27"/>
  <c r="R30" i="27"/>
  <c r="G53" i="27"/>
  <c r="F56" i="27"/>
  <c r="F58" i="27"/>
  <c r="F61" i="27"/>
  <c r="G24" i="25"/>
  <c r="H24" i="25" s="1"/>
  <c r="AB51" i="25"/>
  <c r="AB52" i="25" s="1"/>
  <c r="Z51" i="25"/>
  <c r="Z52" i="25" s="1"/>
  <c r="X51" i="25"/>
  <c r="X52" i="25" s="1"/>
  <c r="V51" i="25"/>
  <c r="V52" i="25" s="1"/>
  <c r="T51" i="25"/>
  <c r="T52" i="25" s="1"/>
  <c r="R51" i="25"/>
  <c r="AC51" i="25"/>
  <c r="AC52" i="25" s="1"/>
  <c r="AA51" i="25"/>
  <c r="AA52" i="25" s="1"/>
  <c r="Y51" i="25"/>
  <c r="Y52" i="25" s="1"/>
  <c r="W51" i="25"/>
  <c r="W52" i="25" s="1"/>
  <c r="U51" i="25"/>
  <c r="U52" i="25" s="1"/>
  <c r="S51" i="25"/>
  <c r="S52" i="25" s="1"/>
  <c r="H4" i="25"/>
  <c r="I4" i="25" s="1"/>
  <c r="R19" i="25"/>
  <c r="R22" i="25"/>
  <c r="H26" i="25"/>
  <c r="I24" i="25"/>
  <c r="G30" i="25"/>
  <c r="H28" i="25"/>
  <c r="R55" i="25"/>
  <c r="R56" i="25"/>
  <c r="S53" i="25"/>
  <c r="B75" i="25"/>
  <c r="B74" i="25"/>
  <c r="F22" i="25"/>
  <c r="F19" i="25"/>
  <c r="F21" i="25" s="1"/>
  <c r="F20" i="25"/>
  <c r="R20" i="25"/>
  <c r="AB60" i="25"/>
  <c r="Z60" i="25"/>
  <c r="X60" i="25"/>
  <c r="V60" i="25"/>
  <c r="T60" i="25"/>
  <c r="R60" i="25"/>
  <c r="P60" i="25"/>
  <c r="N60" i="25"/>
  <c r="L60" i="25"/>
  <c r="J60" i="25"/>
  <c r="H60" i="25"/>
  <c r="F60" i="25"/>
  <c r="P51" i="25"/>
  <c r="P52" i="25" s="1"/>
  <c r="N51" i="25"/>
  <c r="N52" i="25" s="1"/>
  <c r="L51" i="25"/>
  <c r="L52" i="25" s="1"/>
  <c r="J51" i="25"/>
  <c r="J52" i="25" s="1"/>
  <c r="H51" i="25"/>
  <c r="H52" i="25" s="1"/>
  <c r="F51" i="25"/>
  <c r="F52" i="25" s="1"/>
  <c r="AC60" i="25"/>
  <c r="AA60" i="25"/>
  <c r="Y60" i="25"/>
  <c r="W60" i="25"/>
  <c r="U60" i="25"/>
  <c r="S60" i="25"/>
  <c r="Q60" i="25"/>
  <c r="O60" i="25"/>
  <c r="M60" i="25"/>
  <c r="K60" i="25"/>
  <c r="I60" i="25"/>
  <c r="G60" i="25"/>
  <c r="Q51" i="25"/>
  <c r="Q52" i="25" s="1"/>
  <c r="O51" i="25"/>
  <c r="O52" i="25" s="1"/>
  <c r="M51" i="25"/>
  <c r="M52" i="25" s="1"/>
  <c r="K51" i="25"/>
  <c r="K52" i="25" s="1"/>
  <c r="I51" i="25"/>
  <c r="I52" i="25" s="1"/>
  <c r="G51" i="25"/>
  <c r="G52" i="25" s="1"/>
  <c r="S30" i="25"/>
  <c r="T28" i="25"/>
  <c r="B15" i="25"/>
  <c r="G17" i="25"/>
  <c r="S17" i="25"/>
  <c r="G26" i="25"/>
  <c r="S26" i="25"/>
  <c r="F30" i="25"/>
  <c r="R30" i="25"/>
  <c r="G53" i="25"/>
  <c r="F56" i="25"/>
  <c r="F58" i="25"/>
  <c r="F61" i="25"/>
  <c r="B60" i="25" l="1"/>
  <c r="B60" i="27"/>
  <c r="T24" i="25"/>
  <c r="G61" i="27"/>
  <c r="G58" i="27"/>
  <c r="G56" i="27"/>
  <c r="H53" i="27"/>
  <c r="G55" i="27"/>
  <c r="G57" i="27" s="1"/>
  <c r="G22" i="27"/>
  <c r="G20" i="27"/>
  <c r="G19" i="27"/>
  <c r="G21" i="27" s="1"/>
  <c r="H17" i="27"/>
  <c r="I28" i="27"/>
  <c r="H30" i="27"/>
  <c r="V24" i="27"/>
  <c r="U26" i="27"/>
  <c r="J24" i="27"/>
  <c r="I26" i="27"/>
  <c r="F62" i="27"/>
  <c r="F64" i="27" s="1"/>
  <c r="F63" i="27"/>
  <c r="S22" i="27"/>
  <c r="S20" i="27"/>
  <c r="S19" i="27"/>
  <c r="S21" i="27" s="1"/>
  <c r="T17" i="27"/>
  <c r="U28" i="27"/>
  <c r="T30" i="27"/>
  <c r="S58" i="27"/>
  <c r="S56" i="27"/>
  <c r="T53" i="27"/>
  <c r="S55" i="27"/>
  <c r="S57" i="27" s="1"/>
  <c r="R57" i="27"/>
  <c r="R21" i="27"/>
  <c r="R52" i="27"/>
  <c r="B51" i="27"/>
  <c r="F57" i="27"/>
  <c r="I28" i="25"/>
  <c r="H30" i="25"/>
  <c r="J24" i="25"/>
  <c r="I26" i="25"/>
  <c r="G61" i="25"/>
  <c r="G58" i="25"/>
  <c r="G56" i="25"/>
  <c r="H53" i="25"/>
  <c r="G55" i="25"/>
  <c r="G57" i="25" s="1"/>
  <c r="G22" i="25"/>
  <c r="G20" i="25"/>
  <c r="G19" i="25"/>
  <c r="G21" i="25" s="1"/>
  <c r="H17" i="25"/>
  <c r="F62" i="25"/>
  <c r="F64" i="25" s="1"/>
  <c r="F63" i="25"/>
  <c r="S22" i="25"/>
  <c r="S20" i="25"/>
  <c r="S19" i="25"/>
  <c r="S21" i="25" s="1"/>
  <c r="T17" i="25"/>
  <c r="U28" i="25"/>
  <c r="T30" i="25"/>
  <c r="S58" i="25"/>
  <c r="S56" i="25"/>
  <c r="T53" i="25"/>
  <c r="S55" i="25"/>
  <c r="S57" i="25" s="1"/>
  <c r="R57" i="25"/>
  <c r="R21" i="25"/>
  <c r="R52" i="25"/>
  <c r="B51" i="25"/>
  <c r="F57" i="25"/>
  <c r="T26" i="25" l="1"/>
  <c r="U24" i="25"/>
  <c r="B52" i="27"/>
  <c r="R58" i="27"/>
  <c r="T55" i="27"/>
  <c r="T57" i="27" s="1"/>
  <c r="T58" i="27"/>
  <c r="T56" i="27"/>
  <c r="U53" i="27"/>
  <c r="T19" i="27"/>
  <c r="T21" i="27" s="1"/>
  <c r="T22" i="27"/>
  <c r="T20" i="27"/>
  <c r="U17" i="27"/>
  <c r="H22" i="27"/>
  <c r="H20" i="27"/>
  <c r="I17" i="27"/>
  <c r="H19" i="27"/>
  <c r="H21" i="27" s="1"/>
  <c r="G63" i="27"/>
  <c r="G62" i="27"/>
  <c r="G64" i="27" s="1"/>
  <c r="U30" i="27"/>
  <c r="V28" i="27"/>
  <c r="J26" i="27"/>
  <c r="K24" i="27"/>
  <c r="V26" i="27"/>
  <c r="W24" i="27"/>
  <c r="I30" i="27"/>
  <c r="J28" i="27"/>
  <c r="H55" i="27"/>
  <c r="H57" i="27" s="1"/>
  <c r="H61" i="27"/>
  <c r="H58" i="27"/>
  <c r="H56" i="27"/>
  <c r="I53" i="27"/>
  <c r="B52" i="25"/>
  <c r="R58" i="25"/>
  <c r="T55" i="25"/>
  <c r="T58" i="25"/>
  <c r="T56" i="25"/>
  <c r="U53" i="25"/>
  <c r="T19" i="25"/>
  <c r="T21" i="25" s="1"/>
  <c r="T22" i="25"/>
  <c r="T20" i="25"/>
  <c r="U17" i="25"/>
  <c r="H22" i="25"/>
  <c r="H20" i="25"/>
  <c r="I17" i="25"/>
  <c r="H19" i="25"/>
  <c r="H21" i="25" s="1"/>
  <c r="G63" i="25"/>
  <c r="G62" i="25"/>
  <c r="G64" i="25" s="1"/>
  <c r="J26" i="25"/>
  <c r="K24" i="25"/>
  <c r="I30" i="25"/>
  <c r="J28" i="25"/>
  <c r="U30" i="25"/>
  <c r="V28" i="25"/>
  <c r="H55" i="25"/>
  <c r="H57" i="25" s="1"/>
  <c r="H61" i="25"/>
  <c r="H58" i="25"/>
  <c r="H56" i="25"/>
  <c r="I53" i="25"/>
  <c r="T57" i="25" l="1"/>
  <c r="V24" i="25"/>
  <c r="U26" i="25"/>
  <c r="H62" i="27"/>
  <c r="H64" i="27" s="1"/>
  <c r="H63" i="27"/>
  <c r="K28" i="27"/>
  <c r="J30" i="27"/>
  <c r="X24" i="27"/>
  <c r="B24" i="27" s="1"/>
  <c r="W26" i="27"/>
  <c r="L24" i="27"/>
  <c r="K26" i="27"/>
  <c r="W28" i="27"/>
  <c r="V30" i="27"/>
  <c r="U22" i="27"/>
  <c r="U20" i="27"/>
  <c r="U19" i="27"/>
  <c r="V17" i="27"/>
  <c r="U58" i="27"/>
  <c r="U56" i="27"/>
  <c r="V53" i="27"/>
  <c r="U55" i="27"/>
  <c r="I61" i="27"/>
  <c r="I58" i="27"/>
  <c r="I56" i="27"/>
  <c r="J53" i="27"/>
  <c r="I55" i="27"/>
  <c r="I57" i="27" s="1"/>
  <c r="I22" i="27"/>
  <c r="I20" i="27"/>
  <c r="I19" i="27"/>
  <c r="I21" i="27" s="1"/>
  <c r="J17" i="27"/>
  <c r="H62" i="25"/>
  <c r="H64" i="25" s="1"/>
  <c r="H63" i="25"/>
  <c r="W28" i="25"/>
  <c r="V30" i="25"/>
  <c r="K28" i="25"/>
  <c r="J30" i="25"/>
  <c r="L24" i="25"/>
  <c r="K26" i="25"/>
  <c r="U22" i="25"/>
  <c r="U20" i="25"/>
  <c r="U19" i="25"/>
  <c r="V17" i="25"/>
  <c r="U58" i="25"/>
  <c r="U56" i="25"/>
  <c r="V53" i="25"/>
  <c r="U55" i="25"/>
  <c r="U57" i="25" s="1"/>
  <c r="I61" i="25"/>
  <c r="I58" i="25"/>
  <c r="I56" i="25"/>
  <c r="J53" i="25"/>
  <c r="I55" i="25"/>
  <c r="I57" i="25" s="1"/>
  <c r="I22" i="25"/>
  <c r="I20" i="25"/>
  <c r="I19" i="25"/>
  <c r="I21" i="25" s="1"/>
  <c r="J17" i="25"/>
  <c r="B28" i="27" l="1"/>
  <c r="U57" i="27"/>
  <c r="U21" i="27"/>
  <c r="U21" i="25"/>
  <c r="V26" i="25"/>
  <c r="W24" i="25"/>
  <c r="J55" i="27"/>
  <c r="J57" i="27" s="1"/>
  <c r="J61" i="27"/>
  <c r="J58" i="27"/>
  <c r="J56" i="27"/>
  <c r="K53" i="27"/>
  <c r="W30" i="27"/>
  <c r="X28" i="27"/>
  <c r="L26" i="27"/>
  <c r="M24" i="27"/>
  <c r="X26" i="27"/>
  <c r="B26" i="27" s="1"/>
  <c r="Y24" i="27"/>
  <c r="K30" i="27"/>
  <c r="L28" i="27"/>
  <c r="J22" i="27"/>
  <c r="K17" i="27"/>
  <c r="J20" i="27"/>
  <c r="J19" i="27"/>
  <c r="J21" i="27" s="1"/>
  <c r="I63" i="27"/>
  <c r="I62" i="27"/>
  <c r="I64" i="27" s="1"/>
  <c r="V55" i="27"/>
  <c r="V57" i="27" s="1"/>
  <c r="V58" i="27"/>
  <c r="V56" i="27"/>
  <c r="W53" i="27"/>
  <c r="V19" i="27"/>
  <c r="V21" i="27" s="1"/>
  <c r="V22" i="27"/>
  <c r="W17" i="27"/>
  <c r="V20" i="27"/>
  <c r="J55" i="25"/>
  <c r="J57" i="25" s="1"/>
  <c r="J61" i="25"/>
  <c r="J58" i="25"/>
  <c r="J56" i="25"/>
  <c r="K53" i="25"/>
  <c r="L26" i="25"/>
  <c r="M24" i="25"/>
  <c r="K30" i="25"/>
  <c r="L28" i="25"/>
  <c r="W30" i="25"/>
  <c r="X28" i="25"/>
  <c r="B28" i="25" s="1"/>
  <c r="J22" i="25"/>
  <c r="K17" i="25"/>
  <c r="J20" i="25"/>
  <c r="J19" i="25"/>
  <c r="J21" i="25" s="1"/>
  <c r="I63" i="25"/>
  <c r="I62" i="25"/>
  <c r="I64" i="25" s="1"/>
  <c r="V55" i="25"/>
  <c r="V57" i="25" s="1"/>
  <c r="V58" i="25"/>
  <c r="V56" i="25"/>
  <c r="W53" i="25"/>
  <c r="V19" i="25"/>
  <c r="V21" i="25" s="1"/>
  <c r="V22" i="25"/>
  <c r="W17" i="25"/>
  <c r="B17" i="25" s="1"/>
  <c r="V20" i="25"/>
  <c r="B24" i="25" l="1"/>
  <c r="B53" i="27"/>
  <c r="B17" i="27"/>
  <c r="W26" i="25"/>
  <c r="X24" i="25"/>
  <c r="W22" i="27"/>
  <c r="W20" i="27"/>
  <c r="W19" i="27"/>
  <c r="W21" i="27" s="1"/>
  <c r="X17" i="27"/>
  <c r="K22" i="27"/>
  <c r="K20" i="27"/>
  <c r="K19" i="27"/>
  <c r="K21" i="27" s="1"/>
  <c r="L17" i="27"/>
  <c r="M28" i="27"/>
  <c r="L30" i="27"/>
  <c r="Z24" i="27"/>
  <c r="Y26" i="27"/>
  <c r="N24" i="27"/>
  <c r="M26" i="27"/>
  <c r="Y28" i="27"/>
  <c r="X30" i="27"/>
  <c r="B30" i="27" s="1"/>
  <c r="K61" i="27"/>
  <c r="K58" i="27"/>
  <c r="K56" i="27"/>
  <c r="L53" i="27"/>
  <c r="K55" i="27"/>
  <c r="K57" i="27" s="1"/>
  <c r="W58" i="27"/>
  <c r="W56" i="27"/>
  <c r="X53" i="27"/>
  <c r="W55" i="27"/>
  <c r="J62" i="27"/>
  <c r="J64" i="27" s="1"/>
  <c r="J63" i="27"/>
  <c r="W22" i="25"/>
  <c r="B22" i="25" s="1"/>
  <c r="W20" i="25"/>
  <c r="B20" i="25" s="1"/>
  <c r="W19" i="25"/>
  <c r="X17" i="25"/>
  <c r="K22" i="25"/>
  <c r="K20" i="25"/>
  <c r="K19" i="25"/>
  <c r="K21" i="25" s="1"/>
  <c r="L17" i="25"/>
  <c r="Y28" i="25"/>
  <c r="X30" i="25"/>
  <c r="B30" i="25" s="1"/>
  <c r="M28" i="25"/>
  <c r="L30" i="25"/>
  <c r="N24" i="25"/>
  <c r="M26" i="25"/>
  <c r="K61" i="25"/>
  <c r="K58" i="25"/>
  <c r="K56" i="25"/>
  <c r="L53" i="25"/>
  <c r="K55" i="25"/>
  <c r="K57" i="25" s="1"/>
  <c r="W58" i="25"/>
  <c r="W56" i="25"/>
  <c r="X53" i="25"/>
  <c r="B53" i="25" s="1"/>
  <c r="W55" i="25"/>
  <c r="W57" i="25" s="1"/>
  <c r="J62" i="25"/>
  <c r="J64" i="25" s="1"/>
  <c r="J63" i="25"/>
  <c r="B22" i="27" l="1"/>
  <c r="W57" i="27"/>
  <c r="W21" i="25"/>
  <c r="B21" i="25" s="1"/>
  <c r="B19" i="25"/>
  <c r="X26" i="25"/>
  <c r="B26" i="25" s="1"/>
  <c r="Y24" i="25"/>
  <c r="X55" i="27"/>
  <c r="X57" i="27" s="1"/>
  <c r="X58" i="27"/>
  <c r="B58" i="27" s="1"/>
  <c r="X56" i="27"/>
  <c r="B56" i="27" s="1"/>
  <c r="Y53" i="27"/>
  <c r="K63" i="27"/>
  <c r="K62" i="27"/>
  <c r="K64" i="27" s="1"/>
  <c r="Y30" i="27"/>
  <c r="Z28" i="27"/>
  <c r="N26" i="27"/>
  <c r="O24" i="27"/>
  <c r="Z26" i="27"/>
  <c r="AA24" i="27"/>
  <c r="M30" i="27"/>
  <c r="N28" i="27"/>
  <c r="L55" i="27"/>
  <c r="L57" i="27" s="1"/>
  <c r="L61" i="27"/>
  <c r="L58" i="27"/>
  <c r="L56" i="27"/>
  <c r="M53" i="27"/>
  <c r="L22" i="27"/>
  <c r="L20" i="27"/>
  <c r="M17" i="27"/>
  <c r="L19" i="27"/>
  <c r="L21" i="27" s="1"/>
  <c r="X19" i="27"/>
  <c r="X21" i="27" s="1"/>
  <c r="B21" i="27" s="1"/>
  <c r="X22" i="27"/>
  <c r="X20" i="27"/>
  <c r="B20" i="27" s="1"/>
  <c r="Y17" i="27"/>
  <c r="X55" i="25"/>
  <c r="X57" i="25" s="1"/>
  <c r="X58" i="25"/>
  <c r="B58" i="25" s="1"/>
  <c r="X56" i="25"/>
  <c r="B56" i="25" s="1"/>
  <c r="Y53" i="25"/>
  <c r="K63" i="25"/>
  <c r="K62" i="25"/>
  <c r="K64" i="25" s="1"/>
  <c r="N26" i="25"/>
  <c r="O24" i="25"/>
  <c r="M30" i="25"/>
  <c r="N28" i="25"/>
  <c r="Y30" i="25"/>
  <c r="Z28" i="25"/>
  <c r="L55" i="25"/>
  <c r="L57" i="25" s="1"/>
  <c r="L61" i="25"/>
  <c r="L58" i="25"/>
  <c r="L56" i="25"/>
  <c r="M53" i="25"/>
  <c r="L22" i="25"/>
  <c r="L20" i="25"/>
  <c r="M17" i="25"/>
  <c r="L19" i="25"/>
  <c r="L21" i="25" s="1"/>
  <c r="X19" i="25"/>
  <c r="X21" i="25" s="1"/>
  <c r="X22" i="25"/>
  <c r="X20" i="25"/>
  <c r="Y17" i="25"/>
  <c r="B19" i="27" l="1"/>
  <c r="Y26" i="25"/>
  <c r="Z24" i="25"/>
  <c r="M22" i="27"/>
  <c r="M20" i="27"/>
  <c r="M19" i="27"/>
  <c r="M21" i="27" s="1"/>
  <c r="N17" i="27"/>
  <c r="L62" i="27"/>
  <c r="L64" i="27" s="1"/>
  <c r="L63" i="27"/>
  <c r="O28" i="27"/>
  <c r="N30" i="27"/>
  <c r="AB24" i="27"/>
  <c r="AA26" i="27"/>
  <c r="P24" i="27"/>
  <c r="O26" i="27"/>
  <c r="AA28" i="27"/>
  <c r="Z30" i="27"/>
  <c r="Y58" i="27"/>
  <c r="Y56" i="27"/>
  <c r="Z53" i="27"/>
  <c r="Y55" i="27"/>
  <c r="Y57" i="27" s="1"/>
  <c r="B57" i="27" s="1"/>
  <c r="Y22" i="27"/>
  <c r="Y20" i="27"/>
  <c r="Y19" i="27"/>
  <c r="Y21" i="27" s="1"/>
  <c r="Z17" i="27"/>
  <c r="M61" i="27"/>
  <c r="M58" i="27"/>
  <c r="M56" i="27"/>
  <c r="N53" i="27"/>
  <c r="M55" i="27"/>
  <c r="M57" i="27" s="1"/>
  <c r="M22" i="25"/>
  <c r="M20" i="25"/>
  <c r="M19" i="25"/>
  <c r="M21" i="25" s="1"/>
  <c r="N17" i="25"/>
  <c r="L62" i="25"/>
  <c r="L64" i="25" s="1"/>
  <c r="L63" i="25"/>
  <c r="AA28" i="25"/>
  <c r="Z30" i="25"/>
  <c r="O28" i="25"/>
  <c r="N30" i="25"/>
  <c r="P24" i="25"/>
  <c r="O26" i="25"/>
  <c r="Y58" i="25"/>
  <c r="Y56" i="25"/>
  <c r="Z53" i="25"/>
  <c r="Y55" i="25"/>
  <c r="Y57" i="25" s="1"/>
  <c r="B57" i="25" s="1"/>
  <c r="Y22" i="25"/>
  <c r="Y20" i="25"/>
  <c r="Y19" i="25"/>
  <c r="Y21" i="25" s="1"/>
  <c r="Z17" i="25"/>
  <c r="M61" i="25"/>
  <c r="M58" i="25"/>
  <c r="M56" i="25"/>
  <c r="N53" i="25"/>
  <c r="M55" i="25"/>
  <c r="M57" i="25" s="1"/>
  <c r="B55" i="27" l="1"/>
  <c r="B55" i="25"/>
  <c r="Z26" i="25"/>
  <c r="AA24" i="25"/>
  <c r="N55" i="27"/>
  <c r="N57" i="27" s="1"/>
  <c r="N61" i="27"/>
  <c r="N58" i="27"/>
  <c r="N56" i="27"/>
  <c r="O53" i="27"/>
  <c r="Z19" i="27"/>
  <c r="Z21" i="27" s="1"/>
  <c r="Z22" i="27"/>
  <c r="AA17" i="27"/>
  <c r="Z20" i="27"/>
  <c r="AA30" i="27"/>
  <c r="AB28" i="27"/>
  <c r="P26" i="27"/>
  <c r="Q24" i="27"/>
  <c r="Q26" i="27" s="1"/>
  <c r="AB26" i="27"/>
  <c r="AC24" i="27"/>
  <c r="AC26" i="27" s="1"/>
  <c r="O30" i="27"/>
  <c r="P28" i="27"/>
  <c r="M63" i="27"/>
  <c r="M62" i="27"/>
  <c r="M64" i="27" s="1"/>
  <c r="Z55" i="27"/>
  <c r="Z57" i="27" s="1"/>
  <c r="Z58" i="27"/>
  <c r="Z56" i="27"/>
  <c r="AA53" i="27"/>
  <c r="N19" i="27"/>
  <c r="N21" i="27" s="1"/>
  <c r="N22" i="27"/>
  <c r="O17" i="27"/>
  <c r="N20" i="27"/>
  <c r="N55" i="25"/>
  <c r="N57" i="25" s="1"/>
  <c r="N61" i="25"/>
  <c r="N58" i="25"/>
  <c r="N56" i="25"/>
  <c r="O53" i="25"/>
  <c r="Z19" i="25"/>
  <c r="Z21" i="25" s="1"/>
  <c r="Z22" i="25"/>
  <c r="AA17" i="25"/>
  <c r="Z20" i="25"/>
  <c r="P26" i="25"/>
  <c r="Q24" i="25"/>
  <c r="Q26" i="25" s="1"/>
  <c r="O30" i="25"/>
  <c r="P28" i="25"/>
  <c r="AA30" i="25"/>
  <c r="AB28" i="25"/>
  <c r="M63" i="25"/>
  <c r="M62" i="25"/>
  <c r="M64" i="25" s="1"/>
  <c r="Z55" i="25"/>
  <c r="Z57" i="25" s="1"/>
  <c r="Z58" i="25"/>
  <c r="Z56" i="25"/>
  <c r="AA53" i="25"/>
  <c r="N19" i="25"/>
  <c r="N21" i="25" s="1"/>
  <c r="N22" i="25"/>
  <c r="O17" i="25"/>
  <c r="N20" i="25"/>
  <c r="AA26" i="25" l="1"/>
  <c r="AB24" i="25"/>
  <c r="O22" i="27"/>
  <c r="O20" i="27"/>
  <c r="O19" i="27"/>
  <c r="O21" i="27" s="1"/>
  <c r="P17" i="27"/>
  <c r="Q28" i="27"/>
  <c r="Q30" i="27" s="1"/>
  <c r="P30" i="27"/>
  <c r="AC28" i="27"/>
  <c r="AC30" i="27" s="1"/>
  <c r="AB30" i="27"/>
  <c r="O61" i="27"/>
  <c r="O58" i="27"/>
  <c r="O56" i="27"/>
  <c r="P53" i="27"/>
  <c r="O55" i="27"/>
  <c r="O57" i="27" s="1"/>
  <c r="AA58" i="27"/>
  <c r="AA56" i="27"/>
  <c r="AB53" i="27"/>
  <c r="AA55" i="27"/>
  <c r="AA57" i="27" s="1"/>
  <c r="AA22" i="27"/>
  <c r="AA20" i="27"/>
  <c r="AA19" i="27"/>
  <c r="AA21" i="27" s="1"/>
  <c r="AB17" i="27"/>
  <c r="N62" i="27"/>
  <c r="N64" i="27" s="1"/>
  <c r="N63" i="27"/>
  <c r="O22" i="25"/>
  <c r="O20" i="25"/>
  <c r="O19" i="25"/>
  <c r="O21" i="25" s="1"/>
  <c r="P17" i="25"/>
  <c r="AC28" i="25"/>
  <c r="AC30" i="25" s="1"/>
  <c r="AB30" i="25"/>
  <c r="Q28" i="25"/>
  <c r="Q30" i="25" s="1"/>
  <c r="P30" i="25"/>
  <c r="O61" i="25"/>
  <c r="O58" i="25"/>
  <c r="O56" i="25"/>
  <c r="P53" i="25"/>
  <c r="O55" i="25"/>
  <c r="O57" i="25" s="1"/>
  <c r="AA58" i="25"/>
  <c r="AA56" i="25"/>
  <c r="AB53" i="25"/>
  <c r="AA55" i="25"/>
  <c r="AA57" i="25" s="1"/>
  <c r="AA22" i="25"/>
  <c r="AA20" i="25"/>
  <c r="AA19" i="25"/>
  <c r="AA21" i="25" s="1"/>
  <c r="AB17" i="25"/>
  <c r="N62" i="25"/>
  <c r="N64" i="25" s="1"/>
  <c r="N63" i="25"/>
  <c r="AB26" i="25" l="1"/>
  <c r="AC24" i="25"/>
  <c r="AC26" i="25" s="1"/>
  <c r="AB55" i="27"/>
  <c r="AB57" i="27" s="1"/>
  <c r="AB58" i="27"/>
  <c r="AB56" i="27"/>
  <c r="AC53" i="27"/>
  <c r="O63" i="27"/>
  <c r="O62" i="27"/>
  <c r="O64" i="27" s="1"/>
  <c r="AB19" i="27"/>
  <c r="AB21" i="27" s="1"/>
  <c r="AB22" i="27"/>
  <c r="AB20" i="27"/>
  <c r="AC17" i="27"/>
  <c r="P55" i="27"/>
  <c r="P57" i="27" s="1"/>
  <c r="P61" i="27"/>
  <c r="P58" i="27"/>
  <c r="P56" i="27"/>
  <c r="Q53" i="27"/>
  <c r="P19" i="27"/>
  <c r="P21" i="27" s="1"/>
  <c r="P22" i="27"/>
  <c r="P20" i="27"/>
  <c r="Q17" i="27"/>
  <c r="AB55" i="25"/>
  <c r="AB57" i="25" s="1"/>
  <c r="AB58" i="25"/>
  <c r="AB56" i="25"/>
  <c r="AC53" i="25"/>
  <c r="O63" i="25"/>
  <c r="O62" i="25"/>
  <c r="O64" i="25" s="1"/>
  <c r="AB19" i="25"/>
  <c r="AB21" i="25" s="1"/>
  <c r="AB22" i="25"/>
  <c r="AB20" i="25"/>
  <c r="AC17" i="25"/>
  <c r="P55" i="25"/>
  <c r="P57" i="25" s="1"/>
  <c r="P61" i="25"/>
  <c r="P58" i="25"/>
  <c r="P56" i="25"/>
  <c r="Q53" i="25"/>
  <c r="P19" i="25"/>
  <c r="P21" i="25" s="1"/>
  <c r="P22" i="25"/>
  <c r="P20" i="25"/>
  <c r="Q17" i="25"/>
  <c r="P62" i="27" l="1"/>
  <c r="P64" i="27" s="1"/>
  <c r="P63" i="27"/>
  <c r="AC22" i="27"/>
  <c r="AC20" i="27"/>
  <c r="AC19" i="27"/>
  <c r="AC21" i="27" s="1"/>
  <c r="AC58" i="27"/>
  <c r="AC56" i="27"/>
  <c r="AC55" i="27"/>
  <c r="AC57" i="27" s="1"/>
  <c r="Q22" i="27"/>
  <c r="Q20" i="27"/>
  <c r="Q19" i="27"/>
  <c r="Q21" i="27" s="1"/>
  <c r="Q61" i="27"/>
  <c r="R61" i="27" s="1"/>
  <c r="S61" i="27" s="1"/>
  <c r="Q58" i="27"/>
  <c r="Q56" i="27"/>
  <c r="Q55" i="27"/>
  <c r="Q57" i="27" s="1"/>
  <c r="P62" i="25"/>
  <c r="P64" i="25" s="1"/>
  <c r="P63" i="25"/>
  <c r="AC22" i="25"/>
  <c r="AC20" i="25"/>
  <c r="AC19" i="25"/>
  <c r="AC21" i="25" s="1"/>
  <c r="AC58" i="25"/>
  <c r="AC56" i="25"/>
  <c r="AC55" i="25"/>
  <c r="AC57" i="25" s="1"/>
  <c r="Q22" i="25"/>
  <c r="Q20" i="25"/>
  <c r="Q19" i="25"/>
  <c r="Q21" i="25" s="1"/>
  <c r="Q61" i="25"/>
  <c r="R61" i="25" s="1"/>
  <c r="S61" i="25" s="1"/>
  <c r="Q58" i="25"/>
  <c r="Q56" i="25"/>
  <c r="Q55" i="25"/>
  <c r="Q57" i="25" s="1"/>
  <c r="T61" i="27" l="1"/>
  <c r="S63" i="27"/>
  <c r="S62" i="27"/>
  <c r="S64" i="27" s="1"/>
  <c r="T61" i="25"/>
  <c r="S62" i="25"/>
  <c r="S64" i="25" s="1"/>
  <c r="S63" i="25"/>
  <c r="Q63" i="27"/>
  <c r="Q62" i="27"/>
  <c r="Q64" i="27" s="1"/>
  <c r="Q63" i="25"/>
  <c r="Q62" i="25"/>
  <c r="Q64" i="25" s="1"/>
  <c r="U61" i="25" l="1"/>
  <c r="T63" i="25"/>
  <c r="T62" i="25"/>
  <c r="T64" i="25" s="1"/>
  <c r="U61" i="27"/>
  <c r="T63" i="27"/>
  <c r="T62" i="27"/>
  <c r="T64" i="27" s="1"/>
  <c r="R62" i="27"/>
  <c r="R63" i="27"/>
  <c r="R62" i="25"/>
  <c r="R63" i="25"/>
  <c r="V61" i="27" l="1"/>
  <c r="U63" i="27"/>
  <c r="U62" i="27"/>
  <c r="U64" i="27" s="1"/>
  <c r="V61" i="25"/>
  <c r="U62" i="25"/>
  <c r="U64" i="25" s="1"/>
  <c r="U63" i="25"/>
  <c r="R64" i="27"/>
  <c r="R64" i="25"/>
  <c r="W61" i="25" l="1"/>
  <c r="V62" i="25"/>
  <c r="V64" i="25" s="1"/>
  <c r="V63" i="25"/>
  <c r="W61" i="27"/>
  <c r="V63" i="27"/>
  <c r="V62" i="27"/>
  <c r="V64" i="27" s="1"/>
  <c r="A85" i="21"/>
  <c r="A83" i="21"/>
  <c r="A81" i="21"/>
  <c r="A79" i="21"/>
  <c r="AB75" i="21"/>
  <c r="AA75" i="21"/>
  <c r="AB74" i="21"/>
  <c r="AA74" i="21"/>
  <c r="R74" i="21"/>
  <c r="R75" i="21" s="1"/>
  <c r="B75" i="21" s="1"/>
  <c r="B74" i="21"/>
  <c r="B72" i="21"/>
  <c r="B71" i="21"/>
  <c r="B69" i="21"/>
  <c r="B68" i="21"/>
  <c r="B67" i="21"/>
  <c r="B66" i="21"/>
  <c r="AC60" i="21"/>
  <c r="AB60" i="21"/>
  <c r="AA60" i="21"/>
  <c r="Z60" i="21"/>
  <c r="Y60" i="21"/>
  <c r="X60" i="21"/>
  <c r="W60" i="21"/>
  <c r="V60" i="21"/>
  <c r="U60" i="21"/>
  <c r="T60" i="21"/>
  <c r="S60" i="21"/>
  <c r="R60" i="21"/>
  <c r="Q60" i="21"/>
  <c r="P60" i="21"/>
  <c r="O60" i="21"/>
  <c r="N60" i="21"/>
  <c r="M60" i="21"/>
  <c r="L60" i="21"/>
  <c r="K60" i="21"/>
  <c r="J60" i="21"/>
  <c r="I60" i="21"/>
  <c r="H60" i="21"/>
  <c r="G60" i="21"/>
  <c r="F60" i="21"/>
  <c r="B60" i="21"/>
  <c r="AC54" i="21"/>
  <c r="AB54" i="21"/>
  <c r="AA54" i="21"/>
  <c r="Z54" i="21"/>
  <c r="Y54" i="21"/>
  <c r="X54" i="21"/>
  <c r="W54" i="21"/>
  <c r="V54" i="21"/>
  <c r="U54" i="21"/>
  <c r="T54" i="21"/>
  <c r="S54" i="21"/>
  <c r="R54" i="21"/>
  <c r="B54" i="21" s="1"/>
  <c r="Q54" i="21"/>
  <c r="P54" i="21"/>
  <c r="O54" i="21"/>
  <c r="N54" i="21"/>
  <c r="M54" i="21"/>
  <c r="L54" i="21"/>
  <c r="K54" i="21"/>
  <c r="J54" i="21"/>
  <c r="I54" i="21"/>
  <c r="H54" i="21"/>
  <c r="G54" i="21"/>
  <c r="F54" i="21"/>
  <c r="AC51" i="21"/>
  <c r="AC52" i="21" s="1"/>
  <c r="AB51" i="21"/>
  <c r="AB52" i="21" s="1"/>
  <c r="AA51" i="21"/>
  <c r="AA52" i="21" s="1"/>
  <c r="Z51" i="21"/>
  <c r="Z52" i="21" s="1"/>
  <c r="Y51" i="21"/>
  <c r="Y52" i="21" s="1"/>
  <c r="X51" i="21"/>
  <c r="X52" i="21" s="1"/>
  <c r="W51" i="21"/>
  <c r="W52" i="21" s="1"/>
  <c r="V51" i="21"/>
  <c r="V52" i="21" s="1"/>
  <c r="U51" i="21"/>
  <c r="U52" i="21" s="1"/>
  <c r="T51" i="21"/>
  <c r="T52" i="21" s="1"/>
  <c r="S51" i="21"/>
  <c r="S52" i="21" s="1"/>
  <c r="R51" i="21"/>
  <c r="R52" i="21" s="1"/>
  <c r="B52" i="21" s="1"/>
  <c r="Q51" i="21"/>
  <c r="Q52" i="21" s="1"/>
  <c r="P51" i="21"/>
  <c r="P52" i="21" s="1"/>
  <c r="O51" i="21"/>
  <c r="O52" i="21" s="1"/>
  <c r="N51" i="21"/>
  <c r="N52" i="21" s="1"/>
  <c r="M51" i="21"/>
  <c r="M52" i="21" s="1"/>
  <c r="L51" i="21"/>
  <c r="L52" i="21" s="1"/>
  <c r="K51" i="21"/>
  <c r="K52" i="21" s="1"/>
  <c r="J51" i="21"/>
  <c r="J52" i="21" s="1"/>
  <c r="I51" i="21"/>
  <c r="I52" i="21" s="1"/>
  <c r="H51" i="21"/>
  <c r="H52" i="21" s="1"/>
  <c r="G51" i="21"/>
  <c r="G52" i="21" s="1"/>
  <c r="F51" i="21"/>
  <c r="F52" i="21" s="1"/>
  <c r="B51" i="21"/>
  <c r="B49" i="21"/>
  <c r="B48" i="21"/>
  <c r="B47" i="21"/>
  <c r="B46" i="21"/>
  <c r="B45" i="21"/>
  <c r="B44" i="21"/>
  <c r="B43" i="21"/>
  <c r="B42" i="21"/>
  <c r="AC40" i="21"/>
  <c r="AB40" i="21"/>
  <c r="AA40" i="21"/>
  <c r="Z40" i="21"/>
  <c r="Y40" i="21"/>
  <c r="X40" i="21"/>
  <c r="W40" i="21"/>
  <c r="V40" i="21"/>
  <c r="U40" i="21"/>
  <c r="T40" i="21"/>
  <c r="S40" i="21"/>
  <c r="R40" i="21"/>
  <c r="R53" i="21" s="1"/>
  <c r="Q40" i="21"/>
  <c r="P40" i="21"/>
  <c r="O40" i="21"/>
  <c r="N40" i="21"/>
  <c r="M40" i="21"/>
  <c r="L40" i="21"/>
  <c r="K40" i="21"/>
  <c r="J40" i="21"/>
  <c r="I40" i="21"/>
  <c r="H40" i="21"/>
  <c r="G40" i="21"/>
  <c r="F40" i="21"/>
  <c r="F53" i="21" s="1"/>
  <c r="AD39" i="21"/>
  <c r="B39" i="21"/>
  <c r="AD38" i="21"/>
  <c r="B38" i="21"/>
  <c r="AD37" i="21"/>
  <c r="B37" i="21"/>
  <c r="AD36" i="21"/>
  <c r="B36" i="21"/>
  <c r="AD35" i="21"/>
  <c r="B35" i="21"/>
  <c r="AD34" i="21"/>
  <c r="B34" i="21"/>
  <c r="AD33" i="21"/>
  <c r="B33" i="21"/>
  <c r="B32" i="21"/>
  <c r="B29" i="21"/>
  <c r="R28" i="21"/>
  <c r="S28" i="21" s="1"/>
  <c r="F28" i="21"/>
  <c r="G28" i="21" s="1"/>
  <c r="B25" i="21"/>
  <c r="R24" i="21"/>
  <c r="R26" i="21" s="1"/>
  <c r="F24" i="21"/>
  <c r="F26" i="21" s="1"/>
  <c r="B18" i="21"/>
  <c r="R17" i="21"/>
  <c r="R19" i="21" s="1"/>
  <c r="F17" i="21"/>
  <c r="F19" i="21" s="1"/>
  <c r="AC15" i="21"/>
  <c r="AC16" i="21" s="1"/>
  <c r="AB15" i="21"/>
  <c r="AB16" i="21" s="1"/>
  <c r="AA15" i="21"/>
  <c r="AA16" i="21" s="1"/>
  <c r="Z15" i="21"/>
  <c r="Z16" i="21" s="1"/>
  <c r="Y15" i="21"/>
  <c r="Y16" i="21" s="1"/>
  <c r="X15" i="21"/>
  <c r="X16" i="21" s="1"/>
  <c r="W15" i="21"/>
  <c r="W16" i="21" s="1"/>
  <c r="V15" i="21"/>
  <c r="V16" i="21" s="1"/>
  <c r="U15" i="21"/>
  <c r="U16" i="21" s="1"/>
  <c r="T15" i="21"/>
  <c r="T16" i="21" s="1"/>
  <c r="S15" i="21"/>
  <c r="S16" i="21" s="1"/>
  <c r="R15" i="21"/>
  <c r="R20" i="21" s="1"/>
  <c r="Q15" i="21"/>
  <c r="Q16" i="21" s="1"/>
  <c r="P15" i="21"/>
  <c r="P16" i="21" s="1"/>
  <c r="O15" i="21"/>
  <c r="O16" i="21" s="1"/>
  <c r="N15" i="21"/>
  <c r="N16" i="21" s="1"/>
  <c r="M15" i="21"/>
  <c r="M16" i="21" s="1"/>
  <c r="L15" i="21"/>
  <c r="L16" i="21" s="1"/>
  <c r="K15" i="21"/>
  <c r="K16" i="21" s="1"/>
  <c r="J15" i="21"/>
  <c r="J16" i="21" s="1"/>
  <c r="I15" i="21"/>
  <c r="I16" i="21" s="1"/>
  <c r="H15" i="21"/>
  <c r="H16" i="21" s="1"/>
  <c r="G15" i="21"/>
  <c r="G16" i="21" s="1"/>
  <c r="F15" i="21"/>
  <c r="F20" i="21" s="1"/>
  <c r="B15" i="21"/>
  <c r="AD13" i="21"/>
  <c r="B13" i="21"/>
  <c r="AD12" i="21"/>
  <c r="B12" i="21"/>
  <c r="AD11" i="21"/>
  <c r="B11" i="21"/>
  <c r="A85" i="19"/>
  <c r="A83" i="19"/>
  <c r="A81" i="19"/>
  <c r="A79" i="19"/>
  <c r="AB75" i="19"/>
  <c r="AA75" i="19"/>
  <c r="AB74" i="19"/>
  <c r="AA74" i="19"/>
  <c r="B75" i="19"/>
  <c r="B74" i="19"/>
  <c r="B72" i="19"/>
  <c r="B71" i="19"/>
  <c r="B69" i="19"/>
  <c r="B68" i="19"/>
  <c r="B67" i="19"/>
  <c r="B66" i="19"/>
  <c r="AC60" i="19"/>
  <c r="AB60" i="19"/>
  <c r="AA60" i="19"/>
  <c r="Z60" i="19"/>
  <c r="Y60" i="19"/>
  <c r="X60" i="19"/>
  <c r="W60" i="19"/>
  <c r="V60" i="19"/>
  <c r="U60" i="19"/>
  <c r="T60" i="19"/>
  <c r="S60" i="19"/>
  <c r="R60" i="19"/>
  <c r="B60" i="19" s="1"/>
  <c r="Q60" i="19"/>
  <c r="P60" i="19"/>
  <c r="O60" i="19"/>
  <c r="N60" i="19"/>
  <c r="M60" i="19"/>
  <c r="L60" i="19"/>
  <c r="K60" i="19"/>
  <c r="J60" i="19"/>
  <c r="I60" i="19"/>
  <c r="H60" i="19"/>
  <c r="G60" i="19"/>
  <c r="F60" i="19"/>
  <c r="AC54" i="19"/>
  <c r="AB54" i="19"/>
  <c r="AA54" i="19"/>
  <c r="Z54" i="19"/>
  <c r="Y54" i="19"/>
  <c r="X54" i="19"/>
  <c r="W54" i="19"/>
  <c r="V54" i="19"/>
  <c r="U54" i="19"/>
  <c r="T54" i="19"/>
  <c r="S54" i="19"/>
  <c r="R54" i="19"/>
  <c r="Q54" i="19"/>
  <c r="P54" i="19"/>
  <c r="O54" i="19"/>
  <c r="N54" i="19"/>
  <c r="M54" i="19"/>
  <c r="L54" i="19"/>
  <c r="K54" i="19"/>
  <c r="J54" i="19"/>
  <c r="I54" i="19"/>
  <c r="H54" i="19"/>
  <c r="G54" i="19"/>
  <c r="F54" i="19"/>
  <c r="AC51" i="19"/>
  <c r="AC52" i="19" s="1"/>
  <c r="AB51" i="19"/>
  <c r="AB52" i="19" s="1"/>
  <c r="AA51" i="19"/>
  <c r="AA52" i="19" s="1"/>
  <c r="Z51" i="19"/>
  <c r="Z52" i="19" s="1"/>
  <c r="Y51" i="19"/>
  <c r="Y52" i="19" s="1"/>
  <c r="X51" i="19"/>
  <c r="X52" i="19" s="1"/>
  <c r="W51" i="19"/>
  <c r="W52" i="19" s="1"/>
  <c r="V51" i="19"/>
  <c r="V52" i="19" s="1"/>
  <c r="U51" i="19"/>
  <c r="U52" i="19" s="1"/>
  <c r="T51" i="19"/>
  <c r="T52" i="19" s="1"/>
  <c r="S51" i="19"/>
  <c r="S52" i="19" s="1"/>
  <c r="R51" i="19"/>
  <c r="R52" i="19" s="1"/>
  <c r="B52" i="19" s="1"/>
  <c r="Q51" i="19"/>
  <c r="Q52" i="19" s="1"/>
  <c r="P51" i="19"/>
  <c r="P52" i="19" s="1"/>
  <c r="O51" i="19"/>
  <c r="O52" i="19" s="1"/>
  <c r="N51" i="19"/>
  <c r="N52" i="19" s="1"/>
  <c r="M51" i="19"/>
  <c r="M52" i="19" s="1"/>
  <c r="L51" i="19"/>
  <c r="L52" i="19" s="1"/>
  <c r="K51" i="19"/>
  <c r="K52" i="19" s="1"/>
  <c r="J51" i="19"/>
  <c r="J52" i="19" s="1"/>
  <c r="I51" i="19"/>
  <c r="I52" i="19" s="1"/>
  <c r="H51" i="19"/>
  <c r="H52" i="19" s="1"/>
  <c r="G51" i="19"/>
  <c r="G52" i="19" s="1"/>
  <c r="F51" i="19"/>
  <c r="F52" i="19" s="1"/>
  <c r="B49" i="19"/>
  <c r="B48" i="19"/>
  <c r="B47" i="19"/>
  <c r="B46" i="19"/>
  <c r="B45" i="19"/>
  <c r="B44" i="19"/>
  <c r="B43" i="19"/>
  <c r="B42" i="19"/>
  <c r="AC40" i="19"/>
  <c r="AB40" i="19"/>
  <c r="AA40" i="19"/>
  <c r="Z40" i="19"/>
  <c r="Y40" i="19"/>
  <c r="X40" i="19"/>
  <c r="W40" i="19"/>
  <c r="V40" i="19"/>
  <c r="U40" i="19"/>
  <c r="T40" i="19"/>
  <c r="S40" i="19"/>
  <c r="R40" i="19"/>
  <c r="R53" i="19" s="1"/>
  <c r="Q40" i="19"/>
  <c r="P40" i="19"/>
  <c r="O40" i="19"/>
  <c r="N40" i="19"/>
  <c r="M40" i="19"/>
  <c r="L40" i="19"/>
  <c r="K40" i="19"/>
  <c r="J40" i="19"/>
  <c r="I40" i="19"/>
  <c r="H40" i="19"/>
  <c r="G40" i="19"/>
  <c r="F40" i="19"/>
  <c r="F53" i="19" s="1"/>
  <c r="AD39" i="19"/>
  <c r="B39" i="19"/>
  <c r="AD38" i="19"/>
  <c r="B38" i="19"/>
  <c r="AD37" i="19"/>
  <c r="B37" i="19"/>
  <c r="AD36" i="19"/>
  <c r="B36" i="19"/>
  <c r="AD35" i="19"/>
  <c r="B35" i="19"/>
  <c r="AD34" i="19"/>
  <c r="B34" i="19"/>
  <c r="AD33" i="19"/>
  <c r="B33" i="19"/>
  <c r="AD32" i="19"/>
  <c r="B32" i="19"/>
  <c r="B29" i="19"/>
  <c r="R28" i="19"/>
  <c r="R30" i="19" s="1"/>
  <c r="F28" i="19"/>
  <c r="F30" i="19" s="1"/>
  <c r="B25" i="19"/>
  <c r="R24" i="19"/>
  <c r="R26" i="19" s="1"/>
  <c r="F24" i="19"/>
  <c r="F26" i="19" s="1"/>
  <c r="B18" i="19"/>
  <c r="R17" i="19"/>
  <c r="S17" i="19" s="1"/>
  <c r="F17" i="19"/>
  <c r="G17" i="19" s="1"/>
  <c r="AC15" i="19"/>
  <c r="AC16" i="19" s="1"/>
  <c r="AB15" i="19"/>
  <c r="AB16" i="19" s="1"/>
  <c r="AA15" i="19"/>
  <c r="AA16" i="19" s="1"/>
  <c r="Z15" i="19"/>
  <c r="Z16" i="19" s="1"/>
  <c r="Y15" i="19"/>
  <c r="Y16" i="19" s="1"/>
  <c r="X15" i="19"/>
  <c r="X16" i="19" s="1"/>
  <c r="W15" i="19"/>
  <c r="W16" i="19" s="1"/>
  <c r="V15" i="19"/>
  <c r="V16" i="19" s="1"/>
  <c r="U15" i="19"/>
  <c r="U16" i="19" s="1"/>
  <c r="T15" i="19"/>
  <c r="T16" i="19" s="1"/>
  <c r="S15" i="19"/>
  <c r="S16" i="19" s="1"/>
  <c r="R15" i="19"/>
  <c r="Q15" i="19"/>
  <c r="Q16" i="19" s="1"/>
  <c r="P15" i="19"/>
  <c r="P16" i="19" s="1"/>
  <c r="O15" i="19"/>
  <c r="O16" i="19" s="1"/>
  <c r="N15" i="19"/>
  <c r="N16" i="19" s="1"/>
  <c r="M15" i="19"/>
  <c r="M16" i="19" s="1"/>
  <c r="L15" i="19"/>
  <c r="L16" i="19" s="1"/>
  <c r="K15" i="19"/>
  <c r="K16" i="19" s="1"/>
  <c r="J15" i="19"/>
  <c r="J16" i="19" s="1"/>
  <c r="I15" i="19"/>
  <c r="I16" i="19" s="1"/>
  <c r="H15" i="19"/>
  <c r="H16" i="19" s="1"/>
  <c r="G15" i="19"/>
  <c r="G16" i="19" s="1"/>
  <c r="F15" i="19"/>
  <c r="F16" i="19" s="1"/>
  <c r="AD13" i="19"/>
  <c r="B13" i="19"/>
  <c r="AD12" i="19"/>
  <c r="B12" i="19"/>
  <c r="AD11" i="19"/>
  <c r="B11" i="19"/>
  <c r="B15" i="19" l="1"/>
  <c r="S24" i="19"/>
  <c r="S26" i="19" s="1"/>
  <c r="R16" i="21"/>
  <c r="B16" i="21" s="1"/>
  <c r="X61" i="25"/>
  <c r="B61" i="25" s="1"/>
  <c r="W62" i="25"/>
  <c r="W63" i="25"/>
  <c r="S17" i="21"/>
  <c r="S24" i="21"/>
  <c r="T24" i="21" s="1"/>
  <c r="X61" i="27"/>
  <c r="W63" i="27"/>
  <c r="W62" i="27"/>
  <c r="B61" i="27"/>
  <c r="B54" i="19"/>
  <c r="B40" i="21"/>
  <c r="G17" i="21"/>
  <c r="G19" i="21" s="1"/>
  <c r="G21" i="21" s="1"/>
  <c r="G24" i="21"/>
  <c r="H24" i="21" s="1"/>
  <c r="I24" i="21" s="1"/>
  <c r="S22" i="21"/>
  <c r="S20" i="21"/>
  <c r="T17" i="21"/>
  <c r="H26" i="21"/>
  <c r="T26" i="21"/>
  <c r="U24" i="21"/>
  <c r="G30" i="21"/>
  <c r="H28" i="21"/>
  <c r="F55" i="21"/>
  <c r="F57" i="21" s="1"/>
  <c r="F61" i="21"/>
  <c r="F58" i="21"/>
  <c r="F56" i="21"/>
  <c r="G53" i="21"/>
  <c r="R55" i="21"/>
  <c r="R58" i="21"/>
  <c r="R56" i="21"/>
  <c r="S53" i="21"/>
  <c r="F21" i="21"/>
  <c r="S19" i="21"/>
  <c r="S21" i="21" s="1"/>
  <c r="G22" i="21"/>
  <c r="G20" i="21"/>
  <c r="H17" i="21"/>
  <c r="S30" i="21"/>
  <c r="T28" i="21"/>
  <c r="F16" i="21"/>
  <c r="F22" i="21" s="1"/>
  <c r="R21" i="21"/>
  <c r="R22" i="21"/>
  <c r="G26" i="21"/>
  <c r="S26" i="21"/>
  <c r="F30" i="21"/>
  <c r="R30" i="21"/>
  <c r="AD40" i="21"/>
  <c r="B40" i="19"/>
  <c r="G24" i="19"/>
  <c r="G26" i="19" s="1"/>
  <c r="G19" i="19"/>
  <c r="G21" i="19" s="1"/>
  <c r="G22" i="19"/>
  <c r="G20" i="19"/>
  <c r="H17" i="19"/>
  <c r="F61" i="19"/>
  <c r="F58" i="19"/>
  <c r="F56" i="19"/>
  <c r="G53" i="19"/>
  <c r="F55" i="19"/>
  <c r="F57" i="19" s="1"/>
  <c r="R58" i="19"/>
  <c r="R56" i="19"/>
  <c r="S53" i="19"/>
  <c r="R55" i="19"/>
  <c r="R16" i="19"/>
  <c r="B16" i="19" s="1"/>
  <c r="S19" i="19"/>
  <c r="S21" i="19" s="1"/>
  <c r="S22" i="19"/>
  <c r="S20" i="19"/>
  <c r="T17" i="19"/>
  <c r="F22" i="19"/>
  <c r="F19" i="19"/>
  <c r="F21" i="19" s="1"/>
  <c r="R19" i="19"/>
  <c r="H24" i="19"/>
  <c r="T24" i="19"/>
  <c r="G28" i="19"/>
  <c r="S28" i="19"/>
  <c r="AD40" i="19"/>
  <c r="F20" i="19"/>
  <c r="R20" i="19"/>
  <c r="B51" i="19"/>
  <c r="Y61" i="25" l="1"/>
  <c r="X62" i="25"/>
  <c r="X64" i="25" s="1"/>
  <c r="X63" i="25"/>
  <c r="B63" i="25" s="1"/>
  <c r="W64" i="27"/>
  <c r="Y61" i="27"/>
  <c r="X63" i="27"/>
  <c r="B63" i="27" s="1"/>
  <c r="X62" i="27"/>
  <c r="X64" i="27" s="1"/>
  <c r="W64" i="25"/>
  <c r="U28" i="21"/>
  <c r="T30" i="21"/>
  <c r="H19" i="21"/>
  <c r="H21" i="21" s="1"/>
  <c r="H22" i="21"/>
  <c r="H20" i="21"/>
  <c r="I17" i="21"/>
  <c r="S58" i="21"/>
  <c r="S56" i="21"/>
  <c r="T53" i="21"/>
  <c r="S55" i="21"/>
  <c r="S57" i="21" s="1"/>
  <c r="R57" i="21"/>
  <c r="F62" i="21"/>
  <c r="F64" i="21" s="1"/>
  <c r="F63" i="21"/>
  <c r="I28" i="21"/>
  <c r="H30" i="21"/>
  <c r="V24" i="21"/>
  <c r="U26" i="21"/>
  <c r="J24" i="21"/>
  <c r="I26" i="21"/>
  <c r="T19" i="21"/>
  <c r="T21" i="21" s="1"/>
  <c r="T22" i="21"/>
  <c r="T20" i="21"/>
  <c r="U17" i="21"/>
  <c r="G61" i="21"/>
  <c r="G58" i="21"/>
  <c r="G56" i="21"/>
  <c r="H53" i="21"/>
  <c r="G55" i="21"/>
  <c r="G57" i="21" s="1"/>
  <c r="T28" i="19"/>
  <c r="S30" i="19"/>
  <c r="I24" i="19"/>
  <c r="H26" i="19"/>
  <c r="T22" i="19"/>
  <c r="T20" i="19"/>
  <c r="T19" i="19"/>
  <c r="T21" i="19" s="1"/>
  <c r="U17" i="19"/>
  <c r="R57" i="19"/>
  <c r="S55" i="19"/>
  <c r="S57" i="19" s="1"/>
  <c r="S58" i="19"/>
  <c r="S56" i="19"/>
  <c r="T53" i="19"/>
  <c r="F63" i="19"/>
  <c r="F62" i="19"/>
  <c r="F64" i="19" s="1"/>
  <c r="R22" i="19"/>
  <c r="H28" i="19"/>
  <c r="G30" i="19"/>
  <c r="U24" i="19"/>
  <c r="T26" i="19"/>
  <c r="R21" i="19"/>
  <c r="G55" i="19"/>
  <c r="G57" i="19" s="1"/>
  <c r="G61" i="19"/>
  <c r="G58" i="19"/>
  <c r="G56" i="19"/>
  <c r="H53" i="19"/>
  <c r="H22" i="19"/>
  <c r="H20" i="19"/>
  <c r="H19" i="19"/>
  <c r="H21" i="19" s="1"/>
  <c r="I17" i="19"/>
  <c r="Z61" i="27" l="1"/>
  <c r="Y62" i="27"/>
  <c r="Y64" i="27" s="1"/>
  <c r="B64" i="27" s="1"/>
  <c r="Y63" i="27"/>
  <c r="Z61" i="25"/>
  <c r="Y63" i="25"/>
  <c r="Y62" i="25"/>
  <c r="H55" i="21"/>
  <c r="H57" i="21" s="1"/>
  <c r="H61" i="21"/>
  <c r="H58" i="21"/>
  <c r="H56" i="21"/>
  <c r="I53" i="21"/>
  <c r="U22" i="21"/>
  <c r="U20" i="21"/>
  <c r="V17" i="21"/>
  <c r="U19" i="21"/>
  <c r="U30" i="21"/>
  <c r="V28" i="21"/>
  <c r="G63" i="21"/>
  <c r="G62" i="21"/>
  <c r="G64" i="21" s="1"/>
  <c r="J26" i="21"/>
  <c r="K24" i="21"/>
  <c r="V26" i="21"/>
  <c r="W24" i="21"/>
  <c r="I30" i="21"/>
  <c r="J28" i="21"/>
  <c r="T55" i="21"/>
  <c r="T58" i="21"/>
  <c r="T56" i="21"/>
  <c r="U53" i="21"/>
  <c r="I22" i="21"/>
  <c r="I20" i="21"/>
  <c r="J17" i="21"/>
  <c r="I19" i="21"/>
  <c r="I21" i="21" s="1"/>
  <c r="I19" i="19"/>
  <c r="I21" i="19" s="1"/>
  <c r="I22" i="19"/>
  <c r="I20" i="19"/>
  <c r="J17" i="19"/>
  <c r="H61" i="19"/>
  <c r="H58" i="19"/>
  <c r="H56" i="19"/>
  <c r="I53" i="19"/>
  <c r="H55" i="19"/>
  <c r="H57" i="19" s="1"/>
  <c r="U26" i="19"/>
  <c r="V24" i="19"/>
  <c r="H30" i="19"/>
  <c r="I28" i="19"/>
  <c r="T58" i="19"/>
  <c r="T56" i="19"/>
  <c r="U53" i="19"/>
  <c r="T55" i="19"/>
  <c r="T57" i="19" s="1"/>
  <c r="I26" i="19"/>
  <c r="J24" i="19"/>
  <c r="T30" i="19"/>
  <c r="U28" i="19"/>
  <c r="G62" i="19"/>
  <c r="G64" i="19" s="1"/>
  <c r="G63" i="19"/>
  <c r="U19" i="19"/>
  <c r="U22" i="19"/>
  <c r="U20" i="19"/>
  <c r="V17" i="19"/>
  <c r="B62" i="27" l="1"/>
  <c r="Y64" i="25"/>
  <c r="B64" i="25" s="1"/>
  <c r="B62" i="25"/>
  <c r="AA61" i="25"/>
  <c r="Z63" i="25"/>
  <c r="Z62" i="25"/>
  <c r="Z64" i="25" s="1"/>
  <c r="AA61" i="27"/>
  <c r="Z62" i="27"/>
  <c r="Z64" i="27" s="1"/>
  <c r="Z63" i="27"/>
  <c r="U21" i="21"/>
  <c r="U21" i="19"/>
  <c r="T57" i="21"/>
  <c r="J19" i="21"/>
  <c r="J21" i="21" s="1"/>
  <c r="J22" i="21"/>
  <c r="J20" i="21"/>
  <c r="K17" i="21"/>
  <c r="K28" i="21"/>
  <c r="J30" i="21"/>
  <c r="X24" i="21"/>
  <c r="W26" i="21"/>
  <c r="L24" i="21"/>
  <c r="K26" i="21"/>
  <c r="W28" i="21"/>
  <c r="V30" i="21"/>
  <c r="I61" i="21"/>
  <c r="I58" i="21"/>
  <c r="I56" i="21"/>
  <c r="J53" i="21"/>
  <c r="I55" i="21"/>
  <c r="I57" i="21" s="1"/>
  <c r="U58" i="21"/>
  <c r="U56" i="21"/>
  <c r="V53" i="21"/>
  <c r="U55" i="21"/>
  <c r="U57" i="21" s="1"/>
  <c r="V19" i="21"/>
  <c r="V21" i="21" s="1"/>
  <c r="V22" i="21"/>
  <c r="V20" i="21"/>
  <c r="W17" i="21"/>
  <c r="H62" i="21"/>
  <c r="H64" i="21" s="1"/>
  <c r="H63" i="21"/>
  <c r="V22" i="19"/>
  <c r="V20" i="19"/>
  <c r="V19" i="19"/>
  <c r="V21" i="19" s="1"/>
  <c r="W17" i="19"/>
  <c r="U55" i="19"/>
  <c r="U57" i="19" s="1"/>
  <c r="U58" i="19"/>
  <c r="U56" i="19"/>
  <c r="V53" i="19"/>
  <c r="J28" i="19"/>
  <c r="I30" i="19"/>
  <c r="W24" i="19"/>
  <c r="V26" i="19"/>
  <c r="H63" i="19"/>
  <c r="H62" i="19"/>
  <c r="H64" i="19" s="1"/>
  <c r="V28" i="19"/>
  <c r="U30" i="19"/>
  <c r="K24" i="19"/>
  <c r="J26" i="19"/>
  <c r="I55" i="19"/>
  <c r="I57" i="19" s="1"/>
  <c r="I61" i="19"/>
  <c r="I58" i="19"/>
  <c r="I56" i="19"/>
  <c r="J53" i="19"/>
  <c r="J22" i="19"/>
  <c r="J20" i="19"/>
  <c r="J19" i="19"/>
  <c r="J21" i="19" s="1"/>
  <c r="K17" i="19"/>
  <c r="B24" i="21" l="1"/>
  <c r="AB61" i="27"/>
  <c r="AA63" i="27"/>
  <c r="AA62" i="27"/>
  <c r="AA64" i="27" s="1"/>
  <c r="AB61" i="25"/>
  <c r="AA62" i="25"/>
  <c r="AA64" i="25" s="1"/>
  <c r="AA63" i="25"/>
  <c r="V55" i="21"/>
  <c r="V57" i="21" s="1"/>
  <c r="V58" i="21"/>
  <c r="V56" i="21"/>
  <c r="W53" i="21"/>
  <c r="I63" i="21"/>
  <c r="I62" i="21"/>
  <c r="I64" i="21" s="1"/>
  <c r="W30" i="21"/>
  <c r="X28" i="21"/>
  <c r="L26" i="21"/>
  <c r="M24" i="21"/>
  <c r="X26" i="21"/>
  <c r="Y24" i="21"/>
  <c r="K30" i="21"/>
  <c r="L28" i="21"/>
  <c r="W22" i="21"/>
  <c r="W20" i="21"/>
  <c r="X17" i="21"/>
  <c r="W19" i="21"/>
  <c r="W21" i="21" s="1"/>
  <c r="J55" i="21"/>
  <c r="J57" i="21" s="1"/>
  <c r="J61" i="21"/>
  <c r="J58" i="21"/>
  <c r="J56" i="21"/>
  <c r="K53" i="21"/>
  <c r="K22" i="21"/>
  <c r="K20" i="21"/>
  <c r="L17" i="21"/>
  <c r="K19" i="21"/>
  <c r="K21" i="21" s="1"/>
  <c r="K19" i="19"/>
  <c r="K21" i="19" s="1"/>
  <c r="K22" i="19"/>
  <c r="K20" i="19"/>
  <c r="L17" i="19"/>
  <c r="J61" i="19"/>
  <c r="J58" i="19"/>
  <c r="J56" i="19"/>
  <c r="K53" i="19"/>
  <c r="J55" i="19"/>
  <c r="J57" i="19" s="1"/>
  <c r="K26" i="19"/>
  <c r="L24" i="19"/>
  <c r="V30" i="19"/>
  <c r="W28" i="19"/>
  <c r="W26" i="19"/>
  <c r="X24" i="19"/>
  <c r="J30" i="19"/>
  <c r="K28" i="19"/>
  <c r="I62" i="19"/>
  <c r="I64" i="19" s="1"/>
  <c r="I63" i="19"/>
  <c r="V58" i="19"/>
  <c r="V56" i="19"/>
  <c r="W53" i="19"/>
  <c r="V55" i="19"/>
  <c r="V57" i="19" s="1"/>
  <c r="W19" i="19"/>
  <c r="W21" i="19" s="1"/>
  <c r="W22" i="19"/>
  <c r="W20" i="19"/>
  <c r="X17" i="19"/>
  <c r="AC61" i="25" l="1"/>
  <c r="AB62" i="25"/>
  <c r="AB64" i="25" s="1"/>
  <c r="AB63" i="25"/>
  <c r="AC61" i="27"/>
  <c r="AB63" i="27"/>
  <c r="AB62" i="27"/>
  <c r="AB64" i="27" s="1"/>
  <c r="L19" i="21"/>
  <c r="L21" i="21" s="1"/>
  <c r="L22" i="21"/>
  <c r="L20" i="21"/>
  <c r="M17" i="21"/>
  <c r="J62" i="21"/>
  <c r="J64" i="21" s="1"/>
  <c r="J63" i="21"/>
  <c r="M28" i="21"/>
  <c r="L30" i="21"/>
  <c r="Z24" i="21"/>
  <c r="Y26" i="21"/>
  <c r="B26" i="21" s="1"/>
  <c r="N24" i="21"/>
  <c r="M26" i="21"/>
  <c r="Y28" i="21"/>
  <c r="B28" i="21" s="1"/>
  <c r="X30" i="21"/>
  <c r="W58" i="21"/>
  <c r="W56" i="21"/>
  <c r="X53" i="21"/>
  <c r="W55" i="21"/>
  <c r="W57" i="21" s="1"/>
  <c r="K61" i="21"/>
  <c r="K58" i="21"/>
  <c r="K56" i="21"/>
  <c r="L53" i="21"/>
  <c r="K55" i="21"/>
  <c r="K57" i="21" s="1"/>
  <c r="X19" i="21"/>
  <c r="X21" i="21" s="1"/>
  <c r="X22" i="21"/>
  <c r="X20" i="21"/>
  <c r="Y17" i="21"/>
  <c r="B17" i="21" s="1"/>
  <c r="W55" i="19"/>
  <c r="W57" i="19" s="1"/>
  <c r="W58" i="19"/>
  <c r="W56" i="19"/>
  <c r="X53" i="19"/>
  <c r="L28" i="19"/>
  <c r="K30" i="19"/>
  <c r="Y24" i="19"/>
  <c r="B24" i="19" s="1"/>
  <c r="X26" i="19"/>
  <c r="X28" i="19"/>
  <c r="W30" i="19"/>
  <c r="M24" i="19"/>
  <c r="L26" i="19"/>
  <c r="J63" i="19"/>
  <c r="J62" i="19"/>
  <c r="J64" i="19" s="1"/>
  <c r="X22" i="19"/>
  <c r="X20" i="19"/>
  <c r="X19" i="19"/>
  <c r="X21" i="19" s="1"/>
  <c r="Y17" i="19"/>
  <c r="B17" i="19" s="1"/>
  <c r="K55" i="19"/>
  <c r="K57" i="19" s="1"/>
  <c r="K61" i="19"/>
  <c r="K58" i="19"/>
  <c r="K56" i="19"/>
  <c r="L53" i="19"/>
  <c r="L22" i="19"/>
  <c r="L20" i="19"/>
  <c r="L19" i="19"/>
  <c r="L21" i="19" s="1"/>
  <c r="M17" i="19"/>
  <c r="B22" i="21" l="1"/>
  <c r="B53" i="19"/>
  <c r="AC63" i="27"/>
  <c r="AC62" i="27"/>
  <c r="AC64" i="27" s="1"/>
  <c r="AC63" i="25"/>
  <c r="AC62" i="25"/>
  <c r="AC64" i="25" s="1"/>
  <c r="L55" i="21"/>
  <c r="L57" i="21" s="1"/>
  <c r="L61" i="21"/>
  <c r="L58" i="21"/>
  <c r="L56" i="21"/>
  <c r="M53" i="21"/>
  <c r="Y30" i="21"/>
  <c r="B30" i="21" s="1"/>
  <c r="Z28" i="21"/>
  <c r="N26" i="21"/>
  <c r="O24" i="21"/>
  <c r="Z26" i="21"/>
  <c r="AA24" i="21"/>
  <c r="M30" i="21"/>
  <c r="N28" i="21"/>
  <c r="Y22" i="21"/>
  <c r="Y20" i="21"/>
  <c r="B20" i="21" s="1"/>
  <c r="Z17" i="21"/>
  <c r="Y19" i="21"/>
  <c r="Y21" i="21" s="1"/>
  <c r="B21" i="21" s="1"/>
  <c r="K63" i="21"/>
  <c r="K62" i="21"/>
  <c r="K64" i="21" s="1"/>
  <c r="X55" i="21"/>
  <c r="X57" i="21" s="1"/>
  <c r="X58" i="21"/>
  <c r="X56" i="21"/>
  <c r="Y53" i="21"/>
  <c r="B53" i="21" s="1"/>
  <c r="M22" i="21"/>
  <c r="M20" i="21"/>
  <c r="N17" i="21"/>
  <c r="M19" i="21"/>
  <c r="M21" i="21" s="1"/>
  <c r="K62" i="19"/>
  <c r="K64" i="19" s="1"/>
  <c r="K63" i="19"/>
  <c r="Y19" i="19"/>
  <c r="Y21" i="19" s="1"/>
  <c r="B21" i="19" s="1"/>
  <c r="Y22" i="19"/>
  <c r="B22" i="19" s="1"/>
  <c r="Y20" i="19"/>
  <c r="B20" i="19" s="1"/>
  <c r="Z17" i="19"/>
  <c r="X58" i="19"/>
  <c r="X56" i="19"/>
  <c r="Y53" i="19"/>
  <c r="X55" i="19"/>
  <c r="X57" i="19" s="1"/>
  <c r="M19" i="19"/>
  <c r="M21" i="19" s="1"/>
  <c r="M22" i="19"/>
  <c r="M20" i="19"/>
  <c r="N17" i="19"/>
  <c r="L61" i="19"/>
  <c r="L58" i="19"/>
  <c r="L56" i="19"/>
  <c r="M53" i="19"/>
  <c r="L55" i="19"/>
  <c r="L57" i="19" s="1"/>
  <c r="M26" i="19"/>
  <c r="N24" i="19"/>
  <c r="X30" i="19"/>
  <c r="Y28" i="19"/>
  <c r="B28" i="19" s="1"/>
  <c r="Y26" i="19"/>
  <c r="B26" i="19" s="1"/>
  <c r="Z24" i="19"/>
  <c r="L30" i="19"/>
  <c r="M28" i="19"/>
  <c r="B19" i="21" l="1"/>
  <c r="B19" i="19"/>
  <c r="N19" i="21"/>
  <c r="N21" i="21" s="1"/>
  <c r="N22" i="21"/>
  <c r="N20" i="21"/>
  <c r="O17" i="21"/>
  <c r="O28" i="21"/>
  <c r="N30" i="21"/>
  <c r="AB24" i="21"/>
  <c r="AA26" i="21"/>
  <c r="P24" i="21"/>
  <c r="O26" i="21"/>
  <c r="AA28" i="21"/>
  <c r="Z30" i="21"/>
  <c r="M61" i="21"/>
  <c r="M58" i="21"/>
  <c r="M56" i="21"/>
  <c r="N53" i="21"/>
  <c r="M55" i="21"/>
  <c r="M57" i="21" s="1"/>
  <c r="Y58" i="21"/>
  <c r="B58" i="21" s="1"/>
  <c r="Y56" i="21"/>
  <c r="B56" i="21" s="1"/>
  <c r="Z53" i="21"/>
  <c r="Y55" i="21"/>
  <c r="Y57" i="21" s="1"/>
  <c r="B57" i="21" s="1"/>
  <c r="Z19" i="21"/>
  <c r="Z21" i="21" s="1"/>
  <c r="Z22" i="21"/>
  <c r="Z20" i="21"/>
  <c r="AA17" i="21"/>
  <c r="L62" i="21"/>
  <c r="L64" i="21" s="1"/>
  <c r="L63" i="21"/>
  <c r="M55" i="19"/>
  <c r="M57" i="19" s="1"/>
  <c r="M61" i="19"/>
  <c r="M58" i="19"/>
  <c r="M56" i="19"/>
  <c r="N53" i="19"/>
  <c r="N22" i="19"/>
  <c r="N20" i="19"/>
  <c r="N19" i="19"/>
  <c r="N21" i="19" s="1"/>
  <c r="O17" i="19"/>
  <c r="N28" i="19"/>
  <c r="M30" i="19"/>
  <c r="AA24" i="19"/>
  <c r="Z26" i="19"/>
  <c r="Z28" i="19"/>
  <c r="Y30" i="19"/>
  <c r="B30" i="19" s="1"/>
  <c r="O24" i="19"/>
  <c r="N26" i="19"/>
  <c r="L63" i="19"/>
  <c r="L62" i="19"/>
  <c r="L64" i="19" s="1"/>
  <c r="Y55" i="19"/>
  <c r="Y57" i="19" s="1"/>
  <c r="B57" i="19" s="1"/>
  <c r="Y58" i="19"/>
  <c r="B58" i="19" s="1"/>
  <c r="Y56" i="19"/>
  <c r="B56" i="19" s="1"/>
  <c r="Z53" i="19"/>
  <c r="Z22" i="19"/>
  <c r="Z20" i="19"/>
  <c r="Z19" i="19"/>
  <c r="Z21" i="19" s="1"/>
  <c r="AA17" i="19"/>
  <c r="B55" i="21" l="1"/>
  <c r="B55" i="19"/>
  <c r="Z55" i="21"/>
  <c r="Z57" i="21" s="1"/>
  <c r="Z58" i="21"/>
  <c r="Z56" i="21"/>
  <c r="AA53" i="21"/>
  <c r="M63" i="21"/>
  <c r="M62" i="21"/>
  <c r="M64" i="21" s="1"/>
  <c r="AA30" i="21"/>
  <c r="AB28" i="21"/>
  <c r="P26" i="21"/>
  <c r="Q24" i="21"/>
  <c r="Q26" i="21" s="1"/>
  <c r="AB26" i="21"/>
  <c r="AC24" i="21"/>
  <c r="AC26" i="21" s="1"/>
  <c r="O30" i="21"/>
  <c r="P28" i="21"/>
  <c r="AA22" i="21"/>
  <c r="AA20" i="21"/>
  <c r="AB17" i="21"/>
  <c r="AA19" i="21"/>
  <c r="AA21" i="21" s="1"/>
  <c r="N55" i="21"/>
  <c r="N57" i="21" s="1"/>
  <c r="N61" i="21"/>
  <c r="N58" i="21"/>
  <c r="N56" i="21"/>
  <c r="O53" i="21"/>
  <c r="O22" i="21"/>
  <c r="O20" i="21"/>
  <c r="P17" i="21"/>
  <c r="O19" i="21"/>
  <c r="O21" i="21" s="1"/>
  <c r="O19" i="19"/>
  <c r="O21" i="19" s="1"/>
  <c r="O22" i="19"/>
  <c r="O20" i="19"/>
  <c r="P17" i="19"/>
  <c r="N61" i="19"/>
  <c r="N58" i="19"/>
  <c r="N56" i="19"/>
  <c r="O53" i="19"/>
  <c r="N55" i="19"/>
  <c r="N57" i="19" s="1"/>
  <c r="AA19" i="19"/>
  <c r="AA21" i="19" s="1"/>
  <c r="AA22" i="19"/>
  <c r="AA20" i="19"/>
  <c r="AB17" i="19"/>
  <c r="Z58" i="19"/>
  <c r="Z56" i="19"/>
  <c r="AA53" i="19"/>
  <c r="Z55" i="19"/>
  <c r="Z57" i="19" s="1"/>
  <c r="O26" i="19"/>
  <c r="P24" i="19"/>
  <c r="Z30" i="19"/>
  <c r="AA28" i="19"/>
  <c r="AA26" i="19"/>
  <c r="AB24" i="19"/>
  <c r="N30" i="19"/>
  <c r="O28" i="19"/>
  <c r="M62" i="19"/>
  <c r="M64" i="19" s="1"/>
  <c r="M63" i="19"/>
  <c r="P19" i="21" l="1"/>
  <c r="P21" i="21" s="1"/>
  <c r="P22" i="21"/>
  <c r="P20" i="21"/>
  <c r="Q17" i="21"/>
  <c r="N62" i="21"/>
  <c r="N64" i="21" s="1"/>
  <c r="N63" i="21"/>
  <c r="Q28" i="21"/>
  <c r="Q30" i="21" s="1"/>
  <c r="P30" i="21"/>
  <c r="AC28" i="21"/>
  <c r="AC30" i="21" s="1"/>
  <c r="AB30" i="21"/>
  <c r="AA58" i="21"/>
  <c r="AA56" i="21"/>
  <c r="AB53" i="21"/>
  <c r="AA55" i="21"/>
  <c r="AA57" i="21" s="1"/>
  <c r="O61" i="21"/>
  <c r="O58" i="21"/>
  <c r="O56" i="21"/>
  <c r="P53" i="21"/>
  <c r="O55" i="21"/>
  <c r="O57" i="21" s="1"/>
  <c r="AB19" i="21"/>
  <c r="AB21" i="21" s="1"/>
  <c r="AB22" i="21"/>
  <c r="AB20" i="21"/>
  <c r="AC17" i="21"/>
  <c r="AA55" i="19"/>
  <c r="AA57" i="19" s="1"/>
  <c r="AA58" i="19"/>
  <c r="AA56" i="19"/>
  <c r="AB53" i="19"/>
  <c r="AB22" i="19"/>
  <c r="AB20" i="19"/>
  <c r="AB19" i="19"/>
  <c r="AB21" i="19" s="1"/>
  <c r="AC17" i="19"/>
  <c r="N63" i="19"/>
  <c r="N62" i="19"/>
  <c r="N64" i="19" s="1"/>
  <c r="P28" i="19"/>
  <c r="O30" i="19"/>
  <c r="AC24" i="19"/>
  <c r="AC26" i="19" s="1"/>
  <c r="AB26" i="19"/>
  <c r="AB28" i="19"/>
  <c r="AA30" i="19"/>
  <c r="Q24" i="19"/>
  <c r="Q26" i="19" s="1"/>
  <c r="P26" i="19"/>
  <c r="O55" i="19"/>
  <c r="O57" i="19" s="1"/>
  <c r="O61" i="19"/>
  <c r="O58" i="19"/>
  <c r="O56" i="19"/>
  <c r="P53" i="19"/>
  <c r="P22" i="19"/>
  <c r="P20" i="19"/>
  <c r="P19" i="19"/>
  <c r="P21" i="19" s="1"/>
  <c r="Q17" i="19"/>
  <c r="P55" i="21" l="1"/>
  <c r="P57" i="21" s="1"/>
  <c r="P61" i="21"/>
  <c r="P58" i="21"/>
  <c r="P56" i="21"/>
  <c r="Q53" i="21"/>
  <c r="AC22" i="21"/>
  <c r="AC20" i="21"/>
  <c r="AC19" i="21"/>
  <c r="AC21" i="21" s="1"/>
  <c r="O63" i="21"/>
  <c r="O62" i="21"/>
  <c r="O64" i="21" s="1"/>
  <c r="AB55" i="21"/>
  <c r="AB57" i="21" s="1"/>
  <c r="AB58" i="21"/>
  <c r="AB56" i="21"/>
  <c r="AC53" i="21"/>
  <c r="Q22" i="21"/>
  <c r="Q20" i="21"/>
  <c r="Q19" i="21"/>
  <c r="Q21" i="21" s="1"/>
  <c r="O62" i="19"/>
  <c r="O64" i="19" s="1"/>
  <c r="O63" i="19"/>
  <c r="AC19" i="19"/>
  <c r="AC21" i="19" s="1"/>
  <c r="AC22" i="19"/>
  <c r="AC20" i="19"/>
  <c r="AB58" i="19"/>
  <c r="AB56" i="19"/>
  <c r="AC53" i="19"/>
  <c r="AB55" i="19"/>
  <c r="AB57" i="19" s="1"/>
  <c r="Q19" i="19"/>
  <c r="Q21" i="19" s="1"/>
  <c r="Q22" i="19"/>
  <c r="Q20" i="19"/>
  <c r="P61" i="19"/>
  <c r="P58" i="19"/>
  <c r="P56" i="19"/>
  <c r="Q53" i="19"/>
  <c r="P55" i="19"/>
  <c r="P57" i="19" s="1"/>
  <c r="AB30" i="19"/>
  <c r="AC28" i="19"/>
  <c r="AC30" i="19" s="1"/>
  <c r="P30" i="19"/>
  <c r="Q28" i="19"/>
  <c r="Q30" i="19" s="1"/>
  <c r="AC58" i="21" l="1"/>
  <c r="AC56" i="21"/>
  <c r="AC55" i="21"/>
  <c r="AC57" i="21" s="1"/>
  <c r="Q61" i="21"/>
  <c r="R61" i="21" s="1"/>
  <c r="S61" i="21" s="1"/>
  <c r="T61" i="21" s="1"/>
  <c r="U61" i="21" s="1"/>
  <c r="V61" i="21" s="1"/>
  <c r="W61" i="21" s="1"/>
  <c r="X61" i="21" s="1"/>
  <c r="Y61" i="21" s="1"/>
  <c r="Z61" i="21" s="1"/>
  <c r="AA61" i="21" s="1"/>
  <c r="AB61" i="21" s="1"/>
  <c r="AC61" i="21" s="1"/>
  <c r="Q58" i="21"/>
  <c r="Q56" i="21"/>
  <c r="Q55" i="21"/>
  <c r="Q57" i="21" s="1"/>
  <c r="P62" i="21"/>
  <c r="P64" i="21" s="1"/>
  <c r="P63" i="21"/>
  <c r="Q55" i="19"/>
  <c r="Q57" i="19" s="1"/>
  <c r="Q61" i="19"/>
  <c r="R61" i="19" s="1"/>
  <c r="S61" i="19" s="1"/>
  <c r="T61" i="19" s="1"/>
  <c r="U61" i="19" s="1"/>
  <c r="V61" i="19" s="1"/>
  <c r="W61" i="19" s="1"/>
  <c r="X61" i="19" s="1"/>
  <c r="Y61" i="19" s="1"/>
  <c r="Z61" i="19" s="1"/>
  <c r="AA61" i="19" s="1"/>
  <c r="AB61" i="19" s="1"/>
  <c r="AC61" i="19" s="1"/>
  <c r="Q58" i="19"/>
  <c r="Q56" i="19"/>
  <c r="AC55" i="19"/>
  <c r="AC57" i="19" s="1"/>
  <c r="AC58" i="19"/>
  <c r="AC56" i="19"/>
  <c r="P63" i="19"/>
  <c r="P62" i="19"/>
  <c r="P64" i="19" s="1"/>
  <c r="Q63" i="21" l="1"/>
  <c r="Q62" i="21"/>
  <c r="Q64" i="21" s="1"/>
  <c r="Q62" i="19"/>
  <c r="Q64" i="19" s="1"/>
  <c r="Q63" i="19"/>
  <c r="R62" i="21" l="1"/>
  <c r="R63" i="21"/>
  <c r="R63" i="19"/>
  <c r="R62" i="19"/>
  <c r="R64" i="21" l="1"/>
  <c r="S63" i="21"/>
  <c r="S62" i="21"/>
  <c r="S64" i="21" s="1"/>
  <c r="S62" i="19"/>
  <c r="S64" i="19" s="1"/>
  <c r="S63" i="19"/>
  <c r="R64" i="19"/>
  <c r="T62" i="21" l="1"/>
  <c r="T63" i="21"/>
  <c r="T63" i="19"/>
  <c r="T62" i="19"/>
  <c r="T64" i="21" l="1"/>
  <c r="T64" i="19"/>
  <c r="U63" i="21"/>
  <c r="U62" i="21"/>
  <c r="U64" i="21" s="1"/>
  <c r="B61" i="21"/>
  <c r="U62" i="19"/>
  <c r="U64" i="19" s="1"/>
  <c r="U63" i="19"/>
  <c r="B61" i="19"/>
  <c r="V62" i="21" l="1"/>
  <c r="V64" i="21" s="1"/>
  <c r="V63" i="21"/>
  <c r="V63" i="19"/>
  <c r="V62" i="19"/>
  <c r="V64" i="19" s="1"/>
  <c r="W63" i="21" l="1"/>
  <c r="W62" i="21"/>
  <c r="W64" i="21" s="1"/>
  <c r="W62" i="19"/>
  <c r="W64" i="19" s="1"/>
  <c r="W63" i="19"/>
  <c r="X62" i="21" l="1"/>
  <c r="X64" i="21" s="1"/>
  <c r="X63" i="21"/>
  <c r="X63" i="19"/>
  <c r="X62" i="19"/>
  <c r="X64" i="19" s="1"/>
  <c r="B64" i="21" l="1"/>
  <c r="B63" i="19"/>
  <c r="Y63" i="21"/>
  <c r="B63" i="21" s="1"/>
  <c r="Y62" i="21"/>
  <c r="Y64" i="21" s="1"/>
  <c r="Y62" i="19"/>
  <c r="Y64" i="19" s="1"/>
  <c r="B64" i="19" s="1"/>
  <c r="Y63" i="19"/>
  <c r="B62" i="21" l="1"/>
  <c r="B62" i="19"/>
  <c r="Z62" i="21"/>
  <c r="Z64" i="21" s="1"/>
  <c r="Z63" i="21"/>
  <c r="Z63" i="19"/>
  <c r="Z62" i="19"/>
  <c r="Z64" i="19" s="1"/>
  <c r="AA63" i="21" l="1"/>
  <c r="AA62" i="21"/>
  <c r="AA64" i="21" s="1"/>
  <c r="AA62" i="19"/>
  <c r="AA64" i="19" s="1"/>
  <c r="AA63" i="19"/>
  <c r="AB62" i="21" l="1"/>
  <c r="AB64" i="21" s="1"/>
  <c r="AB63" i="21"/>
  <c r="AB63" i="19"/>
  <c r="AB62" i="19"/>
  <c r="AB64" i="19" s="1"/>
  <c r="AC63" i="21" l="1"/>
  <c r="AC62" i="21"/>
  <c r="AC64" i="21" s="1"/>
  <c r="AC62" i="19"/>
  <c r="AC64" i="19" s="1"/>
  <c r="AC63" i="19"/>
  <c r="A85" i="17" l="1"/>
  <c r="A83" i="17"/>
  <c r="A81" i="17"/>
  <c r="A79" i="17"/>
  <c r="AB75" i="17"/>
  <c r="AA75" i="17"/>
  <c r="Y75" i="17"/>
  <c r="X75" i="17"/>
  <c r="V75" i="17"/>
  <c r="U75" i="17"/>
  <c r="S75" i="17"/>
  <c r="R75" i="17"/>
  <c r="B75" i="17"/>
  <c r="AB74" i="17"/>
  <c r="AA74" i="17"/>
  <c r="Y74" i="17"/>
  <c r="X74" i="17"/>
  <c r="V74" i="17"/>
  <c r="U74" i="17"/>
  <c r="S74" i="17"/>
  <c r="R74" i="17"/>
  <c r="B74" i="17" s="1"/>
  <c r="B72" i="17"/>
  <c r="B71" i="17"/>
  <c r="B69" i="17"/>
  <c r="B68" i="17"/>
  <c r="B67" i="17"/>
  <c r="B66" i="17"/>
  <c r="AC60" i="17"/>
  <c r="AB60" i="17"/>
  <c r="AA60" i="17"/>
  <c r="Z60" i="17"/>
  <c r="Y60" i="17"/>
  <c r="X60" i="17"/>
  <c r="W60" i="17"/>
  <c r="V60" i="17"/>
  <c r="U60" i="17"/>
  <c r="T60" i="17"/>
  <c r="S60" i="17"/>
  <c r="R60" i="17"/>
  <c r="Q60" i="17"/>
  <c r="P60" i="17"/>
  <c r="O60" i="17"/>
  <c r="N60" i="17"/>
  <c r="M60" i="17"/>
  <c r="L60" i="17"/>
  <c r="K60" i="17"/>
  <c r="J60" i="17"/>
  <c r="I60" i="17"/>
  <c r="H60" i="17"/>
  <c r="G60" i="17"/>
  <c r="F60" i="17"/>
  <c r="B60" i="17"/>
  <c r="AC54" i="17"/>
  <c r="AB54" i="17"/>
  <c r="AA54" i="17"/>
  <c r="Z54" i="17"/>
  <c r="Y54" i="17"/>
  <c r="X54" i="17"/>
  <c r="W54" i="17"/>
  <c r="V54" i="17"/>
  <c r="B54" i="17" s="1"/>
  <c r="U54" i="17"/>
  <c r="T54" i="17"/>
  <c r="S54" i="17"/>
  <c r="R54" i="17"/>
  <c r="Q54" i="17"/>
  <c r="P54" i="17"/>
  <c r="O54" i="17"/>
  <c r="N54" i="17"/>
  <c r="M54" i="17"/>
  <c r="L54" i="17"/>
  <c r="K54" i="17"/>
  <c r="J54" i="17"/>
  <c r="I54" i="17"/>
  <c r="H54" i="17"/>
  <c r="G54" i="17"/>
  <c r="F54" i="17"/>
  <c r="AC51" i="17"/>
  <c r="AC52" i="17" s="1"/>
  <c r="AB51" i="17"/>
  <c r="AB52" i="17" s="1"/>
  <c r="AA51" i="17"/>
  <c r="AA52" i="17" s="1"/>
  <c r="Z51" i="17"/>
  <c r="Z52" i="17" s="1"/>
  <c r="Y51" i="17"/>
  <c r="Y52" i="17" s="1"/>
  <c r="X51" i="17"/>
  <c r="X52" i="17" s="1"/>
  <c r="W51" i="17"/>
  <c r="W52" i="17" s="1"/>
  <c r="V51" i="17"/>
  <c r="V52" i="17" s="1"/>
  <c r="U51" i="17"/>
  <c r="U52" i="17" s="1"/>
  <c r="T51" i="17"/>
  <c r="T52" i="17" s="1"/>
  <c r="S51" i="17"/>
  <c r="S52" i="17" s="1"/>
  <c r="R51" i="17"/>
  <c r="R52" i="17" s="1"/>
  <c r="B52" i="17" s="1"/>
  <c r="Q51" i="17"/>
  <c r="Q52" i="17" s="1"/>
  <c r="P51" i="17"/>
  <c r="P52" i="17" s="1"/>
  <c r="O51" i="17"/>
  <c r="O52" i="17" s="1"/>
  <c r="N51" i="17"/>
  <c r="N52" i="17" s="1"/>
  <c r="M51" i="17"/>
  <c r="M52" i="17" s="1"/>
  <c r="L51" i="17"/>
  <c r="L52" i="17" s="1"/>
  <c r="K51" i="17"/>
  <c r="K52" i="17" s="1"/>
  <c r="J51" i="17"/>
  <c r="J52" i="17" s="1"/>
  <c r="I51" i="17"/>
  <c r="I52" i="17" s="1"/>
  <c r="H51" i="17"/>
  <c r="H52" i="17" s="1"/>
  <c r="G51" i="17"/>
  <c r="G52" i="17" s="1"/>
  <c r="F51" i="17"/>
  <c r="F52" i="17" s="1"/>
  <c r="B51" i="17"/>
  <c r="B49" i="17"/>
  <c r="B48" i="17"/>
  <c r="B47" i="17"/>
  <c r="B46" i="17"/>
  <c r="B45" i="17"/>
  <c r="B44" i="17"/>
  <c r="B43" i="17"/>
  <c r="B42" i="17"/>
  <c r="AC40" i="17"/>
  <c r="AB40" i="17"/>
  <c r="AA40" i="17"/>
  <c r="Z40" i="17"/>
  <c r="Y40" i="17"/>
  <c r="X40" i="17"/>
  <c r="W40" i="17"/>
  <c r="V40" i="17"/>
  <c r="U40" i="17"/>
  <c r="T40" i="17"/>
  <c r="S40" i="17"/>
  <c r="R40" i="17"/>
  <c r="R53" i="17" s="1"/>
  <c r="Q40" i="17"/>
  <c r="P40" i="17"/>
  <c r="O40" i="17"/>
  <c r="N40" i="17"/>
  <c r="M40" i="17"/>
  <c r="L40" i="17"/>
  <c r="K40" i="17"/>
  <c r="J40" i="17"/>
  <c r="I40" i="17"/>
  <c r="H40" i="17"/>
  <c r="G40" i="17"/>
  <c r="F40" i="17"/>
  <c r="F53" i="17" s="1"/>
  <c r="AD39" i="17"/>
  <c r="B39" i="17"/>
  <c r="AD38" i="17"/>
  <c r="B38" i="17"/>
  <c r="AD37" i="17"/>
  <c r="B37" i="17"/>
  <c r="AD36" i="17"/>
  <c r="B36" i="17"/>
  <c r="AD35" i="17"/>
  <c r="B35" i="17"/>
  <c r="AD34" i="17"/>
  <c r="B34" i="17"/>
  <c r="AD33" i="17"/>
  <c r="B33" i="17"/>
  <c r="AD32" i="17"/>
  <c r="B32" i="17"/>
  <c r="B29" i="17"/>
  <c r="R28" i="17"/>
  <c r="S28" i="17" s="1"/>
  <c r="F28" i="17"/>
  <c r="G28" i="17" s="1"/>
  <c r="B25" i="17"/>
  <c r="F24" i="17"/>
  <c r="F26" i="17" s="1"/>
  <c r="B18" i="17"/>
  <c r="F17" i="17"/>
  <c r="AC15" i="17"/>
  <c r="AC16" i="17" s="1"/>
  <c r="AB15" i="17"/>
  <c r="AB16" i="17" s="1"/>
  <c r="AA15" i="17"/>
  <c r="AA16" i="17" s="1"/>
  <c r="Z15" i="17"/>
  <c r="Z16" i="17" s="1"/>
  <c r="Y15" i="17"/>
  <c r="Y16" i="17" s="1"/>
  <c r="X15" i="17"/>
  <c r="X16" i="17" s="1"/>
  <c r="W15" i="17"/>
  <c r="W16" i="17" s="1"/>
  <c r="V15" i="17"/>
  <c r="V16" i="17" s="1"/>
  <c r="U15" i="17"/>
  <c r="U16" i="17" s="1"/>
  <c r="T15" i="17"/>
  <c r="T16" i="17" s="1"/>
  <c r="S15" i="17"/>
  <c r="S16" i="17" s="1"/>
  <c r="R15" i="17"/>
  <c r="R16" i="17" s="1"/>
  <c r="B16" i="17" s="1"/>
  <c r="Q15" i="17"/>
  <c r="Q16" i="17" s="1"/>
  <c r="P15" i="17"/>
  <c r="P16" i="17" s="1"/>
  <c r="O15" i="17"/>
  <c r="O16" i="17" s="1"/>
  <c r="N15" i="17"/>
  <c r="N16" i="17" s="1"/>
  <c r="M15" i="17"/>
  <c r="M16" i="17" s="1"/>
  <c r="L15" i="17"/>
  <c r="L16" i="17" s="1"/>
  <c r="K15" i="17"/>
  <c r="K16" i="17" s="1"/>
  <c r="J15" i="17"/>
  <c r="J16" i="17" s="1"/>
  <c r="I15" i="17"/>
  <c r="I16" i="17" s="1"/>
  <c r="H15" i="17"/>
  <c r="H16" i="17" s="1"/>
  <c r="G15" i="17"/>
  <c r="G16" i="17" s="1"/>
  <c r="F15" i="17"/>
  <c r="F16" i="17" s="1"/>
  <c r="B15" i="17"/>
  <c r="AD13" i="17"/>
  <c r="B13" i="17"/>
  <c r="AD12" i="17"/>
  <c r="R17" i="17"/>
  <c r="A85" i="14"/>
  <c r="A83" i="14"/>
  <c r="A81" i="14"/>
  <c r="A79" i="14"/>
  <c r="AB75" i="14"/>
  <c r="AA75" i="14"/>
  <c r="Y75" i="14"/>
  <c r="V75" i="14"/>
  <c r="U75" i="14"/>
  <c r="S75" i="14"/>
  <c r="R75" i="14"/>
  <c r="B75" i="14"/>
  <c r="AB74" i="14"/>
  <c r="AA74" i="14"/>
  <c r="S74" i="14"/>
  <c r="U74" i="14" s="1"/>
  <c r="R74" i="14"/>
  <c r="B72" i="14"/>
  <c r="B71" i="14"/>
  <c r="B69" i="14"/>
  <c r="B68" i="14"/>
  <c r="B67" i="14"/>
  <c r="B66" i="14"/>
  <c r="AC60" i="14"/>
  <c r="AB60" i="14"/>
  <c r="AA60" i="14"/>
  <c r="Z60" i="14"/>
  <c r="Y60" i="14"/>
  <c r="X60" i="14"/>
  <c r="W60" i="14"/>
  <c r="V60" i="14"/>
  <c r="U60" i="14"/>
  <c r="T60" i="14"/>
  <c r="S60" i="14"/>
  <c r="R60" i="14"/>
  <c r="Q60" i="14"/>
  <c r="P60" i="14"/>
  <c r="O60" i="14"/>
  <c r="N60" i="14"/>
  <c r="M60" i="14"/>
  <c r="L60" i="14"/>
  <c r="K60" i="14"/>
  <c r="J60" i="14"/>
  <c r="I60" i="14"/>
  <c r="H60" i="14"/>
  <c r="G60" i="14"/>
  <c r="F60" i="14"/>
  <c r="B60" i="14"/>
  <c r="AC54" i="14"/>
  <c r="AB54" i="14"/>
  <c r="AA54" i="14"/>
  <c r="Z54" i="14"/>
  <c r="Y54" i="14"/>
  <c r="X54" i="14"/>
  <c r="W54" i="14"/>
  <c r="V54" i="14"/>
  <c r="U54" i="14"/>
  <c r="T54" i="14"/>
  <c r="S54" i="14"/>
  <c r="R54" i="14"/>
  <c r="Q54" i="14"/>
  <c r="P54" i="14"/>
  <c r="O54" i="14"/>
  <c r="N54" i="14"/>
  <c r="M54" i="14"/>
  <c r="L54" i="14"/>
  <c r="K54" i="14"/>
  <c r="J54" i="14"/>
  <c r="I54" i="14"/>
  <c r="H54" i="14"/>
  <c r="G54" i="14"/>
  <c r="F54" i="14"/>
  <c r="AC51" i="14"/>
  <c r="AC52" i="14" s="1"/>
  <c r="AB51" i="14"/>
  <c r="AB52" i="14" s="1"/>
  <c r="AA51" i="14"/>
  <c r="AA52" i="14" s="1"/>
  <c r="Z51" i="14"/>
  <c r="Z52" i="14" s="1"/>
  <c r="Y51" i="14"/>
  <c r="Y52" i="14" s="1"/>
  <c r="X51" i="14"/>
  <c r="X52" i="14" s="1"/>
  <c r="W51" i="14"/>
  <c r="W52" i="14" s="1"/>
  <c r="V51" i="14"/>
  <c r="V52" i="14" s="1"/>
  <c r="U51" i="14"/>
  <c r="U52" i="14" s="1"/>
  <c r="T51" i="14"/>
  <c r="T52" i="14" s="1"/>
  <c r="S51" i="14"/>
  <c r="S52" i="14" s="1"/>
  <c r="R51" i="14"/>
  <c r="R52" i="14" s="1"/>
  <c r="B52" i="14" s="1"/>
  <c r="Q51" i="14"/>
  <c r="Q52" i="14" s="1"/>
  <c r="P51" i="14"/>
  <c r="P52" i="14" s="1"/>
  <c r="O51" i="14"/>
  <c r="O52" i="14" s="1"/>
  <c r="N51" i="14"/>
  <c r="N52" i="14" s="1"/>
  <c r="M51" i="14"/>
  <c r="M52" i="14" s="1"/>
  <c r="L51" i="14"/>
  <c r="L52" i="14" s="1"/>
  <c r="K51" i="14"/>
  <c r="K52" i="14" s="1"/>
  <c r="J51" i="14"/>
  <c r="J52" i="14" s="1"/>
  <c r="I51" i="14"/>
  <c r="I52" i="14" s="1"/>
  <c r="H51" i="14"/>
  <c r="H52" i="14" s="1"/>
  <c r="G51" i="14"/>
  <c r="G52" i="14" s="1"/>
  <c r="F51" i="14"/>
  <c r="F52" i="14" s="1"/>
  <c r="B51" i="14"/>
  <c r="B49" i="14"/>
  <c r="B48" i="14"/>
  <c r="B47" i="14"/>
  <c r="B46" i="14"/>
  <c r="B45" i="14"/>
  <c r="B44" i="14"/>
  <c r="B43" i="14"/>
  <c r="B42" i="14"/>
  <c r="AC40" i="14"/>
  <c r="AB40" i="14"/>
  <c r="AA40" i="14"/>
  <c r="Z40" i="14"/>
  <c r="Y40" i="14"/>
  <c r="X40" i="14"/>
  <c r="W40" i="14"/>
  <c r="V40" i="14"/>
  <c r="U40" i="14"/>
  <c r="T40" i="14"/>
  <c r="S40" i="14"/>
  <c r="R40" i="14"/>
  <c r="R53" i="14" s="1"/>
  <c r="Q40" i="14"/>
  <c r="P40" i="14"/>
  <c r="O40" i="14"/>
  <c r="N40" i="14"/>
  <c r="M40" i="14"/>
  <c r="L40" i="14"/>
  <c r="K40" i="14"/>
  <c r="J40" i="14"/>
  <c r="I40" i="14"/>
  <c r="H40" i="14"/>
  <c r="G40" i="14"/>
  <c r="F40" i="14"/>
  <c r="F53" i="14" s="1"/>
  <c r="AD39" i="14"/>
  <c r="B39" i="14"/>
  <c r="AD38" i="14"/>
  <c r="B38" i="14"/>
  <c r="AD37" i="14"/>
  <c r="B37" i="14"/>
  <c r="AD36" i="14"/>
  <c r="B36" i="14"/>
  <c r="AD35" i="14"/>
  <c r="B35" i="14"/>
  <c r="AD34" i="14"/>
  <c r="B34" i="14"/>
  <c r="AD33" i="14"/>
  <c r="B33" i="14"/>
  <c r="AD32" i="14"/>
  <c r="B32" i="14"/>
  <c r="B29" i="14"/>
  <c r="R28" i="14"/>
  <c r="R30" i="14" s="1"/>
  <c r="F28" i="14"/>
  <c r="F30" i="14" s="1"/>
  <c r="B25" i="14"/>
  <c r="F24" i="14"/>
  <c r="F26" i="14" s="1"/>
  <c r="B18" i="14"/>
  <c r="F17" i="14"/>
  <c r="AC15" i="14"/>
  <c r="AC16" i="14" s="1"/>
  <c r="AB15" i="14"/>
  <c r="AB16" i="14" s="1"/>
  <c r="AA15" i="14"/>
  <c r="AA16" i="14" s="1"/>
  <c r="Z15" i="14"/>
  <c r="Z16" i="14" s="1"/>
  <c r="Y15" i="14"/>
  <c r="Y16" i="14" s="1"/>
  <c r="X15" i="14"/>
  <c r="X16" i="14" s="1"/>
  <c r="W15" i="14"/>
  <c r="W16" i="14" s="1"/>
  <c r="V15" i="14"/>
  <c r="V16" i="14" s="1"/>
  <c r="U15" i="14"/>
  <c r="U16" i="14" s="1"/>
  <c r="T15" i="14"/>
  <c r="T16" i="14" s="1"/>
  <c r="S15" i="14"/>
  <c r="S16" i="14" s="1"/>
  <c r="R15" i="14"/>
  <c r="R16" i="14" s="1"/>
  <c r="Q15" i="14"/>
  <c r="Q16" i="14" s="1"/>
  <c r="P15" i="14"/>
  <c r="P16" i="14" s="1"/>
  <c r="O15" i="14"/>
  <c r="O16" i="14" s="1"/>
  <c r="N15" i="14"/>
  <c r="N16" i="14" s="1"/>
  <c r="M15" i="14"/>
  <c r="M16" i="14" s="1"/>
  <c r="L15" i="14"/>
  <c r="L16" i="14" s="1"/>
  <c r="K15" i="14"/>
  <c r="K16" i="14" s="1"/>
  <c r="J15" i="14"/>
  <c r="J16" i="14" s="1"/>
  <c r="I15" i="14"/>
  <c r="I16" i="14" s="1"/>
  <c r="H15" i="14"/>
  <c r="H16" i="14" s="1"/>
  <c r="G15" i="14"/>
  <c r="G16" i="14" s="1"/>
  <c r="F15" i="14"/>
  <c r="F16" i="14" s="1"/>
  <c r="B15" i="14"/>
  <c r="AD13" i="14"/>
  <c r="B13" i="14"/>
  <c r="R17" i="14"/>
  <c r="A85" i="12"/>
  <c r="A83" i="12"/>
  <c r="A81" i="12"/>
  <c r="A79" i="12"/>
  <c r="AB75" i="12"/>
  <c r="AA75" i="12"/>
  <c r="Y75" i="12"/>
  <c r="X75" i="12"/>
  <c r="V75" i="12"/>
  <c r="U75" i="12"/>
  <c r="S75" i="12"/>
  <c r="R75" i="12"/>
  <c r="P75" i="12"/>
  <c r="O75" i="12"/>
  <c r="M75" i="12"/>
  <c r="L75" i="12"/>
  <c r="J75" i="12"/>
  <c r="I75" i="12"/>
  <c r="B75" i="12"/>
  <c r="AB74" i="12"/>
  <c r="AA74" i="12"/>
  <c r="Y74" i="12"/>
  <c r="X74" i="12"/>
  <c r="V74" i="12"/>
  <c r="U74" i="12"/>
  <c r="S74" i="12"/>
  <c r="R74" i="12"/>
  <c r="B74" i="12" s="1"/>
  <c r="P74" i="12"/>
  <c r="O74" i="12"/>
  <c r="M74" i="12"/>
  <c r="L74" i="12"/>
  <c r="J74" i="12"/>
  <c r="I74" i="12"/>
  <c r="B72" i="12"/>
  <c r="B71" i="12"/>
  <c r="B69" i="12"/>
  <c r="B68" i="12"/>
  <c r="B67" i="12"/>
  <c r="B66" i="12"/>
  <c r="AC60" i="12"/>
  <c r="AB60" i="12"/>
  <c r="AA60" i="12"/>
  <c r="Z60" i="12"/>
  <c r="Y60" i="12"/>
  <c r="X60" i="12"/>
  <c r="W60" i="12"/>
  <c r="V60" i="12"/>
  <c r="U60" i="12"/>
  <c r="T60" i="12"/>
  <c r="S60" i="12"/>
  <c r="R60" i="12"/>
  <c r="Q60" i="12"/>
  <c r="P60" i="12"/>
  <c r="O60" i="12"/>
  <c r="N60" i="12"/>
  <c r="M60" i="12"/>
  <c r="L60" i="12"/>
  <c r="K60" i="12"/>
  <c r="J60" i="12"/>
  <c r="I60" i="12"/>
  <c r="H60" i="12"/>
  <c r="G60" i="12"/>
  <c r="F60" i="12"/>
  <c r="B60" i="12"/>
  <c r="AC54" i="12"/>
  <c r="AB54" i="12"/>
  <c r="AA54" i="12"/>
  <c r="Z54" i="12"/>
  <c r="Y54" i="12"/>
  <c r="X54" i="12"/>
  <c r="W54" i="12"/>
  <c r="V54" i="12"/>
  <c r="U54" i="12"/>
  <c r="T54" i="12"/>
  <c r="S54" i="12"/>
  <c r="R54" i="12"/>
  <c r="Q54" i="12"/>
  <c r="P54" i="12"/>
  <c r="O54" i="12"/>
  <c r="N54" i="12"/>
  <c r="M54" i="12"/>
  <c r="L54" i="12"/>
  <c r="K54" i="12"/>
  <c r="J54" i="12"/>
  <c r="I54" i="12"/>
  <c r="H54" i="12"/>
  <c r="G54" i="12"/>
  <c r="F54" i="12"/>
  <c r="AC51" i="12"/>
  <c r="AC52" i="12" s="1"/>
  <c r="AB51" i="12"/>
  <c r="AB52" i="12" s="1"/>
  <c r="AA51" i="12"/>
  <c r="AA52" i="12" s="1"/>
  <c r="Z51" i="12"/>
  <c r="Z52" i="12" s="1"/>
  <c r="Y51" i="12"/>
  <c r="Y52" i="12" s="1"/>
  <c r="X51" i="12"/>
  <c r="X52" i="12" s="1"/>
  <c r="W51" i="12"/>
  <c r="W52" i="12" s="1"/>
  <c r="V51" i="12"/>
  <c r="V52" i="12" s="1"/>
  <c r="U51" i="12"/>
  <c r="U52" i="12" s="1"/>
  <c r="T51" i="12"/>
  <c r="T52" i="12" s="1"/>
  <c r="S51" i="12"/>
  <c r="S52" i="12" s="1"/>
  <c r="R51" i="12"/>
  <c r="R52" i="12" s="1"/>
  <c r="B52" i="12" s="1"/>
  <c r="Q51" i="12"/>
  <c r="Q52" i="12" s="1"/>
  <c r="P51" i="12"/>
  <c r="P52" i="12" s="1"/>
  <c r="O51" i="12"/>
  <c r="O52" i="12" s="1"/>
  <c r="N51" i="12"/>
  <c r="N52" i="12" s="1"/>
  <c r="M51" i="12"/>
  <c r="M52" i="12" s="1"/>
  <c r="L51" i="12"/>
  <c r="L52" i="12" s="1"/>
  <c r="K51" i="12"/>
  <c r="K52" i="12" s="1"/>
  <c r="J51" i="12"/>
  <c r="J52" i="12" s="1"/>
  <c r="I51" i="12"/>
  <c r="I52" i="12" s="1"/>
  <c r="H51" i="12"/>
  <c r="H52" i="12" s="1"/>
  <c r="G51" i="12"/>
  <c r="G52" i="12" s="1"/>
  <c r="F51" i="12"/>
  <c r="F52" i="12" s="1"/>
  <c r="B51" i="12"/>
  <c r="B49" i="12"/>
  <c r="B48" i="12"/>
  <c r="B47" i="12"/>
  <c r="B46" i="12"/>
  <c r="B45" i="12"/>
  <c r="B44" i="12"/>
  <c r="B43" i="12"/>
  <c r="B42" i="12"/>
  <c r="AC40" i="12"/>
  <c r="AB40" i="12"/>
  <c r="AA40" i="12"/>
  <c r="Z40" i="12"/>
  <c r="Y40" i="12"/>
  <c r="X40" i="12"/>
  <c r="W40" i="12"/>
  <c r="V40" i="12"/>
  <c r="U40" i="12"/>
  <c r="T40" i="12"/>
  <c r="S40" i="12"/>
  <c r="R40" i="12"/>
  <c r="R53" i="12" s="1"/>
  <c r="Q40" i="12"/>
  <c r="P40" i="12"/>
  <c r="O40" i="12"/>
  <c r="N40" i="12"/>
  <c r="M40" i="12"/>
  <c r="L40" i="12"/>
  <c r="K40" i="12"/>
  <c r="J40" i="12"/>
  <c r="I40" i="12"/>
  <c r="H40" i="12"/>
  <c r="G40" i="12"/>
  <c r="F40" i="12"/>
  <c r="F53" i="12" s="1"/>
  <c r="AD39" i="12"/>
  <c r="B39" i="12"/>
  <c r="AD38" i="12"/>
  <c r="B38" i="12"/>
  <c r="AD37" i="12"/>
  <c r="B37" i="12"/>
  <c r="AD36" i="12"/>
  <c r="B36" i="12"/>
  <c r="AD35" i="12"/>
  <c r="B35" i="12"/>
  <c r="AD34" i="12"/>
  <c r="B34" i="12"/>
  <c r="AD33" i="12"/>
  <c r="B33" i="12"/>
  <c r="AD32" i="12"/>
  <c r="B32" i="12"/>
  <c r="B29" i="12"/>
  <c r="R28" i="12"/>
  <c r="S28" i="12" s="1"/>
  <c r="F28" i="12"/>
  <c r="G28" i="12" s="1"/>
  <c r="B25" i="12"/>
  <c r="F24" i="12"/>
  <c r="F26" i="12" s="1"/>
  <c r="B18" i="12"/>
  <c r="F17" i="12"/>
  <c r="F19" i="12" s="1"/>
  <c r="AC15" i="12"/>
  <c r="AC16" i="12" s="1"/>
  <c r="AB15" i="12"/>
  <c r="AB16" i="12" s="1"/>
  <c r="AA15" i="12"/>
  <c r="AA16" i="12" s="1"/>
  <c r="Z15" i="12"/>
  <c r="Z16" i="12" s="1"/>
  <c r="Y15" i="12"/>
  <c r="Y16" i="12" s="1"/>
  <c r="X15" i="12"/>
  <c r="X16" i="12" s="1"/>
  <c r="W15" i="12"/>
  <c r="W16" i="12" s="1"/>
  <c r="V15" i="12"/>
  <c r="V16" i="12" s="1"/>
  <c r="U15" i="12"/>
  <c r="U16" i="12" s="1"/>
  <c r="T15" i="12"/>
  <c r="T16" i="12" s="1"/>
  <c r="S15" i="12"/>
  <c r="S16" i="12" s="1"/>
  <c r="R15" i="12"/>
  <c r="R16" i="12" s="1"/>
  <c r="B16" i="12" s="1"/>
  <c r="Q15" i="12"/>
  <c r="Q16" i="12" s="1"/>
  <c r="P15" i="12"/>
  <c r="P16" i="12" s="1"/>
  <c r="O15" i="12"/>
  <c r="O16" i="12" s="1"/>
  <c r="N15" i="12"/>
  <c r="N16" i="12" s="1"/>
  <c r="M15" i="12"/>
  <c r="M16" i="12" s="1"/>
  <c r="L15" i="12"/>
  <c r="L16" i="12" s="1"/>
  <c r="K15" i="12"/>
  <c r="K16" i="12" s="1"/>
  <c r="J15" i="12"/>
  <c r="J16" i="12" s="1"/>
  <c r="I15" i="12"/>
  <c r="I16" i="12" s="1"/>
  <c r="H15" i="12"/>
  <c r="H16" i="12" s="1"/>
  <c r="G15" i="12"/>
  <c r="G16" i="12" s="1"/>
  <c r="F15" i="12"/>
  <c r="F20" i="12" s="1"/>
  <c r="B15" i="12"/>
  <c r="AD13" i="12"/>
  <c r="B13" i="12"/>
  <c r="R17" i="12"/>
  <c r="B11" i="12"/>
  <c r="AC60" i="10"/>
  <c r="AB60" i="10"/>
  <c r="AA60" i="10"/>
  <c r="Z60" i="10"/>
  <c r="Y60" i="10"/>
  <c r="X60" i="10"/>
  <c r="W60" i="10"/>
  <c r="V60" i="10"/>
  <c r="U60" i="10"/>
  <c r="T60" i="10"/>
  <c r="S60" i="10"/>
  <c r="R60" i="10"/>
  <c r="Q60" i="10"/>
  <c r="P60" i="10"/>
  <c r="O60" i="10"/>
  <c r="N60" i="10"/>
  <c r="M60" i="10"/>
  <c r="L60" i="10"/>
  <c r="K60" i="10"/>
  <c r="J60" i="10"/>
  <c r="I60" i="10"/>
  <c r="H60" i="10"/>
  <c r="G60" i="10"/>
  <c r="F60" i="10"/>
  <c r="AC51" i="10"/>
  <c r="AC52" i="10" s="1"/>
  <c r="AB51" i="10"/>
  <c r="AB52" i="10" s="1"/>
  <c r="AA51" i="10"/>
  <c r="AA52" i="10" s="1"/>
  <c r="Z51" i="10"/>
  <c r="Z52" i="10" s="1"/>
  <c r="Y51" i="10"/>
  <c r="Y52" i="10" s="1"/>
  <c r="X51" i="10"/>
  <c r="X52" i="10" s="1"/>
  <c r="W51" i="10"/>
  <c r="W52" i="10" s="1"/>
  <c r="V51" i="10"/>
  <c r="V52" i="10" s="1"/>
  <c r="U51" i="10"/>
  <c r="U52" i="10" s="1"/>
  <c r="T51" i="10"/>
  <c r="T52" i="10" s="1"/>
  <c r="S51" i="10"/>
  <c r="S52" i="10" s="1"/>
  <c r="R51" i="10"/>
  <c r="R52" i="10" s="1"/>
  <c r="Q51" i="10"/>
  <c r="Q52" i="10" s="1"/>
  <c r="P51" i="10"/>
  <c r="P52" i="10" s="1"/>
  <c r="O51" i="10"/>
  <c r="O52" i="10" s="1"/>
  <c r="N51" i="10"/>
  <c r="N52" i="10" s="1"/>
  <c r="M51" i="10"/>
  <c r="M52" i="10" s="1"/>
  <c r="L51" i="10"/>
  <c r="L52" i="10" s="1"/>
  <c r="K51" i="10"/>
  <c r="K52" i="10" s="1"/>
  <c r="J51" i="10"/>
  <c r="J52" i="10" s="1"/>
  <c r="I51" i="10"/>
  <c r="I52" i="10" s="1"/>
  <c r="H51" i="10"/>
  <c r="H52" i="10" s="1"/>
  <c r="G51" i="10"/>
  <c r="G52" i="10" s="1"/>
  <c r="F51" i="10"/>
  <c r="F52" i="10" s="1"/>
  <c r="AC15" i="10"/>
  <c r="AC16" i="10" s="1"/>
  <c r="AB15" i="10"/>
  <c r="AB16" i="10" s="1"/>
  <c r="AA15" i="10"/>
  <c r="AA16" i="10" s="1"/>
  <c r="Z15" i="10"/>
  <c r="Z16" i="10" s="1"/>
  <c r="Y15" i="10"/>
  <c r="Y16" i="10" s="1"/>
  <c r="X15" i="10"/>
  <c r="X16" i="10" s="1"/>
  <c r="W15" i="10"/>
  <c r="W16" i="10" s="1"/>
  <c r="V15" i="10"/>
  <c r="V16" i="10" s="1"/>
  <c r="U15" i="10"/>
  <c r="U16" i="10" s="1"/>
  <c r="T15" i="10"/>
  <c r="T16" i="10" s="1"/>
  <c r="S15" i="10"/>
  <c r="S16" i="10" s="1"/>
  <c r="R15" i="10"/>
  <c r="R16" i="10" s="1"/>
  <c r="Q15" i="10"/>
  <c r="Q16" i="10" s="1"/>
  <c r="P15" i="10"/>
  <c r="P16" i="10" s="1"/>
  <c r="O15" i="10"/>
  <c r="O16" i="10" s="1"/>
  <c r="N15" i="10"/>
  <c r="N16" i="10" s="1"/>
  <c r="M15" i="10"/>
  <c r="M16" i="10" s="1"/>
  <c r="L15" i="10"/>
  <c r="L16" i="10" s="1"/>
  <c r="K15" i="10"/>
  <c r="K16" i="10" s="1"/>
  <c r="J15" i="10"/>
  <c r="J16" i="10" s="1"/>
  <c r="I15" i="10"/>
  <c r="I16" i="10" s="1"/>
  <c r="H15" i="10"/>
  <c r="H16" i="10" s="1"/>
  <c r="G15" i="10"/>
  <c r="G16" i="10" s="1"/>
  <c r="F15" i="10"/>
  <c r="F16" i="10" s="1"/>
  <c r="B16" i="14" l="1"/>
  <c r="B74" i="14"/>
  <c r="T74" i="14"/>
  <c r="V74" i="14" s="1"/>
  <c r="F22" i="17"/>
  <c r="F16" i="12"/>
  <c r="F21" i="12"/>
  <c r="F22" i="14"/>
  <c r="B40" i="17"/>
  <c r="B40" i="12"/>
  <c r="G17" i="12"/>
  <c r="B54" i="14"/>
  <c r="B54" i="12"/>
  <c r="AD11" i="12"/>
  <c r="B40" i="14"/>
  <c r="G17" i="17"/>
  <c r="G19" i="17" s="1"/>
  <c r="G21" i="17" s="1"/>
  <c r="F19" i="17"/>
  <c r="F21" i="17" s="1"/>
  <c r="B11" i="17"/>
  <c r="AD11" i="17"/>
  <c r="R22" i="17"/>
  <c r="R20" i="17"/>
  <c r="R19" i="17"/>
  <c r="S17" i="17"/>
  <c r="S30" i="17"/>
  <c r="T28" i="17"/>
  <c r="G30" i="17"/>
  <c r="H28" i="17"/>
  <c r="F55" i="17"/>
  <c r="F57" i="17" s="1"/>
  <c r="F61" i="17"/>
  <c r="F58" i="17"/>
  <c r="F56" i="17"/>
  <c r="G53" i="17"/>
  <c r="R55" i="17"/>
  <c r="R58" i="17"/>
  <c r="R56" i="17"/>
  <c r="S53" i="17"/>
  <c r="G20" i="17"/>
  <c r="G22" i="17"/>
  <c r="R24" i="17"/>
  <c r="F30" i="17"/>
  <c r="R30" i="17"/>
  <c r="B12" i="17"/>
  <c r="H17" i="17"/>
  <c r="F20" i="17"/>
  <c r="G24" i="17"/>
  <c r="AD40" i="17"/>
  <c r="G17" i="14"/>
  <c r="F19" i="14"/>
  <c r="F21" i="14" s="1"/>
  <c r="B11" i="14"/>
  <c r="AD11" i="14"/>
  <c r="F61" i="14"/>
  <c r="F58" i="14"/>
  <c r="F56" i="14"/>
  <c r="G53" i="14"/>
  <c r="F55" i="14"/>
  <c r="F57" i="14" s="1"/>
  <c r="R58" i="14"/>
  <c r="R56" i="14"/>
  <c r="S53" i="14"/>
  <c r="R55" i="14"/>
  <c r="G22" i="14"/>
  <c r="R19" i="14"/>
  <c r="S17" i="14"/>
  <c r="R22" i="14"/>
  <c r="R20" i="14"/>
  <c r="R24" i="14"/>
  <c r="AD12" i="14"/>
  <c r="B12" i="14"/>
  <c r="H17" i="14"/>
  <c r="G19" i="14"/>
  <c r="G21" i="14" s="1"/>
  <c r="F20" i="14"/>
  <c r="G24" i="14"/>
  <c r="G28" i="14"/>
  <c r="S28" i="14"/>
  <c r="AD40" i="14"/>
  <c r="G20" i="14"/>
  <c r="G24" i="12"/>
  <c r="H24" i="12" s="1"/>
  <c r="S30" i="12"/>
  <c r="T28" i="12"/>
  <c r="G22" i="12"/>
  <c r="R19" i="12"/>
  <c r="R22" i="12"/>
  <c r="R20" i="12"/>
  <c r="S17" i="12"/>
  <c r="R24" i="12"/>
  <c r="AD12" i="12"/>
  <c r="B12" i="12"/>
  <c r="H26" i="12"/>
  <c r="I24" i="12"/>
  <c r="G30" i="12"/>
  <c r="H28" i="12"/>
  <c r="F55" i="12"/>
  <c r="F57" i="12" s="1"/>
  <c r="F61" i="12"/>
  <c r="F58" i="12"/>
  <c r="F56" i="12"/>
  <c r="G53" i="12"/>
  <c r="R55" i="12"/>
  <c r="R58" i="12"/>
  <c r="R56" i="12"/>
  <c r="S53" i="12"/>
  <c r="G19" i="12"/>
  <c r="G21" i="12" s="1"/>
  <c r="F22" i="12"/>
  <c r="G26" i="12"/>
  <c r="F30" i="12"/>
  <c r="R30" i="12"/>
  <c r="H17" i="12"/>
  <c r="G20" i="12"/>
  <c r="AD40" i="12"/>
  <c r="A85" i="10"/>
  <c r="A83" i="10"/>
  <c r="A81" i="10"/>
  <c r="A79" i="10"/>
  <c r="AB75" i="10"/>
  <c r="AA75" i="10"/>
  <c r="V75" i="10"/>
  <c r="U75" i="10"/>
  <c r="S75" i="10"/>
  <c r="R75" i="10"/>
  <c r="B75" i="10"/>
  <c r="AB74" i="10"/>
  <c r="AA74" i="10"/>
  <c r="B74" i="10"/>
  <c r="B72" i="10"/>
  <c r="B71" i="10"/>
  <c r="B69" i="10"/>
  <c r="B68" i="10"/>
  <c r="B67" i="10"/>
  <c r="B66" i="10"/>
  <c r="B60" i="10"/>
  <c r="AC54" i="10"/>
  <c r="AB54" i="10"/>
  <c r="AA54" i="10"/>
  <c r="Z54" i="10"/>
  <c r="Y54" i="10"/>
  <c r="X54" i="10"/>
  <c r="W54" i="10"/>
  <c r="V54" i="10"/>
  <c r="U54" i="10"/>
  <c r="T54" i="10"/>
  <c r="S54" i="10"/>
  <c r="R54" i="10"/>
  <c r="Q54" i="10"/>
  <c r="P54" i="10"/>
  <c r="O54" i="10"/>
  <c r="N54" i="10"/>
  <c r="M54" i="10"/>
  <c r="L54" i="10"/>
  <c r="K54" i="10"/>
  <c r="J54" i="10"/>
  <c r="I54" i="10"/>
  <c r="H54" i="10"/>
  <c r="G54" i="10"/>
  <c r="F54" i="10"/>
  <c r="F53" i="10"/>
  <c r="F55" i="10" s="1"/>
  <c r="F57" i="10" s="1"/>
  <c r="B52" i="10"/>
  <c r="B49" i="10"/>
  <c r="B48" i="10"/>
  <c r="B47" i="10"/>
  <c r="B46" i="10"/>
  <c r="B45" i="10"/>
  <c r="B44" i="10"/>
  <c r="B43" i="10"/>
  <c r="B42" i="10"/>
  <c r="AC40" i="10"/>
  <c r="AB40" i="10"/>
  <c r="AA40" i="10"/>
  <c r="Z40" i="10"/>
  <c r="Y40" i="10"/>
  <c r="X40" i="10"/>
  <c r="W40" i="10"/>
  <c r="V40" i="10"/>
  <c r="U40" i="10"/>
  <c r="T40" i="10"/>
  <c r="S40" i="10"/>
  <c r="R40" i="10"/>
  <c r="R53" i="10" s="1"/>
  <c r="Q40" i="10"/>
  <c r="P40" i="10"/>
  <c r="O40" i="10"/>
  <c r="N40" i="10"/>
  <c r="M40" i="10"/>
  <c r="L40" i="10"/>
  <c r="K40" i="10"/>
  <c r="J40" i="10"/>
  <c r="I40" i="10"/>
  <c r="H40" i="10"/>
  <c r="G40" i="10"/>
  <c r="F40" i="10"/>
  <c r="AD39" i="10"/>
  <c r="B39" i="10"/>
  <c r="AD38" i="10"/>
  <c r="B38" i="10"/>
  <c r="AD37" i="10"/>
  <c r="B37" i="10"/>
  <c r="AD36" i="10"/>
  <c r="B36" i="10"/>
  <c r="AD35" i="10"/>
  <c r="B35" i="10"/>
  <c r="AD34" i="10"/>
  <c r="B34" i="10"/>
  <c r="AD33" i="10"/>
  <c r="B33" i="10"/>
  <c r="AD32" i="10"/>
  <c r="B32" i="10"/>
  <c r="B29" i="10"/>
  <c r="R28" i="10"/>
  <c r="S28" i="10" s="1"/>
  <c r="F28" i="10"/>
  <c r="G28" i="10" s="1"/>
  <c r="B25" i="10"/>
  <c r="F24" i="10"/>
  <c r="F26" i="10" s="1"/>
  <c r="B18" i="10"/>
  <c r="F17" i="10"/>
  <c r="G17" i="10" s="1"/>
  <c r="G19" i="10" s="1"/>
  <c r="G21" i="10" s="1"/>
  <c r="B16" i="10"/>
  <c r="B15" i="10"/>
  <c r="AD13" i="10"/>
  <c r="B13" i="10"/>
  <c r="AD12" i="10"/>
  <c r="R17" i="10"/>
  <c r="AC60" i="8"/>
  <c r="AB60" i="8"/>
  <c r="AA60" i="8"/>
  <c r="Z60" i="8"/>
  <c r="Y60" i="8"/>
  <c r="X60" i="8"/>
  <c r="W60" i="8"/>
  <c r="V60" i="8"/>
  <c r="U60" i="8"/>
  <c r="T60" i="8"/>
  <c r="S60" i="8"/>
  <c r="R60" i="8"/>
  <c r="Q60" i="8"/>
  <c r="P60" i="8"/>
  <c r="O60" i="8"/>
  <c r="N60" i="8"/>
  <c r="M60" i="8"/>
  <c r="L60" i="8"/>
  <c r="K60" i="8"/>
  <c r="J60" i="8"/>
  <c r="I60" i="8"/>
  <c r="H60" i="8"/>
  <c r="G60" i="8"/>
  <c r="F60" i="8"/>
  <c r="AC51" i="8"/>
  <c r="AC52" i="8" s="1"/>
  <c r="AB51" i="8"/>
  <c r="AB52" i="8" s="1"/>
  <c r="AA51" i="8"/>
  <c r="AA52" i="8" s="1"/>
  <c r="Z51" i="8"/>
  <c r="Z52" i="8" s="1"/>
  <c r="Y51" i="8"/>
  <c r="Y52" i="8" s="1"/>
  <c r="X51" i="8"/>
  <c r="X52" i="8" s="1"/>
  <c r="W51" i="8"/>
  <c r="W52" i="8" s="1"/>
  <c r="V51" i="8"/>
  <c r="V52" i="8" s="1"/>
  <c r="U51" i="8"/>
  <c r="U52" i="8" s="1"/>
  <c r="T51" i="8"/>
  <c r="T52" i="8" s="1"/>
  <c r="S51" i="8"/>
  <c r="S52" i="8" s="1"/>
  <c r="R51" i="8"/>
  <c r="R52" i="8" s="1"/>
  <c r="B52" i="8" s="1"/>
  <c r="Q51" i="8"/>
  <c r="Q52" i="8" s="1"/>
  <c r="P51" i="8"/>
  <c r="P52" i="8" s="1"/>
  <c r="O51" i="8"/>
  <c r="O52" i="8" s="1"/>
  <c r="N51" i="8"/>
  <c r="N52" i="8" s="1"/>
  <c r="M51" i="8"/>
  <c r="M52" i="8" s="1"/>
  <c r="L51" i="8"/>
  <c r="L52" i="8" s="1"/>
  <c r="K51" i="8"/>
  <c r="K52" i="8" s="1"/>
  <c r="J51" i="8"/>
  <c r="J52" i="8" s="1"/>
  <c r="I51" i="8"/>
  <c r="I52" i="8" s="1"/>
  <c r="H51" i="8"/>
  <c r="H52" i="8" s="1"/>
  <c r="G51" i="8"/>
  <c r="G52" i="8" s="1"/>
  <c r="F51" i="8"/>
  <c r="F52" i="8" s="1"/>
  <c r="AC15" i="8"/>
  <c r="AC16" i="8" s="1"/>
  <c r="AB15" i="8"/>
  <c r="AB16" i="8" s="1"/>
  <c r="AA15" i="8"/>
  <c r="AA16" i="8" s="1"/>
  <c r="Z15" i="8"/>
  <c r="Z16" i="8" s="1"/>
  <c r="Y15" i="8"/>
  <c r="Y16" i="8" s="1"/>
  <c r="X15" i="8"/>
  <c r="X16" i="8" s="1"/>
  <c r="W15" i="8"/>
  <c r="W16" i="8" s="1"/>
  <c r="V15" i="8"/>
  <c r="V16" i="8" s="1"/>
  <c r="U15" i="8"/>
  <c r="U16" i="8" s="1"/>
  <c r="T15" i="8"/>
  <c r="T16" i="8" s="1"/>
  <c r="S15" i="8"/>
  <c r="S16" i="8" s="1"/>
  <c r="R15" i="8"/>
  <c r="R16" i="8" s="1"/>
  <c r="B16" i="8" s="1"/>
  <c r="Q15" i="8"/>
  <c r="Q16" i="8" s="1"/>
  <c r="P15" i="8"/>
  <c r="P16" i="8" s="1"/>
  <c r="O15" i="8"/>
  <c r="O16" i="8" s="1"/>
  <c r="N15" i="8"/>
  <c r="N16" i="8" s="1"/>
  <c r="M15" i="8"/>
  <c r="M16" i="8" s="1"/>
  <c r="L15" i="8"/>
  <c r="L16" i="8" s="1"/>
  <c r="K15" i="8"/>
  <c r="K16" i="8" s="1"/>
  <c r="J15" i="8"/>
  <c r="J16" i="8" s="1"/>
  <c r="I15" i="8"/>
  <c r="I16" i="8" s="1"/>
  <c r="H15" i="8"/>
  <c r="H16" i="8" s="1"/>
  <c r="G15" i="8"/>
  <c r="G16" i="8" s="1"/>
  <c r="F15" i="8"/>
  <c r="F16" i="8" s="1"/>
  <c r="A85" i="8"/>
  <c r="A83" i="8"/>
  <c r="A81" i="8"/>
  <c r="A79" i="8"/>
  <c r="AB75" i="8"/>
  <c r="AA75" i="8"/>
  <c r="Y75" i="8"/>
  <c r="V75" i="8"/>
  <c r="U75" i="8"/>
  <c r="S75" i="8"/>
  <c r="R75" i="8"/>
  <c r="B75" i="8"/>
  <c r="AB74" i="8"/>
  <c r="AA74" i="8"/>
  <c r="B74" i="8"/>
  <c r="B72" i="8"/>
  <c r="B71" i="8"/>
  <c r="B69" i="8"/>
  <c r="B68" i="8"/>
  <c r="B67" i="8"/>
  <c r="B66" i="8"/>
  <c r="B60" i="8"/>
  <c r="AC54" i="8"/>
  <c r="AB54" i="8"/>
  <c r="AA54" i="8"/>
  <c r="Z54" i="8"/>
  <c r="Y54" i="8"/>
  <c r="X54" i="8"/>
  <c r="W54" i="8"/>
  <c r="V54" i="8"/>
  <c r="U54" i="8"/>
  <c r="T54" i="8"/>
  <c r="S54" i="8"/>
  <c r="R54" i="8"/>
  <c r="Q54" i="8"/>
  <c r="P54" i="8"/>
  <c r="O54" i="8"/>
  <c r="N54" i="8"/>
  <c r="M54" i="8"/>
  <c r="L54" i="8"/>
  <c r="K54" i="8"/>
  <c r="J54" i="8"/>
  <c r="I54" i="8"/>
  <c r="H54" i="8"/>
  <c r="G54" i="8"/>
  <c r="F54" i="8"/>
  <c r="B51" i="8"/>
  <c r="B49" i="8"/>
  <c r="B48" i="8"/>
  <c r="B47" i="8"/>
  <c r="B46" i="8"/>
  <c r="B45" i="8"/>
  <c r="B44" i="8"/>
  <c r="B43" i="8"/>
  <c r="B42" i="8"/>
  <c r="AC40" i="8"/>
  <c r="AB40" i="8"/>
  <c r="AA40" i="8"/>
  <c r="Z40" i="8"/>
  <c r="Y40" i="8"/>
  <c r="X40" i="8"/>
  <c r="W40" i="8"/>
  <c r="V40" i="8"/>
  <c r="U40" i="8"/>
  <c r="T40" i="8"/>
  <c r="S40" i="8"/>
  <c r="R40" i="8"/>
  <c r="R53" i="8" s="1"/>
  <c r="Q40" i="8"/>
  <c r="P40" i="8"/>
  <c r="O40" i="8"/>
  <c r="N40" i="8"/>
  <c r="M40" i="8"/>
  <c r="L40" i="8"/>
  <c r="K40" i="8"/>
  <c r="J40" i="8"/>
  <c r="I40" i="8"/>
  <c r="H40" i="8"/>
  <c r="G40" i="8"/>
  <c r="F40" i="8"/>
  <c r="F53" i="8" s="1"/>
  <c r="AD39" i="8"/>
  <c r="B39" i="8"/>
  <c r="AD38" i="8"/>
  <c r="B38" i="8"/>
  <c r="AD37" i="8"/>
  <c r="B37" i="8"/>
  <c r="AD36" i="8"/>
  <c r="B36" i="8"/>
  <c r="AD35" i="8"/>
  <c r="B35" i="8"/>
  <c r="AD34" i="8"/>
  <c r="B34" i="8"/>
  <c r="AD33" i="8"/>
  <c r="B33" i="8"/>
  <c r="AD32" i="8"/>
  <c r="B32" i="8"/>
  <c r="B29" i="8"/>
  <c r="R28" i="8"/>
  <c r="S28" i="8" s="1"/>
  <c r="F28" i="8"/>
  <c r="G28" i="8" s="1"/>
  <c r="B25" i="8"/>
  <c r="F24" i="8"/>
  <c r="F26" i="8" s="1"/>
  <c r="B18" i="8"/>
  <c r="F17" i="8"/>
  <c r="B15" i="8"/>
  <c r="AD13" i="8"/>
  <c r="B13" i="8"/>
  <c r="R17" i="8"/>
  <c r="AD40" i="10" l="1"/>
  <c r="B54" i="10"/>
  <c r="B54" i="8"/>
  <c r="B40" i="10"/>
  <c r="B40" i="8"/>
  <c r="G26" i="17"/>
  <c r="H24" i="17"/>
  <c r="H22" i="17"/>
  <c r="H20" i="17"/>
  <c r="H19" i="17"/>
  <c r="H21" i="17" s="1"/>
  <c r="I17" i="17"/>
  <c r="R26" i="17"/>
  <c r="S24" i="17"/>
  <c r="S58" i="17"/>
  <c r="S56" i="17"/>
  <c r="T53" i="17"/>
  <c r="S55" i="17"/>
  <c r="S57" i="17" s="1"/>
  <c r="R57" i="17"/>
  <c r="F62" i="17"/>
  <c r="F64" i="17" s="1"/>
  <c r="F63" i="17"/>
  <c r="I28" i="17"/>
  <c r="H30" i="17"/>
  <c r="U28" i="17"/>
  <c r="T30" i="17"/>
  <c r="R21" i="17"/>
  <c r="G61" i="17"/>
  <c r="G58" i="17"/>
  <c r="G56" i="17"/>
  <c r="H53" i="17"/>
  <c r="G55" i="17"/>
  <c r="G57" i="17" s="1"/>
  <c r="S19" i="17"/>
  <c r="S21" i="17" s="1"/>
  <c r="T17" i="17"/>
  <c r="S22" i="17"/>
  <c r="S20" i="17"/>
  <c r="T28" i="14"/>
  <c r="S30" i="14"/>
  <c r="H19" i="14"/>
  <c r="H21" i="14" s="1"/>
  <c r="I17" i="14"/>
  <c r="H22" i="14"/>
  <c r="H20" i="14"/>
  <c r="R21" i="14"/>
  <c r="R57" i="14"/>
  <c r="S55" i="14"/>
  <c r="S57" i="14" s="1"/>
  <c r="S58" i="14"/>
  <c r="S56" i="14"/>
  <c r="T53" i="14"/>
  <c r="F63" i="14"/>
  <c r="F62" i="14"/>
  <c r="F64" i="14" s="1"/>
  <c r="H28" i="14"/>
  <c r="G30" i="14"/>
  <c r="G26" i="14"/>
  <c r="H24" i="14"/>
  <c r="R26" i="14"/>
  <c r="S24" i="14"/>
  <c r="S22" i="14"/>
  <c r="S20" i="14"/>
  <c r="S19" i="14"/>
  <c r="S21" i="14" s="1"/>
  <c r="T17" i="14"/>
  <c r="G55" i="14"/>
  <c r="G57" i="14" s="1"/>
  <c r="G61" i="14"/>
  <c r="G58" i="14"/>
  <c r="G56" i="14"/>
  <c r="H53" i="14"/>
  <c r="S58" i="12"/>
  <c r="S56" i="12"/>
  <c r="T53" i="12"/>
  <c r="S55" i="12"/>
  <c r="S57" i="12" s="1"/>
  <c r="R57" i="12"/>
  <c r="F62" i="12"/>
  <c r="F64" i="12" s="1"/>
  <c r="F63" i="12"/>
  <c r="I28" i="12"/>
  <c r="H30" i="12"/>
  <c r="J24" i="12"/>
  <c r="I26" i="12"/>
  <c r="R26" i="12"/>
  <c r="S24" i="12"/>
  <c r="S22" i="12"/>
  <c r="S20" i="12"/>
  <c r="T17" i="12"/>
  <c r="S19" i="12"/>
  <c r="S21" i="12" s="1"/>
  <c r="H19" i="12"/>
  <c r="H21" i="12" s="1"/>
  <c r="H22" i="12"/>
  <c r="H20" i="12"/>
  <c r="I17" i="12"/>
  <c r="G61" i="12"/>
  <c r="G58" i="12"/>
  <c r="G56" i="12"/>
  <c r="H53" i="12"/>
  <c r="G55" i="12"/>
  <c r="G57" i="12" s="1"/>
  <c r="R21" i="12"/>
  <c r="U28" i="12"/>
  <c r="T30" i="12"/>
  <c r="R22" i="10"/>
  <c r="R20" i="10"/>
  <c r="R19" i="10"/>
  <c r="S17" i="10"/>
  <c r="S30" i="10"/>
  <c r="T28" i="10"/>
  <c r="G30" i="10"/>
  <c r="H28" i="10"/>
  <c r="R55" i="10"/>
  <c r="R58" i="10"/>
  <c r="R56" i="10"/>
  <c r="S53" i="10"/>
  <c r="F22" i="10"/>
  <c r="B11" i="10"/>
  <c r="AD11" i="10"/>
  <c r="F19" i="10"/>
  <c r="F21" i="10" s="1"/>
  <c r="G20" i="10"/>
  <c r="G22" i="10"/>
  <c r="R24" i="10"/>
  <c r="F30" i="10"/>
  <c r="R30" i="10"/>
  <c r="B51" i="10"/>
  <c r="G53" i="10"/>
  <c r="F56" i="10"/>
  <c r="F58" i="10"/>
  <c r="F61" i="10"/>
  <c r="B12" i="10"/>
  <c r="H17" i="10"/>
  <c r="F20" i="10"/>
  <c r="G24" i="10"/>
  <c r="F22" i="8"/>
  <c r="G17" i="8"/>
  <c r="G19" i="8" s="1"/>
  <c r="F19" i="8"/>
  <c r="F21" i="8" s="1"/>
  <c r="B11" i="8"/>
  <c r="AD11" i="8"/>
  <c r="R22" i="8"/>
  <c r="R20" i="8"/>
  <c r="R19" i="8"/>
  <c r="S17" i="8"/>
  <c r="AD12" i="8"/>
  <c r="B12" i="8"/>
  <c r="R24" i="8"/>
  <c r="S30" i="8"/>
  <c r="T28" i="8"/>
  <c r="G30" i="8"/>
  <c r="H28" i="8"/>
  <c r="F55" i="8"/>
  <c r="F57" i="8" s="1"/>
  <c r="F61" i="8"/>
  <c r="F58" i="8"/>
  <c r="F56" i="8"/>
  <c r="G53" i="8"/>
  <c r="R55" i="8"/>
  <c r="R58" i="8"/>
  <c r="R56" i="8"/>
  <c r="S53" i="8"/>
  <c r="G21" i="8"/>
  <c r="G20" i="8"/>
  <c r="G22" i="8"/>
  <c r="F30" i="8"/>
  <c r="R30" i="8"/>
  <c r="H17" i="8"/>
  <c r="F20" i="8"/>
  <c r="G24" i="8"/>
  <c r="AD40" i="8"/>
  <c r="T22" i="17" l="1"/>
  <c r="T20" i="17"/>
  <c r="T19" i="17"/>
  <c r="T21" i="17" s="1"/>
  <c r="U17" i="17"/>
  <c r="G63" i="17"/>
  <c r="G62" i="17"/>
  <c r="G64" i="17" s="1"/>
  <c r="U30" i="17"/>
  <c r="V28" i="17"/>
  <c r="I30" i="17"/>
  <c r="J28" i="17"/>
  <c r="T55" i="17"/>
  <c r="T57" i="17" s="1"/>
  <c r="T58" i="17"/>
  <c r="T56" i="17"/>
  <c r="U53" i="17"/>
  <c r="H55" i="17"/>
  <c r="H57" i="17" s="1"/>
  <c r="H61" i="17"/>
  <c r="H58" i="17"/>
  <c r="H56" i="17"/>
  <c r="I53" i="17"/>
  <c r="S26" i="17"/>
  <c r="T24" i="17"/>
  <c r="I19" i="17"/>
  <c r="I21" i="17" s="1"/>
  <c r="J17" i="17"/>
  <c r="I22" i="17"/>
  <c r="I20" i="17"/>
  <c r="H26" i="17"/>
  <c r="I24" i="17"/>
  <c r="H61" i="14"/>
  <c r="H58" i="14"/>
  <c r="H56" i="14"/>
  <c r="I53" i="14"/>
  <c r="H55" i="14"/>
  <c r="H57" i="14" s="1"/>
  <c r="S26" i="14"/>
  <c r="T24" i="14"/>
  <c r="H26" i="14"/>
  <c r="I24" i="14"/>
  <c r="T58" i="14"/>
  <c r="T56" i="14"/>
  <c r="U53" i="14"/>
  <c r="T55" i="14"/>
  <c r="T57" i="14" s="1"/>
  <c r="T30" i="14"/>
  <c r="U28" i="14"/>
  <c r="G62" i="14"/>
  <c r="G64" i="14" s="1"/>
  <c r="G63" i="14"/>
  <c r="T19" i="14"/>
  <c r="T21" i="14" s="1"/>
  <c r="U17" i="14"/>
  <c r="T22" i="14"/>
  <c r="T20" i="14"/>
  <c r="H30" i="14"/>
  <c r="I28" i="14"/>
  <c r="I22" i="14"/>
  <c r="I20" i="14"/>
  <c r="I19" i="14"/>
  <c r="I21" i="14" s="1"/>
  <c r="J17" i="14"/>
  <c r="G63" i="12"/>
  <c r="G62" i="12"/>
  <c r="G64" i="12" s="1"/>
  <c r="T19" i="12"/>
  <c r="T22" i="12"/>
  <c r="T20" i="12"/>
  <c r="U17" i="12"/>
  <c r="T24" i="12"/>
  <c r="S26" i="12"/>
  <c r="U30" i="12"/>
  <c r="V28" i="12"/>
  <c r="H55" i="12"/>
  <c r="H57" i="12" s="1"/>
  <c r="H61" i="12"/>
  <c r="H58" i="12"/>
  <c r="H56" i="12"/>
  <c r="I53" i="12"/>
  <c r="I22" i="12"/>
  <c r="I20" i="12"/>
  <c r="J17" i="12"/>
  <c r="I19" i="12"/>
  <c r="I21" i="12" s="1"/>
  <c r="J26" i="12"/>
  <c r="K24" i="12"/>
  <c r="I30" i="12"/>
  <c r="J28" i="12"/>
  <c r="T55" i="12"/>
  <c r="T58" i="12"/>
  <c r="T56" i="12"/>
  <c r="U53" i="12"/>
  <c r="G26" i="10"/>
  <c r="H24" i="10"/>
  <c r="H22" i="10"/>
  <c r="H20" i="10"/>
  <c r="H19" i="10"/>
  <c r="H21" i="10" s="1"/>
  <c r="I17" i="10"/>
  <c r="F62" i="10"/>
  <c r="F64" i="10" s="1"/>
  <c r="F63" i="10"/>
  <c r="I28" i="10"/>
  <c r="H30" i="10"/>
  <c r="U28" i="10"/>
  <c r="T30" i="10"/>
  <c r="R21" i="10"/>
  <c r="G61" i="10"/>
  <c r="G58" i="10"/>
  <c r="G56" i="10"/>
  <c r="H53" i="10"/>
  <c r="G55" i="10"/>
  <c r="G57" i="10" s="1"/>
  <c r="R26" i="10"/>
  <c r="S24" i="10"/>
  <c r="S58" i="10"/>
  <c r="S56" i="10"/>
  <c r="T53" i="10"/>
  <c r="S55" i="10"/>
  <c r="S57" i="10" s="1"/>
  <c r="R57" i="10"/>
  <c r="S19" i="10"/>
  <c r="S21" i="10" s="1"/>
  <c r="T17" i="10"/>
  <c r="S22" i="10"/>
  <c r="S20" i="10"/>
  <c r="G26" i="8"/>
  <c r="H24" i="8"/>
  <c r="H22" i="8"/>
  <c r="H20" i="8"/>
  <c r="H19" i="8"/>
  <c r="H21" i="8" s="1"/>
  <c r="I17" i="8"/>
  <c r="G61" i="8"/>
  <c r="G58" i="8"/>
  <c r="G56" i="8"/>
  <c r="H53" i="8"/>
  <c r="G55" i="8"/>
  <c r="G57" i="8" s="1"/>
  <c r="R21" i="8"/>
  <c r="S58" i="8"/>
  <c r="S56" i="8"/>
  <c r="T53" i="8"/>
  <c r="S55" i="8"/>
  <c r="S57" i="8" s="1"/>
  <c r="R57" i="8"/>
  <c r="F62" i="8"/>
  <c r="F64" i="8" s="1"/>
  <c r="F63" i="8"/>
  <c r="I28" i="8"/>
  <c r="H30" i="8"/>
  <c r="U28" i="8"/>
  <c r="T30" i="8"/>
  <c r="R26" i="8"/>
  <c r="S24" i="8"/>
  <c r="S19" i="8"/>
  <c r="S21" i="8" s="1"/>
  <c r="T17" i="8"/>
  <c r="S22" i="8"/>
  <c r="S20" i="8"/>
  <c r="T57" i="12" l="1"/>
  <c r="T21" i="12"/>
  <c r="H62" i="17"/>
  <c r="H64" i="17" s="1"/>
  <c r="H63" i="17"/>
  <c r="U58" i="17"/>
  <c r="U56" i="17"/>
  <c r="V53" i="17"/>
  <c r="U55" i="17"/>
  <c r="I26" i="17"/>
  <c r="J24" i="17"/>
  <c r="J22" i="17"/>
  <c r="J20" i="17"/>
  <c r="J19" i="17"/>
  <c r="J21" i="17" s="1"/>
  <c r="K17" i="17"/>
  <c r="T26" i="17"/>
  <c r="U24" i="17"/>
  <c r="I61" i="17"/>
  <c r="I58" i="17"/>
  <c r="I56" i="17"/>
  <c r="J53" i="17"/>
  <c r="I55" i="17"/>
  <c r="I57" i="17" s="1"/>
  <c r="K28" i="17"/>
  <c r="J30" i="17"/>
  <c r="W28" i="17"/>
  <c r="B28" i="17" s="1"/>
  <c r="V30" i="17"/>
  <c r="U19" i="17"/>
  <c r="V17" i="17"/>
  <c r="U22" i="17"/>
  <c r="U20" i="17"/>
  <c r="U55" i="14"/>
  <c r="U58" i="14"/>
  <c r="U56" i="14"/>
  <c r="V53" i="14"/>
  <c r="I26" i="14"/>
  <c r="J24" i="14"/>
  <c r="T26" i="14"/>
  <c r="U24" i="14"/>
  <c r="H63" i="14"/>
  <c r="H62" i="14"/>
  <c r="H64" i="14" s="1"/>
  <c r="J19" i="14"/>
  <c r="J21" i="14" s="1"/>
  <c r="K17" i="14"/>
  <c r="J22" i="14"/>
  <c r="J20" i="14"/>
  <c r="J28" i="14"/>
  <c r="I30" i="14"/>
  <c r="U22" i="14"/>
  <c r="U20" i="14"/>
  <c r="U19" i="14"/>
  <c r="U21" i="14" s="1"/>
  <c r="V17" i="14"/>
  <c r="V28" i="14"/>
  <c r="U30" i="14"/>
  <c r="I55" i="14"/>
  <c r="I57" i="14" s="1"/>
  <c r="I61" i="14"/>
  <c r="I58" i="14"/>
  <c r="I56" i="14"/>
  <c r="J53" i="14"/>
  <c r="K28" i="12"/>
  <c r="J30" i="12"/>
  <c r="L24" i="12"/>
  <c r="K26" i="12"/>
  <c r="I61" i="12"/>
  <c r="I58" i="12"/>
  <c r="I56" i="12"/>
  <c r="J53" i="12"/>
  <c r="I55" i="12"/>
  <c r="I57" i="12" s="1"/>
  <c r="T26" i="12"/>
  <c r="U24" i="12"/>
  <c r="U58" i="12"/>
  <c r="U56" i="12"/>
  <c r="V53" i="12"/>
  <c r="U55" i="12"/>
  <c r="U57" i="12" s="1"/>
  <c r="J19" i="12"/>
  <c r="J21" i="12" s="1"/>
  <c r="J22" i="12"/>
  <c r="J20" i="12"/>
  <c r="K17" i="12"/>
  <c r="H62" i="12"/>
  <c r="H64" i="12" s="1"/>
  <c r="H63" i="12"/>
  <c r="W28" i="12"/>
  <c r="B28" i="12" s="1"/>
  <c r="V30" i="12"/>
  <c r="U22" i="12"/>
  <c r="U20" i="12"/>
  <c r="V17" i="12"/>
  <c r="U19" i="12"/>
  <c r="U21" i="12" s="1"/>
  <c r="T22" i="10"/>
  <c r="T20" i="10"/>
  <c r="T19" i="10"/>
  <c r="U17" i="10"/>
  <c r="S26" i="10"/>
  <c r="T24" i="10"/>
  <c r="G63" i="10"/>
  <c r="G62" i="10"/>
  <c r="G64" i="10" s="1"/>
  <c r="U30" i="10"/>
  <c r="V28" i="10"/>
  <c r="I30" i="10"/>
  <c r="J28" i="10"/>
  <c r="T55" i="10"/>
  <c r="T58" i="10"/>
  <c r="T56" i="10"/>
  <c r="U53" i="10"/>
  <c r="H55" i="10"/>
  <c r="H57" i="10" s="1"/>
  <c r="H61" i="10"/>
  <c r="H58" i="10"/>
  <c r="H56" i="10"/>
  <c r="I53" i="10"/>
  <c r="I19" i="10"/>
  <c r="I21" i="10" s="1"/>
  <c r="J17" i="10"/>
  <c r="I22" i="10"/>
  <c r="I20" i="10"/>
  <c r="H26" i="10"/>
  <c r="I24" i="10"/>
  <c r="T22" i="8"/>
  <c r="T20" i="8"/>
  <c r="T19" i="8"/>
  <c r="U17" i="8"/>
  <c r="U30" i="8"/>
  <c r="V28" i="8"/>
  <c r="I30" i="8"/>
  <c r="J28" i="8"/>
  <c r="T55" i="8"/>
  <c r="T58" i="8"/>
  <c r="T56" i="8"/>
  <c r="U53" i="8"/>
  <c r="G63" i="8"/>
  <c r="G62" i="8"/>
  <c r="G64" i="8" s="1"/>
  <c r="S26" i="8"/>
  <c r="T24" i="8"/>
  <c r="H55" i="8"/>
  <c r="H57" i="8" s="1"/>
  <c r="H61" i="8"/>
  <c r="H58" i="8"/>
  <c r="H56" i="8"/>
  <c r="I53" i="8"/>
  <c r="I19" i="8"/>
  <c r="I21" i="8" s="1"/>
  <c r="J17" i="8"/>
  <c r="I22" i="8"/>
  <c r="I20" i="8"/>
  <c r="H26" i="8"/>
  <c r="I24" i="8"/>
  <c r="U57" i="17" l="1"/>
  <c r="U21" i="17"/>
  <c r="U57" i="14"/>
  <c r="T57" i="10"/>
  <c r="T21" i="10"/>
  <c r="T57" i="8"/>
  <c r="T21" i="8"/>
  <c r="W30" i="17"/>
  <c r="B30" i="17" s="1"/>
  <c r="X28" i="17"/>
  <c r="K30" i="17"/>
  <c r="L28" i="17"/>
  <c r="J55" i="17"/>
  <c r="J57" i="17" s="1"/>
  <c r="J61" i="17"/>
  <c r="J58" i="17"/>
  <c r="J56" i="17"/>
  <c r="K53" i="17"/>
  <c r="U26" i="17"/>
  <c r="V24" i="17"/>
  <c r="K19" i="17"/>
  <c r="K21" i="17" s="1"/>
  <c r="L17" i="17"/>
  <c r="K22" i="17"/>
  <c r="K20" i="17"/>
  <c r="J26" i="17"/>
  <c r="K24" i="17"/>
  <c r="V22" i="17"/>
  <c r="V20" i="17"/>
  <c r="V19" i="17"/>
  <c r="V21" i="17" s="1"/>
  <c r="W17" i="17"/>
  <c r="B17" i="17" s="1"/>
  <c r="I63" i="17"/>
  <c r="I62" i="17"/>
  <c r="I64" i="17" s="1"/>
  <c r="V55" i="17"/>
  <c r="V57" i="17" s="1"/>
  <c r="V58" i="17"/>
  <c r="V56" i="17"/>
  <c r="W53" i="17"/>
  <c r="B53" i="17" s="1"/>
  <c r="I62" i="14"/>
  <c r="I64" i="14" s="1"/>
  <c r="I63" i="14"/>
  <c r="V19" i="14"/>
  <c r="W17" i="14"/>
  <c r="V22" i="14"/>
  <c r="V20" i="14"/>
  <c r="K22" i="14"/>
  <c r="K20" i="14"/>
  <c r="K19" i="14"/>
  <c r="K21" i="14" s="1"/>
  <c r="L17" i="14"/>
  <c r="U26" i="14"/>
  <c r="V24" i="14"/>
  <c r="J26" i="14"/>
  <c r="K24" i="14"/>
  <c r="V58" i="14"/>
  <c r="V56" i="14"/>
  <c r="W53" i="14"/>
  <c r="V55" i="14"/>
  <c r="V57" i="14" s="1"/>
  <c r="J61" i="14"/>
  <c r="J58" i="14"/>
  <c r="J56" i="14"/>
  <c r="K53" i="14"/>
  <c r="J55" i="14"/>
  <c r="J57" i="14" s="1"/>
  <c r="V30" i="14"/>
  <c r="W28" i="14"/>
  <c r="B28" i="14" s="1"/>
  <c r="J30" i="14"/>
  <c r="K28" i="14"/>
  <c r="V19" i="12"/>
  <c r="V21" i="12" s="1"/>
  <c r="V22" i="12"/>
  <c r="V20" i="12"/>
  <c r="W17" i="12"/>
  <c r="B17" i="12" s="1"/>
  <c r="W30" i="12"/>
  <c r="B30" i="12" s="1"/>
  <c r="X28" i="12"/>
  <c r="V55" i="12"/>
  <c r="V57" i="12" s="1"/>
  <c r="V58" i="12"/>
  <c r="V56" i="12"/>
  <c r="W53" i="12"/>
  <c r="V24" i="12"/>
  <c r="U26" i="12"/>
  <c r="I63" i="12"/>
  <c r="I62" i="12"/>
  <c r="I64" i="12" s="1"/>
  <c r="L26" i="12"/>
  <c r="M24" i="12"/>
  <c r="K30" i="12"/>
  <c r="L28" i="12"/>
  <c r="K22" i="12"/>
  <c r="K20" i="12"/>
  <c r="L17" i="12"/>
  <c r="K19" i="12"/>
  <c r="K21" i="12" s="1"/>
  <c r="J55" i="12"/>
  <c r="J57" i="12" s="1"/>
  <c r="J61" i="12"/>
  <c r="J58" i="12"/>
  <c r="J56" i="12"/>
  <c r="K53" i="12"/>
  <c r="H62" i="10"/>
  <c r="H64" i="10" s="1"/>
  <c r="H63" i="10"/>
  <c r="U58" i="10"/>
  <c r="U56" i="10"/>
  <c r="V53" i="10"/>
  <c r="U55" i="10"/>
  <c r="U57" i="10" s="1"/>
  <c r="I26" i="10"/>
  <c r="J24" i="10"/>
  <c r="J22" i="10"/>
  <c r="J20" i="10"/>
  <c r="J19" i="10"/>
  <c r="J21" i="10" s="1"/>
  <c r="K17" i="10"/>
  <c r="I61" i="10"/>
  <c r="I58" i="10"/>
  <c r="I56" i="10"/>
  <c r="J53" i="10"/>
  <c r="I55" i="10"/>
  <c r="I57" i="10" s="1"/>
  <c r="K28" i="10"/>
  <c r="J30" i="10"/>
  <c r="W28" i="10"/>
  <c r="V30" i="10"/>
  <c r="T26" i="10"/>
  <c r="U24" i="10"/>
  <c r="U19" i="10"/>
  <c r="U21" i="10" s="1"/>
  <c r="V17" i="10"/>
  <c r="U22" i="10"/>
  <c r="U20" i="10"/>
  <c r="H62" i="8"/>
  <c r="H64" i="8" s="1"/>
  <c r="H63" i="8"/>
  <c r="T26" i="8"/>
  <c r="U24" i="8"/>
  <c r="U58" i="8"/>
  <c r="U56" i="8"/>
  <c r="V53" i="8"/>
  <c r="U55" i="8"/>
  <c r="U57" i="8" s="1"/>
  <c r="I26" i="8"/>
  <c r="J24" i="8"/>
  <c r="J22" i="8"/>
  <c r="J20" i="8"/>
  <c r="J19" i="8"/>
  <c r="J21" i="8" s="1"/>
  <c r="K17" i="8"/>
  <c r="I61" i="8"/>
  <c r="I58" i="8"/>
  <c r="I56" i="8"/>
  <c r="J53" i="8"/>
  <c r="I55" i="8"/>
  <c r="I57" i="8" s="1"/>
  <c r="K28" i="8"/>
  <c r="J30" i="8"/>
  <c r="W28" i="8"/>
  <c r="V30" i="8"/>
  <c r="U19" i="8"/>
  <c r="U21" i="8" s="1"/>
  <c r="V17" i="8"/>
  <c r="U22" i="8"/>
  <c r="U20" i="8"/>
  <c r="B17" i="14" l="1"/>
  <c r="B28" i="10"/>
  <c r="B28" i="8"/>
  <c r="V21" i="14"/>
  <c r="W19" i="17"/>
  <c r="W21" i="17" s="1"/>
  <c r="B21" i="17" s="1"/>
  <c r="X17" i="17"/>
  <c r="W22" i="17"/>
  <c r="B22" i="17" s="1"/>
  <c r="W20" i="17"/>
  <c r="B20" i="17" s="1"/>
  <c r="K26" i="17"/>
  <c r="L24" i="17"/>
  <c r="L22" i="17"/>
  <c r="L20" i="17"/>
  <c r="L19" i="17"/>
  <c r="L21" i="17" s="1"/>
  <c r="M17" i="17"/>
  <c r="V26" i="17"/>
  <c r="W24" i="17"/>
  <c r="B24" i="17" s="1"/>
  <c r="K61" i="17"/>
  <c r="K58" i="17"/>
  <c r="K56" i="17"/>
  <c r="L53" i="17"/>
  <c r="K55" i="17"/>
  <c r="K57" i="17" s="1"/>
  <c r="W58" i="17"/>
  <c r="B58" i="17" s="1"/>
  <c r="W56" i="17"/>
  <c r="B56" i="17" s="1"/>
  <c r="X53" i="17"/>
  <c r="W55" i="17"/>
  <c r="W57" i="17" s="1"/>
  <c r="B57" i="17" s="1"/>
  <c r="J62" i="17"/>
  <c r="J64" i="17" s="1"/>
  <c r="J63" i="17"/>
  <c r="M28" i="17"/>
  <c r="L30" i="17"/>
  <c r="Y28" i="17"/>
  <c r="X30" i="17"/>
  <c r="K55" i="14"/>
  <c r="K57" i="14" s="1"/>
  <c r="K61" i="14"/>
  <c r="K58" i="14"/>
  <c r="K56" i="14"/>
  <c r="L53" i="14"/>
  <c r="L28" i="14"/>
  <c r="K30" i="14"/>
  <c r="X28" i="14"/>
  <c r="W30" i="14"/>
  <c r="J63" i="14"/>
  <c r="J62" i="14"/>
  <c r="J64" i="14" s="1"/>
  <c r="W55" i="14"/>
  <c r="W57" i="14" s="1"/>
  <c r="W58" i="14"/>
  <c r="W56" i="14"/>
  <c r="X53" i="14"/>
  <c r="B53" i="14" s="1"/>
  <c r="K26" i="14"/>
  <c r="L24" i="14"/>
  <c r="V26" i="14"/>
  <c r="W24" i="14"/>
  <c r="L19" i="14"/>
  <c r="L21" i="14" s="1"/>
  <c r="M17" i="14"/>
  <c r="L22" i="14"/>
  <c r="L20" i="14"/>
  <c r="W22" i="14"/>
  <c r="W20" i="14"/>
  <c r="W19" i="14"/>
  <c r="W21" i="14" s="1"/>
  <c r="X17" i="14"/>
  <c r="J62" i="12"/>
  <c r="J64" i="12" s="1"/>
  <c r="J63" i="12"/>
  <c r="M28" i="12"/>
  <c r="L30" i="12"/>
  <c r="N24" i="12"/>
  <c r="M26" i="12"/>
  <c r="W58" i="12"/>
  <c r="W56" i="12"/>
  <c r="X53" i="12"/>
  <c r="W55" i="12"/>
  <c r="W57" i="12" s="1"/>
  <c r="K61" i="12"/>
  <c r="K58" i="12"/>
  <c r="K56" i="12"/>
  <c r="L53" i="12"/>
  <c r="K55" i="12"/>
  <c r="K57" i="12" s="1"/>
  <c r="L19" i="12"/>
  <c r="L21" i="12" s="1"/>
  <c r="L22" i="12"/>
  <c r="L20" i="12"/>
  <c r="M17" i="12"/>
  <c r="V26" i="12"/>
  <c r="W24" i="12"/>
  <c r="B24" i="12" s="1"/>
  <c r="Y28" i="12"/>
  <c r="X30" i="12"/>
  <c r="W22" i="12"/>
  <c r="B22" i="12" s="1"/>
  <c r="W20" i="12"/>
  <c r="B20" i="12" s="1"/>
  <c r="X17" i="12"/>
  <c r="W19" i="12"/>
  <c r="W21" i="12" s="1"/>
  <c r="B21" i="12" s="1"/>
  <c r="W30" i="10"/>
  <c r="X28" i="10"/>
  <c r="K30" i="10"/>
  <c r="L28" i="10"/>
  <c r="J55" i="10"/>
  <c r="J57" i="10" s="1"/>
  <c r="J61" i="10"/>
  <c r="J58" i="10"/>
  <c r="J56" i="10"/>
  <c r="K53" i="10"/>
  <c r="K19" i="10"/>
  <c r="K21" i="10" s="1"/>
  <c r="L17" i="10"/>
  <c r="K22" i="10"/>
  <c r="K20" i="10"/>
  <c r="J26" i="10"/>
  <c r="K24" i="10"/>
  <c r="V22" i="10"/>
  <c r="V20" i="10"/>
  <c r="V19" i="10"/>
  <c r="V21" i="10" s="1"/>
  <c r="W17" i="10"/>
  <c r="U26" i="10"/>
  <c r="V24" i="10"/>
  <c r="I63" i="10"/>
  <c r="I62" i="10"/>
  <c r="I64" i="10" s="1"/>
  <c r="V55" i="10"/>
  <c r="V57" i="10" s="1"/>
  <c r="V58" i="10"/>
  <c r="V56" i="10"/>
  <c r="W53" i="10"/>
  <c r="W30" i="8"/>
  <c r="X28" i="8"/>
  <c r="K30" i="8"/>
  <c r="L28" i="8"/>
  <c r="J55" i="8"/>
  <c r="J57" i="8" s="1"/>
  <c r="J61" i="8"/>
  <c r="J58" i="8"/>
  <c r="J56" i="8"/>
  <c r="K53" i="8"/>
  <c r="K19" i="8"/>
  <c r="K21" i="8" s="1"/>
  <c r="L17" i="8"/>
  <c r="K22" i="8"/>
  <c r="K20" i="8"/>
  <c r="J26" i="8"/>
  <c r="K24" i="8"/>
  <c r="V22" i="8"/>
  <c r="V20" i="8"/>
  <c r="V19" i="8"/>
  <c r="V21" i="8" s="1"/>
  <c r="W17" i="8"/>
  <c r="I63" i="8"/>
  <c r="I62" i="8"/>
  <c r="I64" i="8" s="1"/>
  <c r="V55" i="8"/>
  <c r="V57" i="8" s="1"/>
  <c r="V58" i="8"/>
  <c r="V56" i="8"/>
  <c r="W53" i="8"/>
  <c r="U26" i="8"/>
  <c r="V24" i="8"/>
  <c r="B20" i="14" l="1"/>
  <c r="B17" i="8"/>
  <c r="B19" i="12"/>
  <c r="B55" i="17"/>
  <c r="B19" i="17"/>
  <c r="Y30" i="17"/>
  <c r="Z28" i="17"/>
  <c r="M30" i="17"/>
  <c r="N28" i="17"/>
  <c r="X55" i="17"/>
  <c r="X57" i="17" s="1"/>
  <c r="X58" i="17"/>
  <c r="X56" i="17"/>
  <c r="Y53" i="17"/>
  <c r="K63" i="17"/>
  <c r="K62" i="17"/>
  <c r="K64" i="17" s="1"/>
  <c r="L55" i="17"/>
  <c r="L57" i="17" s="1"/>
  <c r="L61" i="17"/>
  <c r="L58" i="17"/>
  <c r="L56" i="17"/>
  <c r="M53" i="17"/>
  <c r="W26" i="17"/>
  <c r="B26" i="17" s="1"/>
  <c r="X24" i="17"/>
  <c r="M19" i="17"/>
  <c r="M21" i="17" s="1"/>
  <c r="N17" i="17"/>
  <c r="M22" i="17"/>
  <c r="M20" i="17"/>
  <c r="L26" i="17"/>
  <c r="M24" i="17"/>
  <c r="X22" i="17"/>
  <c r="X20" i="17"/>
  <c r="X19" i="17"/>
  <c r="X21" i="17" s="1"/>
  <c r="Y17" i="17"/>
  <c r="L61" i="14"/>
  <c r="L58" i="14"/>
  <c r="L56" i="14"/>
  <c r="M53" i="14"/>
  <c r="L55" i="14"/>
  <c r="L57" i="14" s="1"/>
  <c r="X19" i="14"/>
  <c r="X21" i="14" s="1"/>
  <c r="B21" i="14" s="1"/>
  <c r="Y17" i="14"/>
  <c r="X22" i="14"/>
  <c r="B22" i="14" s="1"/>
  <c r="X20" i="14"/>
  <c r="M22" i="14"/>
  <c r="M20" i="14"/>
  <c r="M19" i="14"/>
  <c r="M21" i="14" s="1"/>
  <c r="N17" i="14"/>
  <c r="W26" i="14"/>
  <c r="X24" i="14"/>
  <c r="B24" i="14" s="1"/>
  <c r="L26" i="14"/>
  <c r="M24" i="14"/>
  <c r="X58" i="14"/>
  <c r="B58" i="14" s="1"/>
  <c r="X56" i="14"/>
  <c r="B56" i="14" s="1"/>
  <c r="Y53" i="14"/>
  <c r="X55" i="14"/>
  <c r="X57" i="14" s="1"/>
  <c r="B57" i="14" s="1"/>
  <c r="X30" i="14"/>
  <c r="B30" i="14" s="1"/>
  <c r="Y28" i="14"/>
  <c r="L30" i="14"/>
  <c r="M28" i="14"/>
  <c r="K62" i="14"/>
  <c r="K64" i="14" s="1"/>
  <c r="K63" i="14"/>
  <c r="X19" i="12"/>
  <c r="X21" i="12" s="1"/>
  <c r="X22" i="12"/>
  <c r="X20" i="12"/>
  <c r="Y17" i="12"/>
  <c r="Y30" i="12"/>
  <c r="Z28" i="12"/>
  <c r="L55" i="12"/>
  <c r="L57" i="12" s="1"/>
  <c r="L61" i="12"/>
  <c r="L58" i="12"/>
  <c r="L56" i="12"/>
  <c r="M53" i="12"/>
  <c r="N26" i="12"/>
  <c r="O24" i="12"/>
  <c r="M30" i="12"/>
  <c r="N28" i="12"/>
  <c r="X24" i="12"/>
  <c r="W26" i="12"/>
  <c r="B26" i="12" s="1"/>
  <c r="M22" i="12"/>
  <c r="M20" i="12"/>
  <c r="N17" i="12"/>
  <c r="M19" i="12"/>
  <c r="M21" i="12" s="1"/>
  <c r="K63" i="12"/>
  <c r="K62" i="12"/>
  <c r="K64" i="12" s="1"/>
  <c r="X55" i="12"/>
  <c r="X57" i="12" s="1"/>
  <c r="X58" i="12"/>
  <c r="X56" i="12"/>
  <c r="Y53" i="12"/>
  <c r="B53" i="12" s="1"/>
  <c r="V26" i="10"/>
  <c r="W24" i="10"/>
  <c r="W19" i="10"/>
  <c r="W21" i="10" s="1"/>
  <c r="X17" i="10"/>
  <c r="B17" i="10" s="1"/>
  <c r="W22" i="10"/>
  <c r="W20" i="10"/>
  <c r="K26" i="10"/>
  <c r="L24" i="10"/>
  <c r="L22" i="10"/>
  <c r="L20" i="10"/>
  <c r="L19" i="10"/>
  <c r="L21" i="10" s="1"/>
  <c r="M17" i="10"/>
  <c r="K61" i="10"/>
  <c r="K58" i="10"/>
  <c r="K56" i="10"/>
  <c r="L53" i="10"/>
  <c r="K55" i="10"/>
  <c r="K57" i="10" s="1"/>
  <c r="W58" i="10"/>
  <c r="W56" i="10"/>
  <c r="X53" i="10"/>
  <c r="B53" i="10" s="1"/>
  <c r="W55" i="10"/>
  <c r="W57" i="10" s="1"/>
  <c r="J62" i="10"/>
  <c r="J64" i="10" s="1"/>
  <c r="J63" i="10"/>
  <c r="M28" i="10"/>
  <c r="L30" i="10"/>
  <c r="Y28" i="10"/>
  <c r="X30" i="10"/>
  <c r="B30" i="10" s="1"/>
  <c r="W19" i="8"/>
  <c r="W21" i="8" s="1"/>
  <c r="X17" i="8"/>
  <c r="W22" i="8"/>
  <c r="W20" i="8"/>
  <c r="K26" i="8"/>
  <c r="L24" i="8"/>
  <c r="L22" i="8"/>
  <c r="L20" i="8"/>
  <c r="L19" i="8"/>
  <c r="L21" i="8" s="1"/>
  <c r="M17" i="8"/>
  <c r="K61" i="8"/>
  <c r="K58" i="8"/>
  <c r="K56" i="8"/>
  <c r="L53" i="8"/>
  <c r="K55" i="8"/>
  <c r="K57" i="8" s="1"/>
  <c r="V26" i="8"/>
  <c r="W24" i="8"/>
  <c r="W58" i="8"/>
  <c r="W56" i="8"/>
  <c r="X53" i="8"/>
  <c r="B53" i="8" s="1"/>
  <c r="W55" i="8"/>
  <c r="W57" i="8" s="1"/>
  <c r="J62" i="8"/>
  <c r="J64" i="8" s="1"/>
  <c r="J63" i="8"/>
  <c r="M28" i="8"/>
  <c r="L30" i="8"/>
  <c r="Y28" i="8"/>
  <c r="X30" i="8"/>
  <c r="B30" i="8" s="1"/>
  <c r="B55" i="14" l="1"/>
  <c r="B19" i="14"/>
  <c r="B20" i="10"/>
  <c r="B56" i="8"/>
  <c r="B24" i="8"/>
  <c r="L62" i="17"/>
  <c r="L64" i="17" s="1"/>
  <c r="L63" i="17"/>
  <c r="Y58" i="17"/>
  <c r="Y56" i="17"/>
  <c r="Z53" i="17"/>
  <c r="Y55" i="17"/>
  <c r="Y57" i="17" s="1"/>
  <c r="Y19" i="17"/>
  <c r="Y21" i="17" s="1"/>
  <c r="Z17" i="17"/>
  <c r="Y22" i="17"/>
  <c r="Y20" i="17"/>
  <c r="M26" i="17"/>
  <c r="N24" i="17"/>
  <c r="N22" i="17"/>
  <c r="N20" i="17"/>
  <c r="N19" i="17"/>
  <c r="N21" i="17" s="1"/>
  <c r="O17" i="17"/>
  <c r="X26" i="17"/>
  <c r="Y24" i="17"/>
  <c r="M61" i="17"/>
  <c r="M58" i="17"/>
  <c r="M56" i="17"/>
  <c r="N53" i="17"/>
  <c r="M55" i="17"/>
  <c r="M57" i="17" s="1"/>
  <c r="O28" i="17"/>
  <c r="N30" i="17"/>
  <c r="AA28" i="17"/>
  <c r="Z30" i="17"/>
  <c r="Y55" i="14"/>
  <c r="Y57" i="14" s="1"/>
  <c r="Y58" i="14"/>
  <c r="Y56" i="14"/>
  <c r="Z53" i="14"/>
  <c r="M26" i="14"/>
  <c r="N24" i="14"/>
  <c r="X26" i="14"/>
  <c r="B26" i="14" s="1"/>
  <c r="Y24" i="14"/>
  <c r="N19" i="14"/>
  <c r="N21" i="14" s="1"/>
  <c r="O17" i="14"/>
  <c r="N22" i="14"/>
  <c r="N20" i="14"/>
  <c r="Y22" i="14"/>
  <c r="Y20" i="14"/>
  <c r="Y19" i="14"/>
  <c r="Y21" i="14" s="1"/>
  <c r="Z17" i="14"/>
  <c r="L63" i="14"/>
  <c r="L62" i="14"/>
  <c r="L64" i="14" s="1"/>
  <c r="N28" i="14"/>
  <c r="M30" i="14"/>
  <c r="Z28" i="14"/>
  <c r="Y30" i="14"/>
  <c r="M55" i="14"/>
  <c r="M57" i="14" s="1"/>
  <c r="M61" i="14"/>
  <c r="M58" i="14"/>
  <c r="M56" i="14"/>
  <c r="N53" i="14"/>
  <c r="O28" i="12"/>
  <c r="N30" i="12"/>
  <c r="P24" i="12"/>
  <c r="O26" i="12"/>
  <c r="M61" i="12"/>
  <c r="M58" i="12"/>
  <c r="M56" i="12"/>
  <c r="N53" i="12"/>
  <c r="M55" i="12"/>
  <c r="M57" i="12" s="1"/>
  <c r="Y58" i="12"/>
  <c r="B58" i="12" s="1"/>
  <c r="Y56" i="12"/>
  <c r="B56" i="12" s="1"/>
  <c r="Z53" i="12"/>
  <c r="Y55" i="12"/>
  <c r="N19" i="12"/>
  <c r="N21" i="12" s="1"/>
  <c r="N22" i="12"/>
  <c r="N20" i="12"/>
  <c r="O17" i="12"/>
  <c r="X26" i="12"/>
  <c r="Y24" i="12"/>
  <c r="L62" i="12"/>
  <c r="L64" i="12" s="1"/>
  <c r="L63" i="12"/>
  <c r="AA28" i="12"/>
  <c r="Z30" i="12"/>
  <c r="Y22" i="12"/>
  <c r="Y20" i="12"/>
  <c r="Z17" i="12"/>
  <c r="Y19" i="12"/>
  <c r="Y21" i="12" s="1"/>
  <c r="Y30" i="10"/>
  <c r="Z28" i="10"/>
  <c r="M30" i="10"/>
  <c r="N28" i="10"/>
  <c r="X55" i="10"/>
  <c r="X57" i="10" s="1"/>
  <c r="X58" i="10"/>
  <c r="B58" i="10" s="1"/>
  <c r="X56" i="10"/>
  <c r="B56" i="10" s="1"/>
  <c r="Y53" i="10"/>
  <c r="K63" i="10"/>
  <c r="K62" i="10"/>
  <c r="K64" i="10" s="1"/>
  <c r="L55" i="10"/>
  <c r="L57" i="10" s="1"/>
  <c r="L61" i="10"/>
  <c r="L58" i="10"/>
  <c r="L56" i="10"/>
  <c r="M53" i="10"/>
  <c r="M19" i="10"/>
  <c r="M21" i="10" s="1"/>
  <c r="N17" i="10"/>
  <c r="M22" i="10"/>
  <c r="M20" i="10"/>
  <c r="L26" i="10"/>
  <c r="M24" i="10"/>
  <c r="X22" i="10"/>
  <c r="B22" i="10" s="1"/>
  <c r="X20" i="10"/>
  <c r="X19" i="10"/>
  <c r="X21" i="10" s="1"/>
  <c r="B21" i="10" s="1"/>
  <c r="Y17" i="10"/>
  <c r="W26" i="10"/>
  <c r="X24" i="10"/>
  <c r="B24" i="10" s="1"/>
  <c r="Y30" i="8"/>
  <c r="Z28" i="8"/>
  <c r="M30" i="8"/>
  <c r="N28" i="8"/>
  <c r="X55" i="8"/>
  <c r="X57" i="8" s="1"/>
  <c r="B57" i="8" s="1"/>
  <c r="X58" i="8"/>
  <c r="B58" i="8" s="1"/>
  <c r="X56" i="8"/>
  <c r="Y53" i="8"/>
  <c r="W26" i="8"/>
  <c r="X24" i="8"/>
  <c r="K63" i="8"/>
  <c r="K62" i="8"/>
  <c r="K64" i="8" s="1"/>
  <c r="L55" i="8"/>
  <c r="L57" i="8" s="1"/>
  <c r="L61" i="8"/>
  <c r="L58" i="8"/>
  <c r="L56" i="8"/>
  <c r="M53" i="8"/>
  <c r="M19" i="8"/>
  <c r="M21" i="8" s="1"/>
  <c r="N17" i="8"/>
  <c r="M22" i="8"/>
  <c r="M20" i="8"/>
  <c r="L26" i="8"/>
  <c r="M24" i="8"/>
  <c r="X22" i="8"/>
  <c r="B22" i="8" s="1"/>
  <c r="X20" i="8"/>
  <c r="B20" i="8" s="1"/>
  <c r="X19" i="8"/>
  <c r="X21" i="8" s="1"/>
  <c r="B21" i="8" s="1"/>
  <c r="Y17" i="8"/>
  <c r="Y57" i="12" l="1"/>
  <c r="B57" i="12" s="1"/>
  <c r="B55" i="12"/>
  <c r="B19" i="10"/>
  <c r="B55" i="8"/>
  <c r="B19" i="8"/>
  <c r="AA30" i="17"/>
  <c r="AB28" i="17"/>
  <c r="O30" i="17"/>
  <c r="P28" i="17"/>
  <c r="N55" i="17"/>
  <c r="N57" i="17" s="1"/>
  <c r="N61" i="17"/>
  <c r="N58" i="17"/>
  <c r="N56" i="17"/>
  <c r="O53" i="17"/>
  <c r="Y26" i="17"/>
  <c r="Z24" i="17"/>
  <c r="O19" i="17"/>
  <c r="O21" i="17" s="1"/>
  <c r="P17" i="17"/>
  <c r="O22" i="17"/>
  <c r="O20" i="17"/>
  <c r="N26" i="17"/>
  <c r="O24" i="17"/>
  <c r="Z22" i="17"/>
  <c r="Z20" i="17"/>
  <c r="Z19" i="17"/>
  <c r="Z21" i="17" s="1"/>
  <c r="AA17" i="17"/>
  <c r="M63" i="17"/>
  <c r="M62" i="17"/>
  <c r="M64" i="17" s="1"/>
  <c r="Z55" i="17"/>
  <c r="Z57" i="17" s="1"/>
  <c r="Z58" i="17"/>
  <c r="Z56" i="17"/>
  <c r="AA53" i="17"/>
  <c r="M62" i="14"/>
  <c r="M64" i="14" s="1"/>
  <c r="M63" i="14"/>
  <c r="Z19" i="14"/>
  <c r="Z21" i="14" s="1"/>
  <c r="AA17" i="14"/>
  <c r="Z22" i="14"/>
  <c r="Z20" i="14"/>
  <c r="O22" i="14"/>
  <c r="O20" i="14"/>
  <c r="O19" i="14"/>
  <c r="O21" i="14" s="1"/>
  <c r="P17" i="14"/>
  <c r="Y26" i="14"/>
  <c r="Z24" i="14"/>
  <c r="N26" i="14"/>
  <c r="O24" i="14"/>
  <c r="Z58" i="14"/>
  <c r="Z56" i="14"/>
  <c r="AA53" i="14"/>
  <c r="Z55" i="14"/>
  <c r="Z57" i="14" s="1"/>
  <c r="N61" i="14"/>
  <c r="N58" i="14"/>
  <c r="N56" i="14"/>
  <c r="O53" i="14"/>
  <c r="N55" i="14"/>
  <c r="N57" i="14" s="1"/>
  <c r="Z30" i="14"/>
  <c r="AA28" i="14"/>
  <c r="N30" i="14"/>
  <c r="O28" i="14"/>
  <c r="Z19" i="12"/>
  <c r="Z21" i="12" s="1"/>
  <c r="Z22" i="12"/>
  <c r="Z20" i="12"/>
  <c r="AA17" i="12"/>
  <c r="AA30" i="12"/>
  <c r="AB28" i="12"/>
  <c r="Z55" i="12"/>
  <c r="Z57" i="12" s="1"/>
  <c r="Z58" i="12"/>
  <c r="Z56" i="12"/>
  <c r="AA53" i="12"/>
  <c r="M63" i="12"/>
  <c r="M62" i="12"/>
  <c r="M64" i="12" s="1"/>
  <c r="P26" i="12"/>
  <c r="Q24" i="12"/>
  <c r="Q26" i="12" s="1"/>
  <c r="O30" i="12"/>
  <c r="P28" i="12"/>
  <c r="Z24" i="12"/>
  <c r="Y26" i="12"/>
  <c r="O22" i="12"/>
  <c r="O20" i="12"/>
  <c r="P17" i="12"/>
  <c r="O19" i="12"/>
  <c r="O21" i="12" s="1"/>
  <c r="N55" i="12"/>
  <c r="N57" i="12" s="1"/>
  <c r="N61" i="12"/>
  <c r="N58" i="12"/>
  <c r="N56" i="12"/>
  <c r="O53" i="12"/>
  <c r="L62" i="10"/>
  <c r="L64" i="10" s="1"/>
  <c r="L63" i="10"/>
  <c r="Y58" i="10"/>
  <c r="Y56" i="10"/>
  <c r="Z53" i="10"/>
  <c r="Y55" i="10"/>
  <c r="Y57" i="10" s="1"/>
  <c r="B57" i="10" s="1"/>
  <c r="X26" i="10"/>
  <c r="B26" i="10" s="1"/>
  <c r="Y24" i="10"/>
  <c r="Y19" i="10"/>
  <c r="Y21" i="10" s="1"/>
  <c r="Z17" i="10"/>
  <c r="Y22" i="10"/>
  <c r="Y20" i="10"/>
  <c r="M26" i="10"/>
  <c r="N24" i="10"/>
  <c r="N22" i="10"/>
  <c r="N20" i="10"/>
  <c r="N19" i="10"/>
  <c r="N21" i="10" s="1"/>
  <c r="O17" i="10"/>
  <c r="M61" i="10"/>
  <c r="M58" i="10"/>
  <c r="M56" i="10"/>
  <c r="N53" i="10"/>
  <c r="M55" i="10"/>
  <c r="M57" i="10" s="1"/>
  <c r="O28" i="10"/>
  <c r="N30" i="10"/>
  <c r="AA28" i="10"/>
  <c r="Z30" i="10"/>
  <c r="L62" i="8"/>
  <c r="L64" i="8" s="1"/>
  <c r="L63" i="8"/>
  <c r="X26" i="8"/>
  <c r="B26" i="8" s="1"/>
  <c r="Y24" i="8"/>
  <c r="Y58" i="8"/>
  <c r="Y56" i="8"/>
  <c r="Z53" i="8"/>
  <c r="Y55" i="8"/>
  <c r="Y57" i="8" s="1"/>
  <c r="Y19" i="8"/>
  <c r="Y21" i="8" s="1"/>
  <c r="Z17" i="8"/>
  <c r="Y22" i="8"/>
  <c r="Y20" i="8"/>
  <c r="M26" i="8"/>
  <c r="N24" i="8"/>
  <c r="N22" i="8"/>
  <c r="N20" i="8"/>
  <c r="N19" i="8"/>
  <c r="N21" i="8" s="1"/>
  <c r="O17" i="8"/>
  <c r="M61" i="8"/>
  <c r="M58" i="8"/>
  <c r="M56" i="8"/>
  <c r="N53" i="8"/>
  <c r="M55" i="8"/>
  <c r="M57" i="8" s="1"/>
  <c r="O28" i="8"/>
  <c r="N30" i="8"/>
  <c r="AA28" i="8"/>
  <c r="Z30" i="8"/>
  <c r="B55" i="10" l="1"/>
  <c r="AA19" i="17"/>
  <c r="AA21" i="17" s="1"/>
  <c r="AB17" i="17"/>
  <c r="AA22" i="17"/>
  <c r="AA20" i="17"/>
  <c r="O26" i="17"/>
  <c r="P24" i="17"/>
  <c r="P22" i="17"/>
  <c r="P20" i="17"/>
  <c r="P19" i="17"/>
  <c r="P21" i="17" s="1"/>
  <c r="Q17" i="17"/>
  <c r="Z26" i="17"/>
  <c r="AA24" i="17"/>
  <c r="O61" i="17"/>
  <c r="O58" i="17"/>
  <c r="O56" i="17"/>
  <c r="P53" i="17"/>
  <c r="O55" i="17"/>
  <c r="O57" i="17" s="1"/>
  <c r="AA58" i="17"/>
  <c r="AA56" i="17"/>
  <c r="AB53" i="17"/>
  <c r="AA55" i="17"/>
  <c r="AA57" i="17" s="1"/>
  <c r="N62" i="17"/>
  <c r="N64" i="17" s="1"/>
  <c r="N63" i="17"/>
  <c r="Q28" i="17"/>
  <c r="Q30" i="17" s="1"/>
  <c r="P30" i="17"/>
  <c r="AC28" i="17"/>
  <c r="AC30" i="17" s="1"/>
  <c r="AB30" i="17"/>
  <c r="O55" i="14"/>
  <c r="O57" i="14" s="1"/>
  <c r="O61" i="14"/>
  <c r="O58" i="14"/>
  <c r="O56" i="14"/>
  <c r="P53" i="14"/>
  <c r="P28" i="14"/>
  <c r="O30" i="14"/>
  <c r="AB28" i="14"/>
  <c r="AA30" i="14"/>
  <c r="N63" i="14"/>
  <c r="N62" i="14"/>
  <c r="N64" i="14" s="1"/>
  <c r="AA55" i="14"/>
  <c r="AA57" i="14" s="1"/>
  <c r="AA58" i="14"/>
  <c r="AA56" i="14"/>
  <c r="AB53" i="14"/>
  <c r="O26" i="14"/>
  <c r="P24" i="14"/>
  <c r="Z26" i="14"/>
  <c r="AA24" i="14"/>
  <c r="P19" i="14"/>
  <c r="P21" i="14" s="1"/>
  <c r="Q17" i="14"/>
  <c r="P22" i="14"/>
  <c r="P20" i="14"/>
  <c r="AA22" i="14"/>
  <c r="AA20" i="14"/>
  <c r="AA19" i="14"/>
  <c r="AA21" i="14" s="1"/>
  <c r="AB17" i="14"/>
  <c r="N62" i="12"/>
  <c r="N64" i="12" s="1"/>
  <c r="N63" i="12"/>
  <c r="Q28" i="12"/>
  <c r="Q30" i="12" s="1"/>
  <c r="P30" i="12"/>
  <c r="AA58" i="12"/>
  <c r="AA56" i="12"/>
  <c r="AB53" i="12"/>
  <c r="AA55" i="12"/>
  <c r="AA57" i="12" s="1"/>
  <c r="O61" i="12"/>
  <c r="O58" i="12"/>
  <c r="O56" i="12"/>
  <c r="P53" i="12"/>
  <c r="O55" i="12"/>
  <c r="O57" i="12" s="1"/>
  <c r="P19" i="12"/>
  <c r="P21" i="12" s="1"/>
  <c r="P22" i="12"/>
  <c r="P20" i="12"/>
  <c r="Q17" i="12"/>
  <c r="Z26" i="12"/>
  <c r="AA24" i="12"/>
  <c r="AC28" i="12"/>
  <c r="AC30" i="12" s="1"/>
  <c r="AB30" i="12"/>
  <c r="AA22" i="12"/>
  <c r="AA20" i="12"/>
  <c r="AB17" i="12"/>
  <c r="AA19" i="12"/>
  <c r="AA21" i="12" s="1"/>
  <c r="AA30" i="10"/>
  <c r="AB28" i="10"/>
  <c r="O30" i="10"/>
  <c r="P28" i="10"/>
  <c r="N55" i="10"/>
  <c r="N57" i="10" s="1"/>
  <c r="N61" i="10"/>
  <c r="N58" i="10"/>
  <c r="N56" i="10"/>
  <c r="O53" i="10"/>
  <c r="O19" i="10"/>
  <c r="O21" i="10" s="1"/>
  <c r="P17" i="10"/>
  <c r="O22" i="10"/>
  <c r="O20" i="10"/>
  <c r="N26" i="10"/>
  <c r="O24" i="10"/>
  <c r="Z22" i="10"/>
  <c r="Z20" i="10"/>
  <c r="Z19" i="10"/>
  <c r="Z21" i="10" s="1"/>
  <c r="AA17" i="10"/>
  <c r="Y26" i="10"/>
  <c r="Z24" i="10"/>
  <c r="M63" i="10"/>
  <c r="M62" i="10"/>
  <c r="M64" i="10" s="1"/>
  <c r="Z55" i="10"/>
  <c r="Z57" i="10" s="1"/>
  <c r="Z58" i="10"/>
  <c r="Z56" i="10"/>
  <c r="AA53" i="10"/>
  <c r="AA30" i="8"/>
  <c r="AB28" i="8"/>
  <c r="O30" i="8"/>
  <c r="P28" i="8"/>
  <c r="N55" i="8"/>
  <c r="N57" i="8" s="1"/>
  <c r="N61" i="8"/>
  <c r="N58" i="8"/>
  <c r="N56" i="8"/>
  <c r="O53" i="8"/>
  <c r="O19" i="8"/>
  <c r="O21" i="8" s="1"/>
  <c r="P17" i="8"/>
  <c r="O22" i="8"/>
  <c r="O20" i="8"/>
  <c r="N26" i="8"/>
  <c r="O24" i="8"/>
  <c r="Z22" i="8"/>
  <c r="Z20" i="8"/>
  <c r="Z19" i="8"/>
  <c r="Z21" i="8" s="1"/>
  <c r="AA17" i="8"/>
  <c r="M63" i="8"/>
  <c r="M62" i="8"/>
  <c r="M64" i="8" s="1"/>
  <c r="Z55" i="8"/>
  <c r="Z57" i="8" s="1"/>
  <c r="Z58" i="8"/>
  <c r="Z56" i="8"/>
  <c r="AA53" i="8"/>
  <c r="Y26" i="8"/>
  <c r="Z24" i="8"/>
  <c r="AB55" i="17" l="1"/>
  <c r="AB57" i="17" s="1"/>
  <c r="AB58" i="17"/>
  <c r="AB56" i="17"/>
  <c r="AC53" i="17"/>
  <c r="O63" i="17"/>
  <c r="O62" i="17"/>
  <c r="O64" i="17" s="1"/>
  <c r="P55" i="17"/>
  <c r="P57" i="17" s="1"/>
  <c r="P61" i="17"/>
  <c r="P58" i="17"/>
  <c r="P56" i="17"/>
  <c r="Q53" i="17"/>
  <c r="AA26" i="17"/>
  <c r="AB24" i="17"/>
  <c r="Q19" i="17"/>
  <c r="Q21" i="17" s="1"/>
  <c r="Q22" i="17"/>
  <c r="Q20" i="17"/>
  <c r="P26" i="17"/>
  <c r="Q24" i="17"/>
  <c r="Q26" i="17" s="1"/>
  <c r="AB22" i="17"/>
  <c r="AB20" i="17"/>
  <c r="AB19" i="17"/>
  <c r="AB21" i="17" s="1"/>
  <c r="AC17" i="17"/>
  <c r="P61" i="14"/>
  <c r="P58" i="14"/>
  <c r="P56" i="14"/>
  <c r="Q53" i="14"/>
  <c r="P55" i="14"/>
  <c r="P57" i="14" s="1"/>
  <c r="AB19" i="14"/>
  <c r="AB21" i="14" s="1"/>
  <c r="AC17" i="14"/>
  <c r="AB22" i="14"/>
  <c r="AB20" i="14"/>
  <c r="Q22" i="14"/>
  <c r="Q20" i="14"/>
  <c r="Q19" i="14"/>
  <c r="Q21" i="14" s="1"/>
  <c r="AA26" i="14"/>
  <c r="AB24" i="14"/>
  <c r="P26" i="14"/>
  <c r="Q24" i="14"/>
  <c r="Q26" i="14" s="1"/>
  <c r="AB58" i="14"/>
  <c r="AB56" i="14"/>
  <c r="AC53" i="14"/>
  <c r="AB55" i="14"/>
  <c r="AB57" i="14" s="1"/>
  <c r="AB30" i="14"/>
  <c r="AC28" i="14"/>
  <c r="AC30" i="14" s="1"/>
  <c r="P30" i="14"/>
  <c r="Q28" i="14"/>
  <c r="Q30" i="14" s="1"/>
  <c r="O62" i="14"/>
  <c r="O64" i="14" s="1"/>
  <c r="O63" i="14"/>
  <c r="AB19" i="12"/>
  <c r="AB21" i="12" s="1"/>
  <c r="AB22" i="12"/>
  <c r="AB20" i="12"/>
  <c r="AC17" i="12"/>
  <c r="P55" i="12"/>
  <c r="P57" i="12" s="1"/>
  <c r="P61" i="12"/>
  <c r="P58" i="12"/>
  <c r="P56" i="12"/>
  <c r="Q53" i="12"/>
  <c r="AB24" i="12"/>
  <c r="AA26" i="12"/>
  <c r="Q22" i="12"/>
  <c r="Q20" i="12"/>
  <c r="Q19" i="12"/>
  <c r="Q21" i="12" s="1"/>
  <c r="O63" i="12"/>
  <c r="O62" i="12"/>
  <c r="O64" i="12" s="1"/>
  <c r="AB55" i="12"/>
  <c r="AB57" i="12" s="1"/>
  <c r="AB58" i="12"/>
  <c r="AB56" i="12"/>
  <c r="AC53" i="12"/>
  <c r="Z26" i="10"/>
  <c r="AA24" i="10"/>
  <c r="AA19" i="10"/>
  <c r="AA21" i="10" s="1"/>
  <c r="AB17" i="10"/>
  <c r="AA22" i="10"/>
  <c r="AA20" i="10"/>
  <c r="O26" i="10"/>
  <c r="P24" i="10"/>
  <c r="P22" i="10"/>
  <c r="P20" i="10"/>
  <c r="P19" i="10"/>
  <c r="P21" i="10" s="1"/>
  <c r="Q17" i="10"/>
  <c r="O61" i="10"/>
  <c r="O58" i="10"/>
  <c r="O56" i="10"/>
  <c r="P53" i="10"/>
  <c r="O55" i="10"/>
  <c r="O57" i="10" s="1"/>
  <c r="AA58" i="10"/>
  <c r="AA56" i="10"/>
  <c r="AB53" i="10"/>
  <c r="AA55" i="10"/>
  <c r="AA57" i="10" s="1"/>
  <c r="N62" i="10"/>
  <c r="N64" i="10" s="1"/>
  <c r="N63" i="10"/>
  <c r="Q28" i="10"/>
  <c r="Q30" i="10" s="1"/>
  <c r="P30" i="10"/>
  <c r="AC28" i="10"/>
  <c r="AC30" i="10" s="1"/>
  <c r="AB30" i="10"/>
  <c r="AA19" i="8"/>
  <c r="AA21" i="8" s="1"/>
  <c r="AB17" i="8"/>
  <c r="AA22" i="8"/>
  <c r="AA20" i="8"/>
  <c r="O26" i="8"/>
  <c r="P24" i="8"/>
  <c r="P22" i="8"/>
  <c r="P20" i="8"/>
  <c r="P19" i="8"/>
  <c r="P21" i="8" s="1"/>
  <c r="Q17" i="8"/>
  <c r="O61" i="8"/>
  <c r="O58" i="8"/>
  <c r="O56" i="8"/>
  <c r="P53" i="8"/>
  <c r="O55" i="8"/>
  <c r="O57" i="8" s="1"/>
  <c r="Z26" i="8"/>
  <c r="AA24" i="8"/>
  <c r="AA58" i="8"/>
  <c r="AA56" i="8"/>
  <c r="AB53" i="8"/>
  <c r="AA55" i="8"/>
  <c r="AA57" i="8" s="1"/>
  <c r="N62" i="8"/>
  <c r="N64" i="8" s="1"/>
  <c r="N63" i="8"/>
  <c r="Q28" i="8"/>
  <c r="Q30" i="8" s="1"/>
  <c r="P30" i="8"/>
  <c r="AC28" i="8"/>
  <c r="AC30" i="8" s="1"/>
  <c r="AB30" i="8"/>
  <c r="AC19" i="17" l="1"/>
  <c r="AC21" i="17" s="1"/>
  <c r="AC22" i="17"/>
  <c r="AC20" i="17"/>
  <c r="P62" i="17"/>
  <c r="P64" i="17" s="1"/>
  <c r="P63" i="17"/>
  <c r="AC58" i="17"/>
  <c r="AC56" i="17"/>
  <c r="AC55" i="17"/>
  <c r="AC57" i="17" s="1"/>
  <c r="AB26" i="17"/>
  <c r="AC24" i="17"/>
  <c r="AC26" i="17" s="1"/>
  <c r="Q61" i="17"/>
  <c r="R61" i="17" s="1"/>
  <c r="S61" i="17" s="1"/>
  <c r="T61" i="17" s="1"/>
  <c r="U61" i="17" s="1"/>
  <c r="V61" i="17" s="1"/>
  <c r="W61" i="17" s="1"/>
  <c r="X61" i="17" s="1"/>
  <c r="Y61" i="17" s="1"/>
  <c r="Z61" i="17" s="1"/>
  <c r="AA61" i="17" s="1"/>
  <c r="AB61" i="17" s="1"/>
  <c r="AC61" i="17" s="1"/>
  <c r="Q58" i="17"/>
  <c r="Q56" i="17"/>
  <c r="Q55" i="17"/>
  <c r="Q57" i="17" s="1"/>
  <c r="AC22" i="14"/>
  <c r="AC20" i="14"/>
  <c r="AC19" i="14"/>
  <c r="AC21" i="14" s="1"/>
  <c r="P63" i="14"/>
  <c r="P62" i="14"/>
  <c r="P64" i="14" s="1"/>
  <c r="AC55" i="14"/>
  <c r="AC57" i="14" s="1"/>
  <c r="AC58" i="14"/>
  <c r="AC56" i="14"/>
  <c r="AB26" i="14"/>
  <c r="AC24" i="14"/>
  <c r="AC26" i="14" s="1"/>
  <c r="Q55" i="14"/>
  <c r="Q57" i="14" s="1"/>
  <c r="Q61" i="14"/>
  <c r="R61" i="14" s="1"/>
  <c r="S61" i="14" s="1"/>
  <c r="T61" i="14" s="1"/>
  <c r="U61" i="14" s="1"/>
  <c r="V61" i="14" s="1"/>
  <c r="W61" i="14" s="1"/>
  <c r="X61" i="14" s="1"/>
  <c r="Y61" i="14" s="1"/>
  <c r="Z61" i="14" s="1"/>
  <c r="AA61" i="14" s="1"/>
  <c r="AB61" i="14" s="1"/>
  <c r="AC61" i="14" s="1"/>
  <c r="Q58" i="14"/>
  <c r="Q56" i="14"/>
  <c r="AC58" i="12"/>
  <c r="AC56" i="12"/>
  <c r="AC55" i="12"/>
  <c r="AC57" i="12" s="1"/>
  <c r="Q61" i="12"/>
  <c r="R61" i="12" s="1"/>
  <c r="S61" i="12" s="1"/>
  <c r="T61" i="12" s="1"/>
  <c r="U61" i="12" s="1"/>
  <c r="V61" i="12" s="1"/>
  <c r="W61" i="12" s="1"/>
  <c r="X61" i="12" s="1"/>
  <c r="Y61" i="12" s="1"/>
  <c r="Z61" i="12" s="1"/>
  <c r="AA61" i="12" s="1"/>
  <c r="AB61" i="12" s="1"/>
  <c r="AC61" i="12" s="1"/>
  <c r="Q58" i="12"/>
  <c r="Q56" i="12"/>
  <c r="Q55" i="12"/>
  <c r="Q57" i="12" s="1"/>
  <c r="AB26" i="12"/>
  <c r="AC24" i="12"/>
  <c r="AC26" i="12" s="1"/>
  <c r="P62" i="12"/>
  <c r="P64" i="12" s="1"/>
  <c r="P63" i="12"/>
  <c r="AC22" i="12"/>
  <c r="AC20" i="12"/>
  <c r="AC19" i="12"/>
  <c r="AC21" i="12" s="1"/>
  <c r="AB55" i="10"/>
  <c r="AB57" i="10" s="1"/>
  <c r="AB58" i="10"/>
  <c r="AB56" i="10"/>
  <c r="AC53" i="10"/>
  <c r="O63" i="10"/>
  <c r="O62" i="10"/>
  <c r="O64" i="10" s="1"/>
  <c r="P55" i="10"/>
  <c r="P57" i="10" s="1"/>
  <c r="P61" i="10"/>
  <c r="P58" i="10"/>
  <c r="P56" i="10"/>
  <c r="Q53" i="10"/>
  <c r="Q19" i="10"/>
  <c r="Q21" i="10" s="1"/>
  <c r="Q22" i="10"/>
  <c r="Q20" i="10"/>
  <c r="P26" i="10"/>
  <c r="Q24" i="10"/>
  <c r="Q26" i="10" s="1"/>
  <c r="AB22" i="10"/>
  <c r="AB20" i="10"/>
  <c r="AB19" i="10"/>
  <c r="AB21" i="10" s="1"/>
  <c r="AC17" i="10"/>
  <c r="AA26" i="10"/>
  <c r="AB24" i="10"/>
  <c r="AB55" i="8"/>
  <c r="AB57" i="8" s="1"/>
  <c r="AB58" i="8"/>
  <c r="AB56" i="8"/>
  <c r="AC53" i="8"/>
  <c r="AA26" i="8"/>
  <c r="AB24" i="8"/>
  <c r="O63" i="8"/>
  <c r="O62" i="8"/>
  <c r="O64" i="8" s="1"/>
  <c r="P55" i="8"/>
  <c r="P57" i="8" s="1"/>
  <c r="P61" i="8"/>
  <c r="P58" i="8"/>
  <c r="P56" i="8"/>
  <c r="Q53" i="8"/>
  <c r="Q19" i="8"/>
  <c r="Q21" i="8" s="1"/>
  <c r="Q22" i="8"/>
  <c r="Q20" i="8"/>
  <c r="P26" i="8"/>
  <c r="Q24" i="8"/>
  <c r="Q26" i="8" s="1"/>
  <c r="AB22" i="8"/>
  <c r="AB20" i="8"/>
  <c r="AB19" i="8"/>
  <c r="AB21" i="8" s="1"/>
  <c r="AC17" i="8"/>
  <c r="Q63" i="17" l="1"/>
  <c r="Q62" i="17"/>
  <c r="Q64" i="17" s="1"/>
  <c r="Q62" i="14"/>
  <c r="Q64" i="14" s="1"/>
  <c r="Q63" i="14"/>
  <c r="Q63" i="12"/>
  <c r="Q62" i="12"/>
  <c r="Q64" i="12" s="1"/>
  <c r="AB26" i="10"/>
  <c r="AC24" i="10"/>
  <c r="AC26" i="10" s="1"/>
  <c r="AC19" i="10"/>
  <c r="AC21" i="10" s="1"/>
  <c r="AC22" i="10"/>
  <c r="AC20" i="10"/>
  <c r="P62" i="10"/>
  <c r="P64" i="10" s="1"/>
  <c r="P63" i="10"/>
  <c r="AC58" i="10"/>
  <c r="AC56" i="10"/>
  <c r="AC55" i="10"/>
  <c r="AC57" i="10" s="1"/>
  <c r="Q61" i="10"/>
  <c r="R61" i="10" s="1"/>
  <c r="S61" i="10" s="1"/>
  <c r="Q58" i="10"/>
  <c r="Q56" i="10"/>
  <c r="Q55" i="10"/>
  <c r="Q57" i="10" s="1"/>
  <c r="AC19" i="8"/>
  <c r="AC21" i="8" s="1"/>
  <c r="AC22" i="8"/>
  <c r="AC20" i="8"/>
  <c r="P62" i="8"/>
  <c r="P64" i="8" s="1"/>
  <c r="P63" i="8"/>
  <c r="AB26" i="8"/>
  <c r="AC24" i="8"/>
  <c r="AC26" i="8" s="1"/>
  <c r="AC58" i="8"/>
  <c r="AC56" i="8"/>
  <c r="AC55" i="8"/>
  <c r="AC57" i="8" s="1"/>
  <c r="Q61" i="8"/>
  <c r="R61" i="8" s="1"/>
  <c r="S61" i="8" s="1"/>
  <c r="T61" i="8" s="1"/>
  <c r="U61" i="8" s="1"/>
  <c r="V61" i="8" s="1"/>
  <c r="W61" i="8" s="1"/>
  <c r="X61" i="8" s="1"/>
  <c r="Y61" i="8" s="1"/>
  <c r="Z61" i="8" s="1"/>
  <c r="AA61" i="8" s="1"/>
  <c r="AB61" i="8" s="1"/>
  <c r="AC61" i="8" s="1"/>
  <c r="Q58" i="8"/>
  <c r="Q56" i="8"/>
  <c r="Q55" i="8"/>
  <c r="Q57" i="8" s="1"/>
  <c r="T61" i="10" l="1"/>
  <c r="S62" i="10"/>
  <c r="S64" i="10" s="1"/>
  <c r="S63" i="10"/>
  <c r="R62" i="17"/>
  <c r="R63" i="17"/>
  <c r="R63" i="14"/>
  <c r="R62" i="14"/>
  <c r="R62" i="12"/>
  <c r="R63" i="12"/>
  <c r="Q63" i="10"/>
  <c r="Q62" i="10"/>
  <c r="Q64" i="10" s="1"/>
  <c r="Q63" i="8"/>
  <c r="Q62" i="8"/>
  <c r="Q64" i="8" s="1"/>
  <c r="U61" i="10" l="1"/>
  <c r="T63" i="10"/>
  <c r="T62" i="10"/>
  <c r="T64" i="10" s="1"/>
  <c r="R64" i="17"/>
  <c r="S63" i="17"/>
  <c r="S62" i="17"/>
  <c r="S64" i="17" s="1"/>
  <c r="S62" i="14"/>
  <c r="S64" i="14" s="1"/>
  <c r="S63" i="14"/>
  <c r="R64" i="14"/>
  <c r="R64" i="12"/>
  <c r="S63" i="12"/>
  <c r="S62" i="12"/>
  <c r="S64" i="12" s="1"/>
  <c r="R62" i="10"/>
  <c r="R63" i="10"/>
  <c r="R62" i="8"/>
  <c r="R63" i="8"/>
  <c r="V61" i="10" l="1"/>
  <c r="U62" i="10"/>
  <c r="U64" i="10" s="1"/>
  <c r="U63" i="10"/>
  <c r="T62" i="17"/>
  <c r="T64" i="17" s="1"/>
  <c r="T63" i="17"/>
  <c r="T63" i="14"/>
  <c r="T62" i="14"/>
  <c r="T64" i="14" s="1"/>
  <c r="T62" i="12"/>
  <c r="T64" i="12" s="1"/>
  <c r="T63" i="12"/>
  <c r="R64" i="10"/>
  <c r="R64" i="8"/>
  <c r="S63" i="8"/>
  <c r="S62" i="8"/>
  <c r="S64" i="8" s="1"/>
  <c r="W61" i="10" l="1"/>
  <c r="V63" i="10"/>
  <c r="V62" i="10"/>
  <c r="V64" i="10" s="1"/>
  <c r="U63" i="17"/>
  <c r="U62" i="17"/>
  <c r="B61" i="17"/>
  <c r="U62" i="14"/>
  <c r="U63" i="14"/>
  <c r="B61" i="14"/>
  <c r="U63" i="12"/>
  <c r="U62" i="12"/>
  <c r="U64" i="12" s="1"/>
  <c r="B61" i="12"/>
  <c r="T62" i="8"/>
  <c r="T64" i="8" s="1"/>
  <c r="T63" i="8"/>
  <c r="X61" i="10" l="1"/>
  <c r="B61" i="10" s="1"/>
  <c r="W62" i="10"/>
  <c r="W63" i="10"/>
  <c r="U64" i="17"/>
  <c r="U64" i="14"/>
  <c r="V62" i="17"/>
  <c r="V64" i="17" s="1"/>
  <c r="V63" i="17"/>
  <c r="V63" i="14"/>
  <c r="V62" i="14"/>
  <c r="V64" i="14" s="1"/>
  <c r="V62" i="12"/>
  <c r="V64" i="12" s="1"/>
  <c r="V63" i="12"/>
  <c r="U63" i="8"/>
  <c r="U62" i="8"/>
  <c r="U64" i="8" s="1"/>
  <c r="B61" i="8"/>
  <c r="W64" i="10" l="1"/>
  <c r="Y61" i="10"/>
  <c r="X62" i="10"/>
  <c r="X64" i="10" s="1"/>
  <c r="X63" i="10"/>
  <c r="B63" i="10" s="1"/>
  <c r="W63" i="17"/>
  <c r="B63" i="17" s="1"/>
  <c r="W62" i="17"/>
  <c r="W62" i="14"/>
  <c r="W63" i="14"/>
  <c r="W63" i="12"/>
  <c r="W62" i="12"/>
  <c r="W64" i="12" s="1"/>
  <c r="V62" i="8"/>
  <c r="V64" i="8" s="1"/>
  <c r="V63" i="8"/>
  <c r="Z61" i="10" l="1"/>
  <c r="Y63" i="10"/>
  <c r="Y62" i="10"/>
  <c r="Y64" i="10" s="1"/>
  <c r="B64" i="10" s="1"/>
  <c r="W64" i="17"/>
  <c r="B64" i="17" s="1"/>
  <c r="B62" i="17"/>
  <c r="W64" i="14"/>
  <c r="X62" i="17"/>
  <c r="X64" i="17" s="1"/>
  <c r="X63" i="17"/>
  <c r="X63" i="14"/>
  <c r="B63" i="14" s="1"/>
  <c r="X62" i="14"/>
  <c r="X64" i="14" s="1"/>
  <c r="X62" i="12"/>
  <c r="X64" i="12" s="1"/>
  <c r="X63" i="12"/>
  <c r="W63" i="8"/>
  <c r="W62" i="8"/>
  <c r="W64" i="8" s="1"/>
  <c r="B62" i="10" l="1"/>
  <c r="B64" i="14"/>
  <c r="B62" i="14"/>
  <c r="AA61" i="10"/>
  <c r="Z62" i="10"/>
  <c r="Z64" i="10" s="1"/>
  <c r="Z63" i="10"/>
  <c r="Y63" i="17"/>
  <c r="Y62" i="17"/>
  <c r="Y64" i="17" s="1"/>
  <c r="Y62" i="14"/>
  <c r="Y64" i="14" s="1"/>
  <c r="Y63" i="14"/>
  <c r="Y63" i="12"/>
  <c r="B63" i="12" s="1"/>
  <c r="Y62" i="12"/>
  <c r="X62" i="8"/>
  <c r="X64" i="8" s="1"/>
  <c r="B64" i="8" s="1"/>
  <c r="X63" i="8"/>
  <c r="B63" i="8" s="1"/>
  <c r="Y64" i="12" l="1"/>
  <c r="B64" i="12" s="1"/>
  <c r="B62" i="12"/>
  <c r="B62" i="8"/>
  <c r="AB61" i="10"/>
  <c r="AA63" i="10"/>
  <c r="AA62" i="10"/>
  <c r="AA64" i="10" s="1"/>
  <c r="Z62" i="17"/>
  <c r="Z64" i="17" s="1"/>
  <c r="Z63" i="17"/>
  <c r="Z63" i="14"/>
  <c r="Z62" i="14"/>
  <c r="Z64" i="14" s="1"/>
  <c r="Z62" i="12"/>
  <c r="Z64" i="12" s="1"/>
  <c r="Z63" i="12"/>
  <c r="Y63" i="8"/>
  <c r="Y62" i="8"/>
  <c r="Y64" i="8" s="1"/>
  <c r="AC61" i="10" l="1"/>
  <c r="AB62" i="10"/>
  <c r="AB64" i="10" s="1"/>
  <c r="AB63" i="10"/>
  <c r="AA63" i="17"/>
  <c r="AA62" i="17"/>
  <c r="AA64" i="17" s="1"/>
  <c r="AA62" i="14"/>
  <c r="AA64" i="14" s="1"/>
  <c r="AA63" i="14"/>
  <c r="AA63" i="12"/>
  <c r="AA62" i="12"/>
  <c r="AA64" i="12" s="1"/>
  <c r="Z62" i="8"/>
  <c r="Z64" i="8" s="1"/>
  <c r="Z63" i="8"/>
  <c r="AC62" i="10" l="1"/>
  <c r="AC64" i="10" s="1"/>
  <c r="AC63" i="10"/>
  <c r="AB62" i="17"/>
  <c r="AB64" i="17" s="1"/>
  <c r="AB63" i="17"/>
  <c r="AB63" i="14"/>
  <c r="AB62" i="14"/>
  <c r="AB64" i="14" s="1"/>
  <c r="AB62" i="12"/>
  <c r="AB64" i="12" s="1"/>
  <c r="AB63" i="12"/>
  <c r="AA63" i="8"/>
  <c r="AA62" i="8"/>
  <c r="AA64" i="8" s="1"/>
  <c r="AC63" i="17" l="1"/>
  <c r="AC62" i="17"/>
  <c r="AC64" i="17" s="1"/>
  <c r="AC62" i="14"/>
  <c r="AC64" i="14" s="1"/>
  <c r="AC63" i="14"/>
  <c r="AC63" i="12"/>
  <c r="AC62" i="12"/>
  <c r="AC64" i="12" s="1"/>
  <c r="AB62" i="8"/>
  <c r="AB64" i="8" s="1"/>
  <c r="AB63" i="8"/>
  <c r="AC63" i="8" l="1"/>
  <c r="AC62" i="8"/>
  <c r="AC64" i="8" s="1"/>
  <c r="R18" i="5" l="1"/>
  <c r="R71" i="5"/>
  <c r="R25" i="5"/>
  <c r="R12" i="5"/>
  <c r="R11" i="5"/>
  <c r="AB75" i="5" l="1"/>
  <c r="AA75" i="5"/>
  <c r="AB74" i="5"/>
  <c r="AA74" i="5"/>
  <c r="AB60" i="5"/>
  <c r="G60" i="5"/>
  <c r="H60" i="5"/>
  <c r="I60" i="5"/>
  <c r="J60" i="5"/>
  <c r="K60" i="5"/>
  <c r="L60" i="5"/>
  <c r="M60" i="5"/>
  <c r="N60" i="5"/>
  <c r="O60" i="5"/>
  <c r="P60" i="5"/>
  <c r="Q60" i="5"/>
  <c r="R60" i="5"/>
  <c r="S60" i="5"/>
  <c r="T60" i="5"/>
  <c r="U60" i="5"/>
  <c r="V60" i="5"/>
  <c r="W60" i="5"/>
  <c r="X60" i="5"/>
  <c r="Y60" i="5"/>
  <c r="Z60" i="5"/>
  <c r="AA60" i="5"/>
  <c r="AC60" i="5"/>
  <c r="F60" i="5"/>
  <c r="S51" i="5"/>
  <c r="T51" i="5"/>
  <c r="U51" i="5"/>
  <c r="V51" i="5"/>
  <c r="W51" i="5"/>
  <c r="X51" i="5"/>
  <c r="Y51" i="5"/>
  <c r="Z51" i="5"/>
  <c r="AA51" i="5"/>
  <c r="AB51" i="5"/>
  <c r="AC51" i="5"/>
  <c r="R51" i="5"/>
  <c r="G51" i="5"/>
  <c r="H51" i="5"/>
  <c r="I51" i="5"/>
  <c r="J51" i="5"/>
  <c r="K51" i="5"/>
  <c r="L51" i="5"/>
  <c r="M51" i="5"/>
  <c r="N51" i="5"/>
  <c r="O51" i="5"/>
  <c r="P51" i="5"/>
  <c r="Q51" i="5"/>
  <c r="F51" i="5"/>
  <c r="R17" i="5"/>
  <c r="S17" i="5" s="1"/>
  <c r="R28" i="5"/>
  <c r="R24" i="5"/>
  <c r="B60" i="5"/>
  <c r="S52" i="5"/>
  <c r="T52" i="5"/>
  <c r="X52" i="5"/>
  <c r="Y52" i="5"/>
  <c r="AB52" i="5"/>
  <c r="AC52" i="5"/>
  <c r="AD39" i="5"/>
  <c r="S15" i="5"/>
  <c r="S16" i="5" s="1"/>
  <c r="T15" i="5"/>
  <c r="U15" i="5"/>
  <c r="V15" i="5"/>
  <c r="V16" i="5" s="1"/>
  <c r="W15" i="5"/>
  <c r="W16" i="5" s="1"/>
  <c r="X15" i="5"/>
  <c r="Y15" i="5"/>
  <c r="Z15" i="5"/>
  <c r="Z16" i="5" s="1"/>
  <c r="AA15" i="5"/>
  <c r="AA16" i="5" s="1"/>
  <c r="AB15" i="5"/>
  <c r="AC15" i="5"/>
  <c r="R15" i="5"/>
  <c r="R16" i="5" s="1"/>
  <c r="AC54" i="5"/>
  <c r="AB54" i="5"/>
  <c r="AA54" i="5"/>
  <c r="Z54" i="5"/>
  <c r="Y54" i="5"/>
  <c r="X54" i="5"/>
  <c r="W54" i="5"/>
  <c r="V54" i="5"/>
  <c r="U54" i="5"/>
  <c r="T54" i="5"/>
  <c r="S54" i="5"/>
  <c r="R54" i="5"/>
  <c r="AA52" i="5"/>
  <c r="Z52" i="5"/>
  <c r="W52" i="5"/>
  <c r="V52" i="5"/>
  <c r="U52" i="5"/>
  <c r="R52" i="5"/>
  <c r="AC40" i="5"/>
  <c r="AB40" i="5"/>
  <c r="AA40" i="5"/>
  <c r="Z40" i="5"/>
  <c r="Y40" i="5"/>
  <c r="B40" i="5" s="1"/>
  <c r="X40" i="5"/>
  <c r="W40" i="5"/>
  <c r="V40" i="5"/>
  <c r="U40" i="5"/>
  <c r="T40" i="5"/>
  <c r="S40" i="5"/>
  <c r="R40" i="5"/>
  <c r="R53" i="5" s="1"/>
  <c r="AC16" i="5"/>
  <c r="AB16" i="5"/>
  <c r="Y16" i="5"/>
  <c r="X16" i="5"/>
  <c r="U16" i="5"/>
  <c r="T16" i="5"/>
  <c r="K52" i="5"/>
  <c r="L52" i="5"/>
  <c r="B52" i="5" s="1"/>
  <c r="AD38" i="5"/>
  <c r="AD37" i="5"/>
  <c r="AD36" i="5"/>
  <c r="AD35" i="5"/>
  <c r="AD34" i="5"/>
  <c r="AD33" i="5"/>
  <c r="AD32" i="5"/>
  <c r="AD11" i="5"/>
  <c r="AD12" i="5"/>
  <c r="AD13" i="5"/>
  <c r="Q15" i="5"/>
  <c r="Q16" i="5" s="1"/>
  <c r="A85" i="5"/>
  <c r="A83" i="5"/>
  <c r="A81" i="5"/>
  <c r="A79" i="5"/>
  <c r="B74" i="5"/>
  <c r="B72" i="5"/>
  <c r="B71" i="5"/>
  <c r="B69" i="5"/>
  <c r="B68" i="5"/>
  <c r="B67" i="5"/>
  <c r="B66" i="5"/>
  <c r="B51" i="5"/>
  <c r="B49" i="5"/>
  <c r="B48" i="5"/>
  <c r="B47" i="5"/>
  <c r="B46" i="5"/>
  <c r="B45" i="5"/>
  <c r="B44" i="5"/>
  <c r="B43" i="5"/>
  <c r="B42" i="5"/>
  <c r="B39" i="5"/>
  <c r="B38" i="5"/>
  <c r="B37" i="5"/>
  <c r="B36" i="5"/>
  <c r="B35" i="5"/>
  <c r="B34" i="5"/>
  <c r="B33" i="5"/>
  <c r="B32" i="5"/>
  <c r="B29" i="5"/>
  <c r="B25" i="5"/>
  <c r="B18" i="5"/>
  <c r="B13" i="5"/>
  <c r="B12" i="5"/>
  <c r="B11" i="5"/>
  <c r="G40" i="5"/>
  <c r="F40" i="5"/>
  <c r="G15" i="5"/>
  <c r="F53" i="5"/>
  <c r="B75" i="5"/>
  <c r="F17" i="5"/>
  <c r="G17" i="5" s="1"/>
  <c r="F54" i="5"/>
  <c r="H40" i="5"/>
  <c r="I40" i="5"/>
  <c r="J40" i="5"/>
  <c r="K40" i="5"/>
  <c r="L40" i="5"/>
  <c r="M40" i="5"/>
  <c r="N40" i="5"/>
  <c r="O40" i="5"/>
  <c r="P40" i="5"/>
  <c r="Q40" i="5"/>
  <c r="G52" i="5"/>
  <c r="I52" i="5"/>
  <c r="M52" i="5"/>
  <c r="O52" i="5"/>
  <c r="Q52" i="5"/>
  <c r="G54" i="5"/>
  <c r="H54" i="5"/>
  <c r="I54" i="5"/>
  <c r="J54" i="5"/>
  <c r="K54" i="5"/>
  <c r="L54" i="5"/>
  <c r="B54" i="5" s="1"/>
  <c r="M54" i="5"/>
  <c r="N54" i="5"/>
  <c r="O54" i="5"/>
  <c r="P54" i="5"/>
  <c r="Q54" i="5"/>
  <c r="P52" i="5"/>
  <c r="N52" i="5"/>
  <c r="J52" i="5"/>
  <c r="H52" i="5"/>
  <c r="F52" i="5"/>
  <c r="F28" i="5"/>
  <c r="F30" i="5" s="1"/>
  <c r="F24" i="5"/>
  <c r="F26" i="5" s="1"/>
  <c r="P15" i="5"/>
  <c r="P16" i="5" s="1"/>
  <c r="O15" i="5"/>
  <c r="O16" i="5" s="1"/>
  <c r="N15" i="5"/>
  <c r="N16" i="5" s="1"/>
  <c r="M15" i="5"/>
  <c r="M16" i="5" s="1"/>
  <c r="L15" i="5"/>
  <c r="L16" i="5" s="1"/>
  <c r="B16" i="5" s="1"/>
  <c r="K15" i="5"/>
  <c r="K16" i="5" s="1"/>
  <c r="J15" i="5"/>
  <c r="J16" i="5" s="1"/>
  <c r="I15" i="5"/>
  <c r="I16" i="5" s="1"/>
  <c r="H15" i="5"/>
  <c r="H16" i="5" s="1"/>
  <c r="G16" i="5"/>
  <c r="F15" i="5"/>
  <c r="F55" i="5" l="1"/>
  <c r="F57" i="5" s="1"/>
  <c r="AD40" i="5"/>
  <c r="F19" i="5"/>
  <c r="F21" i="5" s="1"/>
  <c r="G20" i="5"/>
  <c r="G22" i="5"/>
  <c r="F20" i="5"/>
  <c r="B15" i="5"/>
  <c r="F58" i="5"/>
  <c r="F56" i="5"/>
  <c r="R58" i="5"/>
  <c r="R56" i="5"/>
  <c r="R55" i="5"/>
  <c r="R57" i="5" s="1"/>
  <c r="S53" i="5"/>
  <c r="T53" i="5" s="1"/>
  <c r="G53" i="5"/>
  <c r="G56" i="5" s="1"/>
  <c r="F61" i="5"/>
  <c r="F16" i="5"/>
  <c r="F22" i="5" s="1"/>
  <c r="G28" i="5"/>
  <c r="G30" i="5" s="1"/>
  <c r="G24" i="5"/>
  <c r="H28" i="5" l="1"/>
  <c r="I28" i="5" s="1"/>
  <c r="S58" i="5"/>
  <c r="S56" i="5"/>
  <c r="S55" i="5"/>
  <c r="S57" i="5" s="1"/>
  <c r="G58" i="5"/>
  <c r="G61" i="5"/>
  <c r="H53" i="5"/>
  <c r="H61" i="5" s="1"/>
  <c r="H63" i="5" s="1"/>
  <c r="F62" i="5"/>
  <c r="F63" i="5"/>
  <c r="H24" i="5"/>
  <c r="G26" i="5"/>
  <c r="H17" i="5"/>
  <c r="G19" i="5"/>
  <c r="G21" i="5" s="1"/>
  <c r="H30" i="5"/>
  <c r="G55" i="5"/>
  <c r="G57" i="5" s="1"/>
  <c r="H20" i="5" l="1"/>
  <c r="H22" i="5"/>
  <c r="T58" i="5"/>
  <c r="T56" i="5"/>
  <c r="T55" i="5"/>
  <c r="T57" i="5" s="1"/>
  <c r="U53" i="5"/>
  <c r="H56" i="5"/>
  <c r="H58" i="5"/>
  <c r="F64" i="5"/>
  <c r="G62" i="5"/>
  <c r="G64" i="5" s="1"/>
  <c r="G63" i="5"/>
  <c r="H62" i="5"/>
  <c r="H64" i="5" s="1"/>
  <c r="H55" i="5"/>
  <c r="H57" i="5" s="1"/>
  <c r="I53" i="5"/>
  <c r="I30" i="5"/>
  <c r="J28" i="5"/>
  <c r="H19" i="5"/>
  <c r="H21" i="5" s="1"/>
  <c r="I17" i="5"/>
  <c r="H26" i="5"/>
  <c r="I24" i="5"/>
  <c r="I22" i="5" l="1"/>
  <c r="I20" i="5"/>
  <c r="V53" i="5"/>
  <c r="U58" i="5"/>
  <c r="U56" i="5"/>
  <c r="U55" i="5"/>
  <c r="U57" i="5" s="1"/>
  <c r="I61" i="5"/>
  <c r="I63" i="5" s="1"/>
  <c r="I56" i="5"/>
  <c r="I58" i="5"/>
  <c r="J24" i="5"/>
  <c r="I26" i="5"/>
  <c r="K28" i="5"/>
  <c r="J30" i="5"/>
  <c r="J53" i="5"/>
  <c r="I55" i="5"/>
  <c r="I57" i="5" s="1"/>
  <c r="J17" i="5"/>
  <c r="I19" i="5"/>
  <c r="I21" i="5" s="1"/>
  <c r="I62" i="5" l="1"/>
  <c r="I64" i="5" s="1"/>
  <c r="J22" i="5"/>
  <c r="J20" i="5"/>
  <c r="V58" i="5"/>
  <c r="V56" i="5"/>
  <c r="V55" i="5"/>
  <c r="V57" i="5" s="1"/>
  <c r="W53" i="5"/>
  <c r="J61" i="5"/>
  <c r="J63" i="5" s="1"/>
  <c r="J56" i="5"/>
  <c r="J58" i="5"/>
  <c r="J19" i="5"/>
  <c r="J21" i="5" s="1"/>
  <c r="K17" i="5"/>
  <c r="J55" i="5"/>
  <c r="J57" i="5" s="1"/>
  <c r="K53" i="5"/>
  <c r="K30" i="5"/>
  <c r="L28" i="5"/>
  <c r="J26" i="5"/>
  <c r="K24" i="5"/>
  <c r="K22" i="5" l="1"/>
  <c r="K20" i="5"/>
  <c r="J62" i="5"/>
  <c r="J64" i="5" s="1"/>
  <c r="X53" i="5"/>
  <c r="W58" i="5"/>
  <c r="W56" i="5"/>
  <c r="W55" i="5"/>
  <c r="W57" i="5" s="1"/>
  <c r="K61" i="5"/>
  <c r="K63" i="5" s="1"/>
  <c r="K56" i="5"/>
  <c r="K58" i="5"/>
  <c r="L24" i="5"/>
  <c r="K26" i="5"/>
  <c r="M28" i="5"/>
  <c r="L30" i="5"/>
  <c r="L53" i="5"/>
  <c r="K55" i="5"/>
  <c r="K57" i="5" s="1"/>
  <c r="L17" i="5"/>
  <c r="K19" i="5"/>
  <c r="K21" i="5" s="1"/>
  <c r="L20" i="5" l="1"/>
  <c r="L22" i="5"/>
  <c r="K62" i="5"/>
  <c r="K64" i="5" s="1"/>
  <c r="X58" i="5"/>
  <c r="X56" i="5"/>
  <c r="X55" i="5"/>
  <c r="X57" i="5" s="1"/>
  <c r="Y53" i="5"/>
  <c r="B53" i="5" s="1"/>
  <c r="L61" i="5"/>
  <c r="L56" i="5"/>
  <c r="L58" i="5"/>
  <c r="L19" i="5"/>
  <c r="M17" i="5"/>
  <c r="L55" i="5"/>
  <c r="M53" i="5"/>
  <c r="M30" i="5"/>
  <c r="N28" i="5"/>
  <c r="L26" i="5"/>
  <c r="M24" i="5"/>
  <c r="B58" i="5" l="1"/>
  <c r="L63" i="5"/>
  <c r="L21" i="5"/>
  <c r="M22" i="5"/>
  <c r="M20" i="5"/>
  <c r="L57" i="5"/>
  <c r="B55" i="5"/>
  <c r="L62" i="5"/>
  <c r="Z53" i="5"/>
  <c r="Y58" i="5"/>
  <c r="Y56" i="5"/>
  <c r="B56" i="5" s="1"/>
  <c r="Y55" i="5"/>
  <c r="Y57" i="5" s="1"/>
  <c r="M61" i="5"/>
  <c r="M63" i="5" s="1"/>
  <c r="M56" i="5"/>
  <c r="M58" i="5"/>
  <c r="N24" i="5"/>
  <c r="M26" i="5"/>
  <c r="O28" i="5"/>
  <c r="N30" i="5"/>
  <c r="N53" i="5"/>
  <c r="M55" i="5"/>
  <c r="M57" i="5" s="1"/>
  <c r="N17" i="5"/>
  <c r="M19" i="5"/>
  <c r="M21" i="5" s="1"/>
  <c r="B57" i="5" l="1"/>
  <c r="M62" i="5"/>
  <c r="M64" i="5" s="1"/>
  <c r="L64" i="5"/>
  <c r="N22" i="5"/>
  <c r="N20" i="5"/>
  <c r="Z58" i="5"/>
  <c r="Z56" i="5"/>
  <c r="Z55" i="5"/>
  <c r="Z57" i="5" s="1"/>
  <c r="AA53" i="5"/>
  <c r="N61" i="5"/>
  <c r="N63" i="5" s="1"/>
  <c r="N56" i="5"/>
  <c r="N58" i="5"/>
  <c r="N19" i="5"/>
  <c r="N21" i="5" s="1"/>
  <c r="O17" i="5"/>
  <c r="N55" i="5"/>
  <c r="N57" i="5" s="1"/>
  <c r="O53" i="5"/>
  <c r="O30" i="5"/>
  <c r="P28" i="5"/>
  <c r="N26" i="5"/>
  <c r="O24" i="5"/>
  <c r="N62" i="5" l="1"/>
  <c r="N64" i="5" s="1"/>
  <c r="O20" i="5"/>
  <c r="O22" i="5"/>
  <c r="AB53" i="5"/>
  <c r="AC53" i="5" s="1"/>
  <c r="AA58" i="5"/>
  <c r="AA56" i="5"/>
  <c r="AA55" i="5"/>
  <c r="AA57" i="5" s="1"/>
  <c r="O61" i="5"/>
  <c r="O63" i="5" s="1"/>
  <c r="O56" i="5"/>
  <c r="O58" i="5"/>
  <c r="P24" i="5"/>
  <c r="O26" i="5"/>
  <c r="Q28" i="5"/>
  <c r="P30" i="5"/>
  <c r="P53" i="5"/>
  <c r="O55" i="5"/>
  <c r="O57" i="5" s="1"/>
  <c r="P17" i="5"/>
  <c r="O19" i="5"/>
  <c r="O21" i="5" s="1"/>
  <c r="Q30" i="5" l="1"/>
  <c r="O62" i="5"/>
  <c r="O64" i="5" s="1"/>
  <c r="P20" i="5"/>
  <c r="P22" i="5"/>
  <c r="AB58" i="5"/>
  <c r="AB56" i="5"/>
  <c r="AB55" i="5"/>
  <c r="AB57" i="5" s="1"/>
  <c r="P61" i="5"/>
  <c r="P63" i="5" s="1"/>
  <c r="P56" i="5"/>
  <c r="P58" i="5"/>
  <c r="P19" i="5"/>
  <c r="P21" i="5" s="1"/>
  <c r="Q17" i="5"/>
  <c r="P55" i="5"/>
  <c r="P57" i="5" s="1"/>
  <c r="Q53" i="5"/>
  <c r="P26" i="5"/>
  <c r="Q24" i="5"/>
  <c r="P62" i="5" l="1"/>
  <c r="P64" i="5" s="1"/>
  <c r="Q26" i="5"/>
  <c r="Q22" i="5"/>
  <c r="Q20" i="5"/>
  <c r="R30" i="5"/>
  <c r="S28" i="5"/>
  <c r="AC58" i="5"/>
  <c r="AC56" i="5"/>
  <c r="AC55" i="5"/>
  <c r="AC57" i="5" s="1"/>
  <c r="Q61" i="5"/>
  <c r="R61" i="5" s="1"/>
  <c r="S61" i="5" s="1"/>
  <c r="T61" i="5" s="1"/>
  <c r="U61" i="5" s="1"/>
  <c r="V61" i="5" s="1"/>
  <c r="W61" i="5" s="1"/>
  <c r="X61" i="5" s="1"/>
  <c r="Y61" i="5" s="1"/>
  <c r="Z61" i="5" s="1"/>
  <c r="AA61" i="5" s="1"/>
  <c r="AB61" i="5" s="1"/>
  <c r="AC61" i="5" s="1"/>
  <c r="Q56" i="5"/>
  <c r="Q58" i="5"/>
  <c r="Q55" i="5"/>
  <c r="Q57" i="5" s="1"/>
  <c r="Q19" i="5"/>
  <c r="Q21" i="5" s="1"/>
  <c r="Q63" i="5" l="1"/>
  <c r="S24" i="5"/>
  <c r="R26" i="5"/>
  <c r="S30" i="5"/>
  <c r="T28" i="5"/>
  <c r="T17" i="5"/>
  <c r="R20" i="5"/>
  <c r="R19" i="5"/>
  <c r="R22" i="5"/>
  <c r="Q62" i="5"/>
  <c r="Q64" i="5" s="1"/>
  <c r="R62" i="5" l="1"/>
  <c r="R63" i="5"/>
  <c r="R21" i="5"/>
  <c r="S22" i="5"/>
  <c r="S19" i="5"/>
  <c r="S21" i="5" s="1"/>
  <c r="S20" i="5"/>
  <c r="T24" i="5"/>
  <c r="S26" i="5"/>
  <c r="U28" i="5"/>
  <c r="T30" i="5"/>
  <c r="S62" i="5" l="1"/>
  <c r="S64" i="5" s="1"/>
  <c r="S63" i="5"/>
  <c r="R64" i="5"/>
  <c r="V28" i="5"/>
  <c r="U30" i="5"/>
  <c r="U24" i="5"/>
  <c r="T26" i="5"/>
  <c r="T20" i="5"/>
  <c r="U17" i="5"/>
  <c r="T19" i="5"/>
  <c r="T21" i="5" s="1"/>
  <c r="T22" i="5"/>
  <c r="T62" i="5" l="1"/>
  <c r="T64" i="5" s="1"/>
  <c r="T63" i="5"/>
  <c r="U20" i="5"/>
  <c r="U19" i="5"/>
  <c r="U21" i="5" s="1"/>
  <c r="V17" i="5"/>
  <c r="U22" i="5"/>
  <c r="V24" i="5"/>
  <c r="U26" i="5"/>
  <c r="W28" i="5"/>
  <c r="B61" i="5" l="1"/>
  <c r="U63" i="5"/>
  <c r="U62" i="5"/>
  <c r="W30" i="5"/>
  <c r="X28" i="5"/>
  <c r="V20" i="5"/>
  <c r="V19" i="5"/>
  <c r="W17" i="5"/>
  <c r="V22" i="5"/>
  <c r="W24" i="5"/>
  <c r="V26" i="5"/>
  <c r="V21" i="5" l="1"/>
  <c r="U64" i="5"/>
  <c r="V63" i="5"/>
  <c r="V62" i="5"/>
  <c r="V64" i="5" s="1"/>
  <c r="X30" i="5"/>
  <c r="Y28" i="5"/>
  <c r="B28" i="5" s="1"/>
  <c r="X24" i="5"/>
  <c r="W26" i="5"/>
  <c r="X17" i="5"/>
  <c r="W20" i="5"/>
  <c r="W22" i="5"/>
  <c r="W19" i="5"/>
  <c r="W21" i="5" s="1"/>
  <c r="B24" i="5" l="1"/>
  <c r="W62" i="5"/>
  <c r="W64" i="5" s="1"/>
  <c r="W63" i="5"/>
  <c r="Y17" i="5"/>
  <c r="B17" i="5" s="1"/>
  <c r="X19" i="5"/>
  <c r="X21" i="5" s="1"/>
  <c r="X20" i="5"/>
  <c r="X22" i="5"/>
  <c r="Y30" i="5"/>
  <c r="B30" i="5" s="1"/>
  <c r="Z28" i="5"/>
  <c r="Y24" i="5"/>
  <c r="X26" i="5"/>
  <c r="X62" i="5" l="1"/>
  <c r="X64" i="5" s="1"/>
  <c r="X63" i="5"/>
  <c r="Y22" i="5"/>
  <c r="B22" i="5" s="1"/>
  <c r="Y19" i="5"/>
  <c r="Y21" i="5" s="1"/>
  <c r="B21" i="5" s="1"/>
  <c r="Y20" i="5"/>
  <c r="B20" i="5" s="1"/>
  <c r="Z17" i="5"/>
  <c r="AA28" i="5"/>
  <c r="Z30" i="5"/>
  <c r="Z24" i="5"/>
  <c r="Y26" i="5"/>
  <c r="B26" i="5" s="1"/>
  <c r="B19" i="5" l="1"/>
  <c r="Y62" i="5"/>
  <c r="Y64" i="5" s="1"/>
  <c r="B64" i="5" s="1"/>
  <c r="Y63" i="5"/>
  <c r="B63" i="5" s="1"/>
  <c r="AB28" i="5"/>
  <c r="AA30" i="5"/>
  <c r="AA24" i="5"/>
  <c r="Z26" i="5"/>
  <c r="Z19" i="5"/>
  <c r="Z21" i="5" s="1"/>
  <c r="AA17" i="5"/>
  <c r="Z22" i="5"/>
  <c r="Z20" i="5"/>
  <c r="B62" i="5" l="1"/>
  <c r="Z62" i="5"/>
  <c r="Z64" i="5" s="1"/>
  <c r="Z63" i="5"/>
  <c r="AB30" i="5"/>
  <c r="AC28" i="5"/>
  <c r="AC30" i="5" s="1"/>
  <c r="AA19" i="5"/>
  <c r="AA21" i="5" s="1"/>
  <c r="AB17" i="5"/>
  <c r="AA22" i="5"/>
  <c r="AA20" i="5"/>
  <c r="AB24" i="5"/>
  <c r="AA26" i="5"/>
  <c r="AA62" i="5" l="1"/>
  <c r="AA64" i="5" s="1"/>
  <c r="AA63" i="5"/>
  <c r="AB22" i="5"/>
  <c r="AB20" i="5"/>
  <c r="AC17" i="5"/>
  <c r="AB19" i="5"/>
  <c r="AB21" i="5" s="1"/>
  <c r="AC24" i="5"/>
  <c r="AC26" i="5" s="1"/>
  <c r="AB26" i="5"/>
  <c r="AB63" i="5" l="1"/>
  <c r="AB62" i="5"/>
  <c r="AB64" i="5" s="1"/>
  <c r="AC22" i="5"/>
  <c r="AC20" i="5"/>
  <c r="AC19" i="5"/>
  <c r="AC21" i="5" s="1"/>
  <c r="AC62" i="5" l="1"/>
  <c r="AC64" i="5" s="1"/>
  <c r="AC63" i="5"/>
</calcChain>
</file>

<file path=xl/sharedStrings.xml><?xml version="1.0" encoding="utf-8"?>
<sst xmlns="http://schemas.openxmlformats.org/spreadsheetml/2006/main" count="1841" uniqueCount="201">
  <si>
    <t>Cumulative</t>
  </si>
  <si>
    <t>Number of program applications received to date</t>
  </si>
  <si>
    <t>Reporting Period:</t>
  </si>
  <si>
    <t>Program Administrator (PA):</t>
  </si>
  <si>
    <t>Program Name:</t>
  </si>
  <si>
    <t>Program Funding Fuel:</t>
  </si>
  <si>
    <t xml:space="preserve">Participation </t>
  </si>
  <si>
    <t>Date of Authorizing PSC Order:</t>
  </si>
  <si>
    <t>Date of Most Recent Operating/Implementation Plan:</t>
  </si>
  <si>
    <t>Net First-Year Annual Dth Committed at this Point in Time</t>
  </si>
  <si>
    <t>Net First-year Annual Dth Acquired this Month</t>
  </si>
  <si>
    <t>Ancillary Net First-year Annual MWh Acquired this Month</t>
  </si>
  <si>
    <t>Net First-Year Annual MWh Committed at this Point in Time</t>
  </si>
  <si>
    <t>Net Peak MW Reductions Committed at this Point in Time</t>
  </si>
  <si>
    <t>Funds Encumbered at this Point in Time</t>
  </si>
  <si>
    <t>Evaluation Factors</t>
  </si>
  <si>
    <t>Realization Rate</t>
  </si>
  <si>
    <t>Free Ridership</t>
  </si>
  <si>
    <t>Spill Over</t>
  </si>
  <si>
    <t>Net-to-Gross Ratio</t>
  </si>
  <si>
    <t>Net First-year Annual MWh Acquired this Month</t>
  </si>
  <si>
    <t>Ancillary Net First-year Annual Dth Acquired this Month</t>
  </si>
  <si>
    <t>Total Net Peak MW Reductions Acquired &amp; Committed</t>
  </si>
  <si>
    <t>MONTHLY DATA ENTRY AREA:</t>
  </si>
  <si>
    <t>(Incremental)</t>
  </si>
  <si>
    <t>(Data Entered)</t>
  </si>
  <si>
    <t>Exceptions</t>
  </si>
  <si>
    <t>Current Forecast (updated quarterly)</t>
  </si>
  <si>
    <t>(Total Forecast)</t>
  </si>
  <si>
    <t>Month #</t>
  </si>
  <si>
    <t>(If Applicable)</t>
  </si>
  <si>
    <t>(Default is 0.90)</t>
  </si>
  <si>
    <r>
      <t>Number of program applications approved</t>
    </r>
    <r>
      <rPr>
        <i/>
        <sz val="11"/>
        <rFont val="Times New Roman"/>
        <family val="1"/>
      </rPr>
      <t xml:space="preserve"> </t>
    </r>
    <r>
      <rPr>
        <sz val="11"/>
        <rFont val="Times New Roman"/>
        <family val="1"/>
      </rPr>
      <t>to receive funds</t>
    </r>
  </si>
  <si>
    <t>Row #</t>
  </si>
  <si>
    <t>Changes Anticipated During Next 6 Months</t>
  </si>
  <si>
    <t>MONTHLY NARRATIVE ENTRY AREA:</t>
  </si>
  <si>
    <t>PROGRAM NARRATIVE</t>
  </si>
  <si>
    <t>Changes Anticipated in the Next 6 Months</t>
  </si>
  <si>
    <t>Total Net First-Year Annual Dth Acquired &amp; Committed</t>
  </si>
  <si>
    <t>Total Net First-Year Annual MWh Acquired &amp; Committed</t>
  </si>
  <si>
    <t>General Administration Expenditures this Month</t>
  </si>
  <si>
    <t>Program Planning Expenditures this Month</t>
  </si>
  <si>
    <t>Program Marketing Expenditures this Month</t>
  </si>
  <si>
    <t>Trade Ally Training Expenditures this Month</t>
  </si>
  <si>
    <t>Incentives and Services Expenditures this Month</t>
  </si>
  <si>
    <t>Direct Program Implementation Expenditures this Month</t>
  </si>
  <si>
    <t>Evaluation Expenditures this Month</t>
  </si>
  <si>
    <t>Total Expenditures this Month</t>
  </si>
  <si>
    <t>Financial Activity To Date</t>
  </si>
  <si>
    <t>Corrections to Previous Reports</t>
  </si>
  <si>
    <t>Financial Activity This Year</t>
  </si>
  <si>
    <t>Financial Activity to Date</t>
  </si>
  <si>
    <t>Total 2012-2015 Budget:</t>
  </si>
  <si>
    <t>Percent of Total 2012-2015 Budget Spent to Date</t>
  </si>
  <si>
    <t>Percent of Total 2012-2015 Budget Spent and Encumbered</t>
  </si>
  <si>
    <t>Total Expenditures this Year</t>
  </si>
  <si>
    <t>Total Expenditures this year and Encumbrances</t>
  </si>
  <si>
    <t>Total Expenditures to Date and Encumbrances</t>
  </si>
  <si>
    <t>Total Expenditures to Date</t>
  </si>
  <si>
    <t>Current Annual Budget:</t>
  </si>
  <si>
    <t>To Date Portion of Current Annual Budget:</t>
  </si>
  <si>
    <t>Annual Dth Target:</t>
  </si>
  <si>
    <t>Total Annual Budget:</t>
  </si>
  <si>
    <t>Gas Savings Impacts this Year</t>
  </si>
  <si>
    <t>Ancillary Electric Savings Impacts this Year</t>
  </si>
  <si>
    <t>Ancillary Electric Peak Demand Savings Impacts this Year</t>
  </si>
  <si>
    <t>Financial Activity this Year</t>
  </si>
  <si>
    <t>Net First-Year Annual Dth Acquired this Year</t>
  </si>
  <si>
    <t>Current Annual Dth Target:</t>
  </si>
  <si>
    <t>To Date Portion of Current Annual Dth Target:</t>
  </si>
  <si>
    <t>Net First-Year Annual MWh Acquired this Year</t>
  </si>
  <si>
    <t>Net Peak MW Reductions Acquired this Year</t>
  </si>
  <si>
    <t>Percent of Current Annual Budget Spent</t>
  </si>
  <si>
    <t>Percent of Current Annual Budget Spent and Encumbered</t>
  </si>
  <si>
    <t>Percent of To Date Portion of Current Annual Budget Spent</t>
  </si>
  <si>
    <t>Current Annual MWh Target:</t>
  </si>
  <si>
    <t>Electric Savings Impacts this Year</t>
  </si>
  <si>
    <t>To Date Portion of Current Annual MWh Target:</t>
  </si>
  <si>
    <t>Electric Peak Demand Savings Impacts this Year</t>
  </si>
  <si>
    <t>Ancillary Gas Savings Impacts this Year</t>
  </si>
  <si>
    <r>
      <t>First-Year</t>
    </r>
    <r>
      <rPr>
        <b/>
        <sz val="11"/>
        <color indexed="18"/>
        <rFont val="Times New Roman"/>
        <family val="1"/>
      </rPr>
      <t xml:space="preserve"> Savings Acquired this Month</t>
    </r>
  </si>
  <si>
    <t>Financial Expenditures this Month</t>
  </si>
  <si>
    <t>Cost Recovery Fee Expenditures this Month (NYSERDA, only)</t>
  </si>
  <si>
    <t>Financial Encumbrances at this Point in Time</t>
  </si>
  <si>
    <t>Total Funds Encumbered at this Point in Time</t>
  </si>
  <si>
    <r>
      <t>Ancillary Net Peak</t>
    </r>
    <r>
      <rPr>
        <sz val="11"/>
        <rFont val="Times New Roman"/>
        <family val="1"/>
      </rPr>
      <t xml:space="preserve"> MW Reductions Acquired this Month</t>
    </r>
  </si>
  <si>
    <t>Date Applications Initially Accepted:</t>
  </si>
  <si>
    <t>General Administration Funds Currently Encumbered</t>
  </si>
  <si>
    <t>Program Planning Funds Currently Encumbered</t>
  </si>
  <si>
    <t>Program Marketing Funds Currently Encumbered</t>
  </si>
  <si>
    <t>Trade Ally Training Funds Currently Encumbered</t>
  </si>
  <si>
    <t>Incentives and Services Funds Currently Encumbered</t>
  </si>
  <si>
    <t>Direct Program Implementation Funds Currently Encumbered</t>
  </si>
  <si>
    <t>Evaluation Funds Currently Encumbered</t>
  </si>
  <si>
    <t>Cost Recovery Fee Funds Currently Encumbered</t>
  </si>
  <si>
    <t>First-Year Savings Acquired this Month</t>
  </si>
  <si>
    <r>
      <t>Net Peak</t>
    </r>
    <r>
      <rPr>
        <sz val="11"/>
        <rFont val="Times New Roman"/>
        <family val="1"/>
      </rPr>
      <t xml:space="preserve"> MW Reductions Acquired this Month</t>
    </r>
  </si>
  <si>
    <t>ELECTRIC</t>
  </si>
  <si>
    <t xml:space="preserve"> GAS</t>
  </si>
  <si>
    <t>Achievements</t>
  </si>
  <si>
    <t>Percent of Current Annual  Dth Target Acquired</t>
  </si>
  <si>
    <t>Percent of Current Annual Dth Target Acquired &amp; Committed</t>
  </si>
  <si>
    <t>Percent of To Date Portion of Current Annual Dth Target Acquired</t>
  </si>
  <si>
    <t>Total Expected Net First-year Annual Dth Acquired in 2013</t>
  </si>
  <si>
    <t>Expected Net First-year Annual Dth Committed at Year End 2013</t>
  </si>
  <si>
    <t>Percent of Current Annual MWh Target Acquired</t>
  </si>
  <si>
    <t>Percent of Current Annual MWh Target Acquired &amp; Committed</t>
  </si>
  <si>
    <t>Percent of To Date Portion of Current Annual MWh Target Acquired</t>
  </si>
  <si>
    <t>Total Expected Net First-year Annual MWh Acquired in 2013</t>
  </si>
  <si>
    <t>Expected Net First-year Annual MWh Committed at year end 2013</t>
  </si>
  <si>
    <t>(Current Total)</t>
  </si>
  <si>
    <t>Statewide &amp; Joint Studies Expenditures</t>
  </si>
  <si>
    <t>Electric Portfolio</t>
  </si>
  <si>
    <t>Gas Portfolio</t>
  </si>
  <si>
    <t>Reporting 
Period</t>
  </si>
  <si>
    <t>Total</t>
  </si>
  <si>
    <t>Con Edison</t>
  </si>
  <si>
    <t>Small Business Direct Install (SBDI)</t>
  </si>
  <si>
    <t>Residential HVAC</t>
  </si>
  <si>
    <t xml:space="preserve">Cell F72 increased by 34 </t>
  </si>
  <si>
    <t>Cell J38 reclassed $27,824.89 from Evaluation to Implementation (J37)</t>
  </si>
  <si>
    <t>Financial Activity Section Revised</t>
  </si>
  <si>
    <t>Goal changes as per PSC to 1,873 mWhs per year.</t>
  </si>
  <si>
    <t>Ancillary gas program savings (of mWhs) is now tracked separately on the gas scorecard</t>
  </si>
  <si>
    <t>April scorecard report included savings through May 1st and participation through April 30</t>
  </si>
  <si>
    <t>In early July submitted reconciled year to date scorecards to report acquired savings based on complete date. This scorecard continues with those submitted reconciled values from previous months.</t>
  </si>
  <si>
    <t>Cell H11 declined by 18; Cell H12 declined by 0.012</t>
  </si>
  <si>
    <t>May report shows participation and savings through May 31. Result is increased approved applications with no impact to savings</t>
  </si>
  <si>
    <t>Cell G11 declined by 1; Cell H11 declined by 5; Cell I11 declined by 38; Cell J11 increased by 45; Cell G12 declined by .001; Cell H12 increased by .001; Cell I12 declined by .038; Cell J12 increased by .026. Financial Activity Section Revised.</t>
  </si>
  <si>
    <t>Goal changes as per PSC to 34,158 Dekatherms per year.</t>
  </si>
  <si>
    <t>Indirect water heater now has deemed savings of 94 therms applied back through 1.1.12.</t>
  </si>
  <si>
    <t>One time adjustment made to steam boiler algorithm.</t>
  </si>
  <si>
    <t>Cell H25 declined by 3.</t>
  </si>
  <si>
    <t>Cell I11 declined by 1862. In March we were advised to stop using the TRM algorithm for Indirect Water heater and begin using a deemed savings of 94 therms. The previously submitted version failed to do this. The average savings on an indirect water heater witht he algorithm was 894 therms. This revision corrects that using 94 therms as the gross savings value.</t>
  </si>
  <si>
    <t>May report shows participation and savings through May 31. Result is increased approved applications with no impact to savings. Previous submission had incorrect savings to date based on an incorrect April submission that inflated Indirect Water heater savings using an average of 894 therms when we should have been using 94 therms. Thisw version corrects that error</t>
  </si>
  <si>
    <t>Cell G11 declined by 123; Cell H11 increased by 159; Cell I11 declined by 162; Cell J11 increased by 177; Cell K11 declined by 1,108; Cell I12 declined by 1.97; Cell J12 increased by 1.98. Financial Activity Section Revised</t>
  </si>
  <si>
    <t>Residential Direct Install</t>
  </si>
  <si>
    <t>One time adjustment made to reflect changes made to pipe insulation and door weatherization.</t>
  </si>
  <si>
    <t xml:space="preserve">Cell F12 decreased by 9.701 </t>
  </si>
  <si>
    <t>Cell H12 declined by 0.016</t>
  </si>
  <si>
    <t>Adjustment to overall participation, based on reconcilation of year to date deactiavtions. Financial Activity Section Revised</t>
  </si>
  <si>
    <t xml:space="preserve">Appliance Bounty </t>
  </si>
  <si>
    <t xml:space="preserve">Cell F12 decreased by 10.717 </t>
  </si>
  <si>
    <t xml:space="preserve">Cell K11 decreased by 117; Cell K12 decreased by 0.005. </t>
  </si>
  <si>
    <t>Cell K11 decreased by 482; Cell K12 decreased by 0.033. Financial Activity Section Revised. Cell K71  decreased by 341. Cell K72  decreased by 341.</t>
  </si>
  <si>
    <t xml:space="preserve">Cell M71 declined by 382; Cell M72 declined by 382. Financia Activity Section Revised. </t>
  </si>
  <si>
    <t>Residential Room AC</t>
  </si>
  <si>
    <t>Goal changes as per PSC 2.17.12 to 1,040.</t>
  </si>
  <si>
    <t>Program not started yet.</t>
  </si>
  <si>
    <t>Delay in receiving funds resulted in no acquired savings</t>
  </si>
  <si>
    <t xml:space="preserve">Cell 71 increased by 20 </t>
  </si>
  <si>
    <t xml:space="preserve">Cell K18 declined by 13. Cell K25 declined by 0.028. In May we reported 87 applications as approved to receive funds. These were in a committed status and should not have been counted yet. </t>
  </si>
  <si>
    <t>Cell K18 declined by 113.; Cell K25 declined by .236; Cell F21 declined by 20; Cell G21 increased by 20; Cell J72 declined by 87. Financial Activity Section Revised</t>
  </si>
  <si>
    <t>Cell O71 increased 32. Cell O72 increased 188.</t>
  </si>
  <si>
    <t>1/1/2012</t>
  </si>
  <si>
    <t>Cell N71 increased 750 and Cell N72 increased 672.</t>
  </si>
  <si>
    <t>Cell F3 declined by 16,574 MWh and Cell F4 decreased by $5,000,000.</t>
  </si>
  <si>
    <t>Cell H18 increased by 2241</t>
  </si>
  <si>
    <t>Cell N71 increased 515 and Cell N72 increased 397.</t>
  </si>
  <si>
    <t>Cell F3 increased by 16,574 MWh and Cell F4 increased by $5,000,000. Cell N13 decreased by 24,613. Cell O13 decreased by 25,089.</t>
  </si>
  <si>
    <t>Refrigerator Replacement Plus (MFEEP)</t>
  </si>
  <si>
    <t>Annual MWh Target:</t>
  </si>
  <si>
    <t>Cell F74 decreased by 132, 210</t>
  </si>
  <si>
    <t>Cell G11 decreased by 141; Cell G74 decreased by 132,210</t>
  </si>
  <si>
    <t>Cell H74 decreased by 132,210</t>
  </si>
  <si>
    <t>Cell F74 decreased by 8,614</t>
  </si>
  <si>
    <t>Cell G74 decreased by 8,614</t>
  </si>
  <si>
    <t>Cell H74 decreased by 8,614</t>
  </si>
  <si>
    <t>Multifamily Low Income</t>
  </si>
  <si>
    <t>Cell R11 declined by 2048; Cell R12 declined by 0.887</t>
  </si>
  <si>
    <t>Cell R11 declined by 10,271; Cell R12 declined by 82.46</t>
  </si>
  <si>
    <t>Cell R11 declined by 5917; Cell R12 declined by 0.0378</t>
  </si>
  <si>
    <t>Cell R11 declined by 898; Cell R12 declined by 1.880</t>
  </si>
  <si>
    <t>Cell R11 declined by 799; Cell R12 declined by 0.075; R71 increased by 3496; R72 increased by 1708.</t>
  </si>
  <si>
    <t>Cell Q18 increased by 34050</t>
  </si>
  <si>
    <t>Cell P18 increased by 5106</t>
  </si>
  <si>
    <t>Cell R18 increased by 34049</t>
  </si>
  <si>
    <t>Cell F35 declined by 31.666. Cell S71 increased 2,423. Cell S72 increased 958.</t>
  </si>
  <si>
    <t>Cell S25 increased 0.008; Cell S75 &amp; Cell S75 increased 66,574.</t>
  </si>
  <si>
    <t>Cell R25 declined 1,210.4. Cell S25 increased 1.5. Cell S74 and S75 increased 9,131.</t>
  </si>
  <si>
    <t>Cell S11 declined 9,039. S74 and S75 increased 55,381.</t>
  </si>
  <si>
    <t xml:space="preserve">P71 declined 1. </t>
  </si>
  <si>
    <t>Cell P18 increased by 37; Cell P25 increased 0.871</t>
  </si>
  <si>
    <t>Cell Q18 increased by 1382; Cell Q25 increased 1.135</t>
  </si>
  <si>
    <t>Cell R18 increased by 1382; Cell R25 increased 1.135</t>
  </si>
  <si>
    <t>Cells S42:47 are now zero.</t>
  </si>
  <si>
    <t>Cell S18 increased 9,856. Cells S71 and S72 increased 1</t>
  </si>
  <si>
    <t>Cell K72 declined 6</t>
  </si>
  <si>
    <t>Cell Q12 increased 0.074</t>
  </si>
  <si>
    <t>C&amp;I Electric Rebate</t>
  </si>
  <si>
    <t>C&amp;I Electric Custom</t>
  </si>
  <si>
    <t>C&amp;I Gas Rebate</t>
  </si>
  <si>
    <t>C&amp;I Gas Custom</t>
  </si>
  <si>
    <t>Updated Formula in R61 to "Q61+R40" and carried the formula though AC61</t>
  </si>
  <si>
    <t>Updated Formula in R61 to "Q61+R40" and carried the formula though AC61.  Cell V11 decreased by 12; V12 decreased by .001</t>
  </si>
  <si>
    <t>Updated Formula in R61 to "Q61+R40" and carried the formula though AC62</t>
  </si>
  <si>
    <t>Cell W71 declined by 44.</t>
  </si>
  <si>
    <t>Residential Electric Program</t>
  </si>
  <si>
    <t>Cell X71 declined by 1</t>
  </si>
  <si>
    <t>The Residential portfolio redesign Petition was approved on June 19, 2013, and as a result, the Residential Direct Install program was discontinued and the remaining residential programs were consolidated into one program</t>
  </si>
  <si>
    <t>The Residential portfolio redesign Petition was approved on June 19, 2013, and as a result, the Residential Direct Install program was discontinued and the remaining residential programs were consolidated into one program
Cells W71, X71 increased by 44.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</si>
</sst>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m/d/yy;@"/>
    <numFmt numFmtId="168" formatCode="[$-409]mmmm\ yyyy;@"/>
    <numFmt numFmtId="169" formatCode="_(* #,##0.000_);_(* \(#,##0.000\);_(* &quot;-&quot;??_);_(@_)"/>
    <numFmt numFmtId="170" formatCode="_(* #,##0.0000_);_(* \(#,##0.0000\);_(* &quot;-&quot;??_);_(@_)"/>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b/>
      <sz val="11"/>
      <color indexed="10"/>
      <name val="Times New Roman"/>
      <family val="1"/>
    </font>
    <font>
      <b/>
      <u/>
      <sz val="11"/>
      <name val="Times New Roman"/>
      <family val="1"/>
    </font>
    <font>
      <b/>
      <sz val="11"/>
      <color indexed="18"/>
      <name val="Times New Roman"/>
      <family val="1"/>
    </font>
    <font>
      <i/>
      <sz val="11"/>
      <name val="Times New Roman"/>
      <family val="1"/>
    </font>
    <font>
      <sz val="10"/>
      <name val="Times New Roman"/>
      <family val="1"/>
    </font>
    <font>
      <sz val="9"/>
      <name val="Times New Roman"/>
      <family val="1"/>
    </font>
    <font>
      <b/>
      <i/>
      <sz val="11"/>
      <name val="Times New Roman"/>
      <family val="1"/>
    </font>
    <font>
      <b/>
      <sz val="10"/>
      <name val="Times New Roman"/>
      <family val="1"/>
    </font>
    <font>
      <sz val="10"/>
      <color indexed="8"/>
      <name val="Arial"/>
      <family val="2"/>
    </font>
    <font>
      <sz val="11"/>
      <name val="Times New"/>
    </font>
    <font>
      <sz val="11"/>
      <color theme="1"/>
      <name val="Times New Roman"/>
      <family val="1"/>
    </font>
    <font>
      <sz val="11"/>
      <name val="Times neqw"/>
    </font>
    <font>
      <u/>
      <sz val="10"/>
      <color indexed="12"/>
      <name val="Arial"/>
      <family val="2"/>
    </font>
    <font>
      <sz val="10"/>
      <color theme="1"/>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sz val="10"/>
      <name val="Arial"/>
      <family val="2"/>
    </font>
  </fonts>
  <fills count="4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50"/>
        <bgColor indexed="64"/>
      </patternFill>
    </fill>
    <fill>
      <patternFill patternType="solid">
        <fgColor indexed="13"/>
        <bgColor indexed="64"/>
      </patternFill>
    </fill>
    <fill>
      <patternFill patternType="solid">
        <fgColor indexed="5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200">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alignment vertical="top"/>
      <protection locked="0"/>
    </xf>
    <xf numFmtId="0" fontId="20" fillId="0" borderId="0"/>
    <xf numFmtId="0" fontId="9" fillId="0" borderId="0"/>
    <xf numFmtId="43" fontId="9" fillId="0" borderId="0" applyFont="0" applyFill="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0" fontId="8" fillId="0" borderId="0"/>
    <xf numFmtId="0" fontId="25" fillId="0" borderId="0"/>
    <xf numFmtId="0" fontId="8" fillId="0" borderId="0"/>
    <xf numFmtId="0" fontId="9" fillId="0" borderId="0"/>
    <xf numFmtId="0" fontId="8" fillId="0" borderId="0"/>
    <xf numFmtId="0" fontId="8" fillId="0" borderId="0"/>
    <xf numFmtId="0" fontId="8" fillId="6" borderId="19" applyNumberFormat="0" applyFont="0" applyAlignment="0" applyProtection="0"/>
    <xf numFmtId="0" fontId="8" fillId="6" borderId="19" applyNumberFormat="0" applyFont="0" applyAlignment="0" applyProtection="0"/>
    <xf numFmtId="0" fontId="8" fillId="6" borderId="19"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7" fillId="0" borderId="0"/>
    <xf numFmtId="0" fontId="7" fillId="7"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6" borderId="19" applyNumberFormat="0" applyFont="0" applyAlignment="0" applyProtection="0"/>
    <xf numFmtId="0" fontId="7" fillId="6" borderId="19" applyNumberFormat="0" applyFont="0" applyAlignment="0" applyProtection="0"/>
    <xf numFmtId="0" fontId="7" fillId="6" borderId="19" applyNumberFormat="0" applyFont="0" applyAlignment="0" applyProtection="0"/>
    <xf numFmtId="9" fontId="7" fillId="0" borderId="0" applyFon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9" fillId="0" borderId="23" applyNumberFormat="0" applyFill="0" applyAlignment="0" applyProtection="0"/>
    <xf numFmtId="0" fontId="30" fillId="0" borderId="24" applyNumberFormat="0" applyFill="0" applyAlignment="0" applyProtection="0"/>
    <xf numFmtId="0" fontId="30" fillId="0" borderId="0" applyNumberFormat="0" applyFill="0" applyBorder="0" applyAlignment="0" applyProtection="0"/>
    <xf numFmtId="0" fontId="31" fillId="22" borderId="0" applyNumberFormat="0" applyBorder="0" applyAlignment="0" applyProtection="0"/>
    <xf numFmtId="0" fontId="32" fillId="23" borderId="0" applyNumberFormat="0" applyBorder="0" applyAlignment="0" applyProtection="0"/>
    <xf numFmtId="0" fontId="33" fillId="24" borderId="0" applyNumberFormat="0" applyBorder="0" applyAlignment="0" applyProtection="0"/>
    <xf numFmtId="0" fontId="34" fillId="25" borderId="25" applyNumberFormat="0" applyAlignment="0" applyProtection="0"/>
    <xf numFmtId="0" fontId="35" fillId="26" borderId="26" applyNumberFormat="0" applyAlignment="0" applyProtection="0"/>
    <xf numFmtId="0" fontId="36" fillId="26" borderId="25" applyNumberFormat="0" applyAlignment="0" applyProtection="0"/>
    <xf numFmtId="0" fontId="37" fillId="0" borderId="27" applyNumberFormat="0" applyFill="0" applyAlignment="0" applyProtection="0"/>
    <xf numFmtId="0" fontId="38" fillId="27" borderId="28"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28"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42" fillId="39" borderId="0" applyNumberFormat="0" applyBorder="0" applyAlignment="0" applyProtection="0"/>
    <xf numFmtId="0" fontId="6" fillId="0" borderId="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6" borderId="19" applyNumberFormat="0" applyFont="0" applyAlignment="0" applyProtection="0"/>
    <xf numFmtId="0" fontId="6" fillId="6" borderId="19" applyNumberFormat="0" applyFont="0" applyAlignment="0" applyProtection="0"/>
    <xf numFmtId="0" fontId="6" fillId="6" borderId="19" applyNumberFormat="0" applyFont="0" applyAlignment="0" applyProtection="0"/>
    <xf numFmtId="9" fontId="6" fillId="0" borderId="0" applyFont="0" applyFill="0" applyBorder="0" applyAlignment="0" applyProtection="0"/>
    <xf numFmtId="0" fontId="6" fillId="0" borderId="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6" borderId="19" applyNumberFormat="0" applyFont="0" applyAlignment="0" applyProtection="0"/>
    <xf numFmtId="0" fontId="6" fillId="6" borderId="19" applyNumberFormat="0" applyFont="0" applyAlignment="0" applyProtection="0"/>
    <xf numFmtId="0" fontId="6" fillId="6" borderId="19" applyNumberFormat="0" applyFont="0" applyAlignment="0" applyProtection="0"/>
    <xf numFmtId="9" fontId="6" fillId="0" borderId="0" applyFont="0" applyFill="0" applyBorder="0" applyAlignment="0" applyProtection="0"/>
    <xf numFmtId="44" fontId="9"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9" fontId="9" fillId="0" borderId="0" applyFont="0" applyFill="0" applyBorder="0" applyAlignment="0" applyProtection="0"/>
    <xf numFmtId="0" fontId="26"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0" borderId="0"/>
    <xf numFmtId="0" fontId="5" fillId="6" borderId="19" applyNumberFormat="0" applyFont="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6" borderId="19" applyNumberFormat="0" applyFont="0" applyAlignment="0" applyProtection="0"/>
    <xf numFmtId="0" fontId="5" fillId="6" borderId="19" applyNumberFormat="0" applyFont="0" applyAlignment="0" applyProtection="0"/>
    <xf numFmtId="0" fontId="5" fillId="0" borderId="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6" borderId="19" applyNumberFormat="0" applyFont="0" applyAlignment="0" applyProtection="0"/>
    <xf numFmtId="0" fontId="5" fillId="6" borderId="19" applyNumberFormat="0" applyFont="0" applyAlignment="0" applyProtection="0"/>
    <xf numFmtId="0" fontId="5" fillId="6" borderId="19" applyNumberFormat="0" applyFont="0" applyAlignment="0" applyProtection="0"/>
    <xf numFmtId="9" fontId="5" fillId="0" borderId="0" applyFont="0" applyFill="0" applyBorder="0" applyAlignment="0" applyProtection="0"/>
    <xf numFmtId="0" fontId="5" fillId="0" borderId="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6" borderId="19" applyNumberFormat="0" applyFont="0" applyAlignment="0" applyProtection="0"/>
    <xf numFmtId="0" fontId="5" fillId="6" borderId="19" applyNumberFormat="0" applyFont="0" applyAlignment="0" applyProtection="0"/>
    <xf numFmtId="0" fontId="5" fillId="6" borderId="19" applyNumberFormat="0" applyFont="0" applyAlignment="0" applyProtection="0"/>
    <xf numFmtId="9" fontId="5" fillId="0" borderId="0" applyFont="0" applyFill="0" applyBorder="0" applyAlignment="0" applyProtection="0"/>
    <xf numFmtId="0" fontId="5" fillId="0" borderId="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6" borderId="19" applyNumberFormat="0" applyFont="0" applyAlignment="0" applyProtection="0"/>
    <xf numFmtId="0" fontId="5" fillId="6" borderId="19" applyNumberFormat="0" applyFont="0" applyAlignment="0" applyProtection="0"/>
    <xf numFmtId="0" fontId="5" fillId="6" borderId="19" applyNumberFormat="0" applyFont="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0" borderId="0"/>
    <xf numFmtId="0" fontId="4" fillId="6" borderId="19"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6" borderId="19" applyNumberFormat="0" applyFont="0" applyAlignment="0" applyProtection="0"/>
    <xf numFmtId="0" fontId="4" fillId="6" borderId="19" applyNumberFormat="0" applyFont="0" applyAlignment="0" applyProtection="0"/>
    <xf numFmtId="0" fontId="4" fillId="0" borderId="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6" borderId="19" applyNumberFormat="0" applyFont="0" applyAlignment="0" applyProtection="0"/>
    <xf numFmtId="0" fontId="4" fillId="6" borderId="19" applyNumberFormat="0" applyFont="0" applyAlignment="0" applyProtection="0"/>
    <xf numFmtId="0" fontId="4" fillId="6" borderId="19" applyNumberFormat="0" applyFont="0" applyAlignment="0" applyProtection="0"/>
    <xf numFmtId="9" fontId="4" fillId="0" borderId="0" applyFont="0" applyFill="0" applyBorder="0" applyAlignment="0" applyProtection="0"/>
    <xf numFmtId="0" fontId="4" fillId="0" borderId="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6" borderId="19" applyNumberFormat="0" applyFont="0" applyAlignment="0" applyProtection="0"/>
    <xf numFmtId="0" fontId="4" fillId="6" borderId="19" applyNumberFormat="0" applyFont="0" applyAlignment="0" applyProtection="0"/>
    <xf numFmtId="0" fontId="4" fillId="6" borderId="19" applyNumberFormat="0" applyFont="0" applyAlignment="0" applyProtection="0"/>
    <xf numFmtId="9" fontId="4" fillId="0" borderId="0" applyFont="0" applyFill="0" applyBorder="0" applyAlignment="0" applyProtection="0"/>
    <xf numFmtId="0" fontId="4" fillId="0" borderId="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6" borderId="19" applyNumberFormat="0" applyFont="0" applyAlignment="0" applyProtection="0"/>
    <xf numFmtId="0" fontId="4" fillId="6" borderId="19" applyNumberFormat="0" applyFont="0" applyAlignment="0" applyProtection="0"/>
    <xf numFmtId="0" fontId="4" fillId="6" borderId="19" applyNumberFormat="0" applyFont="0" applyAlignment="0" applyProtection="0"/>
    <xf numFmtId="9" fontId="4" fillId="0" borderId="0" applyFont="0" applyFill="0" applyBorder="0" applyAlignment="0" applyProtection="0"/>
    <xf numFmtId="0" fontId="3" fillId="0" borderId="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6" borderId="19" applyNumberFormat="0" applyFont="0" applyAlignment="0" applyProtection="0"/>
    <xf numFmtId="0" fontId="3" fillId="6" borderId="19" applyNumberFormat="0" applyFont="0" applyAlignment="0" applyProtection="0"/>
    <xf numFmtId="0" fontId="3" fillId="6" borderId="19" applyNumberFormat="0" applyFont="0" applyAlignment="0" applyProtection="0"/>
    <xf numFmtId="9" fontId="3" fillId="0" borderId="0" applyFont="0" applyFill="0" applyBorder="0" applyAlignment="0" applyProtection="0"/>
    <xf numFmtId="0" fontId="3" fillId="0" borderId="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6" borderId="19" applyNumberFormat="0" applyFont="0" applyAlignment="0" applyProtection="0"/>
    <xf numFmtId="0" fontId="3" fillId="6" borderId="19" applyNumberFormat="0" applyFont="0" applyAlignment="0" applyProtection="0"/>
    <xf numFmtId="0" fontId="3" fillId="6" borderId="19" applyNumberFormat="0" applyFont="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 fillId="6" borderId="19" applyNumberFormat="0" applyFont="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6" borderId="19"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45"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9"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6" borderId="19"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6" borderId="19"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6" borderId="19" applyNumberFormat="0" applyFont="0" applyAlignment="0" applyProtection="0"/>
    <xf numFmtId="0" fontId="1" fillId="6" borderId="19" applyNumberFormat="0" applyFont="0" applyAlignment="0" applyProtection="0"/>
    <xf numFmtId="0" fontId="1" fillId="6" borderId="19"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9" applyNumberFormat="0" applyFont="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cellStyleXfs>
  <cellXfs count="482">
    <xf numFmtId="0" fontId="0" fillId="0" borderId="0" xfId="0"/>
    <xf numFmtId="0" fontId="10" fillId="0" borderId="1" xfId="0" applyFont="1" applyFill="1" applyBorder="1" applyAlignment="1">
      <alignment horizontal="right" indent="1"/>
    </xf>
    <xf numFmtId="49" fontId="10" fillId="0" borderId="0" xfId="0" applyNumberFormat="1" applyFont="1" applyFill="1" applyBorder="1" applyAlignment="1">
      <alignment horizontal="left" indent="1"/>
    </xf>
    <xf numFmtId="0" fontId="11" fillId="0" borderId="0" xfId="0" applyFont="1" applyBorder="1"/>
    <xf numFmtId="0" fontId="11" fillId="0" borderId="0" xfId="0" applyFont="1" applyFill="1" applyBorder="1"/>
    <xf numFmtId="0" fontId="11" fillId="0" borderId="0" xfId="0" applyFont="1" applyFill="1" applyBorder="1" applyAlignment="1">
      <alignment horizontal="center"/>
    </xf>
    <xf numFmtId="49" fontId="11" fillId="0" borderId="0" xfId="0" applyNumberFormat="1" applyFont="1" applyFill="1" applyBorder="1" applyAlignment="1">
      <alignment horizontal="left" indent="1"/>
    </xf>
    <xf numFmtId="164" fontId="11" fillId="3" borderId="1" xfId="1" applyNumberFormat="1" applyFont="1" applyFill="1" applyBorder="1"/>
    <xf numFmtId="167" fontId="11" fillId="0" borderId="0" xfId="0" applyNumberFormat="1" applyFont="1" applyFill="1" applyBorder="1" applyAlignment="1">
      <alignment horizontal="left" indent="1"/>
    </xf>
    <xf numFmtId="166" fontId="11" fillId="3" borderId="1" xfId="2" applyNumberFormat="1" applyFont="1" applyFill="1" applyBorder="1"/>
    <xf numFmtId="17" fontId="11" fillId="0" borderId="0" xfId="0" applyNumberFormat="1" applyFont="1" applyBorder="1" applyAlignment="1">
      <alignment horizontal="center"/>
    </xf>
    <xf numFmtId="0" fontId="11" fillId="0" borderId="0" xfId="0" applyFont="1" applyBorder="1" applyAlignment="1">
      <alignment horizontal="center"/>
    </xf>
    <xf numFmtId="0" fontId="12" fillId="0" borderId="0" xfId="0" applyFont="1" applyFill="1" applyBorder="1"/>
    <xf numFmtId="0" fontId="13" fillId="0" borderId="0" xfId="0" applyFont="1" applyFill="1" applyBorder="1" applyAlignment="1">
      <alignment horizontal="center"/>
    </xf>
    <xf numFmtId="17" fontId="10" fillId="0" borderId="1" xfId="0" applyNumberFormat="1" applyFont="1" applyBorder="1" applyAlignment="1">
      <alignment horizontal="center"/>
    </xf>
    <xf numFmtId="0" fontId="10" fillId="0" borderId="1" xfId="0" applyFont="1" applyBorder="1" applyAlignment="1">
      <alignment horizontal="center"/>
    </xf>
    <xf numFmtId="0" fontId="11" fillId="0" borderId="0" xfId="0" applyFont="1" applyFill="1" applyBorder="1" applyAlignment="1">
      <alignment horizontal="right" indent="1"/>
    </xf>
    <xf numFmtId="0" fontId="11" fillId="2" borderId="1" xfId="0" applyFont="1" applyFill="1" applyBorder="1"/>
    <xf numFmtId="0" fontId="11" fillId="0" borderId="1" xfId="0" applyFont="1" applyFill="1" applyBorder="1" applyAlignment="1">
      <alignment horizontal="left" indent="1"/>
    </xf>
    <xf numFmtId="164" fontId="11" fillId="0" borderId="1" xfId="1" applyNumberFormat="1" applyFont="1" applyFill="1" applyBorder="1" applyAlignment="1">
      <alignment horizontal="right" indent="1"/>
    </xf>
    <xf numFmtId="0" fontId="11" fillId="3" borderId="0" xfId="0" applyFont="1" applyFill="1" applyBorder="1" applyAlignment="1">
      <alignment horizontal="center"/>
    </xf>
    <xf numFmtId="164" fontId="11" fillId="0" borderId="1" xfId="1" applyNumberFormat="1" applyFont="1" applyFill="1" applyBorder="1"/>
    <xf numFmtId="164" fontId="11" fillId="2" borderId="1" xfId="1" applyNumberFormat="1" applyFont="1" applyFill="1" applyBorder="1"/>
    <xf numFmtId="164" fontId="10" fillId="0" borderId="1" xfId="1" applyNumberFormat="1" applyFont="1" applyFill="1" applyBorder="1" applyAlignment="1">
      <alignment horizontal="right" indent="1"/>
    </xf>
    <xf numFmtId="164" fontId="10" fillId="0" borderId="1" xfId="1" applyNumberFormat="1" applyFont="1" applyFill="1" applyBorder="1"/>
    <xf numFmtId="164" fontId="10" fillId="4" borderId="1" xfId="1" applyNumberFormat="1" applyFont="1" applyFill="1" applyBorder="1"/>
    <xf numFmtId="164" fontId="15" fillId="0" borderId="1" xfId="1" applyNumberFormat="1" applyFont="1" applyFill="1" applyBorder="1"/>
    <xf numFmtId="164" fontId="15" fillId="4" borderId="1" xfId="1" applyNumberFormat="1" applyFont="1" applyFill="1" applyBorder="1"/>
    <xf numFmtId="164" fontId="11" fillId="4" borderId="1" xfId="1" applyNumberFormat="1" applyFont="1" applyFill="1" applyBorder="1"/>
    <xf numFmtId="164" fontId="11" fillId="0" borderId="1" xfId="0" applyNumberFormat="1" applyFont="1" applyFill="1" applyBorder="1"/>
    <xf numFmtId="0" fontId="11" fillId="3" borderId="1" xfId="0" applyFont="1" applyFill="1" applyBorder="1"/>
    <xf numFmtId="166" fontId="10" fillId="0" borderId="1" xfId="2" applyNumberFormat="1" applyFont="1" applyFill="1" applyBorder="1" applyAlignment="1"/>
    <xf numFmtId="166" fontId="10" fillId="0" borderId="1" xfId="0" applyNumberFormat="1" applyFont="1" applyFill="1" applyBorder="1"/>
    <xf numFmtId="166" fontId="10" fillId="0" borderId="1" xfId="2" applyNumberFormat="1" applyFont="1" applyFill="1" applyBorder="1" applyAlignment="1">
      <alignment horizontal="left"/>
    </xf>
    <xf numFmtId="166" fontId="15" fillId="0" borderId="1" xfId="2" applyNumberFormat="1" applyFont="1" applyFill="1" applyBorder="1" applyAlignment="1">
      <alignment horizontal="right" indent="1"/>
    </xf>
    <xf numFmtId="166" fontId="15" fillId="0" borderId="1" xfId="2" applyNumberFormat="1" applyFont="1" applyFill="1" applyBorder="1"/>
    <xf numFmtId="166" fontId="11" fillId="0" borderId="1" xfId="2" applyNumberFormat="1" applyFont="1" applyFill="1" applyBorder="1"/>
    <xf numFmtId="166" fontId="11" fillId="4" borderId="1" xfId="2" applyNumberFormat="1" applyFont="1" applyFill="1" applyBorder="1"/>
    <xf numFmtId="165" fontId="15" fillId="4" borderId="1" xfId="3" applyNumberFormat="1" applyFont="1" applyFill="1" applyBorder="1" applyAlignment="1">
      <alignment horizontal="right" indent="1"/>
    </xf>
    <xf numFmtId="43" fontId="11" fillId="0" borderId="1" xfId="1" applyFont="1" applyFill="1" applyBorder="1" applyAlignment="1">
      <alignment horizontal="right" indent="1"/>
    </xf>
    <xf numFmtId="0" fontId="11" fillId="0" borderId="0" xfId="0" applyFont="1" applyFill="1" applyBorder="1" applyAlignment="1"/>
    <xf numFmtId="164" fontId="11" fillId="0" borderId="1" xfId="1" applyNumberFormat="1" applyFont="1" applyFill="1" applyBorder="1" applyAlignment="1"/>
    <xf numFmtId="164" fontId="11" fillId="3" borderId="1" xfId="1" applyNumberFormat="1" applyFont="1" applyFill="1" applyBorder="1" applyAlignment="1"/>
    <xf numFmtId="0" fontId="15" fillId="0" borderId="0" xfId="0" applyFont="1" applyBorder="1" applyAlignment="1">
      <alignment horizontal="left" indent="2"/>
    </xf>
    <xf numFmtId="0" fontId="17" fillId="0" borderId="0" xfId="0" applyFont="1" applyBorder="1" applyAlignment="1">
      <alignment horizontal="center"/>
    </xf>
    <xf numFmtId="0" fontId="10" fillId="0" borderId="2" xfId="0" applyFont="1" applyFill="1" applyBorder="1" applyAlignment="1">
      <alignment horizontal="right" indent="1"/>
    </xf>
    <xf numFmtId="0" fontId="12" fillId="2" borderId="3" xfId="0" applyFont="1" applyFill="1" applyBorder="1"/>
    <xf numFmtId="166" fontId="15" fillId="0" borderId="1" xfId="2" applyNumberFormat="1" applyFont="1" applyFill="1" applyBorder="1" applyAlignment="1">
      <alignment horizontal="left"/>
    </xf>
    <xf numFmtId="166" fontId="11" fillId="0" borderId="1" xfId="2" applyNumberFormat="1" applyFont="1" applyFill="1" applyBorder="1" applyAlignment="1">
      <alignment horizontal="left"/>
    </xf>
    <xf numFmtId="0" fontId="12" fillId="2" borderId="1" xfId="0" applyFont="1" applyFill="1" applyBorder="1"/>
    <xf numFmtId="164" fontId="15" fillId="0" borderId="1" xfId="1" applyNumberFormat="1" applyFont="1" applyFill="1" applyBorder="1" applyAlignment="1">
      <alignment horizontal="right" indent="1"/>
    </xf>
    <xf numFmtId="164" fontId="11" fillId="0" borderId="0" xfId="1" applyNumberFormat="1" applyFont="1" applyFill="1" applyBorder="1" applyAlignment="1"/>
    <xf numFmtId="164" fontId="11" fillId="0" borderId="0" xfId="1" applyNumberFormat="1" applyFont="1" applyFill="1" applyBorder="1"/>
    <xf numFmtId="164" fontId="11" fillId="3" borderId="0" xfId="1" applyNumberFormat="1" applyFont="1" applyFill="1" applyBorder="1" applyAlignment="1">
      <alignment horizontal="center"/>
    </xf>
    <xf numFmtId="0" fontId="10" fillId="0" borderId="0" xfId="0" applyFont="1" applyBorder="1" applyAlignment="1">
      <alignment horizontal="center"/>
    </xf>
    <xf numFmtId="165" fontId="11" fillId="0" borderId="0" xfId="3" applyNumberFormat="1" applyFont="1" applyFill="1" applyBorder="1"/>
    <xf numFmtId="43" fontId="11" fillId="3" borderId="1" xfId="1" applyFont="1" applyFill="1" applyBorder="1"/>
    <xf numFmtId="0" fontId="12" fillId="4" borderId="1" xfId="0" applyFont="1" applyFill="1" applyBorder="1"/>
    <xf numFmtId="168" fontId="10" fillId="3" borderId="1" xfId="0" applyNumberFormat="1" applyFont="1" applyFill="1" applyBorder="1" applyAlignment="1">
      <alignment horizontal="center"/>
    </xf>
    <xf numFmtId="0" fontId="14" fillId="4" borderId="1" xfId="0" applyFont="1" applyFill="1" applyBorder="1" applyAlignment="1">
      <alignment horizontal="left"/>
    </xf>
    <xf numFmtId="166" fontId="10" fillId="4" borderId="1" xfId="0" applyNumberFormat="1" applyFont="1" applyFill="1" applyBorder="1"/>
    <xf numFmtId="0" fontId="10" fillId="0" borderId="0" xfId="0" applyFont="1" applyBorder="1"/>
    <xf numFmtId="0" fontId="10" fillId="4" borderId="1" xfId="0" applyFont="1" applyFill="1" applyBorder="1"/>
    <xf numFmtId="164" fontId="18" fillId="4" borderId="1" xfId="1" applyNumberFormat="1" applyFont="1" applyFill="1" applyBorder="1"/>
    <xf numFmtId="166" fontId="18" fillId="0" borderId="1" xfId="2" applyNumberFormat="1" applyFont="1" applyFill="1" applyBorder="1"/>
    <xf numFmtId="166" fontId="10" fillId="4" borderId="1" xfId="2" applyNumberFormat="1" applyFont="1" applyFill="1" applyBorder="1"/>
    <xf numFmtId="0" fontId="10" fillId="0" borderId="0" xfId="0" applyFont="1" applyFill="1" applyBorder="1"/>
    <xf numFmtId="0" fontId="10" fillId="0" borderId="0" xfId="0" applyFont="1" applyFill="1" applyBorder="1" applyAlignment="1"/>
    <xf numFmtId="0" fontId="16" fillId="0" borderId="0" xfId="0" applyNumberFormat="1" applyFont="1" applyFill="1" applyBorder="1" applyAlignment="1">
      <alignment wrapText="1"/>
    </xf>
    <xf numFmtId="0" fontId="16" fillId="0" borderId="0" xfId="0" applyNumberFormat="1" applyFont="1" applyFill="1" applyBorder="1" applyAlignment="1"/>
    <xf numFmtId="0" fontId="10" fillId="0" borderId="1" xfId="0" applyFont="1" applyFill="1" applyBorder="1" applyAlignment="1">
      <alignment horizontal="center"/>
    </xf>
    <xf numFmtId="0" fontId="0" fillId="0" borderId="0" xfId="0" applyAlignment="1"/>
    <xf numFmtId="169" fontId="11" fillId="0" borderId="1" xfId="1" applyNumberFormat="1" applyFont="1" applyFill="1" applyBorder="1"/>
    <xf numFmtId="169" fontId="11" fillId="0" borderId="1" xfId="1" applyNumberFormat="1" applyFont="1" applyFill="1" applyBorder="1" applyAlignment="1">
      <alignment horizontal="right" indent="1"/>
    </xf>
    <xf numFmtId="43" fontId="11" fillId="0" borderId="0" xfId="0" applyNumberFormat="1" applyFont="1" applyFill="1" applyBorder="1"/>
    <xf numFmtId="169" fontId="11" fillId="3" borderId="1" xfId="1" applyNumberFormat="1" applyFont="1" applyFill="1" applyBorder="1"/>
    <xf numFmtId="0" fontId="16" fillId="0" borderId="0" xfId="0" applyFont="1" applyFill="1" applyBorder="1" applyAlignment="1"/>
    <xf numFmtId="0" fontId="14" fillId="0" borderId="0" xfId="0" applyFont="1" applyFill="1" applyBorder="1" applyAlignment="1">
      <alignment horizontal="left"/>
    </xf>
    <xf numFmtId="169" fontId="10" fillId="0" borderId="1" xfId="1" applyNumberFormat="1" applyFont="1" applyFill="1" applyBorder="1" applyAlignment="1">
      <alignment horizontal="right" indent="1"/>
    </xf>
    <xf numFmtId="169" fontId="11" fillId="3" borderId="1" xfId="1" applyNumberFormat="1" applyFont="1" applyFill="1" applyBorder="1" applyAlignment="1">
      <alignment horizontal="right" indent="1"/>
    </xf>
    <xf numFmtId="169" fontId="10" fillId="0" borderId="1" xfId="1" applyNumberFormat="1" applyFont="1" applyFill="1" applyBorder="1"/>
    <xf numFmtId="169" fontId="15" fillId="0" borderId="1" xfId="1" applyNumberFormat="1" applyFont="1" applyFill="1" applyBorder="1" applyAlignment="1">
      <alignment horizontal="right" indent="1"/>
    </xf>
    <xf numFmtId="0" fontId="16" fillId="0" borderId="1" xfId="0" applyNumberFormat="1" applyFont="1" applyFill="1" applyBorder="1" applyAlignment="1">
      <alignment horizontal="left" wrapText="1" indent="1"/>
    </xf>
    <xf numFmtId="166" fontId="10" fillId="0" borderId="1" xfId="2" applyNumberFormat="1" applyFont="1" applyFill="1" applyBorder="1"/>
    <xf numFmtId="0" fontId="11" fillId="0" borderId="1" xfId="0" applyFont="1" applyFill="1" applyBorder="1" applyAlignment="1">
      <alignment horizontal="left" indent="2"/>
    </xf>
    <xf numFmtId="0" fontId="15" fillId="0" borderId="1" xfId="0" applyFont="1" applyFill="1" applyBorder="1" applyAlignment="1">
      <alignment horizontal="left" vertical="center" indent="1"/>
    </xf>
    <xf numFmtId="165" fontId="11" fillId="0" borderId="1" xfId="3" applyNumberFormat="1" applyFont="1" applyFill="1" applyBorder="1" applyAlignment="1">
      <alignment horizontal="right" indent="1"/>
    </xf>
    <xf numFmtId="0" fontId="15" fillId="0" borderId="1" xfId="0" applyFont="1" applyFill="1" applyBorder="1" applyAlignment="1">
      <alignment horizontal="left" indent="1"/>
    </xf>
    <xf numFmtId="0" fontId="11" fillId="0" borderId="1" xfId="0" applyFont="1" applyBorder="1" applyAlignment="1">
      <alignment horizontal="left" indent="2"/>
    </xf>
    <xf numFmtId="0" fontId="15" fillId="0" borderId="1" xfId="0" applyFont="1" applyBorder="1" applyAlignment="1">
      <alignment horizontal="left" indent="1"/>
    </xf>
    <xf numFmtId="0" fontId="15" fillId="0" borderId="0" xfId="0" applyFont="1" applyFill="1" applyBorder="1"/>
    <xf numFmtId="0" fontId="15" fillId="0" borderId="0" xfId="0" applyFont="1" applyFill="1" applyBorder="1" applyAlignment="1">
      <alignment horizontal="center"/>
    </xf>
    <xf numFmtId="169" fontId="15" fillId="0" borderId="1" xfId="1" applyNumberFormat="1" applyFont="1" applyFill="1" applyBorder="1"/>
    <xf numFmtId="164" fontId="15" fillId="0" borderId="1" xfId="0" applyNumberFormat="1" applyFont="1" applyFill="1" applyBorder="1"/>
    <xf numFmtId="166" fontId="15" fillId="0" borderId="1" xfId="0" applyNumberFormat="1" applyFont="1" applyFill="1" applyBorder="1"/>
    <xf numFmtId="165" fontId="10" fillId="4" borderId="1" xfId="3" applyNumberFormat="1" applyFont="1" applyFill="1" applyBorder="1" applyAlignment="1">
      <alignment horizontal="right" indent="1"/>
    </xf>
    <xf numFmtId="166" fontId="11" fillId="0" borderId="1" xfId="2" applyNumberFormat="1" applyFont="1" applyFill="1" applyBorder="1" applyAlignment="1"/>
    <xf numFmtId="43" fontId="15" fillId="0" borderId="0" xfId="0" applyNumberFormat="1" applyFont="1" applyFill="1" applyBorder="1"/>
    <xf numFmtId="0" fontId="18" fillId="0" borderId="0" xfId="0" applyFont="1" applyBorder="1" applyAlignment="1">
      <alignment horizontal="center"/>
    </xf>
    <xf numFmtId="166" fontId="11" fillId="0" borderId="1" xfId="2" applyNumberFormat="1" applyFont="1" applyFill="1" applyBorder="1" applyAlignment="1">
      <alignment horizontal="right" indent="1"/>
    </xf>
    <xf numFmtId="166" fontId="10" fillId="0" borderId="1" xfId="2" applyNumberFormat="1" applyFont="1" applyFill="1" applyBorder="1" applyAlignment="1">
      <alignment horizontal="right" indent="1"/>
    </xf>
    <xf numFmtId="165" fontId="11" fillId="4" borderId="1" xfId="3" applyNumberFormat="1" applyFont="1" applyFill="1" applyBorder="1" applyAlignment="1">
      <alignment horizontal="right" indent="1"/>
    </xf>
    <xf numFmtId="0" fontId="11" fillId="4" borderId="1" xfId="0" applyFont="1" applyFill="1" applyBorder="1" applyAlignment="1">
      <alignment horizontal="center"/>
    </xf>
    <xf numFmtId="166" fontId="15" fillId="0" borderId="1" xfId="2" applyNumberFormat="1" applyFont="1" applyFill="1" applyBorder="1" applyAlignment="1"/>
    <xf numFmtId="0" fontId="10" fillId="0" borderId="0" xfId="0" applyFont="1" applyBorder="1" applyAlignment="1">
      <alignment horizontal="center"/>
    </xf>
    <xf numFmtId="49" fontId="10" fillId="5" borderId="1" xfId="0" applyNumberFormat="1" applyFont="1" applyFill="1" applyBorder="1" applyAlignment="1">
      <alignment horizontal="left"/>
    </xf>
    <xf numFmtId="164" fontId="11" fillId="5" borderId="1" xfId="1" applyNumberFormat="1" applyFont="1" applyFill="1" applyBorder="1"/>
    <xf numFmtId="166" fontId="11" fillId="5" borderId="1" xfId="2" applyNumberFormat="1" applyFont="1" applyFill="1" applyBorder="1"/>
    <xf numFmtId="0" fontId="19" fillId="0" borderId="1" xfId="0" applyFont="1" applyFill="1" applyBorder="1" applyAlignment="1">
      <alignment horizontal="right" indent="1"/>
    </xf>
    <xf numFmtId="167" fontId="11" fillId="5" borderId="1" xfId="0" applyNumberFormat="1" applyFont="1" applyFill="1" applyBorder="1" applyAlignment="1">
      <alignment horizontal="left"/>
    </xf>
    <xf numFmtId="49" fontId="11" fillId="0" borderId="1" xfId="0" applyNumberFormat="1" applyFont="1" applyFill="1" applyBorder="1" applyAlignment="1">
      <alignment horizontal="left"/>
    </xf>
    <xf numFmtId="0" fontId="10" fillId="0" borderId="0" xfId="0" applyFont="1" applyBorder="1" applyAlignment="1">
      <alignment horizontal="center"/>
    </xf>
    <xf numFmtId="0" fontId="11" fillId="2" borderId="1" xfId="1" applyNumberFormat="1" applyFont="1" applyFill="1" applyBorder="1"/>
    <xf numFmtId="0" fontId="11" fillId="0" borderId="0" xfId="0" applyFont="1"/>
    <xf numFmtId="0" fontId="10" fillId="0" borderId="5" xfId="0" applyFont="1" applyBorder="1" applyAlignment="1">
      <alignment horizontal="center"/>
    </xf>
    <xf numFmtId="166" fontId="11" fillId="0" borderId="6" xfId="2" applyNumberFormat="1" applyFont="1" applyBorder="1"/>
    <xf numFmtId="0" fontId="15" fillId="0" borderId="7" xfId="0" applyFont="1" applyBorder="1" applyAlignment="1">
      <alignment horizontal="center"/>
    </xf>
    <xf numFmtId="166" fontId="11" fillId="0" borderId="10" xfId="2" applyNumberFormat="1" applyFont="1" applyBorder="1"/>
    <xf numFmtId="166" fontId="10" fillId="0" borderId="11" xfId="2" applyNumberFormat="1" applyFont="1" applyBorder="1"/>
    <xf numFmtId="166" fontId="11" fillId="0" borderId="4" xfId="2" applyNumberFormat="1" applyFont="1" applyBorder="1"/>
    <xf numFmtId="0" fontId="15" fillId="0" borderId="15" xfId="0" applyFont="1" applyBorder="1" applyAlignment="1">
      <alignment horizontal="center"/>
    </xf>
    <xf numFmtId="166" fontId="10" fillId="0" borderId="17" xfId="2" applyNumberFormat="1" applyFont="1" applyBorder="1"/>
    <xf numFmtId="17" fontId="11" fillId="0" borderId="6" xfId="0" applyNumberFormat="1" applyFont="1" applyBorder="1" applyAlignment="1">
      <alignment horizontal="right" indent="1"/>
    </xf>
    <xf numFmtId="17" fontId="11" fillId="0" borderId="10" xfId="0" applyNumberFormat="1" applyFont="1" applyBorder="1" applyAlignment="1">
      <alignment horizontal="right" indent="1"/>
    </xf>
    <xf numFmtId="0" fontId="10" fillId="0" borderId="4" xfId="0" applyFont="1" applyBorder="1" applyAlignment="1">
      <alignment horizontal="right" indent="1"/>
    </xf>
    <xf numFmtId="166" fontId="11" fillId="3" borderId="3" xfId="2" applyNumberFormat="1" applyFont="1" applyFill="1" applyBorder="1"/>
    <xf numFmtId="166" fontId="11" fillId="3" borderId="8" xfId="2" applyNumberFormat="1" applyFont="1" applyFill="1" applyBorder="1"/>
    <xf numFmtId="166" fontId="11" fillId="3" borderId="16" xfId="2" applyNumberFormat="1" applyFont="1" applyFill="1" applyBorder="1"/>
    <xf numFmtId="166" fontId="11" fillId="3" borderId="9" xfId="2" applyNumberFormat="1" applyFont="1" applyFill="1" applyBorder="1"/>
    <xf numFmtId="0" fontId="19" fillId="0" borderId="18" xfId="0" applyFont="1" applyFill="1" applyBorder="1" applyAlignment="1">
      <alignment horizontal="right" indent="1"/>
    </xf>
    <xf numFmtId="166" fontId="11" fillId="0" borderId="18" xfId="2" applyNumberFormat="1" applyFont="1" applyFill="1" applyBorder="1"/>
    <xf numFmtId="0" fontId="19" fillId="0" borderId="0" xfId="0" applyFont="1" applyFill="1" applyBorder="1" applyAlignment="1">
      <alignment horizontal="right" indent="1"/>
    </xf>
    <xf numFmtId="166" fontId="11" fillId="0" borderId="0" xfId="2" applyNumberFormat="1" applyFont="1" applyFill="1" applyBorder="1"/>
    <xf numFmtId="0" fontId="10" fillId="0" borderId="0" xfId="0" applyFont="1" applyBorder="1" applyAlignment="1">
      <alignment horizontal="center"/>
    </xf>
    <xf numFmtId="49" fontId="10" fillId="19" borderId="1" xfId="0" applyNumberFormat="1" applyFont="1" applyFill="1" applyBorder="1" applyAlignment="1">
      <alignment horizontal="left"/>
    </xf>
    <xf numFmtId="164" fontId="11" fillId="19" borderId="1" xfId="1" applyNumberFormat="1" applyFont="1" applyFill="1" applyBorder="1"/>
    <xf numFmtId="167" fontId="11" fillId="19" borderId="1" xfId="0" applyNumberFormat="1" applyFont="1" applyFill="1" applyBorder="1" applyAlignment="1">
      <alignment horizontal="left"/>
    </xf>
    <xf numFmtId="166" fontId="11" fillId="19" borderId="1" xfId="2" applyNumberFormat="1" applyFont="1" applyFill="1" applyBorder="1"/>
    <xf numFmtId="0" fontId="11" fillId="21" borderId="1" xfId="0" applyFont="1" applyFill="1" applyBorder="1" applyAlignment="1">
      <alignment horizontal="center"/>
    </xf>
    <xf numFmtId="0" fontId="10" fillId="21" borderId="1" xfId="0" applyFont="1" applyFill="1" applyBorder="1"/>
    <xf numFmtId="0" fontId="14" fillId="21" borderId="1" xfId="0" applyFont="1" applyFill="1" applyBorder="1" applyAlignment="1">
      <alignment horizontal="left"/>
    </xf>
    <xf numFmtId="0" fontId="12" fillId="21" borderId="1" xfId="0" applyFont="1" applyFill="1" applyBorder="1"/>
    <xf numFmtId="164" fontId="10" fillId="21" borderId="1" xfId="1" applyNumberFormat="1" applyFont="1" applyFill="1" applyBorder="1"/>
    <xf numFmtId="0" fontId="11" fillId="20" borderId="0" xfId="0" applyFont="1" applyFill="1" applyBorder="1" applyAlignment="1">
      <alignment horizontal="center"/>
    </xf>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8" fillId="21" borderId="1" xfId="1" applyNumberFormat="1" applyFont="1" applyFill="1" applyBorder="1"/>
    <xf numFmtId="165" fontId="10" fillId="21" borderId="1" xfId="3" applyNumberFormat="1" applyFont="1" applyFill="1" applyBorder="1" applyAlignment="1">
      <alignment horizontal="right" indent="1"/>
    </xf>
    <xf numFmtId="166" fontId="11" fillId="20" borderId="1" xfId="2" applyNumberFormat="1" applyFont="1" applyFill="1" applyBorder="1"/>
    <xf numFmtId="166" fontId="10" fillId="21" borderId="1" xfId="0" applyNumberFormat="1" applyFont="1" applyFill="1" applyBorder="1"/>
    <xf numFmtId="166" fontId="10" fillId="21" borderId="1" xfId="2" applyNumberFormat="1" applyFont="1" applyFill="1" applyBorder="1"/>
    <xf numFmtId="165" fontId="11" fillId="21" borderId="1" xfId="3" applyNumberFormat="1" applyFont="1" applyFill="1" applyBorder="1" applyAlignment="1">
      <alignment horizontal="right" indent="1"/>
    </xf>
    <xf numFmtId="0" fontId="11" fillId="20" borderId="1" xfId="0" applyFont="1" applyFill="1" applyBorder="1"/>
    <xf numFmtId="164" fontId="11" fillId="20" borderId="1" xfId="1" applyNumberFormat="1" applyFont="1" applyFill="1" applyBorder="1" applyAlignment="1"/>
    <xf numFmtId="164" fontId="11" fillId="0" borderId="0" xfId="0" applyNumberFormat="1" applyFont="1" applyFill="1" applyBorder="1"/>
    <xf numFmtId="164" fontId="11" fillId="0" borderId="0" xfId="0" applyNumberFormat="1" applyFont="1" applyFill="1" applyBorder="1" applyAlignment="1">
      <alignment horizontal="center"/>
    </xf>
    <xf numFmtId="0" fontId="10" fillId="0" borderId="0" xfId="0" applyFont="1" applyFill="1" applyBorder="1" applyAlignment="1">
      <alignment horizontal="center"/>
    </xf>
    <xf numFmtId="170" fontId="11" fillId="0" borderId="0" xfId="0" applyNumberFormat="1" applyFont="1" applyFill="1" applyBorder="1"/>
    <xf numFmtId="170" fontId="11" fillId="0" borderId="0" xfId="0" applyNumberFormat="1" applyFont="1" applyFill="1" applyBorder="1" applyAlignment="1">
      <alignment horizontal="center"/>
    </xf>
    <xf numFmtId="167" fontId="11" fillId="19" borderId="2" xfId="0" applyNumberFormat="1" applyFont="1" applyFill="1" applyBorder="1" applyAlignment="1">
      <alignment horizontal="left"/>
    </xf>
    <xf numFmtId="0" fontId="11" fillId="21" borderId="1" xfId="0" applyFont="1" applyFill="1" applyBorder="1"/>
    <xf numFmtId="169" fontId="11" fillId="20" borderId="1" xfId="1" applyNumberFormat="1" applyFont="1" applyFill="1" applyBorder="1"/>
    <xf numFmtId="164" fontId="9" fillId="0" borderId="0" xfId="1" applyNumberFormat="1" applyFont="1" applyFill="1" applyProtection="1"/>
    <xf numFmtId="164" fontId="15" fillId="21" borderId="1" xfId="1" applyNumberFormat="1" applyFont="1" applyFill="1" applyBorder="1"/>
    <xf numFmtId="164" fontId="11" fillId="21" borderId="1" xfId="1" applyNumberFormat="1" applyFont="1" applyFill="1" applyBorder="1"/>
    <xf numFmtId="165" fontId="15" fillId="21" borderId="1" xfId="3" applyNumberFormat="1" applyFont="1" applyFill="1" applyBorder="1" applyAlignment="1">
      <alignment horizontal="right" indent="1"/>
    </xf>
    <xf numFmtId="166" fontId="11" fillId="21" borderId="1" xfId="2" applyNumberFormat="1" applyFont="1" applyFill="1" applyBorder="1"/>
    <xf numFmtId="43" fontId="11" fillId="20" borderId="1" xfId="1" applyFont="1" applyFill="1" applyBorder="1"/>
    <xf numFmtId="164" fontId="11" fillId="20" borderId="0" xfId="1" applyNumberFormat="1" applyFont="1" applyFill="1" applyBorder="1" applyAlignment="1">
      <alignment horizontal="center"/>
    </xf>
    <xf numFmtId="164" fontId="11" fillId="3" borderId="1" xfId="4" applyNumberFormat="1" applyFont="1" applyFill="1" applyBorder="1"/>
    <xf numFmtId="169" fontId="11" fillId="3" borderId="1" xfId="4" applyNumberFormat="1" applyFont="1" applyFill="1" applyBorder="1"/>
    <xf numFmtId="43" fontId="11" fillId="0" borderId="0" xfId="1" applyFont="1" applyFill="1" applyBorder="1" applyAlignment="1">
      <alignment horizontal="center"/>
    </xf>
    <xf numFmtId="43" fontId="11" fillId="0" borderId="0" xfId="1" applyFont="1" applyFill="1" applyBorder="1"/>
    <xf numFmtId="17" fontId="11" fillId="0" borderId="0" xfId="0" applyNumberFormat="1" applyFont="1" applyFill="1" applyBorder="1" applyAlignment="1">
      <alignment horizontal="center"/>
    </xf>
    <xf numFmtId="43" fontId="11" fillId="0" borderId="0" xfId="1" applyNumberFormat="1" applyFont="1" applyFill="1" applyBorder="1"/>
    <xf numFmtId="43" fontId="11" fillId="0" borderId="0" xfId="1" applyNumberFormat="1" applyFont="1" applyFill="1" applyBorder="1" applyAlignment="1">
      <alignment horizontal="center"/>
    </xf>
    <xf numFmtId="43" fontId="11" fillId="0" borderId="0" xfId="0" applyNumberFormat="1" applyFont="1" applyFill="1" applyBorder="1" applyAlignment="1">
      <alignment horizontal="center"/>
    </xf>
    <xf numFmtId="0" fontId="11" fillId="0" borderId="0" xfId="0" applyFont="1" applyFill="1" applyBorder="1" applyAlignment="1">
      <alignment horizontal="right"/>
    </xf>
    <xf numFmtId="164" fontId="11" fillId="0" borderId="0" xfId="1" applyNumberFormat="1" applyFont="1" applyFill="1" applyBorder="1" applyAlignment="1">
      <alignment horizontal="right"/>
    </xf>
    <xf numFmtId="43" fontId="11" fillId="20" borderId="1" xfId="1" applyNumberFormat="1" applyFont="1" applyFill="1" applyBorder="1"/>
    <xf numFmtId="0" fontId="10" fillId="0" borderId="1" xfId="5" applyFont="1" applyFill="1" applyBorder="1" applyAlignment="1">
      <alignment horizontal="right" indent="1"/>
    </xf>
    <xf numFmtId="49" fontId="10" fillId="5" borderId="1" xfId="5" applyNumberFormat="1" applyFont="1" applyFill="1" applyBorder="1" applyAlignment="1">
      <alignment horizontal="left"/>
    </xf>
    <xf numFmtId="49" fontId="10" fillId="0" borderId="0" xfId="5" applyNumberFormat="1" applyFont="1" applyFill="1" applyBorder="1" applyAlignment="1">
      <alignment horizontal="left" indent="1"/>
    </xf>
    <xf numFmtId="0" fontId="11" fillId="0" borderId="0" xfId="5" applyFont="1" applyBorder="1"/>
    <xf numFmtId="0" fontId="10" fillId="0" borderId="0" xfId="5" applyFont="1" applyBorder="1"/>
    <xf numFmtId="0" fontId="11" fillId="0" borderId="0" xfId="5" applyFont="1" applyFill="1" applyBorder="1"/>
    <xf numFmtId="0" fontId="11" fillId="0" borderId="0" xfId="5" applyFont="1" applyFill="1" applyBorder="1" applyAlignment="1">
      <alignment horizontal="center"/>
    </xf>
    <xf numFmtId="0" fontId="18" fillId="0" borderId="0" xfId="5" applyFont="1" applyBorder="1" applyAlignment="1">
      <alignment horizontal="center"/>
    </xf>
    <xf numFmtId="49" fontId="11" fillId="0" borderId="1" xfId="5" applyNumberFormat="1" applyFont="1" applyFill="1" applyBorder="1" applyAlignment="1">
      <alignment horizontal="left"/>
    </xf>
    <xf numFmtId="49" fontId="11" fillId="0" borderId="0" xfId="5" applyNumberFormat="1" applyFont="1" applyFill="1" applyBorder="1" applyAlignment="1">
      <alignment horizontal="left" indent="1"/>
    </xf>
    <xf numFmtId="167" fontId="11" fillId="0" borderId="0" xfId="5" applyNumberFormat="1" applyFont="1" applyFill="1" applyBorder="1" applyAlignment="1">
      <alignment horizontal="left" indent="1"/>
    </xf>
    <xf numFmtId="0" fontId="19" fillId="0" borderId="1" xfId="5" applyFont="1" applyFill="1" applyBorder="1" applyAlignment="1">
      <alignment horizontal="right" indent="1"/>
    </xf>
    <xf numFmtId="17" fontId="11" fillId="0" borderId="0" xfId="5" applyNumberFormat="1" applyFont="1" applyBorder="1" applyAlignment="1">
      <alignment horizontal="center"/>
    </xf>
    <xf numFmtId="0" fontId="10" fillId="0" borderId="0" xfId="5" applyFont="1" applyBorder="1" applyAlignment="1">
      <alignment horizontal="center"/>
    </xf>
    <xf numFmtId="0" fontId="10" fillId="0" borderId="2" xfId="5" applyFont="1" applyFill="1" applyBorder="1" applyAlignment="1">
      <alignment horizontal="right" indent="1"/>
    </xf>
    <xf numFmtId="0" fontId="19" fillId="0" borderId="18" xfId="5" applyFont="1" applyFill="1" applyBorder="1" applyAlignment="1">
      <alignment horizontal="right" indent="1"/>
    </xf>
    <xf numFmtId="0" fontId="19" fillId="0" borderId="0" xfId="5" applyFont="1" applyFill="1" applyBorder="1" applyAlignment="1">
      <alignment horizontal="right" indent="1"/>
    </xf>
    <xf numFmtId="0" fontId="12" fillId="0" borderId="0" xfId="5" applyFont="1" applyFill="1" applyBorder="1"/>
    <xf numFmtId="0" fontId="17" fillId="0" borderId="0" xfId="5" applyFont="1" applyBorder="1" applyAlignment="1">
      <alignment horizontal="center"/>
    </xf>
    <xf numFmtId="17" fontId="10" fillId="0" borderId="1" xfId="5" applyNumberFormat="1" applyFont="1" applyBorder="1" applyAlignment="1">
      <alignment horizontal="center"/>
    </xf>
    <xf numFmtId="0" fontId="10" fillId="0" borderId="1" xfId="5" applyFont="1" applyBorder="1" applyAlignment="1">
      <alignment horizontal="center"/>
    </xf>
    <xf numFmtId="0" fontId="11" fillId="0" borderId="0" xfId="5" applyFont="1" applyFill="1" applyBorder="1" applyAlignment="1">
      <alignment horizontal="right" indent="1"/>
    </xf>
    <xf numFmtId="0" fontId="11" fillId="4" borderId="1" xfId="5" applyFont="1" applyFill="1" applyBorder="1" applyAlignment="1">
      <alignment horizontal="center"/>
    </xf>
    <xf numFmtId="0" fontId="10" fillId="4" borderId="1" xfId="5" applyFont="1" applyFill="1" applyBorder="1"/>
    <xf numFmtId="0" fontId="14" fillId="4" borderId="1" xfId="5" applyFont="1" applyFill="1" applyBorder="1" applyAlignment="1">
      <alignment horizontal="left"/>
    </xf>
    <xf numFmtId="0" fontId="12" fillId="4" borderId="1" xfId="5" applyFont="1" applyFill="1" applyBorder="1"/>
    <xf numFmtId="0" fontId="13" fillId="0" borderId="0" xfId="5" applyFont="1" applyFill="1" applyBorder="1" applyAlignment="1">
      <alignment horizontal="center"/>
    </xf>
    <xf numFmtId="0" fontId="11" fillId="0" borderId="1" xfId="5" applyFont="1" applyFill="1" applyBorder="1" applyAlignment="1">
      <alignment horizontal="left" indent="1"/>
    </xf>
    <xf numFmtId="0" fontId="11" fillId="3" borderId="0" xfId="5" applyFont="1" applyFill="1" applyBorder="1" applyAlignment="1">
      <alignment horizontal="center"/>
    </xf>
    <xf numFmtId="0" fontId="11" fillId="0" borderId="1" xfId="5" applyFont="1" applyFill="1" applyBorder="1" applyAlignment="1">
      <alignment horizontal="left" indent="2"/>
    </xf>
    <xf numFmtId="0" fontId="15" fillId="0" borderId="1" xfId="5" applyFont="1" applyFill="1" applyBorder="1" applyAlignment="1">
      <alignment horizontal="left" vertical="center" indent="1"/>
    </xf>
    <xf numFmtId="0" fontId="15" fillId="0" borderId="0" xfId="5" applyFont="1" applyFill="1" applyBorder="1"/>
    <xf numFmtId="0" fontId="12" fillId="2" borderId="3" xfId="5" applyFont="1" applyFill="1" applyBorder="1"/>
    <xf numFmtId="0" fontId="11" fillId="2" borderId="1" xfId="5" applyFont="1" applyFill="1" applyBorder="1"/>
    <xf numFmtId="43" fontId="11" fillId="0" borderId="0" xfId="5" applyNumberFormat="1" applyFont="1" applyFill="1" applyBorder="1"/>
    <xf numFmtId="0" fontId="15" fillId="0" borderId="1" xfId="5" applyFont="1" applyFill="1" applyBorder="1" applyAlignment="1">
      <alignment horizontal="left" indent="1"/>
    </xf>
    <xf numFmtId="43" fontId="15" fillId="0" borderId="0" xfId="5" applyNumberFormat="1" applyFont="1" applyFill="1" applyBorder="1"/>
    <xf numFmtId="164" fontId="11" fillId="0" borderId="1" xfId="5" applyNumberFormat="1" applyFont="1" applyFill="1" applyBorder="1"/>
    <xf numFmtId="164" fontId="15" fillId="0" borderId="1" xfId="5" applyNumberFormat="1" applyFont="1" applyFill="1" applyBorder="1"/>
    <xf numFmtId="0" fontId="11" fillId="0" borderId="1" xfId="5" applyFont="1" applyBorder="1" applyAlignment="1">
      <alignment horizontal="left" indent="2"/>
    </xf>
    <xf numFmtId="166" fontId="15" fillId="0" borderId="1" xfId="5" applyNumberFormat="1" applyFont="1" applyFill="1" applyBorder="1"/>
    <xf numFmtId="166" fontId="10" fillId="0" borderId="1" xfId="5" applyNumberFormat="1" applyFont="1" applyFill="1" applyBorder="1"/>
    <xf numFmtId="166" fontId="10" fillId="4" borderId="1" xfId="5" applyNumberFormat="1" applyFont="1" applyFill="1" applyBorder="1"/>
    <xf numFmtId="0" fontId="15" fillId="0" borderId="1" xfId="5" applyFont="1" applyBorder="1" applyAlignment="1">
      <alignment horizontal="left" indent="1"/>
    </xf>
    <xf numFmtId="0" fontId="15" fillId="0" borderId="0" xfId="5" applyFont="1" applyFill="1" applyBorder="1" applyAlignment="1">
      <alignment horizontal="center"/>
    </xf>
    <xf numFmtId="0" fontId="11" fillId="3" borderId="1" xfId="5" applyFont="1" applyFill="1" applyBorder="1"/>
    <xf numFmtId="0" fontId="11" fillId="0" borderId="0" xfId="5" applyFont="1" applyFill="1" applyBorder="1" applyAlignment="1"/>
    <xf numFmtId="0" fontId="10" fillId="0" borderId="0" xfId="5" applyFont="1" applyFill="1" applyBorder="1"/>
    <xf numFmtId="0" fontId="10" fillId="0" borderId="1" xfId="5" applyFont="1" applyFill="1" applyBorder="1" applyAlignment="1">
      <alignment horizontal="center"/>
    </xf>
    <xf numFmtId="0" fontId="10" fillId="0" borderId="0" xfId="5" applyFont="1" applyFill="1" applyBorder="1" applyAlignment="1"/>
    <xf numFmtId="0" fontId="16" fillId="0" borderId="1" xfId="5" applyNumberFormat="1" applyFont="1" applyFill="1" applyBorder="1" applyAlignment="1">
      <alignment horizontal="left" wrapText="1" indent="1"/>
    </xf>
    <xf numFmtId="0" fontId="16" fillId="0" borderId="0" xfId="5" applyNumberFormat="1" applyFont="1" applyFill="1" applyBorder="1" applyAlignment="1">
      <alignment wrapText="1"/>
    </xf>
    <xf numFmtId="0" fontId="16" fillId="0" borderId="0" xfId="5" applyNumberFormat="1" applyFont="1" applyFill="1" applyBorder="1" applyAlignment="1"/>
    <xf numFmtId="0" fontId="9" fillId="0" borderId="0" xfId="5" applyAlignment="1"/>
    <xf numFmtId="0" fontId="14" fillId="0" borderId="0" xfId="5" applyFont="1" applyFill="1" applyBorder="1" applyAlignment="1">
      <alignment horizontal="left"/>
    </xf>
    <xf numFmtId="0" fontId="15" fillId="0" borderId="0" xfId="5" applyFont="1" applyBorder="1" applyAlignment="1">
      <alignment horizontal="left" indent="2"/>
    </xf>
    <xf numFmtId="0" fontId="11" fillId="0" borderId="0" xfId="5" applyFont="1" applyBorder="1" applyAlignment="1">
      <alignment horizontal="center"/>
    </xf>
    <xf numFmtId="0" fontId="11" fillId="4" borderId="1" xfId="5" applyFont="1" applyFill="1" applyBorder="1"/>
    <xf numFmtId="0" fontId="12" fillId="2" borderId="1" xfId="5" applyFont="1" applyFill="1" applyBorder="1"/>
    <xf numFmtId="0" fontId="16" fillId="0" borderId="0" xfId="5" applyFont="1" applyFill="1" applyBorder="1" applyAlignment="1"/>
    <xf numFmtId="164" fontId="21" fillId="3" borderId="1" xfId="1" applyNumberFormat="1" applyFont="1" applyFill="1" applyBorder="1"/>
    <xf numFmtId="166" fontId="22" fillId="3" borderId="1" xfId="6" applyNumberFormat="1" applyFont="1" applyFill="1" applyBorder="1"/>
    <xf numFmtId="2" fontId="11" fillId="3" borderId="1" xfId="0" applyNumberFormat="1" applyFont="1" applyFill="1" applyBorder="1"/>
    <xf numFmtId="164" fontId="23" fillId="3" borderId="1" xfId="1" applyNumberFormat="1" applyFont="1" applyFill="1" applyBorder="1"/>
    <xf numFmtId="167" fontId="11" fillId="5" borderId="1" xfId="5" applyNumberFormat="1" applyFont="1" applyFill="1" applyBorder="1" applyAlignment="1">
      <alignment horizontal="left"/>
    </xf>
    <xf numFmtId="166" fontId="11" fillId="5" borderId="1" xfId="7" applyNumberFormat="1" applyFont="1" applyFill="1" applyBorder="1"/>
    <xf numFmtId="167" fontId="11" fillId="5" borderId="2" xfId="5" applyNumberFormat="1" applyFont="1" applyFill="1" applyBorder="1" applyAlignment="1">
      <alignment horizontal="left"/>
    </xf>
    <xf numFmtId="166" fontId="11" fillId="0" borderId="18" xfId="7" applyNumberFormat="1" applyFont="1" applyFill="1" applyBorder="1"/>
    <xf numFmtId="166" fontId="11" fillId="0" borderId="0" xfId="7" applyNumberFormat="1" applyFont="1" applyFill="1" applyBorder="1"/>
    <xf numFmtId="169" fontId="11" fillId="3" borderId="1" xfId="4" applyNumberFormat="1" applyFont="1" applyFill="1" applyBorder="1" applyAlignment="1">
      <alignment horizontal="right" indent="1"/>
    </xf>
    <xf numFmtId="165" fontId="11" fillId="0" borderId="1" xfId="8" applyNumberFormat="1" applyFont="1" applyFill="1" applyBorder="1" applyAlignment="1">
      <alignment horizontal="right" indent="1"/>
    </xf>
    <xf numFmtId="165" fontId="10" fillId="4" borderId="1" xfId="8" applyNumberFormat="1" applyFont="1" applyFill="1" applyBorder="1" applyAlignment="1">
      <alignment horizontal="right" indent="1"/>
    </xf>
    <xf numFmtId="166" fontId="11" fillId="0" borderId="1" xfId="7" applyNumberFormat="1" applyFont="1" applyFill="1" applyBorder="1" applyAlignment="1">
      <alignment horizontal="left"/>
    </xf>
    <xf numFmtId="166" fontId="11" fillId="3" borderId="1" xfId="7" applyNumberFormat="1" applyFont="1" applyFill="1" applyBorder="1"/>
    <xf numFmtId="166" fontId="10" fillId="0" borderId="1" xfId="7" applyNumberFormat="1" applyFont="1" applyFill="1" applyBorder="1"/>
    <xf numFmtId="166" fontId="15" fillId="0" borderId="1" xfId="7" applyNumberFormat="1" applyFont="1" applyFill="1" applyBorder="1" applyAlignment="1">
      <alignment horizontal="right" indent="1"/>
    </xf>
    <xf numFmtId="166" fontId="18" fillId="0" borderId="1" xfId="7" applyNumberFormat="1" applyFont="1" applyFill="1" applyBorder="1"/>
    <xf numFmtId="166" fontId="11" fillId="0" borderId="1" xfId="7" applyNumberFormat="1" applyFont="1" applyFill="1" applyBorder="1" applyAlignment="1"/>
    <xf numFmtId="166" fontId="10" fillId="0" borderId="1" xfId="7" applyNumberFormat="1" applyFont="1" applyFill="1" applyBorder="1" applyAlignment="1"/>
    <xf numFmtId="166" fontId="10" fillId="0" borderId="1" xfId="7" applyNumberFormat="1" applyFont="1" applyFill="1" applyBorder="1" applyAlignment="1">
      <alignment horizontal="left"/>
    </xf>
    <xf numFmtId="166" fontId="11" fillId="0" borderId="1" xfId="7" applyNumberFormat="1" applyFont="1" applyFill="1" applyBorder="1"/>
    <xf numFmtId="166" fontId="10" fillId="4" borderId="1" xfId="7" applyNumberFormat="1" applyFont="1" applyFill="1" applyBorder="1"/>
    <xf numFmtId="166" fontId="15" fillId="0" borderId="1" xfId="7" applyNumberFormat="1" applyFont="1" applyFill="1" applyBorder="1"/>
    <xf numFmtId="165" fontId="11" fillId="4" borderId="1" xfId="8" applyNumberFormat="1" applyFont="1" applyFill="1" applyBorder="1" applyAlignment="1">
      <alignment horizontal="right" indent="1"/>
    </xf>
    <xf numFmtId="166" fontId="10" fillId="0" borderId="1" xfId="7" applyNumberFormat="1" applyFont="1" applyFill="1" applyBorder="1" applyAlignment="1">
      <alignment horizontal="right" indent="1"/>
    </xf>
    <xf numFmtId="166" fontId="11" fillId="0" borderId="1" xfId="7" applyNumberFormat="1" applyFont="1" applyFill="1" applyBorder="1" applyAlignment="1">
      <alignment horizontal="right" indent="1"/>
    </xf>
    <xf numFmtId="166" fontId="15" fillId="0" borderId="1" xfId="7" applyNumberFormat="1" applyFont="1" applyFill="1" applyBorder="1" applyAlignment="1"/>
    <xf numFmtId="164" fontId="11" fillId="5" borderId="1" xfId="9" applyNumberFormat="1" applyFont="1" applyFill="1" applyBorder="1"/>
    <xf numFmtId="0" fontId="11" fillId="2" borderId="1" xfId="9" applyNumberFormat="1" applyFont="1" applyFill="1" applyBorder="1"/>
    <xf numFmtId="164" fontId="11" fillId="2" borderId="1" xfId="9" applyNumberFormat="1" applyFont="1" applyFill="1" applyBorder="1"/>
    <xf numFmtId="164" fontId="10" fillId="4" borderId="1" xfId="9" applyNumberFormat="1" applyFont="1" applyFill="1" applyBorder="1"/>
    <xf numFmtId="164" fontId="11" fillId="0" borderId="1" xfId="9" applyNumberFormat="1" applyFont="1" applyFill="1" applyBorder="1" applyAlignment="1">
      <alignment horizontal="right" indent="1"/>
    </xf>
    <xf numFmtId="164" fontId="11" fillId="3" borderId="1" xfId="9" applyNumberFormat="1" applyFont="1" applyFill="1" applyBorder="1"/>
    <xf numFmtId="164" fontId="10" fillId="0" borderId="1" xfId="9" applyNumberFormat="1" applyFont="1" applyFill="1" applyBorder="1"/>
    <xf numFmtId="169" fontId="11" fillId="0" borderId="1" xfId="9" applyNumberFormat="1" applyFont="1" applyFill="1" applyBorder="1" applyAlignment="1">
      <alignment horizontal="right" indent="1"/>
    </xf>
    <xf numFmtId="169" fontId="11" fillId="3" borderId="1" xfId="9" applyNumberFormat="1" applyFont="1" applyFill="1" applyBorder="1" applyAlignment="1">
      <alignment horizontal="right" indent="1"/>
    </xf>
    <xf numFmtId="169" fontId="10" fillId="0" borderId="1" xfId="9" applyNumberFormat="1" applyFont="1" applyFill="1" applyBorder="1" applyAlignment="1">
      <alignment horizontal="right" indent="1"/>
    </xf>
    <xf numFmtId="164" fontId="10" fillId="0" borderId="1" xfId="9" applyNumberFormat="1" applyFont="1" applyFill="1" applyBorder="1" applyAlignment="1">
      <alignment horizontal="right" indent="1"/>
    </xf>
    <xf numFmtId="164" fontId="11" fillId="0" borderId="1" xfId="9" applyNumberFormat="1" applyFont="1" applyFill="1" applyBorder="1"/>
    <xf numFmtId="164" fontId="18" fillId="4" borderId="1" xfId="9" applyNumberFormat="1" applyFont="1" applyFill="1" applyBorder="1"/>
    <xf numFmtId="164" fontId="15" fillId="0" borderId="1" xfId="9" applyNumberFormat="1" applyFont="1" applyFill="1" applyBorder="1" applyAlignment="1">
      <alignment horizontal="right" indent="1"/>
    </xf>
    <xf numFmtId="164" fontId="15" fillId="0" borderId="1" xfId="9" applyNumberFormat="1" applyFont="1" applyFill="1" applyBorder="1"/>
    <xf numFmtId="169" fontId="15" fillId="0" borderId="1" xfId="9" applyNumberFormat="1" applyFont="1" applyFill="1" applyBorder="1" applyAlignment="1">
      <alignment horizontal="right" indent="1"/>
    </xf>
    <xf numFmtId="43" fontId="11" fillId="0" borderId="1" xfId="9" applyFont="1" applyFill="1" applyBorder="1" applyAlignment="1">
      <alignment horizontal="right" indent="1"/>
    </xf>
    <xf numFmtId="164" fontId="11" fillId="0" borderId="1" xfId="9" applyNumberFormat="1" applyFont="1" applyFill="1" applyBorder="1" applyAlignment="1"/>
    <xf numFmtId="164" fontId="11" fillId="3" borderId="1" xfId="9" applyNumberFormat="1" applyFont="1" applyFill="1" applyBorder="1" applyAlignment="1"/>
    <xf numFmtId="164" fontId="11" fillId="3" borderId="1" xfId="13" applyNumberFormat="1" applyFont="1" applyFill="1" applyBorder="1"/>
    <xf numFmtId="164" fontId="11" fillId="3" borderId="0" xfId="9" applyNumberFormat="1" applyFont="1" applyFill="1" applyBorder="1" applyAlignment="1">
      <alignment horizontal="center"/>
    </xf>
    <xf numFmtId="164" fontId="11" fillId="4" borderId="1" xfId="9" applyNumberFormat="1" applyFont="1" applyFill="1" applyBorder="1"/>
    <xf numFmtId="169" fontId="11" fillId="3" borderId="1" xfId="9" applyNumberFormat="1" applyFont="1" applyFill="1" applyBorder="1"/>
    <xf numFmtId="169" fontId="10" fillId="0" borderId="1" xfId="9" applyNumberFormat="1" applyFont="1" applyFill="1" applyBorder="1"/>
    <xf numFmtId="164" fontId="9" fillId="0" borderId="0" xfId="9" applyNumberFormat="1" applyFont="1" applyFill="1" applyProtection="1"/>
    <xf numFmtId="164" fontId="15" fillId="4" borderId="1" xfId="9" applyNumberFormat="1" applyFont="1" applyFill="1" applyBorder="1"/>
    <xf numFmtId="165" fontId="15" fillId="4" borderId="1" xfId="8" applyNumberFormat="1" applyFont="1" applyFill="1" applyBorder="1" applyAlignment="1">
      <alignment horizontal="right" indent="1"/>
    </xf>
    <xf numFmtId="169" fontId="11" fillId="0" borderId="1" xfId="9" applyNumberFormat="1" applyFont="1" applyFill="1" applyBorder="1"/>
    <xf numFmtId="169" fontId="15" fillId="0" borderId="1" xfId="9" applyNumberFormat="1" applyFont="1" applyFill="1" applyBorder="1"/>
    <xf numFmtId="166" fontId="15" fillId="0" borderId="1" xfId="7" applyNumberFormat="1" applyFont="1" applyFill="1" applyBorder="1" applyAlignment="1">
      <alignment horizontal="left"/>
    </xf>
    <xf numFmtId="166" fontId="11" fillId="4" borderId="1" xfId="7" applyNumberFormat="1" applyFont="1" applyFill="1" applyBorder="1"/>
    <xf numFmtId="165" fontId="11" fillId="0" borderId="0" xfId="8" applyNumberFormat="1" applyFont="1" applyFill="1" applyBorder="1"/>
    <xf numFmtId="43" fontId="11" fillId="3" borderId="1" xfId="9" applyFont="1" applyFill="1" applyBorder="1"/>
    <xf numFmtId="164" fontId="11" fillId="0" borderId="0" xfId="9" applyNumberFormat="1" applyFont="1" applyFill="1" applyBorder="1" applyAlignment="1"/>
    <xf numFmtId="164" fontId="11" fillId="0" borderId="0" xfId="9" applyNumberFormat="1" applyFont="1" applyFill="1" applyBorder="1"/>
    <xf numFmtId="44" fontId="22" fillId="3" borderId="1" xfId="6" applyNumberFormat="1" applyFont="1" applyFill="1" applyBorder="1"/>
    <xf numFmtId="164" fontId="11" fillId="0" borderId="0" xfId="5" applyNumberFormat="1" applyFont="1" applyFill="1" applyBorder="1"/>
    <xf numFmtId="167" fontId="11" fillId="5" borderId="2" xfId="0" applyNumberFormat="1" applyFont="1" applyFill="1" applyBorder="1" applyAlignment="1">
      <alignment horizontal="left"/>
    </xf>
    <xf numFmtId="167" fontId="11" fillId="5" borderId="1" xfId="5" quotePrefix="1" applyNumberFormat="1" applyFont="1" applyFill="1" applyBorder="1" applyAlignment="1">
      <alignment horizontal="left"/>
    </xf>
    <xf numFmtId="164" fontId="11" fillId="3" borderId="1" xfId="1" applyNumberFormat="1" applyFont="1" applyFill="1" applyBorder="1" applyAlignment="1">
      <alignment horizontal="right" indent="1"/>
    </xf>
    <xf numFmtId="169" fontId="11" fillId="3" borderId="1" xfId="1" applyNumberFormat="1" applyFont="1" applyFill="1" applyBorder="1" applyAlignment="1">
      <alignment horizontal="right" indent="1"/>
    </xf>
    <xf numFmtId="169" fontId="11" fillId="3" borderId="1" xfId="1" applyNumberFormat="1" applyFont="1" applyFill="1" applyBorder="1" applyAlignment="1">
      <alignment horizontal="right" indent="1"/>
    </xf>
    <xf numFmtId="164" fontId="11" fillId="20" borderId="1" xfId="1" applyNumberFormat="1" applyFont="1" applyFill="1" applyBorder="1"/>
    <xf numFmtId="164" fontId="11" fillId="3" borderId="1" xfId="1" applyNumberFormat="1" applyFont="1" applyFill="1" applyBorder="1"/>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4" fontId="11" fillId="20" borderId="1" xfId="1" applyNumberFormat="1" applyFont="1" applyFill="1" applyBorder="1"/>
    <xf numFmtId="43" fontId="11" fillId="20" borderId="1" xfId="1" applyNumberFormat="1" applyFont="1" applyFill="1" applyBorder="1"/>
    <xf numFmtId="164" fontId="11" fillId="20" borderId="1" xfId="1" applyNumberFormat="1" applyFont="1" applyFill="1" applyBorder="1"/>
    <xf numFmtId="164" fontId="11" fillId="20" borderId="1" xfId="1" applyNumberFormat="1" applyFont="1" applyFill="1" applyBorder="1"/>
    <xf numFmtId="164" fontId="11" fillId="20" borderId="1" xfId="1" applyNumberFormat="1" applyFont="1" applyFill="1" applyBorder="1"/>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43"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9" fontId="11" fillId="3" borderId="1" xfId="1" applyNumberFormat="1" applyFont="1" applyFill="1" applyBorder="1" applyAlignment="1">
      <alignment horizontal="right" indent="1"/>
    </xf>
    <xf numFmtId="164" fontId="11" fillId="3" borderId="1" xfId="1" applyNumberFormat="1" applyFont="1" applyFill="1" applyBorder="1"/>
    <xf numFmtId="169" fontId="11" fillId="3" borderId="1" xfId="1" applyNumberFormat="1" applyFont="1" applyFill="1" applyBorder="1" applyAlignment="1">
      <alignment horizontal="right" indent="1"/>
    </xf>
    <xf numFmtId="164" fontId="11" fillId="3" borderId="1" xfId="1" applyNumberFormat="1" applyFont="1" applyFill="1" applyBorder="1"/>
    <xf numFmtId="0" fontId="11" fillId="3" borderId="1" xfId="5" applyFont="1" applyFill="1" applyBorder="1"/>
    <xf numFmtId="164" fontId="11" fillId="3" borderId="1" xfId="1" applyNumberFormat="1" applyFont="1" applyFill="1" applyBorder="1"/>
    <xf numFmtId="164" fontId="11" fillId="0" borderId="1" xfId="1" applyNumberFormat="1" applyFont="1" applyFill="1" applyBorder="1" applyAlignment="1"/>
    <xf numFmtId="164" fontId="11" fillId="3" borderId="1" xfId="1" applyNumberFormat="1" applyFont="1" applyFill="1" applyBorder="1"/>
    <xf numFmtId="169" fontId="11" fillId="3" borderId="1" xfId="1" applyNumberFormat="1" applyFont="1" applyFill="1" applyBorder="1" applyAlignment="1">
      <alignment horizontal="right" indent="1"/>
    </xf>
    <xf numFmtId="164" fontId="11" fillId="3" borderId="1" xfId="1" applyNumberFormat="1" applyFont="1" applyFill="1" applyBorder="1"/>
    <xf numFmtId="43" fontId="11" fillId="3" borderId="1" xfId="1" applyFont="1" applyFill="1" applyBorder="1" applyAlignment="1">
      <alignment horizontal="right" indent="1"/>
    </xf>
    <xf numFmtId="164" fontId="11" fillId="3" borderId="1" xfId="1" applyNumberFormat="1" applyFont="1" applyFill="1" applyBorder="1"/>
    <xf numFmtId="164" fontId="11" fillId="3" borderId="1" xfId="1" applyNumberFormat="1" applyFont="1" applyFill="1" applyBorder="1"/>
    <xf numFmtId="166" fontId="11" fillId="3" borderId="1" xfId="2" applyNumberFormat="1" applyFont="1" applyFill="1" applyBorder="1"/>
    <xf numFmtId="43" fontId="11" fillId="3" borderId="1" xfId="1" applyFont="1" applyFill="1" applyBorder="1"/>
    <xf numFmtId="164" fontId="11" fillId="3" borderId="1" xfId="1" applyNumberFormat="1" applyFont="1" applyFill="1" applyBorder="1"/>
    <xf numFmtId="164" fontId="11" fillId="0" borderId="1" xfId="1" applyNumberFormat="1" applyFont="1" applyFill="1" applyBorder="1" applyAlignment="1"/>
    <xf numFmtId="164" fontId="11" fillId="3" borderId="1" xfId="1" applyNumberFormat="1" applyFont="1" applyFill="1" applyBorder="1"/>
    <xf numFmtId="164" fontId="11" fillId="0" borderId="1" xfId="1" applyNumberFormat="1" applyFont="1" applyFill="1" applyBorder="1" applyAlignment="1"/>
    <xf numFmtId="164" fontId="11" fillId="3" borderId="1" xfId="1" applyNumberFormat="1" applyFont="1" applyFill="1" applyBorder="1"/>
    <xf numFmtId="166" fontId="11" fillId="3" borderId="1" xfId="2" applyNumberFormat="1" applyFont="1" applyFill="1" applyBorder="1"/>
    <xf numFmtId="43" fontId="11" fillId="3" borderId="1" xfId="1" applyFont="1" applyFill="1" applyBorder="1"/>
    <xf numFmtId="169" fontId="11" fillId="3" borderId="1" xfId="1" applyNumberFormat="1" applyFont="1" applyFill="1" applyBorder="1" applyAlignment="1">
      <alignment horizontal="right" indent="1"/>
    </xf>
    <xf numFmtId="166" fontId="11" fillId="20" borderId="1" xfId="2" applyNumberFormat="1" applyFont="1" applyFill="1" applyBorder="1"/>
    <xf numFmtId="164" fontId="11" fillId="3" borderId="1" xfId="9" applyNumberFormat="1" applyFont="1" applyFill="1" applyBorder="1"/>
    <xf numFmtId="164" fontId="11" fillId="3" borderId="1" xfId="9" applyNumberFormat="1" applyFont="1" applyFill="1" applyBorder="1"/>
    <xf numFmtId="169" fontId="11" fillId="3" borderId="1" xfId="9" applyNumberFormat="1" applyFont="1" applyFill="1" applyBorder="1" applyAlignment="1">
      <alignment horizontal="right" indent="1"/>
    </xf>
    <xf numFmtId="164" fontId="11" fillId="3" borderId="1" xfId="9" applyNumberFormat="1" applyFont="1" applyFill="1" applyBorder="1"/>
    <xf numFmtId="164" fontId="11" fillId="3" borderId="1" xfId="9" applyNumberFormat="1" applyFont="1" applyFill="1" applyBorder="1"/>
    <xf numFmtId="169" fontId="11" fillId="3" borderId="1" xfId="9" applyNumberFormat="1" applyFont="1" applyFill="1" applyBorder="1"/>
    <xf numFmtId="164" fontId="11" fillId="3" borderId="1" xfId="9" applyNumberFormat="1" applyFont="1" applyFill="1" applyBorder="1"/>
    <xf numFmtId="164" fontId="11" fillId="3" borderId="1" xfId="9" applyNumberFormat="1" applyFont="1" applyFill="1" applyBorder="1"/>
    <xf numFmtId="166" fontId="11" fillId="3" borderId="1" xfId="7" applyNumberFormat="1" applyFont="1" applyFill="1" applyBorder="1"/>
    <xf numFmtId="164" fontId="11" fillId="2" borderId="1" xfId="1" applyNumberFormat="1" applyFont="1" applyFill="1" applyBorder="1"/>
    <xf numFmtId="164" fontId="11" fillId="3" borderId="1" xfId="1" applyNumberFormat="1" applyFont="1" applyFill="1" applyBorder="1"/>
    <xf numFmtId="166" fontId="11" fillId="3" borderId="1" xfId="2" applyNumberFormat="1" applyFont="1" applyFill="1" applyBorder="1"/>
    <xf numFmtId="166" fontId="11" fillId="20" borderId="1" xfId="2" applyNumberFormat="1" applyFont="1" applyFill="1" applyBorder="1"/>
    <xf numFmtId="164" fontId="11" fillId="0" borderId="1" xfId="1" applyNumberFormat="1" applyFont="1" applyFill="1" applyBorder="1" applyAlignment="1"/>
    <xf numFmtId="0" fontId="11" fillId="3" borderId="1" xfId="5" applyFont="1" applyFill="1" applyBorder="1"/>
    <xf numFmtId="166" fontId="11" fillId="3" borderId="1" xfId="7" applyNumberFormat="1" applyFont="1" applyFill="1" applyBorder="1"/>
    <xf numFmtId="43" fontId="10" fillId="0" borderId="1" xfId="1" applyNumberFormat="1" applyFont="1" applyFill="1" applyBorder="1"/>
    <xf numFmtId="169" fontId="11" fillId="0" borderId="0" xfId="0" applyNumberFormat="1" applyFont="1" applyBorder="1" applyAlignment="1">
      <alignment horizontal="center"/>
    </xf>
    <xf numFmtId="169" fontId="11" fillId="0" borderId="0" xfId="0" applyNumberFormat="1" applyFont="1" applyFill="1" applyBorder="1" applyAlignment="1">
      <alignment horizontal="center"/>
    </xf>
    <xf numFmtId="169" fontId="11" fillId="0" borderId="0" xfId="5" applyNumberFormat="1" applyFont="1" applyBorder="1" applyAlignment="1">
      <alignment horizontal="center"/>
    </xf>
    <xf numFmtId="169" fontId="11" fillId="3" borderId="1" xfId="1" applyNumberFormat="1" applyFont="1" applyFill="1" applyBorder="1" applyAlignment="1">
      <alignment horizontal="right" indent="1"/>
    </xf>
    <xf numFmtId="164" fontId="11" fillId="3" borderId="1" xfId="1" applyNumberFormat="1" applyFont="1" applyFill="1" applyBorder="1"/>
    <xf numFmtId="164" fontId="11" fillId="3" borderId="1" xfId="1" applyNumberFormat="1" applyFont="1" applyFill="1" applyBorder="1" applyAlignment="1"/>
    <xf numFmtId="168" fontId="10" fillId="3" borderId="1" xfId="0" applyNumberFormat="1" applyFont="1" applyFill="1" applyBorder="1" applyAlignment="1">
      <alignment horizontal="center"/>
    </xf>
    <xf numFmtId="164" fontId="11" fillId="3"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4" fontId="11" fillId="20" borderId="1" xfId="1" applyNumberFormat="1" applyFont="1" applyFill="1" applyBorder="1"/>
    <xf numFmtId="164" fontId="11" fillId="20" borderId="1" xfId="1" applyNumberFormat="1" applyFont="1" applyFill="1" applyBorder="1"/>
    <xf numFmtId="164" fontId="11" fillId="20" borderId="1" xfId="1" applyNumberFormat="1" applyFont="1" applyFill="1" applyBorder="1"/>
    <xf numFmtId="164" fontId="11" fillId="20" borderId="1" xfId="1" applyNumberFormat="1" applyFont="1" applyFill="1" applyBorder="1"/>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20" borderId="1" xfId="1" applyNumberFormat="1" applyFont="1" applyFill="1" applyBorder="1"/>
    <xf numFmtId="169" fontId="11" fillId="20" borderId="1" xfId="1" applyNumberFormat="1" applyFont="1" applyFill="1" applyBorder="1" applyAlignment="1">
      <alignment horizontal="right" indent="1"/>
    </xf>
    <xf numFmtId="164" fontId="11" fillId="0" borderId="1" xfId="1" applyNumberFormat="1" applyFont="1" applyFill="1" applyBorder="1" applyAlignment="1"/>
    <xf numFmtId="164" fontId="11" fillId="20" borderId="1" xfId="1" applyNumberFormat="1" applyFont="1" applyFill="1" applyBorder="1"/>
    <xf numFmtId="164" fontId="11" fillId="20" borderId="1" xfId="1" applyNumberFormat="1" applyFont="1" applyFill="1" applyBorder="1"/>
    <xf numFmtId="169" fontId="11" fillId="20" borderId="1" xfId="1" applyNumberFormat="1" applyFont="1" applyFill="1" applyBorder="1" applyAlignment="1">
      <alignment horizontal="right" indent="1"/>
    </xf>
    <xf numFmtId="43" fontId="11" fillId="20" borderId="1" xfId="1" applyNumberFormat="1" applyFont="1" applyFill="1" applyBorder="1"/>
    <xf numFmtId="169" fontId="11" fillId="20" borderId="1" xfId="1" applyNumberFormat="1" applyFont="1" applyFill="1" applyBorder="1" applyAlignment="1">
      <alignment horizontal="right" indent="1"/>
    </xf>
    <xf numFmtId="169" fontId="11" fillId="3" borderId="1" xfId="1" applyNumberFormat="1" applyFont="1" applyFill="1" applyBorder="1" applyAlignment="1">
      <alignment horizontal="right" indent="1"/>
    </xf>
    <xf numFmtId="164" fontId="11" fillId="3" borderId="1" xfId="1" applyNumberFormat="1" applyFont="1" applyFill="1" applyBorder="1"/>
    <xf numFmtId="169" fontId="11" fillId="3" borderId="1" xfId="1" applyNumberFormat="1" applyFont="1" applyFill="1" applyBorder="1" applyAlignment="1">
      <alignment horizontal="right" indent="1"/>
    </xf>
    <xf numFmtId="0" fontId="11" fillId="3" borderId="1" xfId="5" applyFont="1" applyFill="1" applyBorder="1"/>
    <xf numFmtId="164" fontId="11" fillId="3" borderId="1" xfId="1" applyNumberFormat="1" applyFont="1" applyFill="1" applyBorder="1"/>
    <xf numFmtId="164" fontId="11" fillId="3" borderId="1" xfId="1" applyNumberFormat="1" applyFont="1" applyFill="1" applyBorder="1" applyAlignment="1"/>
    <xf numFmtId="164" fontId="11" fillId="3" borderId="1" xfId="1" applyNumberFormat="1" applyFont="1" applyFill="1" applyBorder="1"/>
    <xf numFmtId="169" fontId="11" fillId="3" borderId="1" xfId="1" applyNumberFormat="1" applyFont="1" applyFill="1" applyBorder="1" applyAlignment="1">
      <alignment horizontal="right" indent="1"/>
    </xf>
    <xf numFmtId="164" fontId="11" fillId="3" borderId="1" xfId="1" applyNumberFormat="1" applyFont="1" applyFill="1" applyBorder="1"/>
    <xf numFmtId="43" fontId="11" fillId="3" borderId="1" xfId="1" applyFont="1" applyFill="1" applyBorder="1" applyAlignment="1">
      <alignment horizontal="right" indent="1"/>
    </xf>
    <xf numFmtId="0" fontId="11" fillId="3" borderId="1" xfId="5" applyFont="1" applyFill="1" applyBorder="1"/>
    <xf numFmtId="164" fontId="11" fillId="3" borderId="1" xfId="1" applyNumberFormat="1" applyFont="1" applyFill="1" applyBorder="1"/>
    <xf numFmtId="164" fontId="11" fillId="3" borderId="1" xfId="1" applyNumberFormat="1" applyFont="1" applyFill="1" applyBorder="1" applyAlignment="1"/>
    <xf numFmtId="164" fontId="11" fillId="3" borderId="1" xfId="1" applyNumberFormat="1" applyFont="1" applyFill="1" applyBorder="1"/>
    <xf numFmtId="169" fontId="11" fillId="3" borderId="1" xfId="1" applyNumberFormat="1" applyFont="1" applyFill="1" applyBorder="1"/>
    <xf numFmtId="164" fontId="11" fillId="3" borderId="1" xfId="1" applyNumberFormat="1" applyFont="1" applyFill="1" applyBorder="1"/>
    <xf numFmtId="43" fontId="11" fillId="3" borderId="1" xfId="1" applyFont="1" applyFill="1" applyBorder="1"/>
    <xf numFmtId="164" fontId="11" fillId="3" borderId="1" xfId="1" applyNumberFormat="1" applyFont="1" applyFill="1" applyBorder="1"/>
    <xf numFmtId="164" fontId="11" fillId="3" borderId="1" xfId="1" applyNumberFormat="1" applyFont="1" applyFill="1" applyBorder="1" applyAlignment="1"/>
    <xf numFmtId="164" fontId="11" fillId="3" borderId="1" xfId="1" applyNumberFormat="1" applyFont="1" applyFill="1" applyBorder="1"/>
    <xf numFmtId="43" fontId="11" fillId="3" borderId="1" xfId="1" applyFont="1" applyFill="1" applyBorder="1"/>
    <xf numFmtId="164" fontId="11" fillId="3" borderId="1" xfId="1" applyNumberFormat="1" applyFont="1" applyFill="1" applyBorder="1"/>
    <xf numFmtId="164" fontId="11" fillId="3" borderId="1" xfId="1" applyNumberFormat="1" applyFont="1" applyFill="1" applyBorder="1" applyAlignment="1"/>
    <xf numFmtId="164" fontId="11" fillId="3" borderId="1" xfId="9" applyNumberFormat="1" applyFont="1" applyFill="1" applyBorder="1"/>
    <xf numFmtId="169" fontId="11" fillId="3" borderId="1" xfId="9" applyNumberFormat="1" applyFont="1" applyFill="1" applyBorder="1" applyAlignment="1">
      <alignment horizontal="right" indent="1"/>
    </xf>
    <xf numFmtId="164" fontId="11" fillId="3" borderId="1" xfId="9" applyNumberFormat="1" applyFont="1" applyFill="1" applyBorder="1"/>
    <xf numFmtId="169" fontId="11" fillId="3" borderId="1" xfId="9" applyNumberFormat="1" applyFont="1" applyFill="1" applyBorder="1" applyAlignment="1">
      <alignment horizontal="right" indent="1"/>
    </xf>
    <xf numFmtId="164" fontId="11" fillId="3" borderId="1" xfId="9" applyNumberFormat="1" applyFont="1" applyFill="1" applyBorder="1"/>
    <xf numFmtId="164" fontId="11" fillId="3" borderId="1" xfId="9" applyNumberFormat="1" applyFont="1" applyFill="1" applyBorder="1"/>
    <xf numFmtId="169" fontId="11" fillId="3" borderId="1" xfId="9" applyNumberFormat="1" applyFont="1" applyFill="1" applyBorder="1" applyAlignment="1">
      <alignment horizontal="right" indent="1"/>
    </xf>
    <xf numFmtId="164" fontId="11" fillId="3" borderId="1" xfId="9" applyNumberFormat="1" applyFont="1" applyFill="1" applyBorder="1"/>
    <xf numFmtId="164" fontId="11" fillId="3" borderId="1" xfId="9" applyNumberFormat="1" applyFont="1" applyFill="1" applyBorder="1"/>
    <xf numFmtId="164" fontId="11" fillId="3" borderId="1" xfId="9" applyNumberFormat="1" applyFont="1" applyFill="1" applyBorder="1"/>
    <xf numFmtId="164" fontId="11" fillId="0" borderId="0" xfId="5" applyNumberFormat="1" applyFont="1" applyFill="1" applyBorder="1" applyAlignment="1"/>
    <xf numFmtId="164" fontId="11" fillId="0" borderId="0" xfId="0" applyNumberFormat="1" applyFont="1" applyFill="1" applyBorder="1" applyAlignment="1"/>
    <xf numFmtId="164" fontId="11" fillId="20" borderId="1" xfId="1" applyNumberFormat="1" applyFont="1" applyFill="1" applyBorder="1" applyAlignment="1">
      <alignment wrapText="1"/>
    </xf>
    <xf numFmtId="169" fontId="11" fillId="0" borderId="0" xfId="0" applyNumberFormat="1" applyFont="1" applyFill="1" applyBorder="1" applyAlignment="1"/>
    <xf numFmtId="169" fontId="11" fillId="0" borderId="0" xfId="5" applyNumberFormat="1" applyFont="1" applyFill="1" applyBorder="1" applyAlignment="1"/>
    <xf numFmtId="0" fontId="10" fillId="0" borderId="0" xfId="0" applyFont="1" applyBorder="1" applyAlignment="1">
      <alignment horizontal="center"/>
    </xf>
    <xf numFmtId="168" fontId="10" fillId="20" borderId="1" xfId="0" applyNumberFormat="1" applyFont="1" applyFill="1" applyBorder="1" applyAlignment="1">
      <alignment horizontal="center"/>
    </xf>
    <xf numFmtId="0" fontId="16" fillId="3" borderId="1" xfId="0" applyNumberFormat="1" applyFont="1" applyFill="1" applyBorder="1" applyAlignment="1">
      <alignment horizontal="left" wrapText="1"/>
    </xf>
    <xf numFmtId="0" fontId="10" fillId="0" borderId="0" xfId="0" applyFont="1" applyBorder="1" applyAlignment="1">
      <alignment horizontal="center"/>
    </xf>
    <xf numFmtId="0" fontId="10" fillId="0" borderId="0" xfId="0" applyFont="1" applyFill="1" applyBorder="1" applyAlignment="1">
      <alignment horizontal="left"/>
    </xf>
    <xf numFmtId="0" fontId="16" fillId="3" borderId="1" xfId="0" applyFont="1" applyFill="1" applyBorder="1" applyAlignment="1">
      <alignment horizontal="left" wrapText="1"/>
    </xf>
    <xf numFmtId="0" fontId="16" fillId="3" borderId="1" xfId="0" applyFont="1" applyFill="1" applyBorder="1" applyAlignment="1">
      <alignment horizontal="left"/>
    </xf>
    <xf numFmtId="0" fontId="16" fillId="20" borderId="1" xfId="0" applyNumberFormat="1" applyFont="1" applyFill="1" applyBorder="1" applyAlignment="1">
      <alignment horizontal="left" wrapText="1"/>
    </xf>
    <xf numFmtId="0" fontId="16" fillId="3" borderId="20" xfId="0" applyNumberFormat="1" applyFont="1" applyFill="1" applyBorder="1" applyAlignment="1">
      <alignment horizontal="left" wrapText="1"/>
    </xf>
    <xf numFmtId="0" fontId="16" fillId="3" borderId="21" xfId="0" applyNumberFormat="1" applyFont="1" applyFill="1" applyBorder="1" applyAlignment="1">
      <alignment horizontal="left" wrapText="1"/>
    </xf>
    <xf numFmtId="0" fontId="16" fillId="3" borderId="3" xfId="0" applyNumberFormat="1" applyFont="1" applyFill="1" applyBorder="1" applyAlignment="1">
      <alignment horizontal="left" wrapText="1"/>
    </xf>
    <xf numFmtId="0" fontId="16" fillId="3" borderId="20" xfId="0" applyNumberFormat="1" applyFont="1" applyFill="1" applyBorder="1" applyAlignment="1">
      <alignment horizontal="left" vertical="top" wrapText="1"/>
    </xf>
    <xf numFmtId="0" fontId="16" fillId="3" borderId="21" xfId="0" applyNumberFormat="1" applyFont="1" applyFill="1" applyBorder="1" applyAlignment="1">
      <alignment horizontal="left" vertical="top" wrapText="1"/>
    </xf>
    <xf numFmtId="0" fontId="16" fillId="3" borderId="3" xfId="0" applyNumberFormat="1" applyFont="1" applyFill="1" applyBorder="1" applyAlignment="1">
      <alignment horizontal="left" vertical="top" wrapText="1"/>
    </xf>
    <xf numFmtId="0" fontId="16" fillId="20" borderId="1" xfId="0" applyFont="1" applyFill="1" applyBorder="1" applyAlignment="1">
      <alignment horizontal="left" wrapText="1"/>
    </xf>
    <xf numFmtId="0" fontId="16" fillId="3" borderId="20" xfId="0" applyFont="1" applyFill="1" applyBorder="1" applyAlignment="1">
      <alignment horizontal="left" wrapText="1"/>
    </xf>
    <xf numFmtId="0" fontId="16" fillId="3" borderId="21" xfId="0" applyFont="1" applyFill="1" applyBorder="1" applyAlignment="1">
      <alignment horizontal="left" wrapText="1"/>
    </xf>
    <xf numFmtId="0" fontId="16" fillId="3" borderId="3" xfId="0" applyFont="1" applyFill="1" applyBorder="1" applyAlignment="1">
      <alignment horizontal="left" wrapText="1"/>
    </xf>
    <xf numFmtId="0" fontId="16" fillId="20" borderId="1" xfId="0" applyFont="1" applyFill="1" applyBorder="1" applyAlignment="1">
      <alignment horizontal="left"/>
    </xf>
    <xf numFmtId="0" fontId="16" fillId="20" borderId="20" xfId="0" applyFont="1" applyFill="1" applyBorder="1" applyAlignment="1">
      <alignment horizontal="left" wrapText="1"/>
    </xf>
    <xf numFmtId="0" fontId="16" fillId="20" borderId="21" xfId="0" applyFont="1" applyFill="1" applyBorder="1" applyAlignment="1">
      <alignment horizontal="left" wrapText="1"/>
    </xf>
    <xf numFmtId="0" fontId="16" fillId="20" borderId="3" xfId="0" applyFont="1" applyFill="1" applyBorder="1" applyAlignment="1">
      <alignment horizontal="left" wrapText="1"/>
    </xf>
    <xf numFmtId="0" fontId="16" fillId="3" borderId="20"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1" xfId="5" applyNumberFormat="1" applyFont="1" applyFill="1" applyBorder="1" applyAlignment="1">
      <alignment horizontal="left" wrapText="1"/>
    </xf>
    <xf numFmtId="0" fontId="16" fillId="20" borderId="20" xfId="0" applyFont="1" applyFill="1" applyBorder="1" applyAlignment="1">
      <alignment horizontal="left" vertical="center" wrapText="1"/>
    </xf>
    <xf numFmtId="0" fontId="16" fillId="20" borderId="21" xfId="0" applyFont="1" applyFill="1" applyBorder="1" applyAlignment="1">
      <alignment horizontal="left" vertical="center" wrapText="1"/>
    </xf>
    <xf numFmtId="0" fontId="16" fillId="20" borderId="3" xfId="0" applyFont="1" applyFill="1" applyBorder="1" applyAlignment="1">
      <alignment horizontal="left" vertical="center" wrapText="1"/>
    </xf>
    <xf numFmtId="0" fontId="16" fillId="3" borderId="20" xfId="5" applyFont="1" applyFill="1" applyBorder="1" applyAlignment="1">
      <alignment horizontal="left" wrapText="1"/>
    </xf>
    <xf numFmtId="0" fontId="16" fillId="3" borderId="21" xfId="5" applyFont="1" applyFill="1" applyBorder="1" applyAlignment="1">
      <alignment horizontal="left" wrapText="1"/>
    </xf>
    <xf numFmtId="0" fontId="16" fillId="3" borderId="3" xfId="5" applyFont="1" applyFill="1" applyBorder="1" applyAlignment="1">
      <alignment horizontal="left" wrapText="1"/>
    </xf>
    <xf numFmtId="0" fontId="16" fillId="3" borderId="1" xfId="5" applyFont="1" applyFill="1" applyBorder="1" applyAlignment="1">
      <alignment horizontal="left" wrapText="1"/>
    </xf>
    <xf numFmtId="0" fontId="10" fillId="0" borderId="0" xfId="5" applyFont="1" applyFill="1" applyBorder="1" applyAlignment="1">
      <alignment horizontal="left"/>
    </xf>
    <xf numFmtId="0" fontId="10" fillId="0" borderId="0" xfId="5" applyFont="1" applyBorder="1" applyAlignment="1">
      <alignment horizontal="center"/>
    </xf>
    <xf numFmtId="0" fontId="16" fillId="3" borderId="1" xfId="5" applyFont="1" applyFill="1" applyBorder="1" applyAlignment="1">
      <alignment horizontal="left"/>
    </xf>
    <xf numFmtId="0" fontId="15" fillId="0" borderId="5" xfId="0" applyFont="1" applyBorder="1" applyAlignment="1">
      <alignment horizontal="center" wrapText="1"/>
    </xf>
    <xf numFmtId="0" fontId="15" fillId="0" borderId="6" xfId="0" applyFont="1" applyBorder="1" applyAlignment="1">
      <alignment horizontal="center" wrapText="1"/>
    </xf>
    <xf numFmtId="0" fontId="10" fillId="0" borderId="14"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6" fillId="0" borderId="1" xfId="0" applyNumberFormat="1" applyFont="1" applyFill="1" applyBorder="1" applyAlignment="1">
      <alignment horizontal="left" vertical="top" wrapText="1" indent="1"/>
    </xf>
  </cellXfs>
  <cellStyles count="1200">
    <cellStyle name="20% - Accent1" xfId="124" builtinId="30" customBuiltin="1"/>
    <cellStyle name="20% - Accent1 2" xfId="14"/>
    <cellStyle name="20% - Accent1 2 2" xfId="72"/>
    <cellStyle name="20% - Accent1 2 2 2" xfId="184"/>
    <cellStyle name="20% - Accent1 2 2 2 2" xfId="349"/>
    <cellStyle name="20% - Accent1 2 2 2 2 2" xfId="918"/>
    <cellStyle name="20% - Accent1 2 2 2 3" xfId="509"/>
    <cellStyle name="20% - Accent1 2 2 2 3 2" xfId="1078"/>
    <cellStyle name="20% - Accent1 2 2 2 4" xfId="757"/>
    <cellStyle name="20% - Accent1 2 2 3" xfId="277"/>
    <cellStyle name="20% - Accent1 2 2 3 2" xfId="846"/>
    <cellStyle name="20% - Accent1 2 2 4" xfId="437"/>
    <cellStyle name="20% - Accent1 2 2 4 2" xfId="1006"/>
    <cellStyle name="20% - Accent1 2 2 5" xfId="581"/>
    <cellStyle name="20% - Accent1 2 2 5 2" xfId="1150"/>
    <cellStyle name="20% - Accent1 2 2 6" xfId="685"/>
    <cellStyle name="20% - Accent1 2 3" xfId="148"/>
    <cellStyle name="20% - Accent1 2 3 2" xfId="313"/>
    <cellStyle name="20% - Accent1 2 3 2 2" xfId="882"/>
    <cellStyle name="20% - Accent1 2 3 3" xfId="473"/>
    <cellStyle name="20% - Accent1 2 3 3 2" xfId="1042"/>
    <cellStyle name="20% - Accent1 2 3 4" xfId="721"/>
    <cellStyle name="20% - Accent1 2 4" xfId="246"/>
    <cellStyle name="20% - Accent1 2 4 2" xfId="815"/>
    <cellStyle name="20% - Accent1 2 5" xfId="406"/>
    <cellStyle name="20% - Accent1 2 5 2" xfId="975"/>
    <cellStyle name="20% - Accent1 2 6" xfId="545"/>
    <cellStyle name="20% - Accent1 2 6 2" xfId="1114"/>
    <cellStyle name="20% - Accent1 2 7" xfId="654"/>
    <cellStyle name="20% - Accent1 3" xfId="15"/>
    <cellStyle name="20% - Accent1 3 2" xfId="73"/>
    <cellStyle name="20% - Accent1 3 2 2" xfId="185"/>
    <cellStyle name="20% - Accent1 3 2 2 2" xfId="350"/>
    <cellStyle name="20% - Accent1 3 2 2 2 2" xfId="919"/>
    <cellStyle name="20% - Accent1 3 2 2 3" xfId="510"/>
    <cellStyle name="20% - Accent1 3 2 2 3 2" xfId="1079"/>
    <cellStyle name="20% - Accent1 3 2 2 4" xfId="758"/>
    <cellStyle name="20% - Accent1 3 2 3" xfId="278"/>
    <cellStyle name="20% - Accent1 3 2 3 2" xfId="847"/>
    <cellStyle name="20% - Accent1 3 2 4" xfId="438"/>
    <cellStyle name="20% - Accent1 3 2 4 2" xfId="1007"/>
    <cellStyle name="20% - Accent1 3 2 5" xfId="582"/>
    <cellStyle name="20% - Accent1 3 2 5 2" xfId="1151"/>
    <cellStyle name="20% - Accent1 3 2 6" xfId="686"/>
    <cellStyle name="20% - Accent1 3 3" xfId="149"/>
    <cellStyle name="20% - Accent1 3 3 2" xfId="314"/>
    <cellStyle name="20% - Accent1 3 3 2 2" xfId="883"/>
    <cellStyle name="20% - Accent1 3 3 3" xfId="474"/>
    <cellStyle name="20% - Accent1 3 3 3 2" xfId="1043"/>
    <cellStyle name="20% - Accent1 3 3 4" xfId="722"/>
    <cellStyle name="20% - Accent1 3 4" xfId="247"/>
    <cellStyle name="20% - Accent1 3 4 2" xfId="816"/>
    <cellStyle name="20% - Accent1 3 5" xfId="407"/>
    <cellStyle name="20% - Accent1 3 5 2" xfId="976"/>
    <cellStyle name="20% - Accent1 3 6" xfId="546"/>
    <cellStyle name="20% - Accent1 3 6 2" xfId="1115"/>
    <cellStyle name="20% - Accent1 3 7" xfId="655"/>
    <cellStyle name="20% - Accent1 4" xfId="228"/>
    <cellStyle name="20% - Accent1 4 2" xfId="797"/>
    <cellStyle name="20% - Accent1 5" xfId="388"/>
    <cellStyle name="20% - Accent1 5 2" xfId="957"/>
    <cellStyle name="20% - Accent1 6" xfId="619"/>
    <cellStyle name="20% - Accent1 6 2" xfId="1188"/>
    <cellStyle name="20% - Accent1 7" xfId="635"/>
    <cellStyle name="20% - Accent2" xfId="128" builtinId="34" customBuiltin="1"/>
    <cellStyle name="20% - Accent2 2" xfId="16"/>
    <cellStyle name="20% - Accent2 2 2" xfId="74"/>
    <cellStyle name="20% - Accent2 2 2 2" xfId="186"/>
    <cellStyle name="20% - Accent2 2 2 2 2" xfId="351"/>
    <cellStyle name="20% - Accent2 2 2 2 2 2" xfId="920"/>
    <cellStyle name="20% - Accent2 2 2 2 3" xfId="511"/>
    <cellStyle name="20% - Accent2 2 2 2 3 2" xfId="1080"/>
    <cellStyle name="20% - Accent2 2 2 2 4" xfId="759"/>
    <cellStyle name="20% - Accent2 2 2 3" xfId="279"/>
    <cellStyle name="20% - Accent2 2 2 3 2" xfId="848"/>
    <cellStyle name="20% - Accent2 2 2 4" xfId="439"/>
    <cellStyle name="20% - Accent2 2 2 4 2" xfId="1008"/>
    <cellStyle name="20% - Accent2 2 2 5" xfId="583"/>
    <cellStyle name="20% - Accent2 2 2 5 2" xfId="1152"/>
    <cellStyle name="20% - Accent2 2 2 6" xfId="687"/>
    <cellStyle name="20% - Accent2 2 3" xfId="150"/>
    <cellStyle name="20% - Accent2 2 3 2" xfId="315"/>
    <cellStyle name="20% - Accent2 2 3 2 2" xfId="884"/>
    <cellStyle name="20% - Accent2 2 3 3" xfId="475"/>
    <cellStyle name="20% - Accent2 2 3 3 2" xfId="1044"/>
    <cellStyle name="20% - Accent2 2 3 4" xfId="723"/>
    <cellStyle name="20% - Accent2 2 4" xfId="248"/>
    <cellStyle name="20% - Accent2 2 4 2" xfId="817"/>
    <cellStyle name="20% - Accent2 2 5" xfId="408"/>
    <cellStyle name="20% - Accent2 2 5 2" xfId="977"/>
    <cellStyle name="20% - Accent2 2 6" xfId="547"/>
    <cellStyle name="20% - Accent2 2 6 2" xfId="1116"/>
    <cellStyle name="20% - Accent2 2 7" xfId="656"/>
    <cellStyle name="20% - Accent2 3" xfId="17"/>
    <cellStyle name="20% - Accent2 3 2" xfId="75"/>
    <cellStyle name="20% - Accent2 3 2 2" xfId="187"/>
    <cellStyle name="20% - Accent2 3 2 2 2" xfId="352"/>
    <cellStyle name="20% - Accent2 3 2 2 2 2" xfId="921"/>
    <cellStyle name="20% - Accent2 3 2 2 3" xfId="512"/>
    <cellStyle name="20% - Accent2 3 2 2 3 2" xfId="1081"/>
    <cellStyle name="20% - Accent2 3 2 2 4" xfId="760"/>
    <cellStyle name="20% - Accent2 3 2 3" xfId="280"/>
    <cellStyle name="20% - Accent2 3 2 3 2" xfId="849"/>
    <cellStyle name="20% - Accent2 3 2 4" xfId="440"/>
    <cellStyle name="20% - Accent2 3 2 4 2" xfId="1009"/>
    <cellStyle name="20% - Accent2 3 2 5" xfId="584"/>
    <cellStyle name="20% - Accent2 3 2 5 2" xfId="1153"/>
    <cellStyle name="20% - Accent2 3 2 6" xfId="688"/>
    <cellStyle name="20% - Accent2 3 3" xfId="151"/>
    <cellStyle name="20% - Accent2 3 3 2" xfId="316"/>
    <cellStyle name="20% - Accent2 3 3 2 2" xfId="885"/>
    <cellStyle name="20% - Accent2 3 3 3" xfId="476"/>
    <cellStyle name="20% - Accent2 3 3 3 2" xfId="1045"/>
    <cellStyle name="20% - Accent2 3 3 4" xfId="724"/>
    <cellStyle name="20% - Accent2 3 4" xfId="249"/>
    <cellStyle name="20% - Accent2 3 4 2" xfId="818"/>
    <cellStyle name="20% - Accent2 3 5" xfId="409"/>
    <cellStyle name="20% - Accent2 3 5 2" xfId="978"/>
    <cellStyle name="20% - Accent2 3 6" xfId="548"/>
    <cellStyle name="20% - Accent2 3 6 2" xfId="1117"/>
    <cellStyle name="20% - Accent2 3 7" xfId="657"/>
    <cellStyle name="20% - Accent2 4" xfId="230"/>
    <cellStyle name="20% - Accent2 4 2" xfId="799"/>
    <cellStyle name="20% - Accent2 5" xfId="390"/>
    <cellStyle name="20% - Accent2 5 2" xfId="959"/>
    <cellStyle name="20% - Accent2 6" xfId="621"/>
    <cellStyle name="20% - Accent2 6 2" xfId="1190"/>
    <cellStyle name="20% - Accent2 7" xfId="637"/>
    <cellStyle name="20% - Accent3" xfId="132" builtinId="38" customBuiltin="1"/>
    <cellStyle name="20% - Accent3 2" xfId="18"/>
    <cellStyle name="20% - Accent3 2 2" xfId="76"/>
    <cellStyle name="20% - Accent3 2 2 2" xfId="188"/>
    <cellStyle name="20% - Accent3 2 2 2 2" xfId="353"/>
    <cellStyle name="20% - Accent3 2 2 2 2 2" xfId="922"/>
    <cellStyle name="20% - Accent3 2 2 2 3" xfId="513"/>
    <cellStyle name="20% - Accent3 2 2 2 3 2" xfId="1082"/>
    <cellStyle name="20% - Accent3 2 2 2 4" xfId="761"/>
    <cellStyle name="20% - Accent3 2 2 3" xfId="281"/>
    <cellStyle name="20% - Accent3 2 2 3 2" xfId="850"/>
    <cellStyle name="20% - Accent3 2 2 4" xfId="441"/>
    <cellStyle name="20% - Accent3 2 2 4 2" xfId="1010"/>
    <cellStyle name="20% - Accent3 2 2 5" xfId="585"/>
    <cellStyle name="20% - Accent3 2 2 5 2" xfId="1154"/>
    <cellStyle name="20% - Accent3 2 2 6" xfId="689"/>
    <cellStyle name="20% - Accent3 2 3" xfId="152"/>
    <cellStyle name="20% - Accent3 2 3 2" xfId="317"/>
    <cellStyle name="20% - Accent3 2 3 2 2" xfId="886"/>
    <cellStyle name="20% - Accent3 2 3 3" xfId="477"/>
    <cellStyle name="20% - Accent3 2 3 3 2" xfId="1046"/>
    <cellStyle name="20% - Accent3 2 3 4" xfId="725"/>
    <cellStyle name="20% - Accent3 2 4" xfId="250"/>
    <cellStyle name="20% - Accent3 2 4 2" xfId="819"/>
    <cellStyle name="20% - Accent3 2 5" xfId="410"/>
    <cellStyle name="20% - Accent3 2 5 2" xfId="979"/>
    <cellStyle name="20% - Accent3 2 6" xfId="549"/>
    <cellStyle name="20% - Accent3 2 6 2" xfId="1118"/>
    <cellStyle name="20% - Accent3 2 7" xfId="658"/>
    <cellStyle name="20% - Accent3 3" xfId="19"/>
    <cellStyle name="20% - Accent3 3 2" xfId="77"/>
    <cellStyle name="20% - Accent3 3 2 2" xfId="189"/>
    <cellStyle name="20% - Accent3 3 2 2 2" xfId="354"/>
    <cellStyle name="20% - Accent3 3 2 2 2 2" xfId="923"/>
    <cellStyle name="20% - Accent3 3 2 2 3" xfId="514"/>
    <cellStyle name="20% - Accent3 3 2 2 3 2" xfId="1083"/>
    <cellStyle name="20% - Accent3 3 2 2 4" xfId="762"/>
    <cellStyle name="20% - Accent3 3 2 3" xfId="282"/>
    <cellStyle name="20% - Accent3 3 2 3 2" xfId="851"/>
    <cellStyle name="20% - Accent3 3 2 4" xfId="442"/>
    <cellStyle name="20% - Accent3 3 2 4 2" xfId="1011"/>
    <cellStyle name="20% - Accent3 3 2 5" xfId="586"/>
    <cellStyle name="20% - Accent3 3 2 5 2" xfId="1155"/>
    <cellStyle name="20% - Accent3 3 2 6" xfId="690"/>
    <cellStyle name="20% - Accent3 3 3" xfId="153"/>
    <cellStyle name="20% - Accent3 3 3 2" xfId="318"/>
    <cellStyle name="20% - Accent3 3 3 2 2" xfId="887"/>
    <cellStyle name="20% - Accent3 3 3 3" xfId="478"/>
    <cellStyle name="20% - Accent3 3 3 3 2" xfId="1047"/>
    <cellStyle name="20% - Accent3 3 3 4" xfId="726"/>
    <cellStyle name="20% - Accent3 3 4" xfId="251"/>
    <cellStyle name="20% - Accent3 3 4 2" xfId="820"/>
    <cellStyle name="20% - Accent3 3 5" xfId="411"/>
    <cellStyle name="20% - Accent3 3 5 2" xfId="980"/>
    <cellStyle name="20% - Accent3 3 6" xfId="550"/>
    <cellStyle name="20% - Accent3 3 6 2" xfId="1119"/>
    <cellStyle name="20% - Accent3 3 7" xfId="659"/>
    <cellStyle name="20% - Accent3 4" xfId="232"/>
    <cellStyle name="20% - Accent3 4 2" xfId="801"/>
    <cellStyle name="20% - Accent3 5" xfId="392"/>
    <cellStyle name="20% - Accent3 5 2" xfId="961"/>
    <cellStyle name="20% - Accent3 6" xfId="623"/>
    <cellStyle name="20% - Accent3 6 2" xfId="1192"/>
    <cellStyle name="20% - Accent3 7" xfId="639"/>
    <cellStyle name="20% - Accent4" xfId="136" builtinId="42" customBuiltin="1"/>
    <cellStyle name="20% - Accent4 2" xfId="20"/>
    <cellStyle name="20% - Accent4 2 2" xfId="78"/>
    <cellStyle name="20% - Accent4 2 2 2" xfId="190"/>
    <cellStyle name="20% - Accent4 2 2 2 2" xfId="355"/>
    <cellStyle name="20% - Accent4 2 2 2 2 2" xfId="924"/>
    <cellStyle name="20% - Accent4 2 2 2 3" xfId="515"/>
    <cellStyle name="20% - Accent4 2 2 2 3 2" xfId="1084"/>
    <cellStyle name="20% - Accent4 2 2 2 4" xfId="763"/>
    <cellStyle name="20% - Accent4 2 2 3" xfId="283"/>
    <cellStyle name="20% - Accent4 2 2 3 2" xfId="852"/>
    <cellStyle name="20% - Accent4 2 2 4" xfId="443"/>
    <cellStyle name="20% - Accent4 2 2 4 2" xfId="1012"/>
    <cellStyle name="20% - Accent4 2 2 5" xfId="587"/>
    <cellStyle name="20% - Accent4 2 2 5 2" xfId="1156"/>
    <cellStyle name="20% - Accent4 2 2 6" xfId="691"/>
    <cellStyle name="20% - Accent4 2 3" xfId="154"/>
    <cellStyle name="20% - Accent4 2 3 2" xfId="319"/>
    <cellStyle name="20% - Accent4 2 3 2 2" xfId="888"/>
    <cellStyle name="20% - Accent4 2 3 3" xfId="479"/>
    <cellStyle name="20% - Accent4 2 3 3 2" xfId="1048"/>
    <cellStyle name="20% - Accent4 2 3 4" xfId="727"/>
    <cellStyle name="20% - Accent4 2 4" xfId="252"/>
    <cellStyle name="20% - Accent4 2 4 2" xfId="821"/>
    <cellStyle name="20% - Accent4 2 5" xfId="412"/>
    <cellStyle name="20% - Accent4 2 5 2" xfId="981"/>
    <cellStyle name="20% - Accent4 2 6" xfId="551"/>
    <cellStyle name="20% - Accent4 2 6 2" xfId="1120"/>
    <cellStyle name="20% - Accent4 2 7" xfId="660"/>
    <cellStyle name="20% - Accent4 3" xfId="21"/>
    <cellStyle name="20% - Accent4 3 2" xfId="79"/>
    <cellStyle name="20% - Accent4 3 2 2" xfId="191"/>
    <cellStyle name="20% - Accent4 3 2 2 2" xfId="356"/>
    <cellStyle name="20% - Accent4 3 2 2 2 2" xfId="925"/>
    <cellStyle name="20% - Accent4 3 2 2 3" xfId="516"/>
    <cellStyle name="20% - Accent4 3 2 2 3 2" xfId="1085"/>
    <cellStyle name="20% - Accent4 3 2 2 4" xfId="764"/>
    <cellStyle name="20% - Accent4 3 2 3" xfId="284"/>
    <cellStyle name="20% - Accent4 3 2 3 2" xfId="853"/>
    <cellStyle name="20% - Accent4 3 2 4" xfId="444"/>
    <cellStyle name="20% - Accent4 3 2 4 2" xfId="1013"/>
    <cellStyle name="20% - Accent4 3 2 5" xfId="588"/>
    <cellStyle name="20% - Accent4 3 2 5 2" xfId="1157"/>
    <cellStyle name="20% - Accent4 3 2 6" xfId="692"/>
    <cellStyle name="20% - Accent4 3 3" xfId="155"/>
    <cellStyle name="20% - Accent4 3 3 2" xfId="320"/>
    <cellStyle name="20% - Accent4 3 3 2 2" xfId="889"/>
    <cellStyle name="20% - Accent4 3 3 3" xfId="480"/>
    <cellStyle name="20% - Accent4 3 3 3 2" xfId="1049"/>
    <cellStyle name="20% - Accent4 3 3 4" xfId="728"/>
    <cellStyle name="20% - Accent4 3 4" xfId="253"/>
    <cellStyle name="20% - Accent4 3 4 2" xfId="822"/>
    <cellStyle name="20% - Accent4 3 5" xfId="413"/>
    <cellStyle name="20% - Accent4 3 5 2" xfId="982"/>
    <cellStyle name="20% - Accent4 3 6" xfId="552"/>
    <cellStyle name="20% - Accent4 3 6 2" xfId="1121"/>
    <cellStyle name="20% - Accent4 3 7" xfId="661"/>
    <cellStyle name="20% - Accent4 4" xfId="234"/>
    <cellStyle name="20% - Accent4 4 2" xfId="803"/>
    <cellStyle name="20% - Accent4 5" xfId="394"/>
    <cellStyle name="20% - Accent4 5 2" xfId="963"/>
    <cellStyle name="20% - Accent4 6" xfId="625"/>
    <cellStyle name="20% - Accent4 6 2" xfId="1194"/>
    <cellStyle name="20% - Accent4 7" xfId="641"/>
    <cellStyle name="20% - Accent5" xfId="140" builtinId="46" customBuiltin="1"/>
    <cellStyle name="20% - Accent5 2" xfId="22"/>
    <cellStyle name="20% - Accent5 2 2" xfId="80"/>
    <cellStyle name="20% - Accent5 2 2 2" xfId="192"/>
    <cellStyle name="20% - Accent5 2 2 2 2" xfId="357"/>
    <cellStyle name="20% - Accent5 2 2 2 2 2" xfId="926"/>
    <cellStyle name="20% - Accent5 2 2 2 3" xfId="517"/>
    <cellStyle name="20% - Accent5 2 2 2 3 2" xfId="1086"/>
    <cellStyle name="20% - Accent5 2 2 2 4" xfId="765"/>
    <cellStyle name="20% - Accent5 2 2 3" xfId="285"/>
    <cellStyle name="20% - Accent5 2 2 3 2" xfId="854"/>
    <cellStyle name="20% - Accent5 2 2 4" xfId="445"/>
    <cellStyle name="20% - Accent5 2 2 4 2" xfId="1014"/>
    <cellStyle name="20% - Accent5 2 2 5" xfId="589"/>
    <cellStyle name="20% - Accent5 2 2 5 2" xfId="1158"/>
    <cellStyle name="20% - Accent5 2 2 6" xfId="693"/>
    <cellStyle name="20% - Accent5 2 3" xfId="156"/>
    <cellStyle name="20% - Accent5 2 3 2" xfId="321"/>
    <cellStyle name="20% - Accent5 2 3 2 2" xfId="890"/>
    <cellStyle name="20% - Accent5 2 3 3" xfId="481"/>
    <cellStyle name="20% - Accent5 2 3 3 2" xfId="1050"/>
    <cellStyle name="20% - Accent5 2 3 4" xfId="729"/>
    <cellStyle name="20% - Accent5 2 4" xfId="254"/>
    <cellStyle name="20% - Accent5 2 4 2" xfId="823"/>
    <cellStyle name="20% - Accent5 2 5" xfId="414"/>
    <cellStyle name="20% - Accent5 2 5 2" xfId="983"/>
    <cellStyle name="20% - Accent5 2 6" xfId="553"/>
    <cellStyle name="20% - Accent5 2 6 2" xfId="1122"/>
    <cellStyle name="20% - Accent5 2 7" xfId="662"/>
    <cellStyle name="20% - Accent5 3" xfId="23"/>
    <cellStyle name="20% - Accent5 3 2" xfId="81"/>
    <cellStyle name="20% - Accent5 3 2 2" xfId="193"/>
    <cellStyle name="20% - Accent5 3 2 2 2" xfId="358"/>
    <cellStyle name="20% - Accent5 3 2 2 2 2" xfId="927"/>
    <cellStyle name="20% - Accent5 3 2 2 3" xfId="518"/>
    <cellStyle name="20% - Accent5 3 2 2 3 2" xfId="1087"/>
    <cellStyle name="20% - Accent5 3 2 2 4" xfId="766"/>
    <cellStyle name="20% - Accent5 3 2 3" xfId="286"/>
    <cellStyle name="20% - Accent5 3 2 3 2" xfId="855"/>
    <cellStyle name="20% - Accent5 3 2 4" xfId="446"/>
    <cellStyle name="20% - Accent5 3 2 4 2" xfId="1015"/>
    <cellStyle name="20% - Accent5 3 2 5" xfId="590"/>
    <cellStyle name="20% - Accent5 3 2 5 2" xfId="1159"/>
    <cellStyle name="20% - Accent5 3 2 6" xfId="694"/>
    <cellStyle name="20% - Accent5 3 3" xfId="157"/>
    <cellStyle name="20% - Accent5 3 3 2" xfId="322"/>
    <cellStyle name="20% - Accent5 3 3 2 2" xfId="891"/>
    <cellStyle name="20% - Accent5 3 3 3" xfId="482"/>
    <cellStyle name="20% - Accent5 3 3 3 2" xfId="1051"/>
    <cellStyle name="20% - Accent5 3 3 4" xfId="730"/>
    <cellStyle name="20% - Accent5 3 4" xfId="255"/>
    <cellStyle name="20% - Accent5 3 4 2" xfId="824"/>
    <cellStyle name="20% - Accent5 3 5" xfId="415"/>
    <cellStyle name="20% - Accent5 3 5 2" xfId="984"/>
    <cellStyle name="20% - Accent5 3 6" xfId="554"/>
    <cellStyle name="20% - Accent5 3 6 2" xfId="1123"/>
    <cellStyle name="20% - Accent5 3 7" xfId="663"/>
    <cellStyle name="20% - Accent5 4" xfId="236"/>
    <cellStyle name="20% - Accent5 4 2" xfId="805"/>
    <cellStyle name="20% - Accent5 5" xfId="396"/>
    <cellStyle name="20% - Accent5 5 2" xfId="965"/>
    <cellStyle name="20% - Accent5 6" xfId="627"/>
    <cellStyle name="20% - Accent5 6 2" xfId="1196"/>
    <cellStyle name="20% - Accent5 7" xfId="643"/>
    <cellStyle name="20% - Accent6" xfId="144" builtinId="50" customBuiltin="1"/>
    <cellStyle name="20% - Accent6 2" xfId="24"/>
    <cellStyle name="20% - Accent6 2 2" xfId="82"/>
    <cellStyle name="20% - Accent6 2 2 2" xfId="194"/>
    <cellStyle name="20% - Accent6 2 2 2 2" xfId="359"/>
    <cellStyle name="20% - Accent6 2 2 2 2 2" xfId="928"/>
    <cellStyle name="20% - Accent6 2 2 2 3" xfId="519"/>
    <cellStyle name="20% - Accent6 2 2 2 3 2" xfId="1088"/>
    <cellStyle name="20% - Accent6 2 2 2 4" xfId="767"/>
    <cellStyle name="20% - Accent6 2 2 3" xfId="287"/>
    <cellStyle name="20% - Accent6 2 2 3 2" xfId="856"/>
    <cellStyle name="20% - Accent6 2 2 4" xfId="447"/>
    <cellStyle name="20% - Accent6 2 2 4 2" xfId="1016"/>
    <cellStyle name="20% - Accent6 2 2 5" xfId="591"/>
    <cellStyle name="20% - Accent6 2 2 5 2" xfId="1160"/>
    <cellStyle name="20% - Accent6 2 2 6" xfId="695"/>
    <cellStyle name="20% - Accent6 2 3" xfId="158"/>
    <cellStyle name="20% - Accent6 2 3 2" xfId="323"/>
    <cellStyle name="20% - Accent6 2 3 2 2" xfId="892"/>
    <cellStyle name="20% - Accent6 2 3 3" xfId="483"/>
    <cellStyle name="20% - Accent6 2 3 3 2" xfId="1052"/>
    <cellStyle name="20% - Accent6 2 3 4" xfId="731"/>
    <cellStyle name="20% - Accent6 2 4" xfId="256"/>
    <cellStyle name="20% - Accent6 2 4 2" xfId="825"/>
    <cellStyle name="20% - Accent6 2 5" xfId="416"/>
    <cellStyle name="20% - Accent6 2 5 2" xfId="985"/>
    <cellStyle name="20% - Accent6 2 6" xfId="555"/>
    <cellStyle name="20% - Accent6 2 6 2" xfId="1124"/>
    <cellStyle name="20% - Accent6 2 7" xfId="664"/>
    <cellStyle name="20% - Accent6 3" xfId="25"/>
    <cellStyle name="20% - Accent6 3 2" xfId="83"/>
    <cellStyle name="20% - Accent6 3 2 2" xfId="195"/>
    <cellStyle name="20% - Accent6 3 2 2 2" xfId="360"/>
    <cellStyle name="20% - Accent6 3 2 2 2 2" xfId="929"/>
    <cellStyle name="20% - Accent6 3 2 2 3" xfId="520"/>
    <cellStyle name="20% - Accent6 3 2 2 3 2" xfId="1089"/>
    <cellStyle name="20% - Accent6 3 2 2 4" xfId="768"/>
    <cellStyle name="20% - Accent6 3 2 3" xfId="288"/>
    <cellStyle name="20% - Accent6 3 2 3 2" xfId="857"/>
    <cellStyle name="20% - Accent6 3 2 4" xfId="448"/>
    <cellStyle name="20% - Accent6 3 2 4 2" xfId="1017"/>
    <cellStyle name="20% - Accent6 3 2 5" xfId="592"/>
    <cellStyle name="20% - Accent6 3 2 5 2" xfId="1161"/>
    <cellStyle name="20% - Accent6 3 2 6" xfId="696"/>
    <cellStyle name="20% - Accent6 3 3" xfId="159"/>
    <cellStyle name="20% - Accent6 3 3 2" xfId="324"/>
    <cellStyle name="20% - Accent6 3 3 2 2" xfId="893"/>
    <cellStyle name="20% - Accent6 3 3 3" xfId="484"/>
    <cellStyle name="20% - Accent6 3 3 3 2" xfId="1053"/>
    <cellStyle name="20% - Accent6 3 3 4" xfId="732"/>
    <cellStyle name="20% - Accent6 3 4" xfId="257"/>
    <cellStyle name="20% - Accent6 3 4 2" xfId="826"/>
    <cellStyle name="20% - Accent6 3 5" xfId="417"/>
    <cellStyle name="20% - Accent6 3 5 2" xfId="986"/>
    <cellStyle name="20% - Accent6 3 6" xfId="556"/>
    <cellStyle name="20% - Accent6 3 6 2" xfId="1125"/>
    <cellStyle name="20% - Accent6 3 7" xfId="665"/>
    <cellStyle name="20% - Accent6 4" xfId="238"/>
    <cellStyle name="20% - Accent6 4 2" xfId="807"/>
    <cellStyle name="20% - Accent6 5" xfId="398"/>
    <cellStyle name="20% - Accent6 5 2" xfId="967"/>
    <cellStyle name="20% - Accent6 6" xfId="629"/>
    <cellStyle name="20% - Accent6 6 2" xfId="1198"/>
    <cellStyle name="20% - Accent6 7" xfId="645"/>
    <cellStyle name="40% - Accent1" xfId="125" builtinId="31" customBuiltin="1"/>
    <cellStyle name="40% - Accent1 2" xfId="26"/>
    <cellStyle name="40% - Accent1 2 2" xfId="84"/>
    <cellStyle name="40% - Accent1 2 2 2" xfId="196"/>
    <cellStyle name="40% - Accent1 2 2 2 2" xfId="361"/>
    <cellStyle name="40% - Accent1 2 2 2 2 2" xfId="930"/>
    <cellStyle name="40% - Accent1 2 2 2 3" xfId="521"/>
    <cellStyle name="40% - Accent1 2 2 2 3 2" xfId="1090"/>
    <cellStyle name="40% - Accent1 2 2 2 4" xfId="769"/>
    <cellStyle name="40% - Accent1 2 2 3" xfId="289"/>
    <cellStyle name="40% - Accent1 2 2 3 2" xfId="858"/>
    <cellStyle name="40% - Accent1 2 2 4" xfId="449"/>
    <cellStyle name="40% - Accent1 2 2 4 2" xfId="1018"/>
    <cellStyle name="40% - Accent1 2 2 5" xfId="593"/>
    <cellStyle name="40% - Accent1 2 2 5 2" xfId="1162"/>
    <cellStyle name="40% - Accent1 2 2 6" xfId="697"/>
    <cellStyle name="40% - Accent1 2 3" xfId="160"/>
    <cellStyle name="40% - Accent1 2 3 2" xfId="325"/>
    <cellStyle name="40% - Accent1 2 3 2 2" xfId="894"/>
    <cellStyle name="40% - Accent1 2 3 3" xfId="485"/>
    <cellStyle name="40% - Accent1 2 3 3 2" xfId="1054"/>
    <cellStyle name="40% - Accent1 2 3 4" xfId="733"/>
    <cellStyle name="40% - Accent1 2 4" xfId="258"/>
    <cellStyle name="40% - Accent1 2 4 2" xfId="827"/>
    <cellStyle name="40% - Accent1 2 5" xfId="418"/>
    <cellStyle name="40% - Accent1 2 5 2" xfId="987"/>
    <cellStyle name="40% - Accent1 2 6" xfId="557"/>
    <cellStyle name="40% - Accent1 2 6 2" xfId="1126"/>
    <cellStyle name="40% - Accent1 2 7" xfId="666"/>
    <cellStyle name="40% - Accent1 3" xfId="27"/>
    <cellStyle name="40% - Accent1 3 2" xfId="85"/>
    <cellStyle name="40% - Accent1 3 2 2" xfId="197"/>
    <cellStyle name="40% - Accent1 3 2 2 2" xfId="362"/>
    <cellStyle name="40% - Accent1 3 2 2 2 2" xfId="931"/>
    <cellStyle name="40% - Accent1 3 2 2 3" xfId="522"/>
    <cellStyle name="40% - Accent1 3 2 2 3 2" xfId="1091"/>
    <cellStyle name="40% - Accent1 3 2 2 4" xfId="770"/>
    <cellStyle name="40% - Accent1 3 2 3" xfId="290"/>
    <cellStyle name="40% - Accent1 3 2 3 2" xfId="859"/>
    <cellStyle name="40% - Accent1 3 2 4" xfId="450"/>
    <cellStyle name="40% - Accent1 3 2 4 2" xfId="1019"/>
    <cellStyle name="40% - Accent1 3 2 5" xfId="594"/>
    <cellStyle name="40% - Accent1 3 2 5 2" xfId="1163"/>
    <cellStyle name="40% - Accent1 3 2 6" xfId="698"/>
    <cellStyle name="40% - Accent1 3 3" xfId="161"/>
    <cellStyle name="40% - Accent1 3 3 2" xfId="326"/>
    <cellStyle name="40% - Accent1 3 3 2 2" xfId="895"/>
    <cellStyle name="40% - Accent1 3 3 3" xfId="486"/>
    <cellStyle name="40% - Accent1 3 3 3 2" xfId="1055"/>
    <cellStyle name="40% - Accent1 3 3 4" xfId="734"/>
    <cellStyle name="40% - Accent1 3 4" xfId="259"/>
    <cellStyle name="40% - Accent1 3 4 2" xfId="828"/>
    <cellStyle name="40% - Accent1 3 5" xfId="419"/>
    <cellStyle name="40% - Accent1 3 5 2" xfId="988"/>
    <cellStyle name="40% - Accent1 3 6" xfId="558"/>
    <cellStyle name="40% - Accent1 3 6 2" xfId="1127"/>
    <cellStyle name="40% - Accent1 3 7" xfId="667"/>
    <cellStyle name="40% - Accent1 4" xfId="229"/>
    <cellStyle name="40% - Accent1 4 2" xfId="798"/>
    <cellStyle name="40% - Accent1 5" xfId="389"/>
    <cellStyle name="40% - Accent1 5 2" xfId="958"/>
    <cellStyle name="40% - Accent1 6" xfId="620"/>
    <cellStyle name="40% - Accent1 6 2" xfId="1189"/>
    <cellStyle name="40% - Accent1 7" xfId="636"/>
    <cellStyle name="40% - Accent2" xfId="129" builtinId="35" customBuiltin="1"/>
    <cellStyle name="40% - Accent2 2" xfId="28"/>
    <cellStyle name="40% - Accent2 2 2" xfId="86"/>
    <cellStyle name="40% - Accent2 2 2 2" xfId="198"/>
    <cellStyle name="40% - Accent2 2 2 2 2" xfId="363"/>
    <cellStyle name="40% - Accent2 2 2 2 2 2" xfId="932"/>
    <cellStyle name="40% - Accent2 2 2 2 3" xfId="523"/>
    <cellStyle name="40% - Accent2 2 2 2 3 2" xfId="1092"/>
    <cellStyle name="40% - Accent2 2 2 2 4" xfId="771"/>
    <cellStyle name="40% - Accent2 2 2 3" xfId="291"/>
    <cellStyle name="40% - Accent2 2 2 3 2" xfId="860"/>
    <cellStyle name="40% - Accent2 2 2 4" xfId="451"/>
    <cellStyle name="40% - Accent2 2 2 4 2" xfId="1020"/>
    <cellStyle name="40% - Accent2 2 2 5" xfId="595"/>
    <cellStyle name="40% - Accent2 2 2 5 2" xfId="1164"/>
    <cellStyle name="40% - Accent2 2 2 6" xfId="699"/>
    <cellStyle name="40% - Accent2 2 3" xfId="162"/>
    <cellStyle name="40% - Accent2 2 3 2" xfId="327"/>
    <cellStyle name="40% - Accent2 2 3 2 2" xfId="896"/>
    <cellStyle name="40% - Accent2 2 3 3" xfId="487"/>
    <cellStyle name="40% - Accent2 2 3 3 2" xfId="1056"/>
    <cellStyle name="40% - Accent2 2 3 4" xfId="735"/>
    <cellStyle name="40% - Accent2 2 4" xfId="260"/>
    <cellStyle name="40% - Accent2 2 4 2" xfId="829"/>
    <cellStyle name="40% - Accent2 2 5" xfId="420"/>
    <cellStyle name="40% - Accent2 2 5 2" xfId="989"/>
    <cellStyle name="40% - Accent2 2 6" xfId="559"/>
    <cellStyle name="40% - Accent2 2 6 2" xfId="1128"/>
    <cellStyle name="40% - Accent2 2 7" xfId="668"/>
    <cellStyle name="40% - Accent2 3" xfId="29"/>
    <cellStyle name="40% - Accent2 3 2" xfId="87"/>
    <cellStyle name="40% - Accent2 3 2 2" xfId="199"/>
    <cellStyle name="40% - Accent2 3 2 2 2" xfId="364"/>
    <cellStyle name="40% - Accent2 3 2 2 2 2" xfId="933"/>
    <cellStyle name="40% - Accent2 3 2 2 3" xfId="524"/>
    <cellStyle name="40% - Accent2 3 2 2 3 2" xfId="1093"/>
    <cellStyle name="40% - Accent2 3 2 2 4" xfId="772"/>
    <cellStyle name="40% - Accent2 3 2 3" xfId="292"/>
    <cellStyle name="40% - Accent2 3 2 3 2" xfId="861"/>
    <cellStyle name="40% - Accent2 3 2 4" xfId="452"/>
    <cellStyle name="40% - Accent2 3 2 4 2" xfId="1021"/>
    <cellStyle name="40% - Accent2 3 2 5" xfId="596"/>
    <cellStyle name="40% - Accent2 3 2 5 2" xfId="1165"/>
    <cellStyle name="40% - Accent2 3 2 6" xfId="700"/>
    <cellStyle name="40% - Accent2 3 3" xfId="163"/>
    <cellStyle name="40% - Accent2 3 3 2" xfId="328"/>
    <cellStyle name="40% - Accent2 3 3 2 2" xfId="897"/>
    <cellStyle name="40% - Accent2 3 3 3" xfId="488"/>
    <cellStyle name="40% - Accent2 3 3 3 2" xfId="1057"/>
    <cellStyle name="40% - Accent2 3 3 4" xfId="736"/>
    <cellStyle name="40% - Accent2 3 4" xfId="261"/>
    <cellStyle name="40% - Accent2 3 4 2" xfId="830"/>
    <cellStyle name="40% - Accent2 3 5" xfId="421"/>
    <cellStyle name="40% - Accent2 3 5 2" xfId="990"/>
    <cellStyle name="40% - Accent2 3 6" xfId="560"/>
    <cellStyle name="40% - Accent2 3 6 2" xfId="1129"/>
    <cellStyle name="40% - Accent2 3 7" xfId="669"/>
    <cellStyle name="40% - Accent2 4" xfId="231"/>
    <cellStyle name="40% - Accent2 4 2" xfId="800"/>
    <cellStyle name="40% - Accent2 5" xfId="391"/>
    <cellStyle name="40% - Accent2 5 2" xfId="960"/>
    <cellStyle name="40% - Accent2 6" xfId="622"/>
    <cellStyle name="40% - Accent2 6 2" xfId="1191"/>
    <cellStyle name="40% - Accent2 7" xfId="638"/>
    <cellStyle name="40% - Accent3" xfId="133" builtinId="39" customBuiltin="1"/>
    <cellStyle name="40% - Accent3 2" xfId="30"/>
    <cellStyle name="40% - Accent3 2 2" xfId="88"/>
    <cellStyle name="40% - Accent3 2 2 2" xfId="200"/>
    <cellStyle name="40% - Accent3 2 2 2 2" xfId="365"/>
    <cellStyle name="40% - Accent3 2 2 2 2 2" xfId="934"/>
    <cellStyle name="40% - Accent3 2 2 2 3" xfId="525"/>
    <cellStyle name="40% - Accent3 2 2 2 3 2" xfId="1094"/>
    <cellStyle name="40% - Accent3 2 2 2 4" xfId="773"/>
    <cellStyle name="40% - Accent3 2 2 3" xfId="293"/>
    <cellStyle name="40% - Accent3 2 2 3 2" xfId="862"/>
    <cellStyle name="40% - Accent3 2 2 4" xfId="453"/>
    <cellStyle name="40% - Accent3 2 2 4 2" xfId="1022"/>
    <cellStyle name="40% - Accent3 2 2 5" xfId="597"/>
    <cellStyle name="40% - Accent3 2 2 5 2" xfId="1166"/>
    <cellStyle name="40% - Accent3 2 2 6" xfId="701"/>
    <cellStyle name="40% - Accent3 2 3" xfId="164"/>
    <cellStyle name="40% - Accent3 2 3 2" xfId="329"/>
    <cellStyle name="40% - Accent3 2 3 2 2" xfId="898"/>
    <cellStyle name="40% - Accent3 2 3 3" xfId="489"/>
    <cellStyle name="40% - Accent3 2 3 3 2" xfId="1058"/>
    <cellStyle name="40% - Accent3 2 3 4" xfId="737"/>
    <cellStyle name="40% - Accent3 2 4" xfId="262"/>
    <cellStyle name="40% - Accent3 2 4 2" xfId="831"/>
    <cellStyle name="40% - Accent3 2 5" xfId="422"/>
    <cellStyle name="40% - Accent3 2 5 2" xfId="991"/>
    <cellStyle name="40% - Accent3 2 6" xfId="561"/>
    <cellStyle name="40% - Accent3 2 6 2" xfId="1130"/>
    <cellStyle name="40% - Accent3 2 7" xfId="670"/>
    <cellStyle name="40% - Accent3 3" xfId="31"/>
    <cellStyle name="40% - Accent3 3 2" xfId="89"/>
    <cellStyle name="40% - Accent3 3 2 2" xfId="201"/>
    <cellStyle name="40% - Accent3 3 2 2 2" xfId="366"/>
    <cellStyle name="40% - Accent3 3 2 2 2 2" xfId="935"/>
    <cellStyle name="40% - Accent3 3 2 2 3" xfId="526"/>
    <cellStyle name="40% - Accent3 3 2 2 3 2" xfId="1095"/>
    <cellStyle name="40% - Accent3 3 2 2 4" xfId="774"/>
    <cellStyle name="40% - Accent3 3 2 3" xfId="294"/>
    <cellStyle name="40% - Accent3 3 2 3 2" xfId="863"/>
    <cellStyle name="40% - Accent3 3 2 4" xfId="454"/>
    <cellStyle name="40% - Accent3 3 2 4 2" xfId="1023"/>
    <cellStyle name="40% - Accent3 3 2 5" xfId="598"/>
    <cellStyle name="40% - Accent3 3 2 5 2" xfId="1167"/>
    <cellStyle name="40% - Accent3 3 2 6" xfId="702"/>
    <cellStyle name="40% - Accent3 3 3" xfId="165"/>
    <cellStyle name="40% - Accent3 3 3 2" xfId="330"/>
    <cellStyle name="40% - Accent3 3 3 2 2" xfId="899"/>
    <cellStyle name="40% - Accent3 3 3 3" xfId="490"/>
    <cellStyle name="40% - Accent3 3 3 3 2" xfId="1059"/>
    <cellStyle name="40% - Accent3 3 3 4" xfId="738"/>
    <cellStyle name="40% - Accent3 3 4" xfId="263"/>
    <cellStyle name="40% - Accent3 3 4 2" xfId="832"/>
    <cellStyle name="40% - Accent3 3 5" xfId="423"/>
    <cellStyle name="40% - Accent3 3 5 2" xfId="992"/>
    <cellStyle name="40% - Accent3 3 6" xfId="562"/>
    <cellStyle name="40% - Accent3 3 6 2" xfId="1131"/>
    <cellStyle name="40% - Accent3 3 7" xfId="671"/>
    <cellStyle name="40% - Accent3 4" xfId="233"/>
    <cellStyle name="40% - Accent3 4 2" xfId="802"/>
    <cellStyle name="40% - Accent3 5" xfId="393"/>
    <cellStyle name="40% - Accent3 5 2" xfId="962"/>
    <cellStyle name="40% - Accent3 6" xfId="624"/>
    <cellStyle name="40% - Accent3 6 2" xfId="1193"/>
    <cellStyle name="40% - Accent3 7" xfId="640"/>
    <cellStyle name="40% - Accent4" xfId="137" builtinId="43" customBuiltin="1"/>
    <cellStyle name="40% - Accent4 2" xfId="32"/>
    <cellStyle name="40% - Accent4 2 2" xfId="90"/>
    <cellStyle name="40% - Accent4 2 2 2" xfId="202"/>
    <cellStyle name="40% - Accent4 2 2 2 2" xfId="367"/>
    <cellStyle name="40% - Accent4 2 2 2 2 2" xfId="936"/>
    <cellStyle name="40% - Accent4 2 2 2 3" xfId="527"/>
    <cellStyle name="40% - Accent4 2 2 2 3 2" xfId="1096"/>
    <cellStyle name="40% - Accent4 2 2 2 4" xfId="775"/>
    <cellStyle name="40% - Accent4 2 2 3" xfId="295"/>
    <cellStyle name="40% - Accent4 2 2 3 2" xfId="864"/>
    <cellStyle name="40% - Accent4 2 2 4" xfId="455"/>
    <cellStyle name="40% - Accent4 2 2 4 2" xfId="1024"/>
    <cellStyle name="40% - Accent4 2 2 5" xfId="599"/>
    <cellStyle name="40% - Accent4 2 2 5 2" xfId="1168"/>
    <cellStyle name="40% - Accent4 2 2 6" xfId="703"/>
    <cellStyle name="40% - Accent4 2 3" xfId="166"/>
    <cellStyle name="40% - Accent4 2 3 2" xfId="331"/>
    <cellStyle name="40% - Accent4 2 3 2 2" xfId="900"/>
    <cellStyle name="40% - Accent4 2 3 3" xfId="491"/>
    <cellStyle name="40% - Accent4 2 3 3 2" xfId="1060"/>
    <cellStyle name="40% - Accent4 2 3 4" xfId="739"/>
    <cellStyle name="40% - Accent4 2 4" xfId="264"/>
    <cellStyle name="40% - Accent4 2 4 2" xfId="833"/>
    <cellStyle name="40% - Accent4 2 5" xfId="424"/>
    <cellStyle name="40% - Accent4 2 5 2" xfId="993"/>
    <cellStyle name="40% - Accent4 2 6" xfId="563"/>
    <cellStyle name="40% - Accent4 2 6 2" xfId="1132"/>
    <cellStyle name="40% - Accent4 2 7" xfId="672"/>
    <cellStyle name="40% - Accent4 3" xfId="33"/>
    <cellStyle name="40% - Accent4 3 2" xfId="91"/>
    <cellStyle name="40% - Accent4 3 2 2" xfId="203"/>
    <cellStyle name="40% - Accent4 3 2 2 2" xfId="368"/>
    <cellStyle name="40% - Accent4 3 2 2 2 2" xfId="937"/>
    <cellStyle name="40% - Accent4 3 2 2 3" xfId="528"/>
    <cellStyle name="40% - Accent4 3 2 2 3 2" xfId="1097"/>
    <cellStyle name="40% - Accent4 3 2 2 4" xfId="776"/>
    <cellStyle name="40% - Accent4 3 2 3" xfId="296"/>
    <cellStyle name="40% - Accent4 3 2 3 2" xfId="865"/>
    <cellStyle name="40% - Accent4 3 2 4" xfId="456"/>
    <cellStyle name="40% - Accent4 3 2 4 2" xfId="1025"/>
    <cellStyle name="40% - Accent4 3 2 5" xfId="600"/>
    <cellStyle name="40% - Accent4 3 2 5 2" xfId="1169"/>
    <cellStyle name="40% - Accent4 3 2 6" xfId="704"/>
    <cellStyle name="40% - Accent4 3 3" xfId="167"/>
    <cellStyle name="40% - Accent4 3 3 2" xfId="332"/>
    <cellStyle name="40% - Accent4 3 3 2 2" xfId="901"/>
    <cellStyle name="40% - Accent4 3 3 3" xfId="492"/>
    <cellStyle name="40% - Accent4 3 3 3 2" xfId="1061"/>
    <cellStyle name="40% - Accent4 3 3 4" xfId="740"/>
    <cellStyle name="40% - Accent4 3 4" xfId="265"/>
    <cellStyle name="40% - Accent4 3 4 2" xfId="834"/>
    <cellStyle name="40% - Accent4 3 5" xfId="425"/>
    <cellStyle name="40% - Accent4 3 5 2" xfId="994"/>
    <cellStyle name="40% - Accent4 3 6" xfId="564"/>
    <cellStyle name="40% - Accent4 3 6 2" xfId="1133"/>
    <cellStyle name="40% - Accent4 3 7" xfId="673"/>
    <cellStyle name="40% - Accent4 4" xfId="235"/>
    <cellStyle name="40% - Accent4 4 2" xfId="804"/>
    <cellStyle name="40% - Accent4 5" xfId="395"/>
    <cellStyle name="40% - Accent4 5 2" xfId="964"/>
    <cellStyle name="40% - Accent4 6" xfId="626"/>
    <cellStyle name="40% - Accent4 6 2" xfId="1195"/>
    <cellStyle name="40% - Accent4 7" xfId="642"/>
    <cellStyle name="40% - Accent5" xfId="141" builtinId="47" customBuiltin="1"/>
    <cellStyle name="40% - Accent5 2" xfId="34"/>
    <cellStyle name="40% - Accent5 2 2" xfId="92"/>
    <cellStyle name="40% - Accent5 2 2 2" xfId="204"/>
    <cellStyle name="40% - Accent5 2 2 2 2" xfId="369"/>
    <cellStyle name="40% - Accent5 2 2 2 2 2" xfId="938"/>
    <cellStyle name="40% - Accent5 2 2 2 3" xfId="529"/>
    <cellStyle name="40% - Accent5 2 2 2 3 2" xfId="1098"/>
    <cellStyle name="40% - Accent5 2 2 2 4" xfId="777"/>
    <cellStyle name="40% - Accent5 2 2 3" xfId="297"/>
    <cellStyle name="40% - Accent5 2 2 3 2" xfId="866"/>
    <cellStyle name="40% - Accent5 2 2 4" xfId="457"/>
    <cellStyle name="40% - Accent5 2 2 4 2" xfId="1026"/>
    <cellStyle name="40% - Accent5 2 2 5" xfId="601"/>
    <cellStyle name="40% - Accent5 2 2 5 2" xfId="1170"/>
    <cellStyle name="40% - Accent5 2 2 6" xfId="705"/>
    <cellStyle name="40% - Accent5 2 3" xfId="168"/>
    <cellStyle name="40% - Accent5 2 3 2" xfId="333"/>
    <cellStyle name="40% - Accent5 2 3 2 2" xfId="902"/>
    <cellStyle name="40% - Accent5 2 3 3" xfId="493"/>
    <cellStyle name="40% - Accent5 2 3 3 2" xfId="1062"/>
    <cellStyle name="40% - Accent5 2 3 4" xfId="741"/>
    <cellStyle name="40% - Accent5 2 4" xfId="266"/>
    <cellStyle name="40% - Accent5 2 4 2" xfId="835"/>
    <cellStyle name="40% - Accent5 2 5" xfId="426"/>
    <cellStyle name="40% - Accent5 2 5 2" xfId="995"/>
    <cellStyle name="40% - Accent5 2 6" xfId="565"/>
    <cellStyle name="40% - Accent5 2 6 2" xfId="1134"/>
    <cellStyle name="40% - Accent5 2 7" xfId="674"/>
    <cellStyle name="40% - Accent5 3" xfId="35"/>
    <cellStyle name="40% - Accent5 3 2" xfId="93"/>
    <cellStyle name="40% - Accent5 3 2 2" xfId="205"/>
    <cellStyle name="40% - Accent5 3 2 2 2" xfId="370"/>
    <cellStyle name="40% - Accent5 3 2 2 2 2" xfId="939"/>
    <cellStyle name="40% - Accent5 3 2 2 3" xfId="530"/>
    <cellStyle name="40% - Accent5 3 2 2 3 2" xfId="1099"/>
    <cellStyle name="40% - Accent5 3 2 2 4" xfId="778"/>
    <cellStyle name="40% - Accent5 3 2 3" xfId="298"/>
    <cellStyle name="40% - Accent5 3 2 3 2" xfId="867"/>
    <cellStyle name="40% - Accent5 3 2 4" xfId="458"/>
    <cellStyle name="40% - Accent5 3 2 4 2" xfId="1027"/>
    <cellStyle name="40% - Accent5 3 2 5" xfId="602"/>
    <cellStyle name="40% - Accent5 3 2 5 2" xfId="1171"/>
    <cellStyle name="40% - Accent5 3 2 6" xfId="706"/>
    <cellStyle name="40% - Accent5 3 3" xfId="169"/>
    <cellStyle name="40% - Accent5 3 3 2" xfId="334"/>
    <cellStyle name="40% - Accent5 3 3 2 2" xfId="903"/>
    <cellStyle name="40% - Accent5 3 3 3" xfId="494"/>
    <cellStyle name="40% - Accent5 3 3 3 2" xfId="1063"/>
    <cellStyle name="40% - Accent5 3 3 4" xfId="742"/>
    <cellStyle name="40% - Accent5 3 4" xfId="267"/>
    <cellStyle name="40% - Accent5 3 4 2" xfId="836"/>
    <cellStyle name="40% - Accent5 3 5" xfId="427"/>
    <cellStyle name="40% - Accent5 3 5 2" xfId="996"/>
    <cellStyle name="40% - Accent5 3 6" xfId="566"/>
    <cellStyle name="40% - Accent5 3 6 2" xfId="1135"/>
    <cellStyle name="40% - Accent5 3 7" xfId="675"/>
    <cellStyle name="40% - Accent5 4" xfId="237"/>
    <cellStyle name="40% - Accent5 4 2" xfId="806"/>
    <cellStyle name="40% - Accent5 5" xfId="397"/>
    <cellStyle name="40% - Accent5 5 2" xfId="966"/>
    <cellStyle name="40% - Accent5 6" xfId="628"/>
    <cellStyle name="40% - Accent5 6 2" xfId="1197"/>
    <cellStyle name="40% - Accent5 7" xfId="644"/>
    <cellStyle name="40% - Accent6" xfId="145" builtinId="51" customBuiltin="1"/>
    <cellStyle name="40% - Accent6 2" xfId="36"/>
    <cellStyle name="40% - Accent6 2 2" xfId="94"/>
    <cellStyle name="40% - Accent6 2 2 2" xfId="206"/>
    <cellStyle name="40% - Accent6 2 2 2 2" xfId="371"/>
    <cellStyle name="40% - Accent6 2 2 2 2 2" xfId="940"/>
    <cellStyle name="40% - Accent6 2 2 2 3" xfId="531"/>
    <cellStyle name="40% - Accent6 2 2 2 3 2" xfId="1100"/>
    <cellStyle name="40% - Accent6 2 2 2 4" xfId="779"/>
    <cellStyle name="40% - Accent6 2 2 3" xfId="299"/>
    <cellStyle name="40% - Accent6 2 2 3 2" xfId="868"/>
    <cellStyle name="40% - Accent6 2 2 4" xfId="459"/>
    <cellStyle name="40% - Accent6 2 2 4 2" xfId="1028"/>
    <cellStyle name="40% - Accent6 2 2 5" xfId="603"/>
    <cellStyle name="40% - Accent6 2 2 5 2" xfId="1172"/>
    <cellStyle name="40% - Accent6 2 2 6" xfId="707"/>
    <cellStyle name="40% - Accent6 2 3" xfId="170"/>
    <cellStyle name="40% - Accent6 2 3 2" xfId="335"/>
    <cellStyle name="40% - Accent6 2 3 2 2" xfId="904"/>
    <cellStyle name="40% - Accent6 2 3 3" xfId="495"/>
    <cellStyle name="40% - Accent6 2 3 3 2" xfId="1064"/>
    <cellStyle name="40% - Accent6 2 3 4" xfId="743"/>
    <cellStyle name="40% - Accent6 2 4" xfId="268"/>
    <cellStyle name="40% - Accent6 2 4 2" xfId="837"/>
    <cellStyle name="40% - Accent6 2 5" xfId="428"/>
    <cellStyle name="40% - Accent6 2 5 2" xfId="997"/>
    <cellStyle name="40% - Accent6 2 6" xfId="567"/>
    <cellStyle name="40% - Accent6 2 6 2" xfId="1136"/>
    <cellStyle name="40% - Accent6 2 7" xfId="676"/>
    <cellStyle name="40% - Accent6 3" xfId="37"/>
    <cellStyle name="40% - Accent6 3 2" xfId="95"/>
    <cellStyle name="40% - Accent6 3 2 2" xfId="207"/>
    <cellStyle name="40% - Accent6 3 2 2 2" xfId="372"/>
    <cellStyle name="40% - Accent6 3 2 2 2 2" xfId="941"/>
    <cellStyle name="40% - Accent6 3 2 2 3" xfId="532"/>
    <cellStyle name="40% - Accent6 3 2 2 3 2" xfId="1101"/>
    <cellStyle name="40% - Accent6 3 2 2 4" xfId="780"/>
    <cellStyle name="40% - Accent6 3 2 3" xfId="300"/>
    <cellStyle name="40% - Accent6 3 2 3 2" xfId="869"/>
    <cellStyle name="40% - Accent6 3 2 4" xfId="460"/>
    <cellStyle name="40% - Accent6 3 2 4 2" xfId="1029"/>
    <cellStyle name="40% - Accent6 3 2 5" xfId="604"/>
    <cellStyle name="40% - Accent6 3 2 5 2" xfId="1173"/>
    <cellStyle name="40% - Accent6 3 2 6" xfId="708"/>
    <cellStyle name="40% - Accent6 3 3" xfId="171"/>
    <cellStyle name="40% - Accent6 3 3 2" xfId="336"/>
    <cellStyle name="40% - Accent6 3 3 2 2" xfId="905"/>
    <cellStyle name="40% - Accent6 3 3 3" xfId="496"/>
    <cellStyle name="40% - Accent6 3 3 3 2" xfId="1065"/>
    <cellStyle name="40% - Accent6 3 3 4" xfId="744"/>
    <cellStyle name="40% - Accent6 3 4" xfId="269"/>
    <cellStyle name="40% - Accent6 3 4 2" xfId="838"/>
    <cellStyle name="40% - Accent6 3 5" xfId="429"/>
    <cellStyle name="40% - Accent6 3 5 2" xfId="998"/>
    <cellStyle name="40% - Accent6 3 6" xfId="568"/>
    <cellStyle name="40% - Accent6 3 6 2" xfId="1137"/>
    <cellStyle name="40% - Accent6 3 7" xfId="677"/>
    <cellStyle name="40% - Accent6 4" xfId="239"/>
    <cellStyle name="40% - Accent6 4 2" xfId="808"/>
    <cellStyle name="40% - Accent6 5" xfId="399"/>
    <cellStyle name="40% - Accent6 5 2" xfId="968"/>
    <cellStyle name="40% - Accent6 6" xfId="630"/>
    <cellStyle name="40% - Accent6 6 2" xfId="1199"/>
    <cellStyle name="40% - Accent6 7" xfId="646"/>
    <cellStyle name="60% - Accent1" xfId="126" builtinId="32" customBuiltin="1"/>
    <cellStyle name="60% - Accent2" xfId="130" builtinId="36" customBuiltin="1"/>
    <cellStyle name="60% - Accent3" xfId="134" builtinId="40" customBuiltin="1"/>
    <cellStyle name="60% - Accent4" xfId="138" builtinId="44" customBuiltin="1"/>
    <cellStyle name="60% - Accent5" xfId="142" builtinId="48" customBuiltin="1"/>
    <cellStyle name="60% - Accent6" xfId="146" builtinId="52" customBuiltin="1"/>
    <cellStyle name="Accent1" xfId="123" builtinId="29" customBuiltin="1"/>
    <cellStyle name="Accent2" xfId="127" builtinId="33" customBuiltin="1"/>
    <cellStyle name="Accent3" xfId="131" builtinId="37" customBuiltin="1"/>
    <cellStyle name="Accent4" xfId="135" builtinId="41" customBuiltin="1"/>
    <cellStyle name="Accent5" xfId="139" builtinId="45" customBuiltin="1"/>
    <cellStyle name="Accent6" xfId="143" builtinId="49" customBuiltin="1"/>
    <cellStyle name="Bad" xfId="113" builtinId="27" customBuiltin="1"/>
    <cellStyle name="Calculation" xfId="117" builtinId="22" customBuiltin="1"/>
    <cellStyle name="Check Cell" xfId="119" builtinId="23" customBuiltin="1"/>
    <cellStyle name="Comma" xfId="1" builtinId="3"/>
    <cellStyle name="Comma 10" xfId="38"/>
    <cellStyle name="Comma 10 2" xfId="39"/>
    <cellStyle name="Comma 11" xfId="40"/>
    <cellStyle name="Comma 11 2" xfId="41"/>
    <cellStyle name="Comma 11 3" xfId="42"/>
    <cellStyle name="Comma 12" xfId="43"/>
    <cellStyle name="Comma 12 2" xfId="96"/>
    <cellStyle name="Comma 12 2 2" xfId="208"/>
    <cellStyle name="Comma 12 2 2 2" xfId="373"/>
    <cellStyle name="Comma 12 2 2 2 2" xfId="942"/>
    <cellStyle name="Comma 12 2 2 3" xfId="533"/>
    <cellStyle name="Comma 12 2 2 3 2" xfId="1102"/>
    <cellStyle name="Comma 12 2 2 4" xfId="781"/>
    <cellStyle name="Comma 12 2 3" xfId="301"/>
    <cellStyle name="Comma 12 2 3 2" xfId="870"/>
    <cellStyle name="Comma 12 2 4" xfId="461"/>
    <cellStyle name="Comma 12 2 4 2" xfId="1030"/>
    <cellStyle name="Comma 12 2 5" xfId="605"/>
    <cellStyle name="Comma 12 2 5 2" xfId="1174"/>
    <cellStyle name="Comma 12 2 6" xfId="709"/>
    <cellStyle name="Comma 12 3" xfId="172"/>
    <cellStyle name="Comma 12 3 2" xfId="337"/>
    <cellStyle name="Comma 12 3 2 2" xfId="906"/>
    <cellStyle name="Comma 12 3 3" xfId="497"/>
    <cellStyle name="Comma 12 3 3 2" xfId="1066"/>
    <cellStyle name="Comma 12 3 4" xfId="745"/>
    <cellStyle name="Comma 12 4" xfId="270"/>
    <cellStyle name="Comma 12 4 2" xfId="839"/>
    <cellStyle name="Comma 12 5" xfId="430"/>
    <cellStyle name="Comma 12 5 2" xfId="999"/>
    <cellStyle name="Comma 12 6" xfId="569"/>
    <cellStyle name="Comma 12 6 2" xfId="1138"/>
    <cellStyle name="Comma 12 7" xfId="678"/>
    <cellStyle name="Comma 13" xfId="226"/>
    <cellStyle name="Comma 13 2" xfId="795"/>
    <cellStyle name="Comma 14" xfId="386"/>
    <cellStyle name="Comma 14 2" xfId="955"/>
    <cellStyle name="Comma 15" xfId="617"/>
    <cellStyle name="Comma 15 2" xfId="1186"/>
    <cellStyle name="Comma 16" xfId="633"/>
    <cellStyle name="Comma 2" xfId="9"/>
    <cellStyle name="Comma 2 2" xfId="4"/>
    <cellStyle name="Comma 3" xfId="13"/>
    <cellStyle name="Comma 3 2" xfId="44"/>
    <cellStyle name="Comma 4" xfId="45"/>
    <cellStyle name="Comma 4 2" xfId="46"/>
    <cellStyle name="Comma 4 3" xfId="97"/>
    <cellStyle name="Comma 4 3 2" xfId="209"/>
    <cellStyle name="Comma 4 3 2 2" xfId="374"/>
    <cellStyle name="Comma 4 3 2 2 2" xfId="943"/>
    <cellStyle name="Comma 4 3 2 3" xfId="534"/>
    <cellStyle name="Comma 4 3 2 3 2" xfId="1103"/>
    <cellStyle name="Comma 4 3 2 4" xfId="782"/>
    <cellStyle name="Comma 4 3 3" xfId="302"/>
    <cellStyle name="Comma 4 3 3 2" xfId="871"/>
    <cellStyle name="Comma 4 3 4" xfId="462"/>
    <cellStyle name="Comma 4 3 4 2" xfId="1031"/>
    <cellStyle name="Comma 4 3 5" xfId="606"/>
    <cellStyle name="Comma 4 3 5 2" xfId="1175"/>
    <cellStyle name="Comma 4 3 6" xfId="710"/>
    <cellStyle name="Comma 4 4" xfId="173"/>
    <cellStyle name="Comma 4 4 2" xfId="338"/>
    <cellStyle name="Comma 4 4 2 2" xfId="907"/>
    <cellStyle name="Comma 4 4 3" xfId="498"/>
    <cellStyle name="Comma 4 4 3 2" xfId="1067"/>
    <cellStyle name="Comma 4 4 4" xfId="746"/>
    <cellStyle name="Comma 4 5" xfId="242"/>
    <cellStyle name="Comma 4 5 2" xfId="811"/>
    <cellStyle name="Comma 4 6" xfId="402"/>
    <cellStyle name="Comma 4 6 2" xfId="971"/>
    <cellStyle name="Comma 4 7" xfId="570"/>
    <cellStyle name="Comma 4 7 2" xfId="1139"/>
    <cellStyle name="Comma 4 8" xfId="649"/>
    <cellStyle name="Comma 5" xfId="47"/>
    <cellStyle name="Comma 6" xfId="48"/>
    <cellStyle name="Comma 7" xfId="49"/>
    <cellStyle name="Comma 7 2" xfId="50"/>
    <cellStyle name="Comma 8" xfId="51"/>
    <cellStyle name="Comma 9" xfId="52"/>
    <cellStyle name="Comma 9 2" xfId="53"/>
    <cellStyle name="Currency" xfId="2" builtinId="4"/>
    <cellStyle name="Currency 2" xfId="7"/>
    <cellStyle name="Currency 2 2" xfId="54"/>
    <cellStyle name="Currency 3" xfId="55"/>
    <cellStyle name="Currency 3 2" xfId="56"/>
    <cellStyle name="Currency 4" xfId="57"/>
    <cellStyle name="Currency 5" xfId="58"/>
    <cellStyle name="Currency 5 2" xfId="98"/>
    <cellStyle name="Currency 5 2 2" xfId="210"/>
    <cellStyle name="Currency 5 2 2 2" xfId="375"/>
    <cellStyle name="Currency 5 2 2 2 2" xfId="944"/>
    <cellStyle name="Currency 5 2 2 3" xfId="535"/>
    <cellStyle name="Currency 5 2 2 3 2" xfId="1104"/>
    <cellStyle name="Currency 5 2 2 4" xfId="783"/>
    <cellStyle name="Currency 5 2 3" xfId="303"/>
    <cellStyle name="Currency 5 2 3 2" xfId="872"/>
    <cellStyle name="Currency 5 2 4" xfId="463"/>
    <cellStyle name="Currency 5 2 4 2" xfId="1032"/>
    <cellStyle name="Currency 5 2 5" xfId="607"/>
    <cellStyle name="Currency 5 2 5 2" xfId="1176"/>
    <cellStyle name="Currency 5 2 6" xfId="711"/>
    <cellStyle name="Currency 5 3" xfId="174"/>
    <cellStyle name="Currency 5 3 2" xfId="339"/>
    <cellStyle name="Currency 5 3 2 2" xfId="908"/>
    <cellStyle name="Currency 5 3 3" xfId="499"/>
    <cellStyle name="Currency 5 3 3 2" xfId="1068"/>
    <cellStyle name="Currency 5 3 4" xfId="747"/>
    <cellStyle name="Currency 5 4" xfId="244"/>
    <cellStyle name="Currency 5 4 2" xfId="813"/>
    <cellStyle name="Currency 5 5" xfId="404"/>
    <cellStyle name="Currency 5 5 2" xfId="973"/>
    <cellStyle name="Currency 5 6" xfId="571"/>
    <cellStyle name="Currency 5 6 2" xfId="1140"/>
    <cellStyle name="Currency 5 7" xfId="651"/>
    <cellStyle name="Currency 6" xfId="219"/>
    <cellStyle name="Currency 7" xfId="225"/>
    <cellStyle name="Currency 7 2" xfId="794"/>
    <cellStyle name="Currency 8" xfId="385"/>
    <cellStyle name="Currency 8 2" xfId="954"/>
    <cellStyle name="Currency 9" xfId="632"/>
    <cellStyle name="Explanatory Text" xfId="121" builtinId="53" customBuiltin="1"/>
    <cellStyle name="Followed Hyperlink" xfId="221" builtinId="9" customBuiltin="1"/>
    <cellStyle name="Good" xfId="112" builtinId="26" customBuiltin="1"/>
    <cellStyle name="Heading 1" xfId="108" builtinId="16" customBuiltin="1"/>
    <cellStyle name="Heading 2" xfId="109" builtinId="17" customBuiltin="1"/>
    <cellStyle name="Heading 3" xfId="110" builtinId="18" customBuiltin="1"/>
    <cellStyle name="Heading 4" xfId="111" builtinId="19" customBuiltin="1"/>
    <cellStyle name="Hyperlink" xfId="220" builtinId="8" customBuiltin="1"/>
    <cellStyle name="Hyperlink 2" xfId="10"/>
    <cellStyle name="Input" xfId="115" builtinId="20" customBuiltin="1"/>
    <cellStyle name="Linked Cell" xfId="118" builtinId="24" customBuiltin="1"/>
    <cellStyle name="Neutral" xfId="114" builtinId="28" customBuiltin="1"/>
    <cellStyle name="Normal" xfId="0" builtinId="0"/>
    <cellStyle name="Normal 10" xfId="224"/>
    <cellStyle name="Normal 10 2" xfId="793"/>
    <cellStyle name="Normal 11" xfId="384"/>
    <cellStyle name="Normal 11 2" xfId="953"/>
    <cellStyle name="Normal 12" xfId="616"/>
    <cellStyle name="Normal 12 2" xfId="1185"/>
    <cellStyle name="Normal 13" xfId="653"/>
    <cellStyle name="Normal 14" xfId="631"/>
    <cellStyle name="Normal 2" xfId="5"/>
    <cellStyle name="Normal 3" xfId="11"/>
    <cellStyle name="Normal 3 2" xfId="12"/>
    <cellStyle name="Normal 4" xfId="6"/>
    <cellStyle name="Normal 4 2" xfId="59"/>
    <cellStyle name="Normal 4 2 2" xfId="99"/>
    <cellStyle name="Normal 4 2 2 2" xfId="211"/>
    <cellStyle name="Normal 4 2 2 2 2" xfId="376"/>
    <cellStyle name="Normal 4 2 2 2 2 2" xfId="945"/>
    <cellStyle name="Normal 4 2 2 2 3" xfId="536"/>
    <cellStyle name="Normal 4 2 2 2 3 2" xfId="1105"/>
    <cellStyle name="Normal 4 2 2 2 4" xfId="784"/>
    <cellStyle name="Normal 4 2 2 3" xfId="304"/>
    <cellStyle name="Normal 4 2 2 3 2" xfId="873"/>
    <cellStyle name="Normal 4 2 2 4" xfId="464"/>
    <cellStyle name="Normal 4 2 2 4 2" xfId="1033"/>
    <cellStyle name="Normal 4 2 2 5" xfId="608"/>
    <cellStyle name="Normal 4 2 2 5 2" xfId="1177"/>
    <cellStyle name="Normal 4 2 2 6" xfId="712"/>
    <cellStyle name="Normal 4 2 3" xfId="175"/>
    <cellStyle name="Normal 4 2 3 2" xfId="340"/>
    <cellStyle name="Normal 4 2 3 2 2" xfId="909"/>
    <cellStyle name="Normal 4 2 3 3" xfId="500"/>
    <cellStyle name="Normal 4 2 3 3 2" xfId="1069"/>
    <cellStyle name="Normal 4 2 3 4" xfId="748"/>
    <cellStyle name="Normal 4 2 4" xfId="271"/>
    <cellStyle name="Normal 4 2 4 2" xfId="840"/>
    <cellStyle name="Normal 4 2 5" xfId="431"/>
    <cellStyle name="Normal 4 2 5 2" xfId="1000"/>
    <cellStyle name="Normal 4 2 6" xfId="572"/>
    <cellStyle name="Normal 4 2 6 2" xfId="1141"/>
    <cellStyle name="Normal 4 2 7" xfId="679"/>
    <cellStyle name="Normal 4 3" xfId="60"/>
    <cellStyle name="Normal 4 4" xfId="71"/>
    <cellStyle name="Normal 4 4 2" xfId="183"/>
    <cellStyle name="Normal 4 4 2 2" xfId="348"/>
    <cellStyle name="Normal 4 4 2 2 2" xfId="917"/>
    <cellStyle name="Normal 4 4 2 3" xfId="508"/>
    <cellStyle name="Normal 4 4 2 3 2" xfId="1077"/>
    <cellStyle name="Normal 4 4 2 4" xfId="756"/>
    <cellStyle name="Normal 4 4 3" xfId="276"/>
    <cellStyle name="Normal 4 4 3 2" xfId="845"/>
    <cellStyle name="Normal 4 4 4" xfId="436"/>
    <cellStyle name="Normal 4 4 4 2" xfId="1005"/>
    <cellStyle name="Normal 4 4 5" xfId="580"/>
    <cellStyle name="Normal 4 4 5 2" xfId="1149"/>
    <cellStyle name="Normal 4 4 6" xfId="684"/>
    <cellStyle name="Normal 4 5" xfId="147"/>
    <cellStyle name="Normal 4 5 2" xfId="312"/>
    <cellStyle name="Normal 4 5 2 2" xfId="881"/>
    <cellStyle name="Normal 4 5 3" xfId="472"/>
    <cellStyle name="Normal 4 5 3 2" xfId="1041"/>
    <cellStyle name="Normal 4 5 4" xfId="720"/>
    <cellStyle name="Normal 4 6" xfId="245"/>
    <cellStyle name="Normal 4 6 2" xfId="814"/>
    <cellStyle name="Normal 4 7" xfId="405"/>
    <cellStyle name="Normal 4 7 2" xfId="974"/>
    <cellStyle name="Normal 4 8" xfId="544"/>
    <cellStyle name="Normal 4 8 2" xfId="1113"/>
    <cellStyle name="Normal 4 9" xfId="652"/>
    <cellStyle name="Normal 5" xfId="61"/>
    <cellStyle name="Normal 5 2" xfId="100"/>
    <cellStyle name="Normal 5 2 2" xfId="212"/>
    <cellStyle name="Normal 5 2 2 2" xfId="377"/>
    <cellStyle name="Normal 5 2 2 2 2" xfId="946"/>
    <cellStyle name="Normal 5 2 2 3" xfId="537"/>
    <cellStyle name="Normal 5 2 2 3 2" xfId="1106"/>
    <cellStyle name="Normal 5 2 2 4" xfId="785"/>
    <cellStyle name="Normal 5 2 3" xfId="305"/>
    <cellStyle name="Normal 5 2 3 2" xfId="874"/>
    <cellStyle name="Normal 5 2 4" xfId="465"/>
    <cellStyle name="Normal 5 2 4 2" xfId="1034"/>
    <cellStyle name="Normal 5 2 5" xfId="609"/>
    <cellStyle name="Normal 5 2 5 2" xfId="1178"/>
    <cellStyle name="Normal 5 2 6" xfId="713"/>
    <cellStyle name="Normal 5 3" xfId="176"/>
    <cellStyle name="Normal 5 3 2" xfId="341"/>
    <cellStyle name="Normal 5 3 2 2" xfId="910"/>
    <cellStyle name="Normal 5 3 3" xfId="501"/>
    <cellStyle name="Normal 5 3 3 2" xfId="1070"/>
    <cellStyle name="Normal 5 3 4" xfId="749"/>
    <cellStyle name="Normal 5 4" xfId="240"/>
    <cellStyle name="Normal 5 4 2" xfId="809"/>
    <cellStyle name="Normal 5 5" xfId="400"/>
    <cellStyle name="Normal 5 5 2" xfId="969"/>
    <cellStyle name="Normal 5 6" xfId="573"/>
    <cellStyle name="Normal 5 6 2" xfId="1142"/>
    <cellStyle name="Normal 5 7" xfId="647"/>
    <cellStyle name="Normal 6" xfId="62"/>
    <cellStyle name="Normal 7" xfId="63"/>
    <cellStyle name="Normal 7 2" xfId="101"/>
    <cellStyle name="Normal 7 2 2" xfId="213"/>
    <cellStyle name="Normal 7 2 2 2" xfId="378"/>
    <cellStyle name="Normal 7 2 2 2 2" xfId="947"/>
    <cellStyle name="Normal 7 2 2 3" xfId="538"/>
    <cellStyle name="Normal 7 2 2 3 2" xfId="1107"/>
    <cellStyle name="Normal 7 2 2 4" xfId="786"/>
    <cellStyle name="Normal 7 2 3" xfId="306"/>
    <cellStyle name="Normal 7 2 3 2" xfId="875"/>
    <cellStyle name="Normal 7 2 4" xfId="466"/>
    <cellStyle name="Normal 7 2 4 2" xfId="1035"/>
    <cellStyle name="Normal 7 2 5" xfId="610"/>
    <cellStyle name="Normal 7 2 5 2" xfId="1179"/>
    <cellStyle name="Normal 7 2 6" xfId="714"/>
    <cellStyle name="Normal 7 3" xfId="177"/>
    <cellStyle name="Normal 7 3 2" xfId="342"/>
    <cellStyle name="Normal 7 3 2 2" xfId="911"/>
    <cellStyle name="Normal 7 3 3" xfId="502"/>
    <cellStyle name="Normal 7 3 3 2" xfId="1071"/>
    <cellStyle name="Normal 7 3 4" xfId="750"/>
    <cellStyle name="Normal 7 4" xfId="272"/>
    <cellStyle name="Normal 7 4 2" xfId="841"/>
    <cellStyle name="Normal 7 5" xfId="432"/>
    <cellStyle name="Normal 7 5 2" xfId="1001"/>
    <cellStyle name="Normal 7 6" xfId="574"/>
    <cellStyle name="Normal 7 6 2" xfId="1143"/>
    <cellStyle name="Normal 7 7" xfId="680"/>
    <cellStyle name="Normal 8" xfId="64"/>
    <cellStyle name="Normal 8 2" xfId="102"/>
    <cellStyle name="Normal 8 2 2" xfId="214"/>
    <cellStyle name="Normal 8 2 2 2" xfId="379"/>
    <cellStyle name="Normal 8 2 2 2 2" xfId="948"/>
    <cellStyle name="Normal 8 2 2 3" xfId="539"/>
    <cellStyle name="Normal 8 2 2 3 2" xfId="1108"/>
    <cellStyle name="Normal 8 2 2 4" xfId="787"/>
    <cellStyle name="Normal 8 2 3" xfId="307"/>
    <cellStyle name="Normal 8 2 3 2" xfId="876"/>
    <cellStyle name="Normal 8 2 4" xfId="467"/>
    <cellStyle name="Normal 8 2 4 2" xfId="1036"/>
    <cellStyle name="Normal 8 2 5" xfId="611"/>
    <cellStyle name="Normal 8 2 5 2" xfId="1180"/>
    <cellStyle name="Normal 8 2 6" xfId="715"/>
    <cellStyle name="Normal 8 3" xfId="178"/>
    <cellStyle name="Normal 8 3 2" xfId="343"/>
    <cellStyle name="Normal 8 3 2 2" xfId="912"/>
    <cellStyle name="Normal 8 3 3" xfId="503"/>
    <cellStyle name="Normal 8 3 3 2" xfId="1072"/>
    <cellStyle name="Normal 8 3 4" xfId="751"/>
    <cellStyle name="Normal 8 4" xfId="273"/>
    <cellStyle name="Normal 8 4 2" xfId="842"/>
    <cellStyle name="Normal 8 5" xfId="433"/>
    <cellStyle name="Normal 8 5 2" xfId="1002"/>
    <cellStyle name="Normal 8 6" xfId="575"/>
    <cellStyle name="Normal 8 6 2" xfId="1144"/>
    <cellStyle name="Normal 8 7" xfId="681"/>
    <cellStyle name="Normal 9" xfId="223"/>
    <cellStyle name="Normal 9 2" xfId="792"/>
    <cellStyle name="Note 2" xfId="65"/>
    <cellStyle name="Note 2 2" xfId="103"/>
    <cellStyle name="Note 2 2 2" xfId="215"/>
    <cellStyle name="Note 2 2 2 2" xfId="380"/>
    <cellStyle name="Note 2 2 2 2 2" xfId="949"/>
    <cellStyle name="Note 2 2 2 3" xfId="540"/>
    <cellStyle name="Note 2 2 2 3 2" xfId="1109"/>
    <cellStyle name="Note 2 2 2 4" xfId="788"/>
    <cellStyle name="Note 2 2 3" xfId="308"/>
    <cellStyle name="Note 2 2 3 2" xfId="877"/>
    <cellStyle name="Note 2 2 4" xfId="468"/>
    <cellStyle name="Note 2 2 4 2" xfId="1037"/>
    <cellStyle name="Note 2 2 5" xfId="612"/>
    <cellStyle name="Note 2 2 5 2" xfId="1181"/>
    <cellStyle name="Note 2 2 6" xfId="716"/>
    <cellStyle name="Note 2 3" xfId="179"/>
    <cellStyle name="Note 2 3 2" xfId="344"/>
    <cellStyle name="Note 2 3 2 2" xfId="913"/>
    <cellStyle name="Note 2 3 3" xfId="504"/>
    <cellStyle name="Note 2 3 3 2" xfId="1073"/>
    <cellStyle name="Note 2 3 4" xfId="752"/>
    <cellStyle name="Note 2 4" xfId="241"/>
    <cellStyle name="Note 2 4 2" xfId="810"/>
    <cellStyle name="Note 2 5" xfId="401"/>
    <cellStyle name="Note 2 5 2" xfId="970"/>
    <cellStyle name="Note 2 6" xfId="576"/>
    <cellStyle name="Note 2 6 2" xfId="1145"/>
    <cellStyle name="Note 2 7" xfId="648"/>
    <cellStyle name="Note 3" xfId="66"/>
    <cellStyle name="Note 3 2" xfId="104"/>
    <cellStyle name="Note 3 2 2" xfId="216"/>
    <cellStyle name="Note 3 2 2 2" xfId="381"/>
    <cellStyle name="Note 3 2 2 2 2" xfId="950"/>
    <cellStyle name="Note 3 2 2 3" xfId="541"/>
    <cellStyle name="Note 3 2 2 3 2" xfId="1110"/>
    <cellStyle name="Note 3 2 2 4" xfId="789"/>
    <cellStyle name="Note 3 2 3" xfId="309"/>
    <cellStyle name="Note 3 2 3 2" xfId="878"/>
    <cellStyle name="Note 3 2 4" xfId="469"/>
    <cellStyle name="Note 3 2 4 2" xfId="1038"/>
    <cellStyle name="Note 3 2 5" xfId="613"/>
    <cellStyle name="Note 3 2 5 2" xfId="1182"/>
    <cellStyle name="Note 3 2 6" xfId="717"/>
    <cellStyle name="Note 3 3" xfId="180"/>
    <cellStyle name="Note 3 3 2" xfId="345"/>
    <cellStyle name="Note 3 3 2 2" xfId="914"/>
    <cellStyle name="Note 3 3 3" xfId="505"/>
    <cellStyle name="Note 3 3 3 2" xfId="1074"/>
    <cellStyle name="Note 3 3 4" xfId="753"/>
    <cellStyle name="Note 3 4" xfId="274"/>
    <cellStyle name="Note 3 4 2" xfId="843"/>
    <cellStyle name="Note 3 5" xfId="434"/>
    <cellStyle name="Note 3 5 2" xfId="1003"/>
    <cellStyle name="Note 3 6" xfId="577"/>
    <cellStyle name="Note 3 6 2" xfId="1146"/>
    <cellStyle name="Note 3 7" xfId="682"/>
    <cellStyle name="Note 4" xfId="67"/>
    <cellStyle name="Note 4 2" xfId="105"/>
    <cellStyle name="Note 4 2 2" xfId="217"/>
    <cellStyle name="Note 4 2 2 2" xfId="382"/>
    <cellStyle name="Note 4 2 2 2 2" xfId="951"/>
    <cellStyle name="Note 4 2 2 3" xfId="542"/>
    <cellStyle name="Note 4 2 2 3 2" xfId="1111"/>
    <cellStyle name="Note 4 2 2 4" xfId="790"/>
    <cellStyle name="Note 4 2 3" xfId="310"/>
    <cellStyle name="Note 4 2 3 2" xfId="879"/>
    <cellStyle name="Note 4 2 4" xfId="470"/>
    <cellStyle name="Note 4 2 4 2" xfId="1039"/>
    <cellStyle name="Note 4 2 5" xfId="614"/>
    <cellStyle name="Note 4 2 5 2" xfId="1183"/>
    <cellStyle name="Note 4 2 6" xfId="718"/>
    <cellStyle name="Note 4 3" xfId="181"/>
    <cellStyle name="Note 4 3 2" xfId="346"/>
    <cellStyle name="Note 4 3 2 2" xfId="915"/>
    <cellStyle name="Note 4 3 3" xfId="506"/>
    <cellStyle name="Note 4 3 3 2" xfId="1075"/>
    <cellStyle name="Note 4 3 4" xfId="754"/>
    <cellStyle name="Note 4 4" xfId="275"/>
    <cellStyle name="Note 4 4 2" xfId="844"/>
    <cellStyle name="Note 4 5" xfId="435"/>
    <cellStyle name="Note 4 5 2" xfId="1004"/>
    <cellStyle name="Note 4 6" xfId="578"/>
    <cellStyle name="Note 4 6 2" xfId="1147"/>
    <cellStyle name="Note 4 7" xfId="683"/>
    <cellStyle name="Note 5" xfId="618"/>
    <cellStyle name="Note 5 2" xfId="1187"/>
    <cellStyle name="Output" xfId="116" builtinId="21" customBuiltin="1"/>
    <cellStyle name="Percent" xfId="3" builtinId="5"/>
    <cellStyle name="Percent 2" xfId="8"/>
    <cellStyle name="Percent 2 2" xfId="68"/>
    <cellStyle name="Percent 3" xfId="69"/>
    <cellStyle name="Percent 4" xfId="70"/>
    <cellStyle name="Percent 4 2" xfId="106"/>
    <cellStyle name="Percent 4 2 2" xfId="218"/>
    <cellStyle name="Percent 4 2 2 2" xfId="383"/>
    <cellStyle name="Percent 4 2 2 2 2" xfId="952"/>
    <cellStyle name="Percent 4 2 2 3" xfId="543"/>
    <cellStyle name="Percent 4 2 2 3 2" xfId="1112"/>
    <cellStyle name="Percent 4 2 2 4" xfId="791"/>
    <cellStyle name="Percent 4 2 3" xfId="311"/>
    <cellStyle name="Percent 4 2 3 2" xfId="880"/>
    <cellStyle name="Percent 4 2 4" xfId="471"/>
    <cellStyle name="Percent 4 2 4 2" xfId="1040"/>
    <cellStyle name="Percent 4 2 5" xfId="615"/>
    <cellStyle name="Percent 4 2 5 2" xfId="1184"/>
    <cellStyle name="Percent 4 2 6" xfId="719"/>
    <cellStyle name="Percent 4 3" xfId="182"/>
    <cellStyle name="Percent 4 3 2" xfId="347"/>
    <cellStyle name="Percent 4 3 2 2" xfId="916"/>
    <cellStyle name="Percent 4 3 3" xfId="507"/>
    <cellStyle name="Percent 4 3 3 2" xfId="1076"/>
    <cellStyle name="Percent 4 3 4" xfId="755"/>
    <cellStyle name="Percent 4 4" xfId="243"/>
    <cellStyle name="Percent 4 4 2" xfId="812"/>
    <cellStyle name="Percent 4 5" xfId="403"/>
    <cellStyle name="Percent 4 5 2" xfId="972"/>
    <cellStyle name="Percent 4 6" xfId="579"/>
    <cellStyle name="Percent 4 6 2" xfId="1148"/>
    <cellStyle name="Percent 4 7" xfId="650"/>
    <cellStyle name="Percent 5" xfId="222"/>
    <cellStyle name="Percent 6" xfId="227"/>
    <cellStyle name="Percent 6 2" xfId="796"/>
    <cellStyle name="Percent 7" xfId="387"/>
    <cellStyle name="Percent 7 2" xfId="956"/>
    <cellStyle name="Percent 8" xfId="634"/>
    <cellStyle name="Title" xfId="107" builtinId="15" customBuiltin="1"/>
    <cellStyle name="Total" xfId="122" builtinId="25" customBuiltin="1"/>
    <cellStyle name="Warning Text" xfId="12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mcentral\Presentation_Materials\Energy%20Efficiency%20Programs%20Development\Strategic%20Services\Monthly%20Scorecards\2012-2015%20Programs\2013\01_January%2013\Program%20Scorecards\C&amp;I\Scorecard%20Jan%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mcentral\Presentation_Materials\DOCUME~1\Puckartc\LOCALS~1\Temp\Temporary%20Directory%201%20for%202013%20RHVAC%20Scorecard%20-%20Monthly%20-%20January%202013.zip\2013%20RHVAC%20Scorecard%20-%20Monthly%20-%20January%2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mcentral\Presentation_Materials\Energy%20Efficiency%20Programs%20Development\Strategic%20Services\Monthly%20Scorecards\2012-2015%20Programs\2013\01_January%2013\Program%20Scorecards\Multi-family\PY%202013%2012252013-02042013%20Scorecard%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tric Rebate"/>
      <sheetName val="Electric Custom"/>
      <sheetName val="Gas Rebate"/>
      <sheetName val="Gas Custom"/>
      <sheetName val="Statewide &amp; Joint Evals"/>
    </sheetNames>
    <sheetDataSet>
      <sheetData sheetId="0"/>
      <sheetData sheetId="1" refreshError="1"/>
      <sheetData sheetId="2">
        <row r="8">
          <cell r="F8">
            <v>40909</v>
          </cell>
          <cell r="G8">
            <v>40940</v>
          </cell>
          <cell r="H8">
            <v>40969</v>
          </cell>
          <cell r="I8">
            <v>41000</v>
          </cell>
          <cell r="J8">
            <v>41030</v>
          </cell>
          <cell r="K8">
            <v>41061</v>
          </cell>
          <cell r="L8">
            <v>41091</v>
          </cell>
          <cell r="M8">
            <v>41122</v>
          </cell>
          <cell r="N8">
            <v>41153</v>
          </cell>
          <cell r="O8">
            <v>41183</v>
          </cell>
          <cell r="P8">
            <v>41214</v>
          </cell>
          <cell r="Q8">
            <v>41244</v>
          </cell>
          <cell r="R8">
            <v>41275</v>
          </cell>
          <cell r="S8">
            <v>41306</v>
          </cell>
          <cell r="T8">
            <v>41334</v>
          </cell>
          <cell r="U8">
            <v>41365</v>
          </cell>
          <cell r="V8">
            <v>41395</v>
          </cell>
          <cell r="W8">
            <v>41426</v>
          </cell>
          <cell r="X8">
            <v>41456</v>
          </cell>
          <cell r="Y8">
            <v>41487</v>
          </cell>
          <cell r="Z8">
            <v>41518</v>
          </cell>
          <cell r="AA8">
            <v>41548</v>
          </cell>
          <cell r="AB8">
            <v>41579</v>
          </cell>
          <cell r="AC8">
            <v>41609</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tric"/>
      <sheetName val="Gas"/>
      <sheetName val="Electric Backup"/>
      <sheetName val="Gas Backup"/>
      <sheetName val="Statewide &amp; Joint Evals"/>
    </sheetNames>
    <sheetDataSet>
      <sheetData sheetId="0"/>
      <sheetData sheetId="1">
        <row r="8">
          <cell r="F8">
            <v>40909</v>
          </cell>
          <cell r="G8">
            <v>40940</v>
          </cell>
          <cell r="H8">
            <v>40969</v>
          </cell>
          <cell r="I8">
            <v>41000</v>
          </cell>
          <cell r="J8">
            <v>41030</v>
          </cell>
          <cell r="K8">
            <v>41061</v>
          </cell>
          <cell r="L8">
            <v>41091</v>
          </cell>
          <cell r="M8">
            <v>41122</v>
          </cell>
          <cell r="N8">
            <v>41153</v>
          </cell>
          <cell r="O8">
            <v>41183</v>
          </cell>
          <cell r="P8">
            <v>41214</v>
          </cell>
          <cell r="Q8">
            <v>41244</v>
          </cell>
          <cell r="R8">
            <v>41275</v>
          </cell>
          <cell r="S8">
            <v>41306</v>
          </cell>
          <cell r="T8">
            <v>41334</v>
          </cell>
          <cell r="U8">
            <v>41365</v>
          </cell>
          <cell r="V8">
            <v>41395</v>
          </cell>
          <cell r="W8">
            <v>41426</v>
          </cell>
          <cell r="X8">
            <v>41456</v>
          </cell>
          <cell r="Y8">
            <v>41487</v>
          </cell>
          <cell r="Z8">
            <v>41518</v>
          </cell>
          <cell r="AA8">
            <v>41548</v>
          </cell>
          <cell r="AB8">
            <v>41579</v>
          </cell>
          <cell r="AC8">
            <v>41609</v>
          </cell>
        </row>
      </sheetData>
      <sheetData sheetId="2">
        <row r="5001">
          <cell r="L5001">
            <v>2048.1496020000118</v>
          </cell>
        </row>
      </sheetData>
      <sheetData sheetId="3">
        <row r="635">
          <cell r="L635">
            <v>82.462500000000006</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 "/>
      <sheetName val="Electric"/>
      <sheetName val="Statewide &amp; Joint Evals"/>
      <sheetName val="Monthly GAS Aggregate"/>
      <sheetName val="Monthly ELEC Aggregate"/>
      <sheetName val="SUMMARY"/>
      <sheetName val="ACQUIRED CA Detail"/>
      <sheetName val="ACQUIRED In Unit Detail"/>
      <sheetName val="COMMITTED CA Detail"/>
      <sheetName val="PROPOSED CA Detail"/>
      <sheetName val="COMMITTED In Unit Detail"/>
      <sheetName val="headers"/>
    </sheetNames>
    <sheetDataSet>
      <sheetData sheetId="0">
        <row r="8">
          <cell r="F8">
            <v>40909</v>
          </cell>
          <cell r="G8">
            <v>40940</v>
          </cell>
          <cell r="H8">
            <v>40969</v>
          </cell>
          <cell r="I8">
            <v>41000</v>
          </cell>
          <cell r="J8">
            <v>41030</v>
          </cell>
          <cell r="K8">
            <v>41061</v>
          </cell>
          <cell r="L8">
            <v>41091</v>
          </cell>
          <cell r="M8">
            <v>41122</v>
          </cell>
          <cell r="N8">
            <v>41153</v>
          </cell>
          <cell r="O8">
            <v>41183</v>
          </cell>
          <cell r="P8">
            <v>41214</v>
          </cell>
          <cell r="Q8">
            <v>41244</v>
          </cell>
          <cell r="R8">
            <v>41275</v>
          </cell>
          <cell r="S8">
            <v>41306</v>
          </cell>
          <cell r="T8">
            <v>41334</v>
          </cell>
          <cell r="U8">
            <v>41365</v>
          </cell>
          <cell r="V8">
            <v>41395</v>
          </cell>
          <cell r="W8">
            <v>41426</v>
          </cell>
          <cell r="X8">
            <v>41456</v>
          </cell>
          <cell r="Y8">
            <v>41487</v>
          </cell>
          <cell r="Z8">
            <v>41518</v>
          </cell>
          <cell r="AA8">
            <v>41548</v>
          </cell>
          <cell r="AB8">
            <v>41579</v>
          </cell>
          <cell r="AC8">
            <v>41609</v>
          </cell>
        </row>
      </sheetData>
      <sheetData sheetId="1"/>
      <sheetData sheetId="2" refreshError="1"/>
      <sheetData sheetId="3">
        <row r="15">
          <cell r="E15">
            <v>78610.878491546086</v>
          </cell>
        </row>
      </sheetData>
      <sheetData sheetId="4">
        <row r="7">
          <cell r="E7">
            <v>1370749.6889632402</v>
          </cell>
        </row>
      </sheetData>
      <sheetData sheetId="5">
        <row r="28">
          <cell r="R28">
            <v>569200.73908500012</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tabSelected="1" zoomScaleNormal="100" workbookViewId="0">
      <pane xSplit="2" ySplit="8" topLeftCell="C9" activePane="bottomRight" state="frozen"/>
      <selection pane="topRight" activeCell="C1" sqref="C1"/>
      <selection pane="bottomLeft" activeCell="A9" sqref="A9"/>
      <selection pane="bottomRight"/>
    </sheetView>
  </sheetViews>
  <sheetFormatPr defaultRowHeight="15"/>
  <cols>
    <col min="1" max="1" width="64.5703125" style="3" customWidth="1"/>
    <col min="2" max="2" width="37.7109375" style="3" customWidth="1"/>
    <col min="3" max="3" width="6.5703125" style="4" customWidth="1"/>
    <col min="4" max="4" width="4.7109375" style="4" customWidth="1"/>
    <col min="5" max="5" width="27.28515625" style="4" customWidth="1"/>
    <col min="6" max="29" width="16.85546875" style="3" bestFit="1" customWidth="1"/>
    <col min="30" max="30" width="15.7109375" style="61" customWidth="1"/>
    <col min="31" max="31" width="6.42578125" style="3" customWidth="1"/>
    <col min="32" max="32" width="15.7109375" style="3" customWidth="1"/>
    <col min="33" max="16384" width="9.140625" style="3"/>
  </cols>
  <sheetData>
    <row r="1" spans="1:31">
      <c r="A1" s="1" t="s">
        <v>3</v>
      </c>
      <c r="B1" s="105" t="s">
        <v>116</v>
      </c>
      <c r="C1" s="2"/>
      <c r="D1" s="444" t="s">
        <v>23</v>
      </c>
      <c r="E1" s="444"/>
      <c r="F1" s="444"/>
    </row>
    <row r="2" spans="1:31">
      <c r="A2" s="1" t="s">
        <v>4</v>
      </c>
      <c r="B2" s="105" t="s">
        <v>117</v>
      </c>
      <c r="C2" s="2"/>
      <c r="E2" s="5"/>
      <c r="F2" s="98">
        <v>2012</v>
      </c>
      <c r="G2" s="98">
        <v>2013</v>
      </c>
      <c r="H2" s="98">
        <v>2014</v>
      </c>
      <c r="I2" s="98">
        <v>2015</v>
      </c>
    </row>
    <row r="3" spans="1:31">
      <c r="A3" s="1" t="s">
        <v>5</v>
      </c>
      <c r="B3" s="110" t="s">
        <v>97</v>
      </c>
      <c r="C3" s="6"/>
      <c r="E3" s="108" t="s">
        <v>161</v>
      </c>
      <c r="F3" s="106">
        <v>78566</v>
      </c>
      <c r="G3" s="106">
        <v>78566</v>
      </c>
      <c r="H3" s="106">
        <v>78566</v>
      </c>
      <c r="I3" s="106">
        <v>78566</v>
      </c>
    </row>
    <row r="4" spans="1:31">
      <c r="A4" s="1" t="s">
        <v>7</v>
      </c>
      <c r="B4" s="109">
        <v>40957</v>
      </c>
      <c r="C4" s="8"/>
      <c r="E4" s="108" t="s">
        <v>62</v>
      </c>
      <c r="F4" s="107">
        <v>27891887</v>
      </c>
      <c r="G4" s="107">
        <v>27891887</v>
      </c>
      <c r="H4" s="107">
        <v>27891887</v>
      </c>
      <c r="I4" s="107">
        <v>27891887</v>
      </c>
      <c r="J4" s="10"/>
      <c r="K4" s="10"/>
      <c r="L4" s="10"/>
      <c r="M4" s="10"/>
      <c r="N4" s="10"/>
      <c r="O4" s="10"/>
      <c r="P4" s="10"/>
      <c r="Q4" s="10"/>
      <c r="R4" s="10"/>
      <c r="S4" s="10"/>
      <c r="T4" s="10"/>
      <c r="U4" s="10"/>
      <c r="V4" s="10"/>
      <c r="W4" s="10"/>
      <c r="X4" s="10"/>
      <c r="Y4" s="10"/>
      <c r="Z4" s="10"/>
      <c r="AA4" s="10"/>
      <c r="AB4" s="10"/>
      <c r="AC4" s="10"/>
      <c r="AD4" s="54"/>
    </row>
    <row r="5" spans="1:31">
      <c r="A5" s="45" t="s">
        <v>8</v>
      </c>
      <c r="B5" s="304">
        <v>41110</v>
      </c>
      <c r="C5" s="8"/>
      <c r="E5" s="129"/>
      <c r="F5" s="130"/>
      <c r="G5" s="10"/>
      <c r="H5" s="10"/>
      <c r="I5" s="10"/>
      <c r="J5" s="10"/>
      <c r="K5" s="10"/>
      <c r="L5" s="10"/>
      <c r="M5" s="10"/>
      <c r="N5" s="10"/>
      <c r="O5" s="10"/>
      <c r="P5" s="10"/>
      <c r="Q5" s="10"/>
      <c r="R5" s="10"/>
      <c r="S5" s="10"/>
      <c r="T5" s="10"/>
      <c r="U5" s="10"/>
      <c r="V5" s="10"/>
      <c r="W5" s="10"/>
      <c r="X5" s="10"/>
      <c r="Y5" s="10"/>
      <c r="Z5" s="10"/>
      <c r="AA5" s="10"/>
      <c r="AB5" s="10"/>
      <c r="AC5" s="10"/>
      <c r="AD5" s="54"/>
    </row>
    <row r="6" spans="1:31">
      <c r="A6" s="1" t="s">
        <v>86</v>
      </c>
      <c r="B6" s="109">
        <v>40909</v>
      </c>
      <c r="C6" s="8"/>
      <c r="E6" s="131"/>
      <c r="F6" s="132"/>
      <c r="G6" s="10"/>
      <c r="H6" s="10"/>
      <c r="I6" s="10"/>
      <c r="J6" s="10"/>
      <c r="K6" s="10"/>
      <c r="L6" s="10"/>
      <c r="M6" s="10"/>
      <c r="N6" s="10"/>
      <c r="O6" s="10"/>
      <c r="P6" s="10"/>
      <c r="Q6" s="371"/>
      <c r="R6" s="10"/>
      <c r="S6" s="10"/>
      <c r="T6" s="10"/>
      <c r="U6" s="10"/>
      <c r="V6" s="10"/>
      <c r="W6" s="10"/>
      <c r="X6" s="10"/>
      <c r="Y6" s="10"/>
      <c r="Z6" s="10"/>
      <c r="AA6" s="10"/>
      <c r="AB6" s="10"/>
      <c r="AC6" s="10"/>
      <c r="AD6" s="104"/>
    </row>
    <row r="7" spans="1:31">
      <c r="A7" s="1" t="s">
        <v>2</v>
      </c>
      <c r="B7" s="58">
        <v>41487</v>
      </c>
      <c r="C7" s="12"/>
      <c r="G7" s="10"/>
      <c r="H7" s="10"/>
      <c r="I7" s="10"/>
      <c r="J7" s="10"/>
      <c r="K7" s="10"/>
      <c r="L7" s="10"/>
      <c r="M7" s="10"/>
      <c r="N7" s="10"/>
      <c r="O7" s="10"/>
      <c r="P7" s="10"/>
      <c r="Q7" s="10"/>
      <c r="R7" s="10"/>
      <c r="S7" s="10"/>
      <c r="T7" s="10"/>
      <c r="U7" s="10"/>
      <c r="V7" s="10"/>
      <c r="W7" s="10"/>
      <c r="X7" s="10"/>
      <c r="Y7" s="10"/>
      <c r="Z7" s="10"/>
      <c r="AA7" s="10"/>
      <c r="AB7" s="10"/>
      <c r="AC7" s="10"/>
      <c r="AD7" s="54"/>
      <c r="AE7" s="44" t="s">
        <v>33</v>
      </c>
    </row>
    <row r="8" spans="1:31" ht="15" customHeight="1">
      <c r="F8" s="14">
        <v>40909</v>
      </c>
      <c r="G8" s="14">
        <v>40940</v>
      </c>
      <c r="H8" s="14">
        <v>40969</v>
      </c>
      <c r="I8" s="14">
        <v>41000</v>
      </c>
      <c r="J8" s="14">
        <v>41030</v>
      </c>
      <c r="K8" s="14">
        <v>41061</v>
      </c>
      <c r="L8" s="14">
        <v>41091</v>
      </c>
      <c r="M8" s="14">
        <v>41122</v>
      </c>
      <c r="N8" s="14">
        <v>41153</v>
      </c>
      <c r="O8" s="14">
        <v>41183</v>
      </c>
      <c r="P8" s="14">
        <v>41214</v>
      </c>
      <c r="Q8" s="14">
        <v>41244</v>
      </c>
      <c r="R8" s="14">
        <v>41275</v>
      </c>
      <c r="S8" s="14">
        <v>41306</v>
      </c>
      <c r="T8" s="14">
        <v>41334</v>
      </c>
      <c r="U8" s="14">
        <v>41365</v>
      </c>
      <c r="V8" s="14">
        <v>41395</v>
      </c>
      <c r="W8" s="14">
        <v>41426</v>
      </c>
      <c r="X8" s="14">
        <v>41456</v>
      </c>
      <c r="Y8" s="14">
        <v>41487</v>
      </c>
      <c r="Z8" s="14">
        <v>41518</v>
      </c>
      <c r="AA8" s="14">
        <v>41548</v>
      </c>
      <c r="AB8" s="14">
        <v>41579</v>
      </c>
      <c r="AC8" s="14">
        <v>41609</v>
      </c>
      <c r="AD8" s="15" t="s">
        <v>0</v>
      </c>
      <c r="AE8" s="4">
        <v>1</v>
      </c>
    </row>
    <row r="9" spans="1:31" ht="15" customHeight="1">
      <c r="A9" s="12"/>
      <c r="B9" s="12"/>
      <c r="E9" s="16" t="s">
        <v>29</v>
      </c>
      <c r="F9" s="102">
        <v>1</v>
      </c>
      <c r="G9" s="102">
        <v>2</v>
      </c>
      <c r="H9" s="102">
        <v>3</v>
      </c>
      <c r="I9" s="102">
        <v>4</v>
      </c>
      <c r="J9" s="102">
        <v>5</v>
      </c>
      <c r="K9" s="102">
        <v>6</v>
      </c>
      <c r="L9" s="102">
        <v>7</v>
      </c>
      <c r="M9" s="102">
        <v>8</v>
      </c>
      <c r="N9" s="102">
        <v>9</v>
      </c>
      <c r="O9" s="102">
        <v>10</v>
      </c>
      <c r="P9" s="102">
        <v>11</v>
      </c>
      <c r="Q9" s="102">
        <v>12</v>
      </c>
      <c r="R9" s="102">
        <v>1</v>
      </c>
      <c r="S9" s="102">
        <v>2</v>
      </c>
      <c r="T9" s="102">
        <v>3</v>
      </c>
      <c r="U9" s="102">
        <v>4</v>
      </c>
      <c r="V9" s="102">
        <v>5</v>
      </c>
      <c r="W9" s="102">
        <v>6</v>
      </c>
      <c r="X9" s="102">
        <v>7</v>
      </c>
      <c r="Y9" s="102">
        <v>8</v>
      </c>
      <c r="Z9" s="102">
        <v>9</v>
      </c>
      <c r="AA9" s="102">
        <v>10</v>
      </c>
      <c r="AB9" s="102">
        <v>11</v>
      </c>
      <c r="AC9" s="102">
        <v>12</v>
      </c>
      <c r="AD9" s="62"/>
      <c r="AE9" s="4">
        <v>2</v>
      </c>
    </row>
    <row r="10" spans="1:31">
      <c r="A10" s="59" t="s">
        <v>95</v>
      </c>
      <c r="B10" s="57"/>
      <c r="E10" s="13" t="s">
        <v>25</v>
      </c>
      <c r="F10" s="112"/>
      <c r="G10" s="112"/>
      <c r="H10" s="22"/>
      <c r="I10" s="22"/>
      <c r="J10" s="22"/>
      <c r="K10" s="22"/>
      <c r="L10" s="22"/>
      <c r="M10" s="22"/>
      <c r="N10" s="22"/>
      <c r="O10" s="22"/>
      <c r="P10" s="22"/>
      <c r="Q10" s="22"/>
      <c r="R10" s="22"/>
      <c r="S10" s="22"/>
      <c r="T10" s="22"/>
      <c r="U10" s="22"/>
      <c r="V10" s="22"/>
      <c r="W10" s="22"/>
      <c r="X10" s="22"/>
      <c r="Y10" s="22"/>
      <c r="Z10" s="22"/>
      <c r="AA10" s="22"/>
      <c r="AB10" s="22"/>
      <c r="AC10" s="22"/>
      <c r="AD10" s="25"/>
      <c r="AE10" s="4">
        <v>3</v>
      </c>
    </row>
    <row r="11" spans="1:31">
      <c r="A11" s="18" t="s">
        <v>20</v>
      </c>
      <c r="B11" s="19">
        <f>HLOOKUP($B$7,$F$8:$AC$75,AE11,FALSE)</f>
        <v>793.66693999999995</v>
      </c>
      <c r="E11" s="20" t="s">
        <v>24</v>
      </c>
      <c r="F11" s="7">
        <v>3230.3443900000002</v>
      </c>
      <c r="G11" s="7">
        <v>4627.7160400000002</v>
      </c>
      <c r="H11" s="7">
        <v>6475.2028799999998</v>
      </c>
      <c r="I11" s="7">
        <v>5790.8958300000004</v>
      </c>
      <c r="J11" s="7">
        <v>5204.1625199999999</v>
      </c>
      <c r="K11" s="7">
        <v>12110.999760000001</v>
      </c>
      <c r="L11" s="7">
        <v>556.50144999999998</v>
      </c>
      <c r="M11" s="7">
        <v>28.896650000000001</v>
      </c>
      <c r="N11" s="7">
        <v>0</v>
      </c>
      <c r="O11" s="7">
        <v>879.97034999999994</v>
      </c>
      <c r="P11" s="7">
        <v>2467.1140299999997</v>
      </c>
      <c r="Q11" s="7">
        <v>1234.32942</v>
      </c>
      <c r="R11" s="7">
        <f>1563200/1000</f>
        <v>1563.2</v>
      </c>
      <c r="S11" s="7">
        <v>976.62771999999995</v>
      </c>
      <c r="T11" s="7">
        <v>1389.9530500000001</v>
      </c>
      <c r="U11" s="7">
        <v>2897.2813999999998</v>
      </c>
      <c r="V11" s="306">
        <v>2227.77223</v>
      </c>
      <c r="W11" s="7">
        <v>4250</v>
      </c>
      <c r="X11" s="7">
        <v>4234.3864299999996</v>
      </c>
      <c r="Y11" s="7">
        <v>793.66693999999995</v>
      </c>
      <c r="Z11" s="7"/>
      <c r="AA11" s="7"/>
      <c r="AB11" s="7"/>
      <c r="AC11" s="7"/>
      <c r="AD11" s="370">
        <f>SUM(F11:AC11)</f>
        <v>60939.021090000009</v>
      </c>
      <c r="AE11" s="4">
        <v>4</v>
      </c>
    </row>
    <row r="12" spans="1:31">
      <c r="A12" s="18" t="s">
        <v>96</v>
      </c>
      <c r="B12" s="73">
        <f>HLOOKUP($B$7,$F$8:$AC$75,AE12,FALSE)</f>
        <v>0.19258</v>
      </c>
      <c r="E12" s="20" t="s">
        <v>24</v>
      </c>
      <c r="F12" s="79">
        <v>0.72272999999999998</v>
      </c>
      <c r="G12" s="79">
        <v>1.1035999999999999</v>
      </c>
      <c r="H12" s="79">
        <v>1.4715199999999999</v>
      </c>
      <c r="I12" s="79">
        <v>1.4018499999999998</v>
      </c>
      <c r="J12" s="79">
        <v>1.10416</v>
      </c>
      <c r="K12" s="79">
        <v>2.0825</v>
      </c>
      <c r="L12" s="79">
        <v>2.7059999999999997E-2</v>
      </c>
      <c r="M12" s="79">
        <v>7.3000000000000001E-3</v>
      </c>
      <c r="N12" s="79">
        <v>0</v>
      </c>
      <c r="O12" s="79">
        <v>0.21946000000000002</v>
      </c>
      <c r="P12" s="79">
        <v>0.43985000000000002</v>
      </c>
      <c r="Q12" s="79">
        <v>0.30073</v>
      </c>
      <c r="R12" s="79">
        <f>400.99/1000</f>
        <v>0.40099000000000001</v>
      </c>
      <c r="S12" s="79">
        <v>0.23082</v>
      </c>
      <c r="T12" s="79">
        <v>0.33667999999999998</v>
      </c>
      <c r="U12" s="79">
        <v>1.0039200000000001</v>
      </c>
      <c r="V12" s="307">
        <v>0.54303000000000001</v>
      </c>
      <c r="W12" s="79">
        <v>1.04</v>
      </c>
      <c r="X12" s="79">
        <v>1.1419900000000001</v>
      </c>
      <c r="Y12" s="79">
        <v>0.19258</v>
      </c>
      <c r="Z12" s="79"/>
      <c r="AA12" s="79"/>
      <c r="AB12" s="79"/>
      <c r="AC12" s="79"/>
      <c r="AD12" s="78">
        <f>SUM(F12:AC12)</f>
        <v>13.770769999999999</v>
      </c>
      <c r="AE12" s="4">
        <v>5</v>
      </c>
    </row>
    <row r="13" spans="1:31">
      <c r="A13" s="18" t="s">
        <v>21</v>
      </c>
      <c r="B13" s="19">
        <f>HLOOKUP($B$7,$F$8:$AC$75,AE13,FALSE)</f>
        <v>0</v>
      </c>
      <c r="E13" s="20" t="s">
        <v>24</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423">
        <v>0</v>
      </c>
      <c r="Y13" s="423">
        <v>0</v>
      </c>
      <c r="Z13" s="7"/>
      <c r="AA13" s="7"/>
      <c r="AB13" s="7"/>
      <c r="AC13" s="7"/>
      <c r="AD13" s="24">
        <f>SUM(F13:AC13)</f>
        <v>0</v>
      </c>
      <c r="AE13" s="4">
        <v>6</v>
      </c>
    </row>
    <row r="14" spans="1:31">
      <c r="A14" s="59" t="s">
        <v>76</v>
      </c>
      <c r="B14" s="57"/>
      <c r="E14" s="5"/>
      <c r="F14" s="22"/>
      <c r="G14" s="22"/>
      <c r="H14" s="22"/>
      <c r="I14" s="22"/>
      <c r="J14" s="22"/>
      <c r="K14" s="22"/>
      <c r="L14" s="22"/>
      <c r="M14" s="22"/>
      <c r="N14" s="22"/>
      <c r="O14" s="22"/>
      <c r="P14" s="22"/>
      <c r="Q14" s="22"/>
      <c r="R14" s="22"/>
      <c r="S14" s="22"/>
      <c r="T14" s="22"/>
      <c r="U14" s="22"/>
      <c r="V14" s="22"/>
      <c r="W14" s="22"/>
      <c r="X14" s="22"/>
      <c r="Y14" s="22"/>
      <c r="Z14" s="22"/>
      <c r="AA14" s="22"/>
      <c r="AB14" s="22"/>
      <c r="AC14" s="22"/>
      <c r="AD14" s="25"/>
      <c r="AE14" s="4">
        <v>7</v>
      </c>
    </row>
    <row r="15" spans="1:31">
      <c r="A15" s="1" t="s">
        <v>75</v>
      </c>
      <c r="B15" s="23">
        <f>HLOOKUP($B$7,$F$8:$AC$75,AE15,FALSE)</f>
        <v>78566</v>
      </c>
      <c r="E15" s="5"/>
      <c r="F15" s="24">
        <f>$F$3</f>
        <v>78566</v>
      </c>
      <c r="G15" s="24">
        <f>$F$3</f>
        <v>78566</v>
      </c>
      <c r="H15" s="24">
        <f t="shared" ref="H15:Q15" si="0">$F$3</f>
        <v>78566</v>
      </c>
      <c r="I15" s="24">
        <f t="shared" si="0"/>
        <v>78566</v>
      </c>
      <c r="J15" s="24">
        <f t="shared" si="0"/>
        <v>78566</v>
      </c>
      <c r="K15" s="24">
        <f t="shared" si="0"/>
        <v>78566</v>
      </c>
      <c r="L15" s="24">
        <f t="shared" si="0"/>
        <v>78566</v>
      </c>
      <c r="M15" s="24">
        <f t="shared" si="0"/>
        <v>78566</v>
      </c>
      <c r="N15" s="24">
        <f t="shared" si="0"/>
        <v>78566</v>
      </c>
      <c r="O15" s="24">
        <f t="shared" si="0"/>
        <v>78566</v>
      </c>
      <c r="P15" s="24">
        <f t="shared" si="0"/>
        <v>78566</v>
      </c>
      <c r="Q15" s="24">
        <f t="shared" si="0"/>
        <v>78566</v>
      </c>
      <c r="R15" s="24">
        <f>$G$3</f>
        <v>78566</v>
      </c>
      <c r="S15" s="24">
        <f t="shared" ref="S15:AC15" si="1">$G$3</f>
        <v>78566</v>
      </c>
      <c r="T15" s="24">
        <f t="shared" si="1"/>
        <v>78566</v>
      </c>
      <c r="U15" s="24">
        <f t="shared" si="1"/>
        <v>78566</v>
      </c>
      <c r="V15" s="24">
        <f t="shared" si="1"/>
        <v>78566</v>
      </c>
      <c r="W15" s="24">
        <f t="shared" si="1"/>
        <v>78566</v>
      </c>
      <c r="X15" s="24">
        <f t="shared" si="1"/>
        <v>78566</v>
      </c>
      <c r="Y15" s="24">
        <f t="shared" si="1"/>
        <v>78566</v>
      </c>
      <c r="Z15" s="24">
        <f t="shared" si="1"/>
        <v>78566</v>
      </c>
      <c r="AA15" s="24">
        <f t="shared" si="1"/>
        <v>78566</v>
      </c>
      <c r="AB15" s="24">
        <f t="shared" si="1"/>
        <v>78566</v>
      </c>
      <c r="AC15" s="24">
        <f t="shared" si="1"/>
        <v>78566</v>
      </c>
      <c r="AD15" s="25"/>
      <c r="AE15" s="4">
        <v>8</v>
      </c>
    </row>
    <row r="16" spans="1:31">
      <c r="A16" s="1" t="s">
        <v>77</v>
      </c>
      <c r="B16" s="23">
        <f>HLOOKUP($B$7,$F$8:$AC$75,AE16,FALSE)</f>
        <v>52377.333333333328</v>
      </c>
      <c r="E16" s="5"/>
      <c r="F16" s="24">
        <f>F15*(F9/12)</f>
        <v>6547.1666666666661</v>
      </c>
      <c r="G16" s="24">
        <f t="shared" ref="G16:Q16" si="2">G15*(G9/12)</f>
        <v>13094.333333333332</v>
      </c>
      <c r="H16" s="24">
        <f t="shared" si="2"/>
        <v>19641.5</v>
      </c>
      <c r="I16" s="24">
        <f t="shared" si="2"/>
        <v>26188.666666666664</v>
      </c>
      <c r="J16" s="24">
        <f t="shared" si="2"/>
        <v>32735.833333333336</v>
      </c>
      <c r="K16" s="24">
        <f t="shared" si="2"/>
        <v>39283</v>
      </c>
      <c r="L16" s="24">
        <f t="shared" si="2"/>
        <v>45830.166666666672</v>
      </c>
      <c r="M16" s="24">
        <f t="shared" si="2"/>
        <v>52377.333333333328</v>
      </c>
      <c r="N16" s="24">
        <f t="shared" si="2"/>
        <v>58924.5</v>
      </c>
      <c r="O16" s="24">
        <f t="shared" si="2"/>
        <v>65471.666666666672</v>
      </c>
      <c r="P16" s="24">
        <f t="shared" si="2"/>
        <v>72018.833333333328</v>
      </c>
      <c r="Q16" s="24">
        <f t="shared" si="2"/>
        <v>78566</v>
      </c>
      <c r="R16" s="24">
        <f>R15*(R9/12)</f>
        <v>6547.1666666666661</v>
      </c>
      <c r="S16" s="24">
        <f t="shared" ref="S16:AC16" si="3">S15*(S9/12)</f>
        <v>13094.333333333332</v>
      </c>
      <c r="T16" s="24">
        <f t="shared" si="3"/>
        <v>19641.5</v>
      </c>
      <c r="U16" s="24">
        <f t="shared" si="3"/>
        <v>26188.666666666664</v>
      </c>
      <c r="V16" s="24">
        <f t="shared" si="3"/>
        <v>32735.833333333336</v>
      </c>
      <c r="W16" s="24">
        <f t="shared" si="3"/>
        <v>39283</v>
      </c>
      <c r="X16" s="24">
        <f t="shared" si="3"/>
        <v>45830.166666666672</v>
      </c>
      <c r="Y16" s="24">
        <f t="shared" si="3"/>
        <v>52377.333333333328</v>
      </c>
      <c r="Z16" s="24">
        <f t="shared" si="3"/>
        <v>58924.5</v>
      </c>
      <c r="AA16" s="24">
        <f t="shared" si="3"/>
        <v>65471.666666666672</v>
      </c>
      <c r="AB16" s="24">
        <f t="shared" si="3"/>
        <v>72018.833333333328</v>
      </c>
      <c r="AC16" s="24">
        <f t="shared" si="3"/>
        <v>78566</v>
      </c>
      <c r="AD16" s="25"/>
      <c r="AE16" s="4">
        <v>9</v>
      </c>
    </row>
    <row r="17" spans="1:31">
      <c r="A17" s="84" t="s">
        <v>70</v>
      </c>
      <c r="B17" s="19">
        <f>HLOOKUP($B$7,$F$8:$AC$75,AE17,FALSE)</f>
        <v>18332.887769999998</v>
      </c>
      <c r="E17" s="5"/>
      <c r="F17" s="21">
        <f>F11</f>
        <v>3230.3443900000002</v>
      </c>
      <c r="G17" s="21">
        <f>F17+G11</f>
        <v>7858.0604300000005</v>
      </c>
      <c r="H17" s="21">
        <f t="shared" ref="H17:Q17" si="4">G17+H11</f>
        <v>14333.26331</v>
      </c>
      <c r="I17" s="21">
        <f t="shared" si="4"/>
        <v>20124.15914</v>
      </c>
      <c r="J17" s="21">
        <f t="shared" si="4"/>
        <v>25328.321660000001</v>
      </c>
      <c r="K17" s="21">
        <f t="shared" si="4"/>
        <v>37439.32142</v>
      </c>
      <c r="L17" s="21">
        <f t="shared" si="4"/>
        <v>37995.822870000004</v>
      </c>
      <c r="M17" s="21">
        <f t="shared" si="4"/>
        <v>38024.719520000006</v>
      </c>
      <c r="N17" s="21">
        <f t="shared" si="4"/>
        <v>38024.719520000006</v>
      </c>
      <c r="O17" s="21">
        <f t="shared" si="4"/>
        <v>38904.689870000009</v>
      </c>
      <c r="P17" s="21">
        <f t="shared" si="4"/>
        <v>41371.803900000006</v>
      </c>
      <c r="Q17" s="21">
        <f t="shared" si="4"/>
        <v>42606.133320000008</v>
      </c>
      <c r="R17" s="21">
        <f>R11</f>
        <v>1563.2</v>
      </c>
      <c r="S17" s="21">
        <f t="shared" ref="S17" si="5">R17+S11</f>
        <v>2539.8277200000002</v>
      </c>
      <c r="T17" s="21">
        <f>S17+T11</f>
        <v>3929.7807700000003</v>
      </c>
      <c r="U17" s="21">
        <f t="shared" ref="U17" si="6">T17+U11</f>
        <v>6827.0621700000002</v>
      </c>
      <c r="V17" s="21">
        <f t="shared" ref="V17" si="7">U17+V11</f>
        <v>9054.8343999999997</v>
      </c>
      <c r="W17" s="21">
        <f t="shared" ref="W17" si="8">V17+W11</f>
        <v>13304.8344</v>
      </c>
      <c r="X17" s="21">
        <f t="shared" ref="X17" si="9">W17+X11</f>
        <v>17539.220829999998</v>
      </c>
      <c r="Y17" s="21">
        <f t="shared" ref="Y17" si="10">X17+Y11</f>
        <v>18332.887769999998</v>
      </c>
      <c r="Z17" s="21">
        <f t="shared" ref="Z17" si="11">Y17+Z11</f>
        <v>18332.887769999998</v>
      </c>
      <c r="AA17" s="21">
        <f t="shared" ref="AA17" si="12">Z17+AA11</f>
        <v>18332.887769999998</v>
      </c>
      <c r="AB17" s="21">
        <f t="shared" ref="AB17" si="13">AA17+AB11</f>
        <v>18332.887769999998</v>
      </c>
      <c r="AC17" s="21">
        <f t="shared" ref="AC17" si="14">AB17+AC11</f>
        <v>18332.887769999998</v>
      </c>
      <c r="AD17" s="63"/>
      <c r="AE17" s="4">
        <v>10</v>
      </c>
    </row>
    <row r="18" spans="1:31">
      <c r="A18" s="84" t="s">
        <v>12</v>
      </c>
      <c r="B18" s="19">
        <f>HLOOKUP($B$7,$F$8:$AC$75,AE18,FALSE)</f>
        <v>3631.2817099999997</v>
      </c>
      <c r="E18" s="20" t="s">
        <v>110</v>
      </c>
      <c r="F18" s="7">
        <v>4709.8647799999999</v>
      </c>
      <c r="G18" s="7">
        <v>4667.9488600000004</v>
      </c>
      <c r="H18" s="7">
        <v>4395.7662</v>
      </c>
      <c r="I18" s="7">
        <v>3894.1421</v>
      </c>
      <c r="J18" s="7">
        <v>6976.0679899999996</v>
      </c>
      <c r="K18" s="7">
        <v>1588.3811699999999</v>
      </c>
      <c r="L18" s="7">
        <v>0</v>
      </c>
      <c r="M18" s="7">
        <v>204.10798</v>
      </c>
      <c r="N18" s="7">
        <v>1642.57924</v>
      </c>
      <c r="O18" s="7">
        <v>549.25337999999999</v>
      </c>
      <c r="P18" s="7">
        <v>1865.144</v>
      </c>
      <c r="Q18" s="7">
        <v>931.87459000000001</v>
      </c>
      <c r="R18" s="7">
        <f>976627.72/1000</f>
        <v>976.62771999999995</v>
      </c>
      <c r="S18" s="7">
        <v>1795.09123</v>
      </c>
      <c r="T18" s="7">
        <v>2527.3774900000003</v>
      </c>
      <c r="U18" s="7">
        <v>2227.77223</v>
      </c>
      <c r="V18" s="306">
        <v>4239.3706000000002</v>
      </c>
      <c r="W18" s="7">
        <v>5453</v>
      </c>
      <c r="X18" s="7">
        <v>5964.8629700000001</v>
      </c>
      <c r="Y18" s="7">
        <v>3631.2817099999997</v>
      </c>
      <c r="Z18" s="7"/>
      <c r="AA18" s="7"/>
      <c r="AB18" s="7"/>
      <c r="AC18" s="7"/>
      <c r="AD18" s="63"/>
      <c r="AE18" s="4">
        <v>11</v>
      </c>
    </row>
    <row r="19" spans="1:31">
      <c r="A19" s="85" t="s">
        <v>39</v>
      </c>
      <c r="B19" s="50">
        <f>HLOOKUP($B$7,$F$8:$AC$75,AE19,FALSE)</f>
        <v>21964.169479999997</v>
      </c>
      <c r="C19" s="90"/>
      <c r="D19" s="90"/>
      <c r="E19" s="90"/>
      <c r="F19" s="26">
        <f>F17+F18</f>
        <v>7940.2091700000001</v>
      </c>
      <c r="G19" s="26">
        <f t="shared" ref="G19:Q19" si="15">G17+G18</f>
        <v>12526.009290000002</v>
      </c>
      <c r="H19" s="26">
        <f t="shared" si="15"/>
        <v>18729.02951</v>
      </c>
      <c r="I19" s="26">
        <f t="shared" si="15"/>
        <v>24018.301240000001</v>
      </c>
      <c r="J19" s="26">
        <f t="shared" si="15"/>
        <v>32304.389650000001</v>
      </c>
      <c r="K19" s="26">
        <f t="shared" si="15"/>
        <v>39027.702590000001</v>
      </c>
      <c r="L19" s="26">
        <f t="shared" si="15"/>
        <v>37995.822870000004</v>
      </c>
      <c r="M19" s="26">
        <f t="shared" si="15"/>
        <v>38228.827500000007</v>
      </c>
      <c r="N19" s="26">
        <f t="shared" si="15"/>
        <v>39667.298760000005</v>
      </c>
      <c r="O19" s="26">
        <f t="shared" si="15"/>
        <v>39453.943250000011</v>
      </c>
      <c r="P19" s="26">
        <f t="shared" si="15"/>
        <v>43236.947900000006</v>
      </c>
      <c r="Q19" s="26">
        <f t="shared" si="15"/>
        <v>43538.007910000008</v>
      </c>
      <c r="R19" s="26">
        <f>R17+R18</f>
        <v>2539.8277200000002</v>
      </c>
      <c r="S19" s="26">
        <f t="shared" ref="S19:AC19" si="16">S17+S18</f>
        <v>4334.9189500000002</v>
      </c>
      <c r="T19" s="26">
        <f t="shared" si="16"/>
        <v>6457.1582600000002</v>
      </c>
      <c r="U19" s="26">
        <f t="shared" si="16"/>
        <v>9054.8343999999997</v>
      </c>
      <c r="V19" s="26">
        <f t="shared" si="16"/>
        <v>13294.205</v>
      </c>
      <c r="W19" s="26">
        <f t="shared" si="16"/>
        <v>18757.8344</v>
      </c>
      <c r="X19" s="26">
        <f t="shared" si="16"/>
        <v>23504.0838</v>
      </c>
      <c r="Y19" s="26">
        <f t="shared" si="16"/>
        <v>21964.169479999997</v>
      </c>
      <c r="Z19" s="26">
        <f t="shared" si="16"/>
        <v>18332.887769999998</v>
      </c>
      <c r="AA19" s="26">
        <f t="shared" si="16"/>
        <v>18332.887769999998</v>
      </c>
      <c r="AB19" s="26">
        <f t="shared" si="16"/>
        <v>18332.887769999998</v>
      </c>
      <c r="AC19" s="26">
        <f t="shared" si="16"/>
        <v>18332.887769999998</v>
      </c>
      <c r="AD19" s="25"/>
      <c r="AE19" s="4">
        <v>12</v>
      </c>
    </row>
    <row r="20" spans="1:31">
      <c r="A20" s="84" t="s">
        <v>105</v>
      </c>
      <c r="B20" s="86">
        <f>IFERROR(HLOOKUP($B$7,$F$8:$AC$75,AE20,FALSE),"-  ")</f>
        <v>0.23334378446147186</v>
      </c>
      <c r="F20" s="86">
        <f>IFERROR(F17/F15,"-  ")</f>
        <v>4.1116314818114709E-2</v>
      </c>
      <c r="G20" s="86">
        <f t="shared" ref="G20:Q20" si="17">IFERROR(G17/G15,"-  ")</f>
        <v>0.10001858857521066</v>
      </c>
      <c r="H20" s="86">
        <f t="shared" si="17"/>
        <v>0.18243595588422473</v>
      </c>
      <c r="I20" s="86">
        <f t="shared" si="17"/>
        <v>0.25614335895934626</v>
      </c>
      <c r="J20" s="86">
        <f t="shared" si="17"/>
        <v>0.32238273120688338</v>
      </c>
      <c r="K20" s="86">
        <f t="shared" si="17"/>
        <v>0.47653337856070055</v>
      </c>
      <c r="L20" s="86">
        <f t="shared" si="17"/>
        <v>0.48361661367512671</v>
      </c>
      <c r="M20" s="86">
        <f t="shared" si="17"/>
        <v>0.48398441463228375</v>
      </c>
      <c r="N20" s="86">
        <f t="shared" si="17"/>
        <v>0.48398441463228375</v>
      </c>
      <c r="O20" s="86">
        <f t="shared" si="17"/>
        <v>0.49518481111422258</v>
      </c>
      <c r="P20" s="86">
        <f t="shared" si="17"/>
        <v>0.52658661380240823</v>
      </c>
      <c r="Q20" s="86">
        <f t="shared" si="17"/>
        <v>0.54229734643484473</v>
      </c>
      <c r="R20" s="86">
        <f>IFERROR(R17/R15,"-  ")</f>
        <v>1.9896647404729781E-2</v>
      </c>
      <c r="S20" s="86">
        <f t="shared" ref="S20:AC20" si="18">IFERROR(S17/S15,"-  ")</f>
        <v>3.2327313596212104E-2</v>
      </c>
      <c r="T20" s="86">
        <f t="shared" si="18"/>
        <v>5.0018847465824919E-2</v>
      </c>
      <c r="U20" s="86">
        <f t="shared" si="18"/>
        <v>8.6895885879388027E-2</v>
      </c>
      <c r="V20" s="86">
        <f t="shared" si="18"/>
        <v>0.11525130972685385</v>
      </c>
      <c r="W20" s="86">
        <f t="shared" si="18"/>
        <v>0.1693459562660693</v>
      </c>
      <c r="X20" s="86">
        <f t="shared" si="18"/>
        <v>0.22324187091108111</v>
      </c>
      <c r="Y20" s="86">
        <f t="shared" si="18"/>
        <v>0.23334378446147186</v>
      </c>
      <c r="Z20" s="86">
        <f t="shared" si="18"/>
        <v>0.23334378446147186</v>
      </c>
      <c r="AA20" s="86">
        <f t="shared" si="18"/>
        <v>0.23334378446147186</v>
      </c>
      <c r="AB20" s="86">
        <f t="shared" si="18"/>
        <v>0.23334378446147186</v>
      </c>
      <c r="AC20" s="86">
        <f t="shared" si="18"/>
        <v>0.23334378446147186</v>
      </c>
      <c r="AD20" s="95"/>
      <c r="AE20" s="4">
        <v>13</v>
      </c>
    </row>
    <row r="21" spans="1:31">
      <c r="A21" s="84" t="s">
        <v>106</v>
      </c>
      <c r="B21" s="86">
        <f>IFERROR(HLOOKUP($B$7,$F$8:$AC$75,AE21,FALSE),"-  ")</f>
        <v>0.27956329048188777</v>
      </c>
      <c r="F21" s="86">
        <f>IFERROR(F19/F15,"-  ")</f>
        <v>0.10106419023496169</v>
      </c>
      <c r="G21" s="86">
        <f t="shared" ref="G21:Q21" si="19">IFERROR(G19/G15,"-  ")</f>
        <v>0.15943295178575975</v>
      </c>
      <c r="H21" s="86">
        <f t="shared" si="19"/>
        <v>0.23838593679199654</v>
      </c>
      <c r="I21" s="86">
        <f t="shared" si="19"/>
        <v>0.30570859201181172</v>
      </c>
      <c r="J21" s="86">
        <f t="shared" si="19"/>
        <v>0.41117518583102108</v>
      </c>
      <c r="K21" s="86">
        <f t="shared" si="19"/>
        <v>0.49675053572792305</v>
      </c>
      <c r="L21" s="86">
        <f t="shared" si="19"/>
        <v>0.48361661367512671</v>
      </c>
      <c r="M21" s="86">
        <f t="shared" si="19"/>
        <v>0.48658233205203277</v>
      </c>
      <c r="N21" s="86">
        <f t="shared" si="19"/>
        <v>0.50489141307944918</v>
      </c>
      <c r="O21" s="86">
        <f t="shared" si="19"/>
        <v>0.50217579169106241</v>
      </c>
      <c r="P21" s="86">
        <f t="shared" si="19"/>
        <v>0.55032645037293493</v>
      </c>
      <c r="Q21" s="86">
        <f t="shared" si="19"/>
        <v>0.55415838797953321</v>
      </c>
      <c r="R21" s="86">
        <f>IFERROR(R19/R15,"-  ")</f>
        <v>3.2327313596212104E-2</v>
      </c>
      <c r="S21" s="86">
        <f t="shared" ref="S21:AC21" si="20">IFERROR(S19/S15,"-  ")</f>
        <v>5.5175507853269863E-2</v>
      </c>
      <c r="T21" s="86">
        <f t="shared" si="20"/>
        <v>8.2187692640582441E-2</v>
      </c>
      <c r="U21" s="86">
        <f t="shared" si="20"/>
        <v>0.11525130972685385</v>
      </c>
      <c r="V21" s="86">
        <f t="shared" si="20"/>
        <v>0.16921066364585188</v>
      </c>
      <c r="W21" s="86">
        <f t="shared" si="20"/>
        <v>0.23875256981391441</v>
      </c>
      <c r="X21" s="86">
        <f t="shared" si="20"/>
        <v>0.29916355420919993</v>
      </c>
      <c r="Y21" s="86">
        <f t="shared" si="20"/>
        <v>0.27956329048188777</v>
      </c>
      <c r="Z21" s="86">
        <f t="shared" si="20"/>
        <v>0.23334378446147186</v>
      </c>
      <c r="AA21" s="86">
        <f t="shared" si="20"/>
        <v>0.23334378446147186</v>
      </c>
      <c r="AB21" s="86">
        <f t="shared" si="20"/>
        <v>0.23334378446147186</v>
      </c>
      <c r="AC21" s="86">
        <f t="shared" si="20"/>
        <v>0.23334378446147186</v>
      </c>
      <c r="AD21" s="95"/>
      <c r="AE21" s="4">
        <v>14</v>
      </c>
    </row>
    <row r="22" spans="1:31">
      <c r="A22" s="84" t="s">
        <v>107</v>
      </c>
      <c r="B22" s="86">
        <f>IFERROR(HLOOKUP($B$7,$F$8:$AC$75,AE22,FALSE),"-  ")</f>
        <v>0.35001567669220779</v>
      </c>
      <c r="F22" s="86">
        <f>IFERROR(F17/F16,"-  ")</f>
        <v>0.49339577781737654</v>
      </c>
      <c r="G22" s="86">
        <f t="shared" ref="G22:Q22" si="21">IFERROR(G17/G16,"-  ")</f>
        <v>0.60011153145126395</v>
      </c>
      <c r="H22" s="86">
        <f t="shared" si="21"/>
        <v>0.72974382353689893</v>
      </c>
      <c r="I22" s="86">
        <f t="shared" si="21"/>
        <v>0.76843007687803888</v>
      </c>
      <c r="J22" s="86">
        <f t="shared" si="21"/>
        <v>0.77371855489652008</v>
      </c>
      <c r="K22" s="86">
        <f t="shared" si="21"/>
        <v>0.9530667571214011</v>
      </c>
      <c r="L22" s="86">
        <f t="shared" si="21"/>
        <v>0.82905705201450286</v>
      </c>
      <c r="M22" s="86">
        <f t="shared" si="21"/>
        <v>0.72597662194842572</v>
      </c>
      <c r="N22" s="86">
        <f t="shared" si="21"/>
        <v>0.64531255284304501</v>
      </c>
      <c r="O22" s="86">
        <f t="shared" si="21"/>
        <v>0.59422177333706705</v>
      </c>
      <c r="P22" s="86">
        <f t="shared" si="21"/>
        <v>0.57445812414808173</v>
      </c>
      <c r="Q22" s="86">
        <f t="shared" si="21"/>
        <v>0.54229734643484473</v>
      </c>
      <c r="R22" s="86">
        <f>IFERROR(R17/R16,"-  ")</f>
        <v>0.2387597688567574</v>
      </c>
      <c r="S22" s="86">
        <f t="shared" ref="S22:AC22" si="22">IFERROR(S17/S16,"-  ")</f>
        <v>0.19396388157727265</v>
      </c>
      <c r="T22" s="86">
        <f t="shared" si="22"/>
        <v>0.20007538986329967</v>
      </c>
      <c r="U22" s="86">
        <f t="shared" si="22"/>
        <v>0.26068765763816409</v>
      </c>
      <c r="V22" s="86">
        <f t="shared" si="22"/>
        <v>0.27660314334444924</v>
      </c>
      <c r="W22" s="86">
        <f t="shared" si="22"/>
        <v>0.33869191253213859</v>
      </c>
      <c r="X22" s="86">
        <f t="shared" si="22"/>
        <v>0.38270035013328185</v>
      </c>
      <c r="Y22" s="86">
        <f t="shared" si="22"/>
        <v>0.35001567669220779</v>
      </c>
      <c r="Z22" s="86">
        <f t="shared" si="22"/>
        <v>0.31112504594862911</v>
      </c>
      <c r="AA22" s="86">
        <f t="shared" si="22"/>
        <v>0.28001254135376619</v>
      </c>
      <c r="AB22" s="86">
        <f t="shared" si="22"/>
        <v>0.25455685577615111</v>
      </c>
      <c r="AC22" s="86">
        <f t="shared" si="22"/>
        <v>0.23334378446147186</v>
      </c>
      <c r="AD22" s="95"/>
      <c r="AE22" s="4">
        <v>15</v>
      </c>
    </row>
    <row r="23" spans="1:31">
      <c r="A23" s="59" t="s">
        <v>78</v>
      </c>
      <c r="B23" s="46"/>
      <c r="F23" s="17"/>
      <c r="G23" s="17"/>
      <c r="H23" s="17"/>
      <c r="I23" s="17"/>
      <c r="J23" s="17"/>
      <c r="K23" s="17"/>
      <c r="L23" s="17"/>
      <c r="M23" s="17"/>
      <c r="N23" s="17"/>
      <c r="O23" s="17"/>
      <c r="P23" s="17"/>
      <c r="Q23" s="17"/>
      <c r="R23" s="17"/>
      <c r="S23" s="17"/>
      <c r="T23" s="17"/>
      <c r="U23" s="17"/>
      <c r="V23" s="17"/>
      <c r="W23" s="17"/>
      <c r="X23" s="17"/>
      <c r="Y23" s="17"/>
      <c r="Z23" s="17"/>
      <c r="AA23" s="17"/>
      <c r="AB23" s="17"/>
      <c r="AC23" s="17"/>
      <c r="AD23" s="25"/>
      <c r="AE23" s="4">
        <v>16</v>
      </c>
    </row>
    <row r="24" spans="1:31">
      <c r="A24" s="84" t="s">
        <v>71</v>
      </c>
      <c r="B24" s="73">
        <f>HLOOKUP($B$7,$F$8:$AC$75,AE24,FALSE)</f>
        <v>4.8900100000000002</v>
      </c>
      <c r="E24" s="74"/>
      <c r="F24" s="73">
        <f>F12</f>
        <v>0.72272999999999998</v>
      </c>
      <c r="G24" s="73">
        <f t="shared" ref="G24:Q24" si="23">F24+G12</f>
        <v>1.82633</v>
      </c>
      <c r="H24" s="73">
        <f t="shared" si="23"/>
        <v>3.2978499999999999</v>
      </c>
      <c r="I24" s="73">
        <f t="shared" si="23"/>
        <v>4.6997</v>
      </c>
      <c r="J24" s="73">
        <f t="shared" si="23"/>
        <v>5.8038600000000002</v>
      </c>
      <c r="K24" s="73">
        <f t="shared" si="23"/>
        <v>7.8863599999999998</v>
      </c>
      <c r="L24" s="73">
        <f t="shared" si="23"/>
        <v>7.9134199999999995</v>
      </c>
      <c r="M24" s="73">
        <f t="shared" si="23"/>
        <v>7.9207199999999993</v>
      </c>
      <c r="N24" s="73">
        <f t="shared" si="23"/>
        <v>7.9207199999999993</v>
      </c>
      <c r="O24" s="73">
        <f t="shared" si="23"/>
        <v>8.1401799999999991</v>
      </c>
      <c r="P24" s="73">
        <f t="shared" si="23"/>
        <v>8.5800299999999989</v>
      </c>
      <c r="Q24" s="73">
        <f t="shared" si="23"/>
        <v>8.8807599999999987</v>
      </c>
      <c r="R24" s="73">
        <f>R12</f>
        <v>0.40099000000000001</v>
      </c>
      <c r="S24" s="73">
        <f t="shared" ref="S24" si="24">R24+S12</f>
        <v>0.63180999999999998</v>
      </c>
      <c r="T24" s="73">
        <f t="shared" ref="T24" si="25">S24+T12</f>
        <v>0.96848999999999996</v>
      </c>
      <c r="U24" s="73">
        <f t="shared" ref="U24" si="26">T24+U12</f>
        <v>1.97241</v>
      </c>
      <c r="V24" s="73">
        <f t="shared" ref="V24" si="27">U24+V12</f>
        <v>2.5154399999999999</v>
      </c>
      <c r="W24" s="73">
        <f t="shared" ref="W24" si="28">V24+W12</f>
        <v>3.5554399999999999</v>
      </c>
      <c r="X24" s="73">
        <f t="shared" ref="X24" si="29">W24+X12</f>
        <v>4.6974299999999998</v>
      </c>
      <c r="Y24" s="73">
        <f t="shared" ref="Y24" si="30">X24+Y12</f>
        <v>4.8900100000000002</v>
      </c>
      <c r="Z24" s="73">
        <f t="shared" ref="Z24" si="31">Y24+Z12</f>
        <v>4.8900100000000002</v>
      </c>
      <c r="AA24" s="73">
        <f t="shared" ref="AA24" si="32">Z24+AA12</f>
        <v>4.8900100000000002</v>
      </c>
      <c r="AB24" s="73">
        <f t="shared" ref="AB24" si="33">AA24+AB12</f>
        <v>4.8900100000000002</v>
      </c>
      <c r="AC24" s="73">
        <f t="shared" ref="AC24" si="34">AB24+AC12</f>
        <v>4.8900100000000002</v>
      </c>
      <c r="AD24" s="25"/>
      <c r="AE24" s="4">
        <v>17</v>
      </c>
    </row>
    <row r="25" spans="1:31">
      <c r="A25" s="84" t="s">
        <v>13</v>
      </c>
      <c r="B25" s="73">
        <f>HLOOKUP($B$7,$F$8:$AC$75,AE25,FALSE)</f>
        <v>0.77310999999999996</v>
      </c>
      <c r="E25" s="20" t="s">
        <v>110</v>
      </c>
      <c r="F25" s="79">
        <v>0.97193000000000007</v>
      </c>
      <c r="G25" s="79">
        <v>1.16171</v>
      </c>
      <c r="H25" s="79">
        <v>1.01546</v>
      </c>
      <c r="I25" s="79">
        <v>0.91389999999999993</v>
      </c>
      <c r="J25" s="79">
        <v>1.4419200000000001</v>
      </c>
      <c r="K25" s="79">
        <v>0.42686000000000002</v>
      </c>
      <c r="L25" s="79">
        <v>0</v>
      </c>
      <c r="M25" s="79">
        <v>5.6409999999999995E-2</v>
      </c>
      <c r="N25" s="79">
        <v>0.41458999999999996</v>
      </c>
      <c r="O25" s="79">
        <v>0.14212</v>
      </c>
      <c r="P25" s="79">
        <v>0.47849000000000003</v>
      </c>
      <c r="Q25" s="79">
        <v>0.22303999999999999</v>
      </c>
      <c r="R25" s="79">
        <f>230.82/1000</f>
        <v>0.23082</v>
      </c>
      <c r="S25" s="79">
        <v>0.60887000000000002</v>
      </c>
      <c r="T25" s="79">
        <v>1.0919099999999999</v>
      </c>
      <c r="U25" s="79">
        <v>0.54303000000000001</v>
      </c>
      <c r="V25" s="308">
        <v>1.04026</v>
      </c>
      <c r="W25" s="374">
        <v>1.3695900000000001</v>
      </c>
      <c r="X25" s="79">
        <v>1.5683099999999999</v>
      </c>
      <c r="Y25" s="79">
        <v>0.77310999999999996</v>
      </c>
      <c r="Z25" s="79"/>
      <c r="AA25" s="79"/>
      <c r="AB25" s="79"/>
      <c r="AC25" s="79"/>
      <c r="AD25" s="25"/>
      <c r="AE25" s="4">
        <v>18</v>
      </c>
    </row>
    <row r="26" spans="1:31">
      <c r="A26" s="87" t="s">
        <v>22</v>
      </c>
      <c r="B26" s="81">
        <f>HLOOKUP($B$7,$F$8:$AC$75,AE26,FALSE)</f>
        <v>5.6631200000000002</v>
      </c>
      <c r="C26" s="90"/>
      <c r="D26" s="90"/>
      <c r="E26" s="97"/>
      <c r="F26" s="81">
        <f>F24+F25</f>
        <v>1.6946600000000001</v>
      </c>
      <c r="G26" s="81">
        <f>G24+G25</f>
        <v>2.9880399999999998</v>
      </c>
      <c r="H26" s="81">
        <f t="shared" ref="H26:Q26" si="35">H24+H25</f>
        <v>4.3133099999999995</v>
      </c>
      <c r="I26" s="81">
        <f>I24+I25</f>
        <v>5.6135999999999999</v>
      </c>
      <c r="J26" s="81">
        <f t="shared" si="35"/>
        <v>7.2457799999999999</v>
      </c>
      <c r="K26" s="81">
        <f t="shared" si="35"/>
        <v>8.3132199999999994</v>
      </c>
      <c r="L26" s="81">
        <f t="shared" si="35"/>
        <v>7.9134199999999995</v>
      </c>
      <c r="M26" s="81">
        <f t="shared" si="35"/>
        <v>7.9771299999999989</v>
      </c>
      <c r="N26" s="81">
        <f t="shared" si="35"/>
        <v>8.3353099999999998</v>
      </c>
      <c r="O26" s="81">
        <f t="shared" si="35"/>
        <v>8.2822999999999993</v>
      </c>
      <c r="P26" s="81">
        <f t="shared" si="35"/>
        <v>9.0585199999999997</v>
      </c>
      <c r="Q26" s="81">
        <f t="shared" si="35"/>
        <v>9.1037999999999979</v>
      </c>
      <c r="R26" s="81">
        <f>R24+R25</f>
        <v>0.63180999999999998</v>
      </c>
      <c r="S26" s="81">
        <f>S24+S25</f>
        <v>1.24068</v>
      </c>
      <c r="T26" s="81">
        <f t="shared" ref="T26" si="36">T24+T25</f>
        <v>2.0604</v>
      </c>
      <c r="U26" s="81">
        <f>U24+U25</f>
        <v>2.5154399999999999</v>
      </c>
      <c r="V26" s="81">
        <f t="shared" ref="V26:AC26" si="37">V24+V25</f>
        <v>3.5556999999999999</v>
      </c>
      <c r="W26" s="81">
        <f t="shared" si="37"/>
        <v>4.9250299999999996</v>
      </c>
      <c r="X26" s="81">
        <f t="shared" si="37"/>
        <v>6.2657399999999992</v>
      </c>
      <c r="Y26" s="81">
        <f t="shared" si="37"/>
        <v>5.6631200000000002</v>
      </c>
      <c r="Z26" s="81">
        <f t="shared" si="37"/>
        <v>4.8900100000000002</v>
      </c>
      <c r="AA26" s="81">
        <f t="shared" si="37"/>
        <v>4.8900100000000002</v>
      </c>
      <c r="AB26" s="81">
        <f t="shared" si="37"/>
        <v>4.8900100000000002</v>
      </c>
      <c r="AC26" s="81">
        <f t="shared" si="37"/>
        <v>4.8900100000000002</v>
      </c>
      <c r="AD26" s="25"/>
      <c r="AE26" s="4">
        <v>19</v>
      </c>
    </row>
    <row r="27" spans="1:31">
      <c r="A27" s="59" t="s">
        <v>79</v>
      </c>
      <c r="B27" s="57"/>
      <c r="F27" s="22"/>
      <c r="G27" s="22"/>
      <c r="H27" s="22"/>
      <c r="I27" s="22"/>
      <c r="J27" s="22"/>
      <c r="K27" s="22"/>
      <c r="L27" s="22"/>
      <c r="M27" s="22"/>
      <c r="N27" s="22"/>
      <c r="O27" s="22"/>
      <c r="P27" s="22"/>
      <c r="Q27" s="22"/>
      <c r="R27" s="22"/>
      <c r="S27" s="22"/>
      <c r="T27" s="22"/>
      <c r="U27" s="22"/>
      <c r="V27" s="22"/>
      <c r="W27" s="22"/>
      <c r="X27" s="22"/>
      <c r="Y27" s="22"/>
      <c r="Z27" s="22"/>
      <c r="AA27" s="22"/>
      <c r="AB27" s="22"/>
      <c r="AC27" s="22"/>
      <c r="AD27" s="25"/>
      <c r="AE27" s="4">
        <v>20</v>
      </c>
    </row>
    <row r="28" spans="1:31">
      <c r="A28" s="84" t="s">
        <v>67</v>
      </c>
      <c r="B28" s="19">
        <f>HLOOKUP($B$7,$F$8:$AC$75,AE28,FALSE)</f>
        <v>0</v>
      </c>
      <c r="F28" s="29">
        <f>F13</f>
        <v>0</v>
      </c>
      <c r="G28" s="29">
        <f t="shared" ref="G28:Q28" si="38">F28+G13</f>
        <v>0</v>
      </c>
      <c r="H28" s="29">
        <f t="shared" si="38"/>
        <v>0</v>
      </c>
      <c r="I28" s="29">
        <f t="shared" si="38"/>
        <v>0</v>
      </c>
      <c r="J28" s="29">
        <f t="shared" si="38"/>
        <v>0</v>
      </c>
      <c r="K28" s="29">
        <f t="shared" si="38"/>
        <v>0</v>
      </c>
      <c r="L28" s="29">
        <f t="shared" si="38"/>
        <v>0</v>
      </c>
      <c r="M28" s="29">
        <f t="shared" si="38"/>
        <v>0</v>
      </c>
      <c r="N28" s="29">
        <f t="shared" si="38"/>
        <v>0</v>
      </c>
      <c r="O28" s="29">
        <f t="shared" si="38"/>
        <v>0</v>
      </c>
      <c r="P28" s="29">
        <f t="shared" si="38"/>
        <v>0</v>
      </c>
      <c r="Q28" s="29">
        <f t="shared" si="38"/>
        <v>0</v>
      </c>
      <c r="R28" s="29">
        <f>R13</f>
        <v>0</v>
      </c>
      <c r="S28" s="29">
        <f t="shared" ref="S28" si="39">R28+S13</f>
        <v>0</v>
      </c>
      <c r="T28" s="29">
        <f t="shared" ref="T28" si="40">S28+T13</f>
        <v>0</v>
      </c>
      <c r="U28" s="29">
        <f t="shared" ref="U28" si="41">T28+U13</f>
        <v>0</v>
      </c>
      <c r="V28" s="29">
        <f t="shared" ref="V28" si="42">U28+V13</f>
        <v>0</v>
      </c>
      <c r="W28" s="29">
        <f t="shared" ref="W28" si="43">V28+W13</f>
        <v>0</v>
      </c>
      <c r="X28" s="29">
        <f t="shared" ref="X28" si="44">W28+X13</f>
        <v>0</v>
      </c>
      <c r="Y28" s="29">
        <f t="shared" ref="Y28" si="45">X28+Y13</f>
        <v>0</v>
      </c>
      <c r="Z28" s="29">
        <f t="shared" ref="Z28" si="46">Y28+Z13</f>
        <v>0</v>
      </c>
      <c r="AA28" s="29">
        <f t="shared" ref="AA28" si="47">Z28+AA13</f>
        <v>0</v>
      </c>
      <c r="AB28" s="29">
        <f t="shared" ref="AB28" si="48">AA28+AB13</f>
        <v>0</v>
      </c>
      <c r="AC28" s="29">
        <f t="shared" ref="AC28" si="49">AB28+AC13</f>
        <v>0</v>
      </c>
      <c r="AD28" s="62"/>
      <c r="AE28" s="4">
        <v>21</v>
      </c>
    </row>
    <row r="29" spans="1:31">
      <c r="A29" s="84" t="s">
        <v>9</v>
      </c>
      <c r="B29" s="19">
        <f>HLOOKUP($B$7,$F$8:$AC$75,AE29,FALSE)</f>
        <v>0</v>
      </c>
      <c r="E29" s="20" t="s">
        <v>110</v>
      </c>
      <c r="F29" s="7">
        <v>0</v>
      </c>
      <c r="G29" s="7">
        <v>0</v>
      </c>
      <c r="H29" s="7">
        <v>0</v>
      </c>
      <c r="I29" s="7">
        <v>0</v>
      </c>
      <c r="J29" s="7">
        <v>0</v>
      </c>
      <c r="K29" s="7">
        <v>0</v>
      </c>
      <c r="L29" s="7">
        <v>0</v>
      </c>
      <c r="M29" s="7">
        <v>0</v>
      </c>
      <c r="N29" s="7">
        <v>0</v>
      </c>
      <c r="O29" s="7">
        <v>0</v>
      </c>
      <c r="P29" s="7">
        <v>0</v>
      </c>
      <c r="Q29" s="7">
        <v>0</v>
      </c>
      <c r="R29" s="7">
        <v>0</v>
      </c>
      <c r="S29" s="7">
        <v>0</v>
      </c>
      <c r="T29" s="7">
        <v>0</v>
      </c>
      <c r="U29" s="7">
        <v>0</v>
      </c>
      <c r="V29" s="7">
        <v>0</v>
      </c>
      <c r="W29" s="7">
        <v>0</v>
      </c>
      <c r="X29" s="423">
        <v>0</v>
      </c>
      <c r="Y29" s="423">
        <v>0</v>
      </c>
      <c r="Z29" s="7"/>
      <c r="AA29" s="7"/>
      <c r="AB29" s="7"/>
      <c r="AC29" s="7"/>
      <c r="AD29" s="62"/>
      <c r="AE29" s="4">
        <v>22</v>
      </c>
    </row>
    <row r="30" spans="1:31">
      <c r="A30" s="87" t="s">
        <v>38</v>
      </c>
      <c r="B30" s="50">
        <f>HLOOKUP($B$7,$F$8:$AC$75,AE30,FALSE)</f>
        <v>0</v>
      </c>
      <c r="C30" s="90"/>
      <c r="D30" s="90"/>
      <c r="E30" s="90"/>
      <c r="F30" s="93">
        <f>F28+F29</f>
        <v>0</v>
      </c>
      <c r="G30" s="93">
        <f t="shared" ref="G30:P30" si="50">G28+G29</f>
        <v>0</v>
      </c>
      <c r="H30" s="93">
        <f t="shared" si="50"/>
        <v>0</v>
      </c>
      <c r="I30" s="93">
        <f t="shared" si="50"/>
        <v>0</v>
      </c>
      <c r="J30" s="93">
        <f t="shared" si="50"/>
        <v>0</v>
      </c>
      <c r="K30" s="93">
        <f t="shared" si="50"/>
        <v>0</v>
      </c>
      <c r="L30" s="93">
        <f t="shared" si="50"/>
        <v>0</v>
      </c>
      <c r="M30" s="93">
        <f t="shared" si="50"/>
        <v>0</v>
      </c>
      <c r="N30" s="93">
        <f t="shared" si="50"/>
        <v>0</v>
      </c>
      <c r="O30" s="93">
        <f t="shared" si="50"/>
        <v>0</v>
      </c>
      <c r="P30" s="93">
        <f t="shared" si="50"/>
        <v>0</v>
      </c>
      <c r="Q30" s="93">
        <f>Q28+Q29</f>
        <v>0</v>
      </c>
      <c r="R30" s="93">
        <f>R28+R29</f>
        <v>0</v>
      </c>
      <c r="S30" s="93">
        <f t="shared" ref="S30:AB30" si="51">S28+S29</f>
        <v>0</v>
      </c>
      <c r="T30" s="93">
        <f t="shared" si="51"/>
        <v>0</v>
      </c>
      <c r="U30" s="93">
        <f t="shared" si="51"/>
        <v>0</v>
      </c>
      <c r="V30" s="93">
        <v>0</v>
      </c>
      <c r="W30" s="93">
        <f t="shared" si="51"/>
        <v>0</v>
      </c>
      <c r="X30" s="93">
        <f t="shared" si="51"/>
        <v>0</v>
      </c>
      <c r="Y30" s="93">
        <f t="shared" si="51"/>
        <v>0</v>
      </c>
      <c r="Z30" s="93">
        <f t="shared" si="51"/>
        <v>0</v>
      </c>
      <c r="AA30" s="93">
        <f t="shared" si="51"/>
        <v>0</v>
      </c>
      <c r="AB30" s="93">
        <f t="shared" si="51"/>
        <v>0</v>
      </c>
      <c r="AC30" s="93">
        <f>AC28+AC29</f>
        <v>0</v>
      </c>
      <c r="AD30" s="62"/>
      <c r="AE30" s="4">
        <v>23</v>
      </c>
    </row>
    <row r="31" spans="1:31">
      <c r="A31" s="59" t="s">
        <v>81</v>
      </c>
      <c r="B31" s="57"/>
      <c r="F31" s="22"/>
      <c r="G31" s="22"/>
      <c r="H31" s="22"/>
      <c r="I31" s="22"/>
      <c r="J31" s="22"/>
      <c r="K31" s="22"/>
      <c r="L31" s="22"/>
      <c r="M31" s="22"/>
      <c r="N31" s="22"/>
      <c r="O31" s="22"/>
      <c r="P31" s="22"/>
      <c r="Q31" s="22"/>
      <c r="R31" s="22"/>
      <c r="S31" s="22"/>
      <c r="T31" s="22"/>
      <c r="U31" s="22"/>
      <c r="V31" s="22"/>
      <c r="W31" s="22"/>
      <c r="X31" s="22"/>
      <c r="Y31" s="22"/>
      <c r="Z31" s="22"/>
      <c r="AA31" s="22"/>
      <c r="AB31" s="22"/>
      <c r="AC31" s="22"/>
      <c r="AD31" s="25"/>
      <c r="AE31" s="4">
        <v>24</v>
      </c>
    </row>
    <row r="32" spans="1:31">
      <c r="A32" s="88" t="s">
        <v>40</v>
      </c>
      <c r="B32" s="48">
        <f t="shared" ref="B32:B40" si="52">HLOOKUP($B$7,$F$8:$AC$75,AE32,FALSE)</f>
        <v>28199.690000000002</v>
      </c>
      <c r="E32" s="20" t="s">
        <v>24</v>
      </c>
      <c r="F32" s="9">
        <v>2370.64</v>
      </c>
      <c r="G32" s="9">
        <v>93395.88</v>
      </c>
      <c r="H32" s="9">
        <v>31143.7</v>
      </c>
      <c r="I32" s="9">
        <v>52540.53</v>
      </c>
      <c r="J32" s="9">
        <v>50566.64</v>
      </c>
      <c r="K32" s="9">
        <v>54695.80999999999</v>
      </c>
      <c r="L32" s="9">
        <v>387599.04000000004</v>
      </c>
      <c r="M32" s="9">
        <v>20586.98</v>
      </c>
      <c r="N32" s="9">
        <v>105640.31</v>
      </c>
      <c r="O32" s="9">
        <v>111971.7</v>
      </c>
      <c r="P32" s="9">
        <v>31028.859999999997</v>
      </c>
      <c r="Q32" s="9">
        <v>94656.18</v>
      </c>
      <c r="R32" s="9">
        <v>95274.539999999979</v>
      </c>
      <c r="S32" s="9">
        <v>42215.1</v>
      </c>
      <c r="T32" s="9">
        <v>43457.369999999995</v>
      </c>
      <c r="U32" s="9">
        <v>43798.100000000006</v>
      </c>
      <c r="V32" s="350">
        <v>43088.99</v>
      </c>
      <c r="W32" s="9">
        <v>45503.75</v>
      </c>
      <c r="X32" s="365">
        <v>37132.689999999995</v>
      </c>
      <c r="Y32" s="365">
        <v>28199.690000000002</v>
      </c>
      <c r="Z32" s="9"/>
      <c r="AA32" s="9"/>
      <c r="AB32" s="9"/>
      <c r="AC32" s="9"/>
      <c r="AD32" s="83">
        <f t="shared" ref="AD32:AD39" si="53">SUM(F32:AC32)</f>
        <v>1414866.5000000002</v>
      </c>
      <c r="AE32" s="4">
        <v>25</v>
      </c>
    </row>
    <row r="33" spans="1:31">
      <c r="A33" s="88" t="s">
        <v>41</v>
      </c>
      <c r="B33" s="48">
        <f t="shared" si="52"/>
        <v>26109.37</v>
      </c>
      <c r="E33" s="20" t="s">
        <v>24</v>
      </c>
      <c r="F33" s="9">
        <v>0</v>
      </c>
      <c r="G33" s="9">
        <v>0</v>
      </c>
      <c r="H33" s="9">
        <v>0</v>
      </c>
      <c r="I33" s="9">
        <v>0</v>
      </c>
      <c r="J33" s="9">
        <v>0</v>
      </c>
      <c r="K33" s="9">
        <v>0</v>
      </c>
      <c r="L33" s="9">
        <v>0</v>
      </c>
      <c r="M33" s="9">
        <v>2059.71</v>
      </c>
      <c r="N33" s="9">
        <v>626.34999999999991</v>
      </c>
      <c r="O33" s="9">
        <v>960.22</v>
      </c>
      <c r="P33" s="9">
        <v>835.58999999999992</v>
      </c>
      <c r="Q33" s="9">
        <v>881.79</v>
      </c>
      <c r="R33" s="9">
        <v>1369.45</v>
      </c>
      <c r="S33" s="9">
        <v>1046.3800000000001</v>
      </c>
      <c r="T33" s="9">
        <v>502.68</v>
      </c>
      <c r="U33" s="9">
        <v>937.44999999999993</v>
      </c>
      <c r="V33" s="350">
        <v>308.23</v>
      </c>
      <c r="W33" s="9">
        <v>-635.66999999999996</v>
      </c>
      <c r="X33" s="365">
        <v>13609.37</v>
      </c>
      <c r="Y33" s="365">
        <v>26109.37</v>
      </c>
      <c r="Z33" s="9"/>
      <c r="AA33" s="9"/>
      <c r="AB33" s="9"/>
      <c r="AC33" s="9"/>
      <c r="AD33" s="83">
        <f t="shared" si="53"/>
        <v>48610.92</v>
      </c>
      <c r="AE33" s="4">
        <v>26</v>
      </c>
    </row>
    <row r="34" spans="1:31">
      <c r="A34" s="88" t="s">
        <v>42</v>
      </c>
      <c r="B34" s="48">
        <f t="shared" si="52"/>
        <v>296668.99</v>
      </c>
      <c r="E34" s="20" t="s">
        <v>24</v>
      </c>
      <c r="F34" s="9">
        <v>0</v>
      </c>
      <c r="G34" s="9">
        <v>7400</v>
      </c>
      <c r="H34" s="9">
        <v>0</v>
      </c>
      <c r="I34" s="9">
        <v>19916.150000000001</v>
      </c>
      <c r="J34" s="9">
        <v>47936.11</v>
      </c>
      <c r="K34" s="9">
        <v>8453.4700000000012</v>
      </c>
      <c r="L34" s="9">
        <v>0</v>
      </c>
      <c r="M34" s="9">
        <v>58979.76</v>
      </c>
      <c r="N34" s="9">
        <v>48846.879999999997</v>
      </c>
      <c r="O34" s="9">
        <v>35531.11</v>
      </c>
      <c r="P34" s="9">
        <v>1367.68</v>
      </c>
      <c r="Q34" s="9">
        <v>67186.59</v>
      </c>
      <c r="R34" s="9">
        <v>41075.670000000006</v>
      </c>
      <c r="S34" s="9">
        <v>17760.22</v>
      </c>
      <c r="T34" s="9">
        <v>2227034.3899999997</v>
      </c>
      <c r="U34" s="9">
        <v>66943.240000000005</v>
      </c>
      <c r="V34" s="350">
        <v>121509.47</v>
      </c>
      <c r="W34" s="9">
        <v>120140.13</v>
      </c>
      <c r="X34" s="365">
        <v>-269428.60000000009</v>
      </c>
      <c r="Y34" s="365">
        <v>296668.99</v>
      </c>
      <c r="Z34" s="9"/>
      <c r="AA34" s="9"/>
      <c r="AB34" s="9"/>
      <c r="AC34" s="9"/>
      <c r="AD34" s="83">
        <f t="shared" si="53"/>
        <v>2917321.26</v>
      </c>
      <c r="AE34" s="4">
        <v>27</v>
      </c>
    </row>
    <row r="35" spans="1:31">
      <c r="A35" s="88" t="s">
        <v>43</v>
      </c>
      <c r="B35" s="48">
        <f t="shared" si="52"/>
        <v>24950.6</v>
      </c>
      <c r="E35" s="20" t="s">
        <v>24</v>
      </c>
      <c r="F35" s="9">
        <v>0</v>
      </c>
      <c r="G35" s="9">
        <v>0</v>
      </c>
      <c r="H35" s="9">
        <v>0</v>
      </c>
      <c r="I35" s="9">
        <v>0</v>
      </c>
      <c r="J35" s="9">
        <v>0</v>
      </c>
      <c r="K35" s="9">
        <v>0</v>
      </c>
      <c r="L35" s="9">
        <v>0</v>
      </c>
      <c r="M35" s="9">
        <v>0</v>
      </c>
      <c r="N35" s="9">
        <v>0</v>
      </c>
      <c r="O35" s="9">
        <v>0</v>
      </c>
      <c r="P35" s="9">
        <v>0</v>
      </c>
      <c r="Q35" s="9">
        <v>44.05</v>
      </c>
      <c r="R35" s="9">
        <v>0</v>
      </c>
      <c r="S35" s="9">
        <v>0</v>
      </c>
      <c r="T35" s="9">
        <v>31484.14</v>
      </c>
      <c r="U35" s="9">
        <v>799.46</v>
      </c>
      <c r="V35" s="350">
        <v>7595.5</v>
      </c>
      <c r="W35" s="9">
        <v>28000</v>
      </c>
      <c r="X35" s="365"/>
      <c r="Y35" s="365">
        <v>24950.6</v>
      </c>
      <c r="Z35" s="9"/>
      <c r="AA35" s="9"/>
      <c r="AB35" s="9"/>
      <c r="AC35" s="9"/>
      <c r="AD35" s="83">
        <f t="shared" si="53"/>
        <v>92873.75</v>
      </c>
      <c r="AE35" s="4">
        <v>28</v>
      </c>
    </row>
    <row r="36" spans="1:31">
      <c r="A36" s="88" t="s">
        <v>44</v>
      </c>
      <c r="B36" s="48">
        <f t="shared" si="52"/>
        <v>188906.05</v>
      </c>
      <c r="E36" s="20" t="s">
        <v>24</v>
      </c>
      <c r="F36" s="9">
        <v>0</v>
      </c>
      <c r="G36" s="9">
        <v>0</v>
      </c>
      <c r="H36" s="9">
        <v>0</v>
      </c>
      <c r="I36" s="9">
        <v>0</v>
      </c>
      <c r="J36" s="9">
        <v>0</v>
      </c>
      <c r="K36" s="9">
        <v>1690130.29</v>
      </c>
      <c r="L36" s="9">
        <v>1972486.5899999901</v>
      </c>
      <c r="M36" s="9">
        <v>125209.4</v>
      </c>
      <c r="N36" s="9">
        <v>365838.43</v>
      </c>
      <c r="O36" s="9">
        <v>962870.44000000006</v>
      </c>
      <c r="P36" s="9">
        <v>61932.480000000003</v>
      </c>
      <c r="Q36" s="9">
        <v>607176.25</v>
      </c>
      <c r="R36" s="9">
        <v>473922.20999999996</v>
      </c>
      <c r="S36" s="9">
        <v>287139.83</v>
      </c>
      <c r="T36" s="9">
        <v>367743.6</v>
      </c>
      <c r="U36" s="9">
        <v>1115821.73</v>
      </c>
      <c r="V36" s="350">
        <v>197461.45</v>
      </c>
      <c r="W36" s="9">
        <v>1047184.43</v>
      </c>
      <c r="X36" s="365">
        <v>1085980.1200000001</v>
      </c>
      <c r="Y36" s="365">
        <v>188906.05</v>
      </c>
      <c r="Z36" s="9"/>
      <c r="AA36" s="9"/>
      <c r="AB36" s="9"/>
      <c r="AC36" s="9"/>
      <c r="AD36" s="83">
        <f t="shared" si="53"/>
        <v>10549803.299999993</v>
      </c>
      <c r="AE36" s="4">
        <v>29</v>
      </c>
    </row>
    <row r="37" spans="1:31">
      <c r="A37" s="88" t="s">
        <v>45</v>
      </c>
      <c r="B37" s="48">
        <f t="shared" si="52"/>
        <v>474372.14999999997</v>
      </c>
      <c r="E37" s="20" t="s">
        <v>24</v>
      </c>
      <c r="F37" s="9">
        <v>0</v>
      </c>
      <c r="G37" s="9">
        <v>0</v>
      </c>
      <c r="H37" s="9">
        <v>0</v>
      </c>
      <c r="I37" s="9">
        <v>60985.97</v>
      </c>
      <c r="J37" s="9">
        <v>492647.55</v>
      </c>
      <c r="K37" s="9">
        <v>64479.06</v>
      </c>
      <c r="L37" s="9">
        <v>23768.05</v>
      </c>
      <c r="M37" s="9">
        <v>514855.13999999996</v>
      </c>
      <c r="N37" s="9">
        <v>548330.71</v>
      </c>
      <c r="O37" s="9">
        <v>176851.47</v>
      </c>
      <c r="P37" s="9">
        <v>0</v>
      </c>
      <c r="Q37" s="9">
        <v>1288803.8700000001</v>
      </c>
      <c r="R37" s="9">
        <v>110866.6</v>
      </c>
      <c r="S37" s="9">
        <v>597523.65000000014</v>
      </c>
      <c r="T37" s="9">
        <v>318348.46999999997</v>
      </c>
      <c r="U37" s="9">
        <v>387355.87000000011</v>
      </c>
      <c r="V37" s="350">
        <v>347240.67000000004</v>
      </c>
      <c r="W37" s="9">
        <v>426088.32</v>
      </c>
      <c r="X37" s="365">
        <v>-20340.169999999969</v>
      </c>
      <c r="Y37" s="365">
        <v>474372.14999999997</v>
      </c>
      <c r="Z37" s="9"/>
      <c r="AA37" s="9"/>
      <c r="AB37" s="9"/>
      <c r="AC37" s="9"/>
      <c r="AD37" s="83">
        <f t="shared" si="53"/>
        <v>5812177.3800000008</v>
      </c>
      <c r="AE37" s="4">
        <v>30</v>
      </c>
    </row>
    <row r="38" spans="1:31">
      <c r="A38" s="88" t="s">
        <v>46</v>
      </c>
      <c r="B38" s="48">
        <f t="shared" si="52"/>
        <v>3793.0299999999997</v>
      </c>
      <c r="E38" s="20" t="s">
        <v>24</v>
      </c>
      <c r="F38" s="9">
        <v>0</v>
      </c>
      <c r="G38" s="9">
        <v>0</v>
      </c>
      <c r="H38" s="9">
        <v>0</v>
      </c>
      <c r="I38" s="9">
        <v>0</v>
      </c>
      <c r="J38" s="9">
        <v>0</v>
      </c>
      <c r="K38" s="9">
        <v>0</v>
      </c>
      <c r="L38" s="9">
        <v>0</v>
      </c>
      <c r="M38" s="9">
        <v>807.83999999999992</v>
      </c>
      <c r="N38" s="9">
        <v>0</v>
      </c>
      <c r="O38" s="9">
        <v>0</v>
      </c>
      <c r="P38" s="9">
        <v>0</v>
      </c>
      <c r="Q38" s="9">
        <v>8242.64</v>
      </c>
      <c r="R38" s="9">
        <v>345</v>
      </c>
      <c r="S38" s="9">
        <v>1640.62</v>
      </c>
      <c r="T38" s="9">
        <v>0</v>
      </c>
      <c r="U38" s="9">
        <v>116169.14</v>
      </c>
      <c r="V38" s="350">
        <v>2716.29</v>
      </c>
      <c r="W38" s="9">
        <v>-108649</v>
      </c>
      <c r="X38" s="365">
        <v>-702.54</v>
      </c>
      <c r="Y38" s="365">
        <v>3793.0299999999997</v>
      </c>
      <c r="Z38" s="9"/>
      <c r="AA38" s="9"/>
      <c r="AB38" s="9"/>
      <c r="AC38" s="9"/>
      <c r="AD38" s="83">
        <f t="shared" si="53"/>
        <v>24363.019999999982</v>
      </c>
      <c r="AE38" s="4">
        <v>31</v>
      </c>
    </row>
    <row r="39" spans="1:31">
      <c r="A39" s="88" t="s">
        <v>82</v>
      </c>
      <c r="B39" s="48">
        <f t="shared" si="52"/>
        <v>0</v>
      </c>
      <c r="E39" s="20" t="s">
        <v>24</v>
      </c>
      <c r="F39" s="9"/>
      <c r="G39" s="9"/>
      <c r="H39" s="9"/>
      <c r="I39" s="9"/>
      <c r="J39" s="9"/>
      <c r="K39" s="9"/>
      <c r="L39" s="9"/>
      <c r="M39" s="9"/>
      <c r="N39" s="9"/>
      <c r="O39" s="9"/>
      <c r="P39" s="9"/>
      <c r="Q39" s="9"/>
      <c r="R39" s="9"/>
      <c r="S39" s="9"/>
      <c r="T39" s="9"/>
      <c r="U39" s="9"/>
      <c r="V39" s="9"/>
      <c r="W39" s="9"/>
      <c r="X39" s="9"/>
      <c r="Y39" s="9"/>
      <c r="Z39" s="9"/>
      <c r="AA39" s="9"/>
      <c r="AB39" s="9"/>
      <c r="AC39" s="9"/>
      <c r="AD39" s="83">
        <f t="shared" si="53"/>
        <v>0</v>
      </c>
      <c r="AE39" s="4">
        <v>32</v>
      </c>
    </row>
    <row r="40" spans="1:31">
      <c r="A40" s="87" t="s">
        <v>47</v>
      </c>
      <c r="B40" s="34">
        <f t="shared" si="52"/>
        <v>1042999.8799999999</v>
      </c>
      <c r="C40" s="90"/>
      <c r="D40" s="90"/>
      <c r="E40" s="90"/>
      <c r="F40" s="94">
        <f>SUM(F32:F39)</f>
        <v>2370.64</v>
      </c>
      <c r="G40" s="94">
        <f>SUM(G32:G39)</f>
        <v>100795.88</v>
      </c>
      <c r="H40" s="94">
        <f t="shared" ref="H40:Q40" si="54">SUM(H32:H39)</f>
        <v>31143.7</v>
      </c>
      <c r="I40" s="94">
        <f t="shared" si="54"/>
        <v>133442.65</v>
      </c>
      <c r="J40" s="94">
        <f t="shared" si="54"/>
        <v>591150.30000000005</v>
      </c>
      <c r="K40" s="94">
        <f t="shared" si="54"/>
        <v>1817758.6300000001</v>
      </c>
      <c r="L40" s="94">
        <f t="shared" si="54"/>
        <v>2383853.6799999899</v>
      </c>
      <c r="M40" s="94">
        <f t="shared" si="54"/>
        <v>722498.83</v>
      </c>
      <c r="N40" s="94">
        <f t="shared" si="54"/>
        <v>1069282.68</v>
      </c>
      <c r="O40" s="94">
        <f t="shared" si="54"/>
        <v>1288184.94</v>
      </c>
      <c r="P40" s="94">
        <f t="shared" si="54"/>
        <v>95164.61</v>
      </c>
      <c r="Q40" s="94">
        <f t="shared" si="54"/>
        <v>2066991.3699999999</v>
      </c>
      <c r="R40" s="94">
        <f>SUM(R32:R39)</f>
        <v>722853.46999999986</v>
      </c>
      <c r="S40" s="94">
        <f>SUM(S32:S39)</f>
        <v>947325.80000000016</v>
      </c>
      <c r="T40" s="94">
        <f t="shared" ref="T40:AC40" si="55">SUM(T32:T39)</f>
        <v>2988570.6499999994</v>
      </c>
      <c r="U40" s="94">
        <f t="shared" si="55"/>
        <v>1731824.99</v>
      </c>
      <c r="V40" s="94">
        <f t="shared" si="55"/>
        <v>719920.60000000009</v>
      </c>
      <c r="W40" s="94">
        <f t="shared" si="55"/>
        <v>1557631.9600000002</v>
      </c>
      <c r="X40" s="94">
        <f t="shared" si="55"/>
        <v>846250.87000000011</v>
      </c>
      <c r="Y40" s="94">
        <f t="shared" si="55"/>
        <v>1042999.8799999999</v>
      </c>
      <c r="Z40" s="94">
        <f t="shared" si="55"/>
        <v>0</v>
      </c>
      <c r="AA40" s="94">
        <f t="shared" si="55"/>
        <v>0</v>
      </c>
      <c r="AB40" s="94">
        <f t="shared" si="55"/>
        <v>0</v>
      </c>
      <c r="AC40" s="94">
        <f t="shared" si="55"/>
        <v>0</v>
      </c>
      <c r="AD40" s="64">
        <f>SUM(F40:AC40)</f>
        <v>20860016.129999992</v>
      </c>
      <c r="AE40" s="4">
        <v>33</v>
      </c>
    </row>
    <row r="41" spans="1:31">
      <c r="A41" s="59" t="s">
        <v>83</v>
      </c>
      <c r="B41" s="57"/>
      <c r="F41" s="22"/>
      <c r="G41" s="22"/>
      <c r="H41" s="22"/>
      <c r="I41" s="22"/>
      <c r="J41" s="22"/>
      <c r="K41" s="22"/>
      <c r="L41" s="22"/>
      <c r="M41" s="22"/>
      <c r="N41" s="22"/>
      <c r="O41" s="22"/>
      <c r="P41" s="22"/>
      <c r="Q41" s="22"/>
      <c r="R41" s="22"/>
      <c r="S41" s="22"/>
      <c r="T41" s="22"/>
      <c r="U41" s="22"/>
      <c r="V41" s="22"/>
      <c r="W41" s="22"/>
      <c r="X41" s="22"/>
      <c r="Y41" s="22"/>
      <c r="Z41" s="22"/>
      <c r="AA41" s="22"/>
      <c r="AB41" s="22"/>
      <c r="AC41" s="22"/>
      <c r="AD41" s="25"/>
      <c r="AE41" s="4">
        <v>34</v>
      </c>
    </row>
    <row r="42" spans="1:31">
      <c r="A42" s="88" t="s">
        <v>87</v>
      </c>
      <c r="B42" s="96">
        <f t="shared" ref="B42:B49" si="56">HLOOKUP($B$7,$F$8:$AC$75,AE42,FALSE)</f>
        <v>0</v>
      </c>
      <c r="E42" s="20" t="s">
        <v>110</v>
      </c>
      <c r="F42" s="9">
        <v>63362.557223955002</v>
      </c>
      <c r="G42" s="9">
        <v>46118.866522867582</v>
      </c>
      <c r="H42" s="9">
        <v>45295.161575193961</v>
      </c>
      <c r="I42" s="9">
        <v>41453.899556137279</v>
      </c>
      <c r="J42" s="9">
        <v>77192.84859007466</v>
      </c>
      <c r="K42" s="9">
        <v>18349.747865102829</v>
      </c>
      <c r="L42" s="9">
        <v>0</v>
      </c>
      <c r="M42" s="9">
        <v>2605.8461456476357</v>
      </c>
      <c r="N42" s="9">
        <v>15385.593751843191</v>
      </c>
      <c r="O42" s="9">
        <v>1953.46</v>
      </c>
      <c r="P42" s="9">
        <v>7889.8934560201969</v>
      </c>
      <c r="Q42" s="9">
        <v>57203.214292983699</v>
      </c>
      <c r="R42" s="9">
        <v>29093.807699999998</v>
      </c>
      <c r="S42" s="9">
        <v>53475.731099999997</v>
      </c>
      <c r="T42" s="9">
        <v>75290.575427100004</v>
      </c>
      <c r="U42" s="9">
        <v>66365.334731700001</v>
      </c>
      <c r="V42" s="350">
        <v>126290.85017399998</v>
      </c>
      <c r="W42" s="365">
        <v>162444.87</v>
      </c>
      <c r="X42" s="9">
        <v>177693.2678763</v>
      </c>
      <c r="Y42" s="9">
        <v>0</v>
      </c>
      <c r="Z42" s="9"/>
      <c r="AA42" s="9"/>
      <c r="AB42" s="9"/>
      <c r="AC42" s="9"/>
      <c r="AD42" s="25"/>
      <c r="AE42" s="4">
        <v>35</v>
      </c>
    </row>
    <row r="43" spans="1:31">
      <c r="A43" s="88" t="s">
        <v>88</v>
      </c>
      <c r="B43" s="96">
        <f t="shared" si="56"/>
        <v>0</v>
      </c>
      <c r="E43" s="20" t="s">
        <v>110</v>
      </c>
      <c r="F43" s="9">
        <v>396.37050012518716</v>
      </c>
      <c r="G43" s="9">
        <v>692.85848245406396</v>
      </c>
      <c r="H43" s="9">
        <v>594.50976145332766</v>
      </c>
      <c r="I43" s="9">
        <v>490.7545169817206</v>
      </c>
      <c r="J43" s="9">
        <v>873.21944747910732</v>
      </c>
      <c r="K43" s="9">
        <v>192.58145585640449</v>
      </c>
      <c r="L43" s="9">
        <v>0</v>
      </c>
      <c r="M43" s="9">
        <v>26.64273959718064</v>
      </c>
      <c r="N43" s="9">
        <v>207.42215105538708</v>
      </c>
      <c r="O43" s="9">
        <v>61.270201496525566</v>
      </c>
      <c r="P43" s="9">
        <v>199.5687396731021</v>
      </c>
      <c r="Q43" s="9">
        <v>97.881353626481712</v>
      </c>
      <c r="R43" s="9">
        <v>126.9619</v>
      </c>
      <c r="S43" s="9">
        <v>233.36169999999998</v>
      </c>
      <c r="T43" s="9">
        <v>328.55907370000006</v>
      </c>
      <c r="U43" s="9">
        <v>289.61038990000003</v>
      </c>
      <c r="V43" s="350">
        <v>551.11817799999994</v>
      </c>
      <c r="W43" s="365">
        <v>708.89</v>
      </c>
      <c r="X43" s="9">
        <v>775.43218610000008</v>
      </c>
      <c r="Y43" s="9">
        <v>0</v>
      </c>
      <c r="Z43" s="9"/>
      <c r="AA43" s="9"/>
      <c r="AB43" s="9"/>
      <c r="AC43" s="9"/>
      <c r="AD43" s="25"/>
      <c r="AE43" s="4">
        <v>36</v>
      </c>
    </row>
    <row r="44" spans="1:31">
      <c r="A44" s="88" t="s">
        <v>89</v>
      </c>
      <c r="B44" s="96">
        <f t="shared" si="56"/>
        <v>0</v>
      </c>
      <c r="E44" s="20" t="s">
        <v>110</v>
      </c>
      <c r="F44" s="9">
        <v>148042.748475356</v>
      </c>
      <c r="G44" s="9">
        <v>103805.18637689421</v>
      </c>
      <c r="H44" s="9">
        <v>98434.985350265037</v>
      </c>
      <c r="I44" s="9">
        <v>89597.168934124973</v>
      </c>
      <c r="J44" s="9">
        <v>165091.43504046081</v>
      </c>
      <c r="K44" s="9">
        <v>38859.319591013977</v>
      </c>
      <c r="L44" s="9">
        <v>0</v>
      </c>
      <c r="M44" s="9">
        <v>5573.9370984546385</v>
      </c>
      <c r="N44" s="9">
        <v>47360.223369322099</v>
      </c>
      <c r="O44" s="9">
        <v>16289.913992435066</v>
      </c>
      <c r="P44" s="9">
        <v>51128.246869446564</v>
      </c>
      <c r="Q44" s="9">
        <v>25424.829717532659</v>
      </c>
      <c r="R44" s="9">
        <v>6826.6437000000005</v>
      </c>
      <c r="S44" s="9">
        <v>12547.679099999999</v>
      </c>
      <c r="T44" s="9">
        <v>17666.368655100003</v>
      </c>
      <c r="U44" s="9">
        <v>15572.1278877</v>
      </c>
      <c r="V44" s="350">
        <v>29633.200493999997</v>
      </c>
      <c r="W44" s="365">
        <v>38116.47</v>
      </c>
      <c r="X44" s="9">
        <v>41694.392160300005</v>
      </c>
      <c r="Y44" s="9">
        <v>0</v>
      </c>
      <c r="Z44" s="9"/>
      <c r="AA44" s="9"/>
      <c r="AB44" s="9"/>
      <c r="AC44" s="9"/>
      <c r="AD44" s="25"/>
      <c r="AE44" s="4">
        <v>37</v>
      </c>
    </row>
    <row r="45" spans="1:31">
      <c r="A45" s="88" t="s">
        <v>90</v>
      </c>
      <c r="B45" s="96">
        <f t="shared" si="56"/>
        <v>0</v>
      </c>
      <c r="E45" s="20" t="s">
        <v>110</v>
      </c>
      <c r="F45" s="9"/>
      <c r="G45" s="9">
        <v>84.227375278567038</v>
      </c>
      <c r="H45" s="9">
        <v>73.896116920654848</v>
      </c>
      <c r="I45" s="9">
        <v>65.006908486758661</v>
      </c>
      <c r="J45" s="9">
        <v>119.84151173383438</v>
      </c>
      <c r="K45" s="9">
        <v>28.176209720600447</v>
      </c>
      <c r="L45" s="9">
        <v>0</v>
      </c>
      <c r="M45" s="9">
        <v>4.051978353613392</v>
      </c>
      <c r="N45" s="9">
        <v>33.92530449676962</v>
      </c>
      <c r="O45" s="9">
        <v>9.314946910465407</v>
      </c>
      <c r="P45" s="9">
        <v>32.652879048619091</v>
      </c>
      <c r="Q45" s="9">
        <v>16.612146787606537</v>
      </c>
      <c r="R45" s="9">
        <v>0</v>
      </c>
      <c r="S45" s="9">
        <v>0</v>
      </c>
      <c r="T45" s="9">
        <v>0</v>
      </c>
      <c r="U45" s="9">
        <v>0</v>
      </c>
      <c r="V45" s="350">
        <v>0</v>
      </c>
      <c r="W45" s="365">
        <v>0</v>
      </c>
      <c r="X45" s="9">
        <v>0</v>
      </c>
      <c r="Y45" s="9">
        <v>0</v>
      </c>
      <c r="Z45" s="9"/>
      <c r="AA45" s="9"/>
      <c r="AB45" s="9"/>
      <c r="AC45" s="9"/>
      <c r="AD45" s="25"/>
      <c r="AE45" s="4">
        <v>38</v>
      </c>
    </row>
    <row r="46" spans="1:31">
      <c r="A46" s="88" t="s">
        <v>91</v>
      </c>
      <c r="B46" s="96">
        <f t="shared" si="56"/>
        <v>550647.55850439996</v>
      </c>
      <c r="E46" s="20" t="s">
        <v>110</v>
      </c>
      <c r="F46" s="9">
        <v>1314673.9604537885</v>
      </c>
      <c r="G46" s="9">
        <v>1121683.8265730329</v>
      </c>
      <c r="H46" s="9">
        <v>1112030.9564166274</v>
      </c>
      <c r="I46" s="9">
        <v>1016083.4539814197</v>
      </c>
      <c r="J46" s="9">
        <v>1790234.5192647488</v>
      </c>
      <c r="K46" s="9">
        <v>390323.26172635506</v>
      </c>
      <c r="L46" s="9">
        <v>0</v>
      </c>
      <c r="M46" s="9">
        <v>54773.926250320408</v>
      </c>
      <c r="N46" s="9">
        <v>508869.54624915076</v>
      </c>
      <c r="O46" s="9">
        <v>179143.15841524696</v>
      </c>
      <c r="P46" s="9">
        <v>612200.35634936835</v>
      </c>
      <c r="Q46" s="9">
        <v>839004.15381047979</v>
      </c>
      <c r="R46" s="9">
        <v>148096.17319999999</v>
      </c>
      <c r="S46" s="9">
        <v>272207.44759999996</v>
      </c>
      <c r="T46" s="9">
        <v>383251.52258360002</v>
      </c>
      <c r="U46" s="9">
        <v>337819.38095719996</v>
      </c>
      <c r="V46" s="350">
        <v>642858.15778399981</v>
      </c>
      <c r="W46" s="365">
        <v>826892.91999999993</v>
      </c>
      <c r="X46" s="9">
        <v>904511.82077079988</v>
      </c>
      <c r="Y46" s="9">
        <v>550647.55850439996</v>
      </c>
      <c r="Z46" s="9"/>
      <c r="AA46" s="9"/>
      <c r="AB46" s="9"/>
      <c r="AC46" s="9"/>
      <c r="AD46" s="25"/>
      <c r="AE46" s="4">
        <v>39</v>
      </c>
    </row>
    <row r="47" spans="1:31">
      <c r="A47" s="88" t="s">
        <v>92</v>
      </c>
      <c r="B47" s="96">
        <f t="shared" si="56"/>
        <v>0</v>
      </c>
      <c r="E47" s="20" t="s">
        <v>110</v>
      </c>
      <c r="F47" s="9">
        <v>353154.35120557912</v>
      </c>
      <c r="G47" s="9">
        <v>329619.16073954327</v>
      </c>
      <c r="H47" s="9">
        <v>298237.48749515379</v>
      </c>
      <c r="I47" s="9">
        <v>255219.88600977079</v>
      </c>
      <c r="J47" s="9">
        <v>445680.76947246725</v>
      </c>
      <c r="K47" s="9">
        <v>108247.66924525285</v>
      </c>
      <c r="L47" s="9">
        <v>0</v>
      </c>
      <c r="M47" s="9">
        <v>15583.731002398501</v>
      </c>
      <c r="N47" s="9">
        <v>125391.03118162966</v>
      </c>
      <c r="O47" s="9">
        <v>44699.329615680566</v>
      </c>
      <c r="P47" s="9">
        <v>159275.9704142946</v>
      </c>
      <c r="Q47" s="9">
        <v>88866.03803091115</v>
      </c>
      <c r="R47" s="9">
        <v>88697.536599999992</v>
      </c>
      <c r="S47" s="9">
        <v>163030.07379999998</v>
      </c>
      <c r="T47" s="9">
        <v>229536.42364180001</v>
      </c>
      <c r="U47" s="9">
        <v>202326.27392859999</v>
      </c>
      <c r="V47" s="350">
        <v>385019.63789199991</v>
      </c>
      <c r="W47" s="365">
        <v>495241.45999999996</v>
      </c>
      <c r="X47" s="9">
        <v>541728.85493539996</v>
      </c>
      <c r="Y47" s="9">
        <v>0</v>
      </c>
      <c r="Z47" s="9"/>
      <c r="AA47" s="9"/>
      <c r="AB47" s="9"/>
      <c r="AC47" s="9"/>
      <c r="AD47" s="25"/>
      <c r="AE47" s="4">
        <v>40</v>
      </c>
    </row>
    <row r="48" spans="1:31">
      <c r="A48" s="88" t="s">
        <v>93</v>
      </c>
      <c r="B48" s="96">
        <f t="shared" si="56"/>
        <v>0</v>
      </c>
      <c r="E48" s="20" t="s">
        <v>110</v>
      </c>
      <c r="F48" s="9">
        <v>26134.371952450547</v>
      </c>
      <c r="G48" s="9">
        <v>24871.700436675361</v>
      </c>
      <c r="H48" s="9">
        <v>23138.811892402307</v>
      </c>
      <c r="I48" s="9">
        <v>22686.95561234876</v>
      </c>
      <c r="J48" s="9">
        <v>45482.353035418841</v>
      </c>
      <c r="K48" s="9">
        <v>11280.309983405641</v>
      </c>
      <c r="L48" s="9">
        <v>0</v>
      </c>
      <c r="M48" s="9">
        <v>1714.133570586275</v>
      </c>
      <c r="N48" s="9">
        <v>16608.752256231593</v>
      </c>
      <c r="O48" s="9">
        <v>6653.0886631635449</v>
      </c>
      <c r="P48" s="9">
        <v>23094.039329980489</v>
      </c>
      <c r="Q48" s="9">
        <v>11884.202245953267</v>
      </c>
      <c r="R48" s="9">
        <v>205.09229999999999</v>
      </c>
      <c r="S48" s="9">
        <v>376.96889999999996</v>
      </c>
      <c r="T48" s="9">
        <v>530.74927290000005</v>
      </c>
      <c r="U48" s="9">
        <v>467.83216829999998</v>
      </c>
      <c r="V48" s="350">
        <v>890.27</v>
      </c>
      <c r="W48" s="365">
        <v>1145.1299999999999</v>
      </c>
      <c r="X48" s="9">
        <v>1252.6212237</v>
      </c>
      <c r="Y48" s="9">
        <v>0</v>
      </c>
      <c r="Z48" s="9"/>
      <c r="AA48" s="9"/>
      <c r="AB48" s="9"/>
      <c r="AC48" s="9"/>
      <c r="AD48" s="25"/>
      <c r="AE48" s="4">
        <v>41</v>
      </c>
    </row>
    <row r="49" spans="1:31">
      <c r="A49" s="88" t="s">
        <v>94</v>
      </c>
      <c r="B49" s="96">
        <f t="shared" si="56"/>
        <v>0</v>
      </c>
      <c r="E49" s="20" t="s">
        <v>110</v>
      </c>
      <c r="F49" s="9"/>
      <c r="G49" s="9"/>
      <c r="H49" s="9"/>
      <c r="I49" s="9"/>
      <c r="J49" s="9"/>
      <c r="K49" s="9"/>
      <c r="L49" s="9"/>
      <c r="M49" s="9"/>
      <c r="N49" s="9"/>
      <c r="O49" s="9"/>
      <c r="P49" s="9"/>
      <c r="Q49" s="9"/>
      <c r="R49" s="9"/>
      <c r="S49" s="9"/>
      <c r="T49" s="9"/>
      <c r="U49" s="9"/>
      <c r="V49" s="9"/>
      <c r="W49" s="9"/>
      <c r="X49" s="9"/>
      <c r="Y49" s="9"/>
      <c r="Z49" s="9"/>
      <c r="AA49" s="9"/>
      <c r="AB49" s="9"/>
      <c r="AC49" s="9"/>
      <c r="AD49" s="25"/>
      <c r="AE49" s="4">
        <v>42</v>
      </c>
    </row>
    <row r="50" spans="1:31">
      <c r="A50" s="59" t="s">
        <v>50</v>
      </c>
      <c r="B50" s="57"/>
      <c r="F50" s="22"/>
      <c r="G50" s="22"/>
      <c r="H50" s="22"/>
      <c r="I50" s="22"/>
      <c r="J50" s="22"/>
      <c r="K50" s="22"/>
      <c r="L50" s="22"/>
      <c r="M50" s="22"/>
      <c r="N50" s="22"/>
      <c r="O50" s="22"/>
      <c r="P50" s="22"/>
      <c r="Q50" s="22"/>
      <c r="R50" s="22"/>
      <c r="S50" s="22"/>
      <c r="T50" s="22"/>
      <c r="U50" s="22"/>
      <c r="V50" s="22"/>
      <c r="W50" s="22"/>
      <c r="X50" s="22"/>
      <c r="Y50" s="22"/>
      <c r="Z50" s="22"/>
      <c r="AA50" s="22"/>
      <c r="AB50" s="22"/>
      <c r="AC50" s="22"/>
      <c r="AD50" s="25"/>
      <c r="AE50" s="4">
        <v>43</v>
      </c>
    </row>
    <row r="51" spans="1:31">
      <c r="A51" s="1" t="s">
        <v>59</v>
      </c>
      <c r="B51" s="31">
        <f>HLOOKUP($B$7,$F$8:$AC$75,AE51,FALSE)</f>
        <v>27891887</v>
      </c>
      <c r="F51" s="32">
        <f>$F$4</f>
        <v>27891887</v>
      </c>
      <c r="G51" s="32">
        <f t="shared" ref="G51:Q51" si="57">$F$4</f>
        <v>27891887</v>
      </c>
      <c r="H51" s="32">
        <f t="shared" si="57"/>
        <v>27891887</v>
      </c>
      <c r="I51" s="32">
        <f t="shared" si="57"/>
        <v>27891887</v>
      </c>
      <c r="J51" s="32">
        <f t="shared" si="57"/>
        <v>27891887</v>
      </c>
      <c r="K51" s="32">
        <f t="shared" si="57"/>
        <v>27891887</v>
      </c>
      <c r="L51" s="32">
        <f t="shared" si="57"/>
        <v>27891887</v>
      </c>
      <c r="M51" s="32">
        <f t="shared" si="57"/>
        <v>27891887</v>
      </c>
      <c r="N51" s="32">
        <f t="shared" si="57"/>
        <v>27891887</v>
      </c>
      <c r="O51" s="32">
        <f t="shared" si="57"/>
        <v>27891887</v>
      </c>
      <c r="P51" s="32">
        <f t="shared" si="57"/>
        <v>27891887</v>
      </c>
      <c r="Q51" s="32">
        <f t="shared" si="57"/>
        <v>27891887</v>
      </c>
      <c r="R51" s="32">
        <f>$G$4</f>
        <v>27891887</v>
      </c>
      <c r="S51" s="32">
        <f t="shared" ref="S51:AC51" si="58">$G$4</f>
        <v>27891887</v>
      </c>
      <c r="T51" s="32">
        <f t="shared" si="58"/>
        <v>27891887</v>
      </c>
      <c r="U51" s="32">
        <f t="shared" si="58"/>
        <v>27891887</v>
      </c>
      <c r="V51" s="32">
        <f t="shared" si="58"/>
        <v>27891887</v>
      </c>
      <c r="W51" s="32">
        <f t="shared" si="58"/>
        <v>27891887</v>
      </c>
      <c r="X51" s="32">
        <f t="shared" si="58"/>
        <v>27891887</v>
      </c>
      <c r="Y51" s="32">
        <f t="shared" si="58"/>
        <v>27891887</v>
      </c>
      <c r="Z51" s="32">
        <f t="shared" si="58"/>
        <v>27891887</v>
      </c>
      <c r="AA51" s="32">
        <f t="shared" si="58"/>
        <v>27891887</v>
      </c>
      <c r="AB51" s="32">
        <f t="shared" si="58"/>
        <v>27891887</v>
      </c>
      <c r="AC51" s="32">
        <f t="shared" si="58"/>
        <v>27891887</v>
      </c>
      <c r="AD51" s="60"/>
      <c r="AE51" s="4">
        <v>44</v>
      </c>
    </row>
    <row r="52" spans="1:31">
      <c r="A52" s="1" t="s">
        <v>60</v>
      </c>
      <c r="B52" s="31">
        <f>HLOOKUP($B$7,$F$8:$AC$75,AE52,FALSE)</f>
        <v>18594591.333333332</v>
      </c>
      <c r="F52" s="33">
        <f t="shared" ref="F52:Q52" si="59">F51*(F9/12)</f>
        <v>2324323.9166666665</v>
      </c>
      <c r="G52" s="33">
        <f t="shared" si="59"/>
        <v>4648647.833333333</v>
      </c>
      <c r="H52" s="33">
        <f t="shared" si="59"/>
        <v>6972971.75</v>
      </c>
      <c r="I52" s="33">
        <f t="shared" si="59"/>
        <v>9297295.666666666</v>
      </c>
      <c r="J52" s="33">
        <f t="shared" si="59"/>
        <v>11621619.583333334</v>
      </c>
      <c r="K52" s="33">
        <f t="shared" si="59"/>
        <v>13945943.5</v>
      </c>
      <c r="L52" s="33">
        <f t="shared" si="59"/>
        <v>16270267.416666668</v>
      </c>
      <c r="M52" s="33">
        <f t="shared" si="59"/>
        <v>18594591.333333332</v>
      </c>
      <c r="N52" s="33">
        <f t="shared" si="59"/>
        <v>20918915.25</v>
      </c>
      <c r="O52" s="33">
        <f t="shared" si="59"/>
        <v>23243239.166666668</v>
      </c>
      <c r="P52" s="33">
        <f t="shared" si="59"/>
        <v>25567563.083333332</v>
      </c>
      <c r="Q52" s="33">
        <f t="shared" si="59"/>
        <v>27891887</v>
      </c>
      <c r="R52" s="33">
        <f t="shared" ref="R52:AC52" si="60">R51*(R9/12)</f>
        <v>2324323.9166666665</v>
      </c>
      <c r="S52" s="33">
        <f t="shared" si="60"/>
        <v>4648647.833333333</v>
      </c>
      <c r="T52" s="33">
        <f t="shared" si="60"/>
        <v>6972971.75</v>
      </c>
      <c r="U52" s="33">
        <f t="shared" si="60"/>
        <v>9297295.666666666</v>
      </c>
      <c r="V52" s="33">
        <f t="shared" si="60"/>
        <v>11621619.583333334</v>
      </c>
      <c r="W52" s="33">
        <f t="shared" si="60"/>
        <v>13945943.5</v>
      </c>
      <c r="X52" s="33">
        <f t="shared" si="60"/>
        <v>16270267.416666668</v>
      </c>
      <c r="Y52" s="33">
        <f t="shared" si="60"/>
        <v>18594591.333333332</v>
      </c>
      <c r="Z52" s="33">
        <f t="shared" si="60"/>
        <v>20918915.25</v>
      </c>
      <c r="AA52" s="33">
        <f t="shared" si="60"/>
        <v>23243239.166666668</v>
      </c>
      <c r="AB52" s="33">
        <f t="shared" si="60"/>
        <v>25567563.083333332</v>
      </c>
      <c r="AC52" s="33">
        <f t="shared" si="60"/>
        <v>27891887</v>
      </c>
      <c r="AD52" s="62"/>
      <c r="AE52" s="4">
        <v>45</v>
      </c>
    </row>
    <row r="53" spans="1:31">
      <c r="A53" s="84" t="s">
        <v>55</v>
      </c>
      <c r="B53" s="96">
        <f>HLOOKUP($B$7,$F$8:$AC$75,AE53,FALSE)</f>
        <v>10557378.219999999</v>
      </c>
      <c r="F53" s="36">
        <f>F40</f>
        <v>2370.64</v>
      </c>
      <c r="G53" s="36">
        <f>F53+G40</f>
        <v>103166.52</v>
      </c>
      <c r="H53" s="36">
        <f t="shared" ref="H53:Q53" si="61">G53+H40</f>
        <v>134310.22</v>
      </c>
      <c r="I53" s="36">
        <f t="shared" si="61"/>
        <v>267752.87</v>
      </c>
      <c r="J53" s="36">
        <f t="shared" si="61"/>
        <v>858903.17</v>
      </c>
      <c r="K53" s="36">
        <f t="shared" si="61"/>
        <v>2676661.8000000003</v>
      </c>
      <c r="L53" s="36">
        <f t="shared" si="61"/>
        <v>5060515.4799999902</v>
      </c>
      <c r="M53" s="36">
        <f t="shared" si="61"/>
        <v>5783014.3099999903</v>
      </c>
      <c r="N53" s="36">
        <f t="shared" si="61"/>
        <v>6852296.98999999</v>
      </c>
      <c r="O53" s="36">
        <f t="shared" si="61"/>
        <v>8140481.9299999904</v>
      </c>
      <c r="P53" s="36">
        <f t="shared" si="61"/>
        <v>8235646.5399999907</v>
      </c>
      <c r="Q53" s="36">
        <f t="shared" si="61"/>
        <v>10302637.909999991</v>
      </c>
      <c r="R53" s="36">
        <f>R40</f>
        <v>722853.46999999986</v>
      </c>
      <c r="S53" s="36">
        <f>R53+S40</f>
        <v>1670179.27</v>
      </c>
      <c r="T53" s="36">
        <f>S53+T40</f>
        <v>4658749.92</v>
      </c>
      <c r="U53" s="36">
        <f t="shared" ref="U53" si="62">T53+U40</f>
        <v>6390574.9100000001</v>
      </c>
      <c r="V53" s="36">
        <f t="shared" ref="V53" si="63">U53+V40</f>
        <v>7110495.5099999998</v>
      </c>
      <c r="W53" s="36">
        <f t="shared" ref="W53" si="64">V53+W40</f>
        <v>8668127.4700000007</v>
      </c>
      <c r="X53" s="36">
        <f t="shared" ref="X53" si="65">W53+X40</f>
        <v>9514378.3399999999</v>
      </c>
      <c r="Y53" s="36">
        <f t="shared" ref="Y53" si="66">X53+Y40</f>
        <v>10557378.219999999</v>
      </c>
      <c r="Z53" s="36">
        <f t="shared" ref="Z53" si="67">Y53+Z40</f>
        <v>10557378.219999999</v>
      </c>
      <c r="AA53" s="36">
        <f t="shared" ref="AA53" si="68">Z53+AA40</f>
        <v>10557378.219999999</v>
      </c>
      <c r="AB53" s="36">
        <f t="shared" ref="AB53" si="69">AA53+AB40</f>
        <v>10557378.219999999</v>
      </c>
      <c r="AC53" s="36">
        <f t="shared" ref="AC53" si="70">AB53+AC40</f>
        <v>10557378.219999999</v>
      </c>
      <c r="AD53" s="65"/>
      <c r="AE53" s="4">
        <v>46</v>
      </c>
    </row>
    <row r="54" spans="1:31">
      <c r="A54" s="84" t="s">
        <v>14</v>
      </c>
      <c r="B54" s="96">
        <f>HLOOKUP($B$7,$F$8:$AC$75,AE54,FALSE)</f>
        <v>550647.55850439996</v>
      </c>
      <c r="E54" s="3"/>
      <c r="F54" s="36">
        <f>SUM(F42:F49)</f>
        <v>1905764.3598112545</v>
      </c>
      <c r="G54" s="36">
        <f t="shared" ref="G54:Q54" si="71">SUM(G42:G49)</f>
        <v>1626875.826506746</v>
      </c>
      <c r="H54" s="36">
        <f t="shared" si="71"/>
        <v>1577805.8086080165</v>
      </c>
      <c r="I54" s="36">
        <f t="shared" si="71"/>
        <v>1425597.1255192701</v>
      </c>
      <c r="J54" s="36">
        <f t="shared" si="71"/>
        <v>2524674.9863623832</v>
      </c>
      <c r="K54" s="36">
        <f t="shared" si="71"/>
        <v>567281.06607670744</v>
      </c>
      <c r="L54" s="36">
        <f t="shared" si="71"/>
        <v>0</v>
      </c>
      <c r="M54" s="36">
        <f t="shared" si="71"/>
        <v>80282.268785358247</v>
      </c>
      <c r="N54" s="36">
        <f t="shared" si="71"/>
        <v>713856.49426372943</v>
      </c>
      <c r="O54" s="36">
        <f t="shared" si="71"/>
        <v>248809.53583493311</v>
      </c>
      <c r="P54" s="36">
        <f t="shared" si="71"/>
        <v>853820.72803783196</v>
      </c>
      <c r="Q54" s="36">
        <f t="shared" si="71"/>
        <v>1022496.9315982746</v>
      </c>
      <c r="R54" s="36">
        <f>SUM(R42:R49)</f>
        <v>273046.21539999999</v>
      </c>
      <c r="S54" s="36">
        <f t="shared" ref="S54:AC54" si="72">SUM(S42:S49)</f>
        <v>501871.26219999988</v>
      </c>
      <c r="T54" s="36">
        <f t="shared" si="72"/>
        <v>706604.19865420007</v>
      </c>
      <c r="U54" s="36">
        <f t="shared" si="72"/>
        <v>622840.56006339996</v>
      </c>
      <c r="V54" s="36">
        <f t="shared" si="72"/>
        <v>1185243.2345219997</v>
      </c>
      <c r="W54" s="36">
        <f t="shared" si="72"/>
        <v>1524549.7399999998</v>
      </c>
      <c r="X54" s="36">
        <f t="shared" si="72"/>
        <v>1667656.3891526</v>
      </c>
      <c r="Y54" s="36">
        <f t="shared" si="72"/>
        <v>550647.55850439996</v>
      </c>
      <c r="Z54" s="36">
        <f t="shared" si="72"/>
        <v>0</v>
      </c>
      <c r="AA54" s="36">
        <f t="shared" si="72"/>
        <v>0</v>
      </c>
      <c r="AB54" s="36">
        <f t="shared" si="72"/>
        <v>0</v>
      </c>
      <c r="AC54" s="36">
        <f t="shared" si="72"/>
        <v>0</v>
      </c>
      <c r="AD54" s="65"/>
      <c r="AE54" s="4">
        <v>47</v>
      </c>
    </row>
    <row r="55" spans="1:31">
      <c r="A55" s="89" t="s">
        <v>56</v>
      </c>
      <c r="B55" s="34">
        <f>HLOOKUP($B$7,$F$8:$AC$75,AE55,FALSE)</f>
        <v>11108025.7785044</v>
      </c>
      <c r="C55" s="90"/>
      <c r="D55" s="90"/>
      <c r="E55" s="91"/>
      <c r="F55" s="35">
        <f>F53+F54</f>
        <v>1908134.9998112544</v>
      </c>
      <c r="G55" s="35">
        <f>G53+G54</f>
        <v>1730042.346506746</v>
      </c>
      <c r="H55" s="35">
        <f>H53+H54</f>
        <v>1712116.0286080164</v>
      </c>
      <c r="I55" s="35">
        <f t="shared" ref="I55:Q55" si="73">I53+I54</f>
        <v>1693349.9955192702</v>
      </c>
      <c r="J55" s="35">
        <f t="shared" si="73"/>
        <v>3383578.1563623832</v>
      </c>
      <c r="K55" s="35">
        <f t="shared" si="73"/>
        <v>3243942.8660767078</v>
      </c>
      <c r="L55" s="35">
        <f t="shared" si="73"/>
        <v>5060515.4799999902</v>
      </c>
      <c r="M55" s="35">
        <f t="shared" si="73"/>
        <v>5863296.5787853487</v>
      </c>
      <c r="N55" s="35">
        <f t="shared" si="73"/>
        <v>7566153.4842637191</v>
      </c>
      <c r="O55" s="35">
        <f t="shared" si="73"/>
        <v>8389291.4658349231</v>
      </c>
      <c r="P55" s="35">
        <f t="shared" si="73"/>
        <v>9089467.2680378221</v>
      </c>
      <c r="Q55" s="35">
        <f t="shared" si="73"/>
        <v>11325134.841598265</v>
      </c>
      <c r="R55" s="35">
        <f>R53+R54</f>
        <v>995899.68539999984</v>
      </c>
      <c r="S55" s="35">
        <f>S53+S54</f>
        <v>2172050.5321999998</v>
      </c>
      <c r="T55" s="35">
        <f>T53+T54</f>
        <v>5365354.1186541999</v>
      </c>
      <c r="U55" s="35">
        <f t="shared" ref="U55:AC55" si="74">U53+U54</f>
        <v>7013415.4700634005</v>
      </c>
      <c r="V55" s="35">
        <f t="shared" si="74"/>
        <v>8295738.7445219997</v>
      </c>
      <c r="W55" s="35">
        <f t="shared" si="74"/>
        <v>10192677.210000001</v>
      </c>
      <c r="X55" s="35">
        <f t="shared" si="74"/>
        <v>11182034.729152599</v>
      </c>
      <c r="Y55" s="35">
        <f t="shared" si="74"/>
        <v>11108025.7785044</v>
      </c>
      <c r="Z55" s="35">
        <f t="shared" si="74"/>
        <v>10557378.219999999</v>
      </c>
      <c r="AA55" s="35">
        <f t="shared" si="74"/>
        <v>10557378.219999999</v>
      </c>
      <c r="AB55" s="35">
        <f t="shared" si="74"/>
        <v>10557378.219999999</v>
      </c>
      <c r="AC55" s="35">
        <f t="shared" si="74"/>
        <v>10557378.219999999</v>
      </c>
      <c r="AD55" s="65"/>
      <c r="AE55" s="4">
        <v>48</v>
      </c>
    </row>
    <row r="56" spans="1:31">
      <c r="A56" s="84" t="s">
        <v>72</v>
      </c>
      <c r="B56" s="86">
        <f>IFERROR(HLOOKUP($B$7,$F$8:$AC$75,AE56,FALSE),"-  ")</f>
        <v>0.37851071962251959</v>
      </c>
      <c r="F56" s="86">
        <f>IFERROR(F53/F51,"-  ")</f>
        <v>8.4993890875866517E-5</v>
      </c>
      <c r="G56" s="86">
        <f t="shared" ref="G56:Q56" si="75">IFERROR(G53/G51,"-  ")</f>
        <v>3.6988002998864867E-3</v>
      </c>
      <c r="H56" s="86">
        <f t="shared" si="75"/>
        <v>4.8153866391327342E-3</v>
      </c>
      <c r="I56" s="86">
        <f t="shared" si="75"/>
        <v>9.5996685344379891E-3</v>
      </c>
      <c r="J56" s="86">
        <f t="shared" si="75"/>
        <v>3.079401440282617E-2</v>
      </c>
      <c r="K56" s="86">
        <f t="shared" si="75"/>
        <v>9.5965604621874465E-2</v>
      </c>
      <c r="L56" s="86">
        <f t="shared" si="75"/>
        <v>0.18143324185989962</v>
      </c>
      <c r="M56" s="86">
        <f t="shared" si="75"/>
        <v>0.20733678972670405</v>
      </c>
      <c r="N56" s="86">
        <f t="shared" si="75"/>
        <v>0.24567348168304246</v>
      </c>
      <c r="O56" s="86">
        <f t="shared" si="75"/>
        <v>0.29185841495772552</v>
      </c>
      <c r="P56" s="86">
        <f t="shared" si="75"/>
        <v>0.29527032502318651</v>
      </c>
      <c r="Q56" s="86">
        <f t="shared" si="75"/>
        <v>0.36937758675130122</v>
      </c>
      <c r="R56" s="86">
        <f>IFERROR(R53/R51,"-  ")</f>
        <v>2.5916262675235988E-2</v>
      </c>
      <c r="S56" s="86">
        <f t="shared" ref="S56:AC56" si="76">IFERROR(S53/S51,"-  ")</f>
        <v>5.9880468825934938E-2</v>
      </c>
      <c r="T56" s="86">
        <f t="shared" si="76"/>
        <v>0.1670288539459521</v>
      </c>
      <c r="U56" s="86">
        <f t="shared" si="76"/>
        <v>0.22911948947735233</v>
      </c>
      <c r="V56" s="86">
        <f t="shared" si="76"/>
        <v>0.25493060078724683</v>
      </c>
      <c r="W56" s="86">
        <f t="shared" si="76"/>
        <v>0.31077594248105195</v>
      </c>
      <c r="X56" s="86">
        <f t="shared" si="76"/>
        <v>0.34111633752137316</v>
      </c>
      <c r="Y56" s="86">
        <f t="shared" si="76"/>
        <v>0.37851071962251959</v>
      </c>
      <c r="Z56" s="86">
        <f t="shared" si="76"/>
        <v>0.37851071962251959</v>
      </c>
      <c r="AA56" s="86">
        <f t="shared" si="76"/>
        <v>0.37851071962251959</v>
      </c>
      <c r="AB56" s="86">
        <f t="shared" si="76"/>
        <v>0.37851071962251959</v>
      </c>
      <c r="AC56" s="86">
        <f t="shared" si="76"/>
        <v>0.37851071962251959</v>
      </c>
      <c r="AD56" s="95"/>
      <c r="AE56" s="4">
        <v>49</v>
      </c>
    </row>
    <row r="57" spans="1:31">
      <c r="A57" s="84" t="s">
        <v>73</v>
      </c>
      <c r="B57" s="86">
        <f>IFERROR(HLOOKUP($B$7,$F$8:$AC$75,AE57,FALSE),"-  ")</f>
        <v>0.39825293206244522</v>
      </c>
      <c r="F57" s="86">
        <f>IFERROR(F55/F51,"-  ")</f>
        <v>6.8411828852284334E-2</v>
      </c>
      <c r="G57" s="86">
        <f t="shared" ref="G57:Q57" si="77">IFERROR(G55/G51,"-  ")</f>
        <v>6.2026722914327953E-2</v>
      </c>
      <c r="H57" s="86">
        <f t="shared" si="77"/>
        <v>6.1384015667638993E-2</v>
      </c>
      <c r="I57" s="86">
        <f t="shared" si="77"/>
        <v>6.0711202347810682E-2</v>
      </c>
      <c r="J57" s="86">
        <f t="shared" si="77"/>
        <v>0.12131047843275657</v>
      </c>
      <c r="K57" s="86">
        <f t="shared" si="77"/>
        <v>0.11630417354253256</v>
      </c>
      <c r="L57" s="86">
        <f t="shared" si="77"/>
        <v>0.18143324185989962</v>
      </c>
      <c r="M57" s="86">
        <f t="shared" si="77"/>
        <v>0.21021512738759299</v>
      </c>
      <c r="N57" s="86">
        <f t="shared" si="77"/>
        <v>0.27126717831115976</v>
      </c>
      <c r="O57" s="86">
        <f t="shared" si="77"/>
        <v>0.30077891344658475</v>
      </c>
      <c r="P57" s="86">
        <f t="shared" si="77"/>
        <v>0.32588212006013872</v>
      </c>
      <c r="Q57" s="86">
        <f t="shared" si="77"/>
        <v>0.40603688239516622</v>
      </c>
      <c r="R57" s="86">
        <f>IFERROR(R55/R51,"-  ")</f>
        <v>3.5705712037339021E-2</v>
      </c>
      <c r="S57" s="86">
        <f t="shared" ref="S57:AC57" si="78">IFERROR(S55/S51,"-  ")</f>
        <v>7.7873918397848088E-2</v>
      </c>
      <c r="T57" s="86">
        <f t="shared" si="78"/>
        <v>0.19236253605409342</v>
      </c>
      <c r="U57" s="86">
        <f t="shared" si="78"/>
        <v>0.25145001734961137</v>
      </c>
      <c r="V57" s="86">
        <f t="shared" si="78"/>
        <v>0.29742479397403265</v>
      </c>
      <c r="W57" s="86">
        <f t="shared" si="78"/>
        <v>0.36543519662187074</v>
      </c>
      <c r="X57" s="86">
        <f t="shared" si="78"/>
        <v>0.40090635420803905</v>
      </c>
      <c r="Y57" s="86">
        <f t="shared" si="78"/>
        <v>0.39825293206244522</v>
      </c>
      <c r="Z57" s="86">
        <f t="shared" si="78"/>
        <v>0.37851071962251959</v>
      </c>
      <c r="AA57" s="86">
        <f t="shared" si="78"/>
        <v>0.37851071962251959</v>
      </c>
      <c r="AB57" s="86">
        <f t="shared" si="78"/>
        <v>0.37851071962251959</v>
      </c>
      <c r="AC57" s="86">
        <f t="shared" si="78"/>
        <v>0.37851071962251959</v>
      </c>
      <c r="AD57" s="95"/>
      <c r="AE57" s="4">
        <v>50</v>
      </c>
    </row>
    <row r="58" spans="1:31">
      <c r="A58" s="84" t="s">
        <v>74</v>
      </c>
      <c r="B58" s="86">
        <f>IFERROR(HLOOKUP($B$7,$F$8:$AC$75,AE58,FALSE),"-  ")</f>
        <v>0.56776607943377944</v>
      </c>
      <c r="F58" s="86">
        <f>IFERROR(F53/F52,"-  ")</f>
        <v>1.0199266905103982E-3</v>
      </c>
      <c r="G58" s="86">
        <f t="shared" ref="G58:Q58" si="79">IFERROR(G53/G52,"-  ")</f>
        <v>2.2192801799318922E-2</v>
      </c>
      <c r="H58" s="86">
        <f t="shared" si="79"/>
        <v>1.9261546556530937E-2</v>
      </c>
      <c r="I58" s="86">
        <f t="shared" si="79"/>
        <v>2.8799005603313967E-2</v>
      </c>
      <c r="J58" s="86">
        <f t="shared" si="79"/>
        <v>7.3905634566782813E-2</v>
      </c>
      <c r="K58" s="86">
        <f t="shared" si="79"/>
        <v>0.19193120924374893</v>
      </c>
      <c r="L58" s="86">
        <f t="shared" si="79"/>
        <v>0.31102841461697078</v>
      </c>
      <c r="M58" s="86">
        <f t="shared" si="79"/>
        <v>0.31100518459005611</v>
      </c>
      <c r="N58" s="86">
        <f t="shared" si="79"/>
        <v>0.32756464224405663</v>
      </c>
      <c r="O58" s="86">
        <f t="shared" si="79"/>
        <v>0.35023009794927062</v>
      </c>
      <c r="P58" s="86">
        <f t="shared" si="79"/>
        <v>0.3221130818434762</v>
      </c>
      <c r="Q58" s="86">
        <f t="shared" si="79"/>
        <v>0.36937758675130122</v>
      </c>
      <c r="R58" s="86">
        <f>IFERROR(R53/R52,"-  ")</f>
        <v>0.31099515210283185</v>
      </c>
      <c r="S58" s="86">
        <f t="shared" ref="S58:AC58" si="80">IFERROR(S53/S52,"-  ")</f>
        <v>0.35928281295560965</v>
      </c>
      <c r="T58" s="86">
        <f t="shared" si="80"/>
        <v>0.6681154157838084</v>
      </c>
      <c r="U58" s="86">
        <f t="shared" si="80"/>
        <v>0.68735846843205706</v>
      </c>
      <c r="V58" s="86">
        <f t="shared" si="80"/>
        <v>0.61183344188939237</v>
      </c>
      <c r="W58" s="86">
        <f t="shared" si="80"/>
        <v>0.6215518849621039</v>
      </c>
      <c r="X58" s="86">
        <f t="shared" si="80"/>
        <v>0.58477086432235392</v>
      </c>
      <c r="Y58" s="86">
        <f t="shared" si="80"/>
        <v>0.56776607943377944</v>
      </c>
      <c r="Z58" s="86">
        <f t="shared" si="80"/>
        <v>0.50468095949669278</v>
      </c>
      <c r="AA58" s="86">
        <f t="shared" si="80"/>
        <v>0.45421286354702345</v>
      </c>
      <c r="AB58" s="86">
        <f t="shared" si="80"/>
        <v>0.41292078504274865</v>
      </c>
      <c r="AC58" s="86">
        <f t="shared" si="80"/>
        <v>0.37851071962251959</v>
      </c>
      <c r="AD58" s="95"/>
      <c r="AE58" s="4">
        <v>51</v>
      </c>
    </row>
    <row r="59" spans="1:31">
      <c r="A59" s="59" t="s">
        <v>48</v>
      </c>
      <c r="B59" s="57"/>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95"/>
      <c r="AE59" s="4">
        <v>52</v>
      </c>
    </row>
    <row r="60" spans="1:31">
      <c r="A60" s="1" t="s">
        <v>52</v>
      </c>
      <c r="B60" s="31">
        <f>HLOOKUP($B$7,$F$8:$AC$75,AE60,FALSE)</f>
        <v>111567548</v>
      </c>
      <c r="F60" s="100">
        <f>SUM($F$4:$I$4)</f>
        <v>111567548</v>
      </c>
      <c r="G60" s="100">
        <f t="shared" ref="G60:AC60" si="81">SUM($F$4:$I$4)</f>
        <v>111567548</v>
      </c>
      <c r="H60" s="100">
        <f t="shared" si="81"/>
        <v>111567548</v>
      </c>
      <c r="I60" s="100">
        <f t="shared" si="81"/>
        <v>111567548</v>
      </c>
      <c r="J60" s="100">
        <f t="shared" si="81"/>
        <v>111567548</v>
      </c>
      <c r="K60" s="100">
        <f t="shared" si="81"/>
        <v>111567548</v>
      </c>
      <c r="L60" s="100">
        <f t="shared" si="81"/>
        <v>111567548</v>
      </c>
      <c r="M60" s="100">
        <f t="shared" si="81"/>
        <v>111567548</v>
      </c>
      <c r="N60" s="100">
        <f t="shared" si="81"/>
        <v>111567548</v>
      </c>
      <c r="O60" s="100">
        <f t="shared" si="81"/>
        <v>111567548</v>
      </c>
      <c r="P60" s="100">
        <f t="shared" si="81"/>
        <v>111567548</v>
      </c>
      <c r="Q60" s="100">
        <f t="shared" si="81"/>
        <v>111567548</v>
      </c>
      <c r="R60" s="100">
        <f t="shared" si="81"/>
        <v>111567548</v>
      </c>
      <c r="S60" s="100">
        <f t="shared" si="81"/>
        <v>111567548</v>
      </c>
      <c r="T60" s="100">
        <f t="shared" si="81"/>
        <v>111567548</v>
      </c>
      <c r="U60" s="100">
        <f t="shared" si="81"/>
        <v>111567548</v>
      </c>
      <c r="V60" s="100">
        <f t="shared" si="81"/>
        <v>111567548</v>
      </c>
      <c r="W60" s="100">
        <f t="shared" si="81"/>
        <v>111567548</v>
      </c>
      <c r="X60" s="100">
        <f t="shared" si="81"/>
        <v>111567548</v>
      </c>
      <c r="Y60" s="100">
        <f t="shared" si="81"/>
        <v>111567548</v>
      </c>
      <c r="Z60" s="100">
        <f t="shared" si="81"/>
        <v>111567548</v>
      </c>
      <c r="AA60" s="100">
        <f t="shared" si="81"/>
        <v>111567548</v>
      </c>
      <c r="AB60" s="100">
        <f>SUM($F$4:$I$4)</f>
        <v>111567548</v>
      </c>
      <c r="AC60" s="100">
        <f t="shared" si="81"/>
        <v>111567548</v>
      </c>
      <c r="AD60" s="95"/>
      <c r="AE60" s="4">
        <v>53</v>
      </c>
    </row>
    <row r="61" spans="1:31">
      <c r="A61" s="84" t="s">
        <v>58</v>
      </c>
      <c r="B61" s="96">
        <f>HLOOKUP($B$7,$F$8:$AC$75,AE61,FALSE)</f>
        <v>20860016.129999992</v>
      </c>
      <c r="F61" s="99">
        <f>F53</f>
        <v>2370.64</v>
      </c>
      <c r="G61" s="99">
        <f t="shared" ref="G61:Q61" si="82">G53</f>
        <v>103166.52</v>
      </c>
      <c r="H61" s="99">
        <f t="shared" si="82"/>
        <v>134310.22</v>
      </c>
      <c r="I61" s="99">
        <f t="shared" si="82"/>
        <v>267752.87</v>
      </c>
      <c r="J61" s="99">
        <f t="shared" si="82"/>
        <v>858903.17</v>
      </c>
      <c r="K61" s="99">
        <f t="shared" si="82"/>
        <v>2676661.8000000003</v>
      </c>
      <c r="L61" s="99">
        <f t="shared" si="82"/>
        <v>5060515.4799999902</v>
      </c>
      <c r="M61" s="99">
        <f t="shared" si="82"/>
        <v>5783014.3099999903</v>
      </c>
      <c r="N61" s="99">
        <f t="shared" si="82"/>
        <v>6852296.98999999</v>
      </c>
      <c r="O61" s="99">
        <f t="shared" si="82"/>
        <v>8140481.9299999904</v>
      </c>
      <c r="P61" s="99">
        <f t="shared" si="82"/>
        <v>8235646.5399999907</v>
      </c>
      <c r="Q61" s="99">
        <f t="shared" si="82"/>
        <v>10302637.909999991</v>
      </c>
      <c r="R61" s="99">
        <f>Q61+R40</f>
        <v>11025491.379999992</v>
      </c>
      <c r="S61" s="99">
        <f t="shared" ref="S61:AC61" si="83">R61+S40</f>
        <v>11972817.179999992</v>
      </c>
      <c r="T61" s="99">
        <f t="shared" si="83"/>
        <v>14961387.829999991</v>
      </c>
      <c r="U61" s="99">
        <f t="shared" si="83"/>
        <v>16693212.819999991</v>
      </c>
      <c r="V61" s="99">
        <f t="shared" si="83"/>
        <v>17413133.419999991</v>
      </c>
      <c r="W61" s="99">
        <f t="shared" si="83"/>
        <v>18970765.379999992</v>
      </c>
      <c r="X61" s="99">
        <f t="shared" si="83"/>
        <v>19817016.249999993</v>
      </c>
      <c r="Y61" s="99">
        <f t="shared" si="83"/>
        <v>20860016.129999992</v>
      </c>
      <c r="Z61" s="99">
        <f t="shared" si="83"/>
        <v>20860016.129999992</v>
      </c>
      <c r="AA61" s="99">
        <f t="shared" si="83"/>
        <v>20860016.129999992</v>
      </c>
      <c r="AB61" s="99">
        <f t="shared" si="83"/>
        <v>20860016.129999992</v>
      </c>
      <c r="AC61" s="99">
        <f t="shared" si="83"/>
        <v>20860016.129999992</v>
      </c>
      <c r="AD61" s="95"/>
      <c r="AE61" s="4">
        <v>54</v>
      </c>
    </row>
    <row r="62" spans="1:31">
      <c r="A62" s="89" t="s">
        <v>57</v>
      </c>
      <c r="B62" s="103">
        <f>HLOOKUP($B$7,$F$8:$AC$75,AE62,FALSE)</f>
        <v>21410663.68850439</v>
      </c>
      <c r="F62" s="34">
        <f>F61+F54</f>
        <v>1908134.9998112544</v>
      </c>
      <c r="G62" s="34">
        <f>G61+G54</f>
        <v>1730042.346506746</v>
      </c>
      <c r="H62" s="34">
        <f t="shared" ref="H62:Q62" si="84">H61+H54</f>
        <v>1712116.0286080164</v>
      </c>
      <c r="I62" s="34">
        <f t="shared" si="84"/>
        <v>1693349.9955192702</v>
      </c>
      <c r="J62" s="34">
        <f t="shared" si="84"/>
        <v>3383578.1563623832</v>
      </c>
      <c r="K62" s="34">
        <f t="shared" si="84"/>
        <v>3243942.8660767078</v>
      </c>
      <c r="L62" s="34">
        <f t="shared" si="84"/>
        <v>5060515.4799999902</v>
      </c>
      <c r="M62" s="34">
        <f t="shared" si="84"/>
        <v>5863296.5787853487</v>
      </c>
      <c r="N62" s="34">
        <f t="shared" si="84"/>
        <v>7566153.4842637191</v>
      </c>
      <c r="O62" s="34">
        <f t="shared" si="84"/>
        <v>8389291.4658349231</v>
      </c>
      <c r="P62" s="34">
        <f t="shared" si="84"/>
        <v>9089467.2680378221</v>
      </c>
      <c r="Q62" s="34">
        <f t="shared" si="84"/>
        <v>11325134.841598265</v>
      </c>
      <c r="R62" s="34">
        <f>R61+R54</f>
        <v>11298537.595399991</v>
      </c>
      <c r="S62" s="34">
        <f>S61+S54</f>
        <v>12474688.442199992</v>
      </c>
      <c r="T62" s="34">
        <f t="shared" ref="T62:AC62" si="85">T61+T54</f>
        <v>15667992.028654192</v>
      </c>
      <c r="U62" s="34">
        <f t="shared" si="85"/>
        <v>17316053.380063392</v>
      </c>
      <c r="V62" s="34">
        <f t="shared" si="85"/>
        <v>18598376.654521991</v>
      </c>
      <c r="W62" s="34">
        <f t="shared" si="85"/>
        <v>20495315.11999999</v>
      </c>
      <c r="X62" s="34">
        <f t="shared" si="85"/>
        <v>21484672.639152594</v>
      </c>
      <c r="Y62" s="34">
        <f t="shared" si="85"/>
        <v>21410663.68850439</v>
      </c>
      <c r="Z62" s="34">
        <f t="shared" si="85"/>
        <v>20860016.129999992</v>
      </c>
      <c r="AA62" s="34">
        <f t="shared" si="85"/>
        <v>20860016.129999992</v>
      </c>
      <c r="AB62" s="34">
        <f t="shared" si="85"/>
        <v>20860016.129999992</v>
      </c>
      <c r="AC62" s="34">
        <f t="shared" si="85"/>
        <v>20860016.129999992</v>
      </c>
      <c r="AD62" s="95"/>
      <c r="AE62" s="4">
        <v>55</v>
      </c>
    </row>
    <row r="63" spans="1:31">
      <c r="A63" s="84" t="s">
        <v>53</v>
      </c>
      <c r="B63" s="86">
        <f>IFERROR(HLOOKUP($B$7,$F$8:$AC$75,AE63,FALSE),"-  ")</f>
        <v>0.18697207659345522</v>
      </c>
      <c r="F63" s="86">
        <f>IFERROR(F61/F60,"-  ")</f>
        <v>2.1248472718966629E-5</v>
      </c>
      <c r="G63" s="86">
        <f t="shared" ref="G63:Q63" si="86">IFERROR(G61/G60,"-  ")</f>
        <v>9.2470007497162166E-4</v>
      </c>
      <c r="H63" s="86">
        <f t="shared" si="86"/>
        <v>1.2038466597831836E-3</v>
      </c>
      <c r="I63" s="86">
        <f t="shared" si="86"/>
        <v>2.3999171336094973E-3</v>
      </c>
      <c r="J63" s="86">
        <f t="shared" si="86"/>
        <v>7.6985036007065424E-3</v>
      </c>
      <c r="K63" s="86">
        <f t="shared" si="86"/>
        <v>2.3991401155468616E-2</v>
      </c>
      <c r="L63" s="86">
        <f t="shared" si="86"/>
        <v>4.5358310464974905E-2</v>
      </c>
      <c r="M63" s="86">
        <f t="shared" si="86"/>
        <v>5.1834197431676013E-2</v>
      </c>
      <c r="N63" s="86">
        <f t="shared" si="86"/>
        <v>6.1418370420760614E-2</v>
      </c>
      <c r="O63" s="86">
        <f t="shared" si="86"/>
        <v>7.296460373943138E-2</v>
      </c>
      <c r="P63" s="86">
        <f t="shared" si="86"/>
        <v>7.3817581255796627E-2</v>
      </c>
      <c r="Q63" s="86">
        <f t="shared" si="86"/>
        <v>9.2344396687825306E-2</v>
      </c>
      <c r="R63" s="86">
        <f>IFERROR(R61/R60,"-  ")</f>
        <v>9.8823462356634306E-2</v>
      </c>
      <c r="S63" s="86">
        <f t="shared" ref="S63:AC63" si="87">IFERROR(S61/S60,"-  ")</f>
        <v>0.10731451389430906</v>
      </c>
      <c r="T63" s="86">
        <f t="shared" si="87"/>
        <v>0.13410161017431332</v>
      </c>
      <c r="U63" s="86">
        <f t="shared" si="87"/>
        <v>0.14962426905716339</v>
      </c>
      <c r="V63" s="86">
        <f t="shared" si="87"/>
        <v>0.15607704688463703</v>
      </c>
      <c r="W63" s="86">
        <f t="shared" si="87"/>
        <v>0.17003838230808829</v>
      </c>
      <c r="X63" s="86">
        <f t="shared" si="87"/>
        <v>0.17762348106816861</v>
      </c>
      <c r="Y63" s="86">
        <f t="shared" si="87"/>
        <v>0.18697207659345522</v>
      </c>
      <c r="Z63" s="86">
        <f t="shared" si="87"/>
        <v>0.18697207659345522</v>
      </c>
      <c r="AA63" s="86">
        <f t="shared" si="87"/>
        <v>0.18697207659345522</v>
      </c>
      <c r="AB63" s="86">
        <f t="shared" si="87"/>
        <v>0.18697207659345522</v>
      </c>
      <c r="AC63" s="86">
        <f t="shared" si="87"/>
        <v>0.18697207659345522</v>
      </c>
      <c r="AD63" s="95"/>
      <c r="AE63" s="4">
        <v>56</v>
      </c>
    </row>
    <row r="64" spans="1:31">
      <c r="A64" s="84" t="s">
        <v>54</v>
      </c>
      <c r="B64" s="86">
        <f>IFERROR(HLOOKUP($B$7,$F$8:$AC$75,AE64,FALSE),"-  ")</f>
        <v>0.19190762970343661</v>
      </c>
      <c r="F64" s="86">
        <f>IFERROR(F62/F60,"-  ")</f>
        <v>1.7102957213071084E-2</v>
      </c>
      <c r="G64" s="86">
        <f t="shared" ref="G64:Q64" si="88">IFERROR(G62/G60,"-  ")</f>
        <v>1.5506680728581988E-2</v>
      </c>
      <c r="H64" s="86">
        <f t="shared" si="88"/>
        <v>1.5346003916909748E-2</v>
      </c>
      <c r="I64" s="86">
        <f t="shared" si="88"/>
        <v>1.517780058695267E-2</v>
      </c>
      <c r="J64" s="86">
        <f t="shared" si="88"/>
        <v>3.0327619608189142E-2</v>
      </c>
      <c r="K64" s="86">
        <f t="shared" si="88"/>
        <v>2.9076043385633139E-2</v>
      </c>
      <c r="L64" s="86">
        <f t="shared" si="88"/>
        <v>4.5358310464974905E-2</v>
      </c>
      <c r="M64" s="86">
        <f t="shared" si="88"/>
        <v>5.2553781846898247E-2</v>
      </c>
      <c r="N64" s="86">
        <f t="shared" si="88"/>
        <v>6.7816794577789941E-2</v>
      </c>
      <c r="O64" s="86">
        <f t="shared" si="88"/>
        <v>7.5194728361646188E-2</v>
      </c>
      <c r="P64" s="86">
        <f t="shared" si="88"/>
        <v>8.1470530015034681E-2</v>
      </c>
      <c r="Q64" s="86">
        <f t="shared" si="88"/>
        <v>0.10150922059879156</v>
      </c>
      <c r="R64" s="86">
        <f>IFERROR(R62/R60,"-  ")</f>
        <v>0.10127082469716006</v>
      </c>
      <c r="S64" s="86">
        <f t="shared" ref="S64:AC64" si="89">IFERROR(S62/S60,"-  ")</f>
        <v>0.11181287628728734</v>
      </c>
      <c r="T64" s="86">
        <f t="shared" si="89"/>
        <v>0.14043503070134866</v>
      </c>
      <c r="U64" s="86">
        <f t="shared" si="89"/>
        <v>0.15520690102522816</v>
      </c>
      <c r="V64" s="86">
        <f t="shared" si="89"/>
        <v>0.16670059518133348</v>
      </c>
      <c r="W64" s="86">
        <f t="shared" si="89"/>
        <v>0.18370319584329298</v>
      </c>
      <c r="X64" s="86">
        <f t="shared" si="89"/>
        <v>0.1925709852398351</v>
      </c>
      <c r="Y64" s="86">
        <f t="shared" si="89"/>
        <v>0.19190762970343661</v>
      </c>
      <c r="Z64" s="86">
        <f t="shared" si="89"/>
        <v>0.18697207659345522</v>
      </c>
      <c r="AA64" s="86">
        <f t="shared" si="89"/>
        <v>0.18697207659345522</v>
      </c>
      <c r="AB64" s="86">
        <f t="shared" si="89"/>
        <v>0.18697207659345522</v>
      </c>
      <c r="AC64" s="86">
        <f t="shared" si="89"/>
        <v>0.18697207659345522</v>
      </c>
      <c r="AD64" s="95"/>
      <c r="AE64" s="4">
        <v>57</v>
      </c>
    </row>
    <row r="65" spans="1:31">
      <c r="A65" s="59" t="s">
        <v>15</v>
      </c>
      <c r="B65" s="57"/>
      <c r="F65" s="22"/>
      <c r="G65" s="22"/>
      <c r="H65" s="22"/>
      <c r="I65" s="22"/>
      <c r="J65" s="22"/>
      <c r="K65" s="22"/>
      <c r="L65" s="22"/>
      <c r="M65" s="22"/>
      <c r="N65" s="22"/>
      <c r="O65" s="22"/>
      <c r="P65" s="22"/>
      <c r="Q65" s="22"/>
      <c r="R65" s="22"/>
      <c r="S65" s="22"/>
      <c r="T65" s="22"/>
      <c r="U65" s="22"/>
      <c r="V65" s="22"/>
      <c r="W65" s="22"/>
      <c r="X65" s="22"/>
      <c r="Y65" s="22"/>
      <c r="Z65" s="22"/>
      <c r="AA65" s="22"/>
      <c r="AB65" s="22"/>
      <c r="AC65" s="22"/>
      <c r="AD65" s="25"/>
      <c r="AE65" s="4">
        <v>58</v>
      </c>
    </row>
    <row r="66" spans="1:31">
      <c r="A66" s="18" t="s">
        <v>16</v>
      </c>
      <c r="B66" s="39">
        <f>HLOOKUP($B$7,$F$8:$AC$75,AE66,FALSE)</f>
        <v>0</v>
      </c>
      <c r="E66" s="20" t="s">
        <v>30</v>
      </c>
      <c r="F66" s="30"/>
      <c r="G66" s="30"/>
      <c r="H66" s="30"/>
      <c r="I66" s="30"/>
      <c r="J66" s="30"/>
      <c r="K66" s="30"/>
      <c r="L66" s="30"/>
      <c r="M66" s="30"/>
      <c r="N66" s="30"/>
      <c r="O66" s="30"/>
      <c r="P66" s="30"/>
      <c r="Q66" s="30"/>
      <c r="R66" s="30"/>
      <c r="S66" s="30"/>
      <c r="T66" s="30"/>
      <c r="U66" s="30"/>
      <c r="V66" s="30"/>
      <c r="W66" s="30"/>
      <c r="X66" s="30"/>
      <c r="Y66" s="30"/>
      <c r="Z66" s="30"/>
      <c r="AA66" s="30"/>
      <c r="AB66" s="30"/>
      <c r="AC66" s="30"/>
      <c r="AD66" s="62"/>
      <c r="AE66" s="4">
        <v>59</v>
      </c>
    </row>
    <row r="67" spans="1:31">
      <c r="A67" s="18" t="s">
        <v>17</v>
      </c>
      <c r="B67" s="39">
        <f>HLOOKUP($B$7,$F$8:$AC$75,AE67,FALSE)</f>
        <v>0</v>
      </c>
      <c r="E67" s="20" t="s">
        <v>30</v>
      </c>
      <c r="F67" s="30"/>
      <c r="G67" s="30"/>
      <c r="H67" s="30"/>
      <c r="I67" s="30"/>
      <c r="J67" s="30"/>
      <c r="K67" s="30"/>
      <c r="L67" s="30"/>
      <c r="M67" s="30"/>
      <c r="N67" s="30"/>
      <c r="O67" s="30"/>
      <c r="P67" s="30"/>
      <c r="Q67" s="30"/>
      <c r="R67" s="30"/>
      <c r="S67" s="30"/>
      <c r="T67" s="30"/>
      <c r="U67" s="30"/>
      <c r="V67" s="30"/>
      <c r="W67" s="30"/>
      <c r="X67" s="30"/>
      <c r="Y67" s="30"/>
      <c r="Z67" s="30"/>
      <c r="AA67" s="30"/>
      <c r="AB67" s="30"/>
      <c r="AC67" s="30"/>
      <c r="AD67" s="62"/>
      <c r="AE67" s="4">
        <v>60</v>
      </c>
    </row>
    <row r="68" spans="1:31">
      <c r="A68" s="18" t="s">
        <v>18</v>
      </c>
      <c r="B68" s="39">
        <f>HLOOKUP($B$7,$F$8:$AC$75,AE68,FALSE)</f>
        <v>0</v>
      </c>
      <c r="E68" s="20" t="s">
        <v>30</v>
      </c>
      <c r="F68" s="30"/>
      <c r="G68" s="30"/>
      <c r="H68" s="30"/>
      <c r="I68" s="30"/>
      <c r="J68" s="30"/>
      <c r="K68" s="30"/>
      <c r="L68" s="30"/>
      <c r="M68" s="30"/>
      <c r="N68" s="30"/>
      <c r="O68" s="30"/>
      <c r="P68" s="30"/>
      <c r="Q68" s="30"/>
      <c r="R68" s="30"/>
      <c r="S68" s="30"/>
      <c r="T68" s="30"/>
      <c r="U68" s="30"/>
      <c r="V68" s="30"/>
      <c r="W68" s="30"/>
      <c r="X68" s="30"/>
      <c r="Y68" s="30"/>
      <c r="Z68" s="30"/>
      <c r="AA68" s="30"/>
      <c r="AB68" s="30"/>
      <c r="AC68" s="30"/>
      <c r="AD68" s="62"/>
      <c r="AE68" s="4">
        <v>61</v>
      </c>
    </row>
    <row r="69" spans="1:31">
      <c r="A69" s="18" t="s">
        <v>19</v>
      </c>
      <c r="B69" s="39">
        <f>HLOOKUP($B$7,$F$8:$AC$75,AE69,FALSE)</f>
        <v>0.9</v>
      </c>
      <c r="E69" s="20" t="s">
        <v>31</v>
      </c>
      <c r="F69" s="30">
        <v>0.9</v>
      </c>
      <c r="G69" s="30">
        <v>0.9</v>
      </c>
      <c r="H69" s="30">
        <v>0.9</v>
      </c>
      <c r="I69" s="30">
        <v>0.9</v>
      </c>
      <c r="J69" s="30">
        <v>0.9</v>
      </c>
      <c r="K69" s="30">
        <v>0.9</v>
      </c>
      <c r="L69" s="30">
        <v>0.9</v>
      </c>
      <c r="M69" s="30">
        <v>0.9</v>
      </c>
      <c r="N69" s="30">
        <v>0.9</v>
      </c>
      <c r="O69" s="30">
        <v>0.9</v>
      </c>
      <c r="P69" s="30">
        <v>0.9</v>
      </c>
      <c r="Q69" s="30">
        <v>0.9</v>
      </c>
      <c r="R69" s="30">
        <v>0.9</v>
      </c>
      <c r="S69" s="30">
        <v>0.9</v>
      </c>
      <c r="T69" s="30">
        <v>0.9</v>
      </c>
      <c r="U69" s="30">
        <v>0.9</v>
      </c>
      <c r="V69" s="30">
        <v>0.9</v>
      </c>
      <c r="W69" s="30">
        <v>0.9</v>
      </c>
      <c r="X69" s="30">
        <v>0.9</v>
      </c>
      <c r="Y69" s="30">
        <v>0.9</v>
      </c>
      <c r="Z69" s="30"/>
      <c r="AA69" s="30"/>
      <c r="AB69" s="30"/>
      <c r="AC69" s="30"/>
      <c r="AD69" s="62"/>
      <c r="AE69" s="4">
        <v>62</v>
      </c>
    </row>
    <row r="70" spans="1:31">
      <c r="A70" s="59" t="s">
        <v>6</v>
      </c>
      <c r="B70" s="57"/>
      <c r="F70" s="22"/>
      <c r="G70" s="22"/>
      <c r="H70" s="22"/>
      <c r="I70" s="22"/>
      <c r="J70" s="22"/>
      <c r="K70" s="22"/>
      <c r="L70" s="22"/>
      <c r="M70" s="22"/>
      <c r="N70" s="22"/>
      <c r="O70" s="22"/>
      <c r="P70" s="22"/>
      <c r="Q70" s="22"/>
      <c r="R70" s="22"/>
      <c r="S70" s="22"/>
      <c r="T70" s="22"/>
      <c r="U70" s="22"/>
      <c r="V70" s="22"/>
      <c r="W70" s="22"/>
      <c r="X70" s="22"/>
      <c r="Y70" s="22"/>
      <c r="Z70" s="22"/>
      <c r="AA70" s="22"/>
      <c r="AB70" s="22"/>
      <c r="AC70" s="22"/>
      <c r="AD70" s="25"/>
      <c r="AE70" s="4">
        <v>63</v>
      </c>
    </row>
    <row r="71" spans="1:31">
      <c r="A71" s="18" t="s">
        <v>1</v>
      </c>
      <c r="B71" s="19">
        <f>HLOOKUP($B$7,$F$8:$AC$75,AE71,FALSE)</f>
        <v>12312</v>
      </c>
      <c r="E71" s="20" t="s">
        <v>110</v>
      </c>
      <c r="F71" s="7">
        <v>109</v>
      </c>
      <c r="G71" s="7">
        <v>1297</v>
      </c>
      <c r="H71" s="7">
        <v>2437</v>
      </c>
      <c r="I71" s="7">
        <v>3326</v>
      </c>
      <c r="J71" s="7">
        <v>4646</v>
      </c>
      <c r="K71" s="7">
        <v>4823</v>
      </c>
      <c r="L71" s="7">
        <v>5382</v>
      </c>
      <c r="M71" s="7">
        <v>5527</v>
      </c>
      <c r="N71" s="7">
        <v>5643</v>
      </c>
      <c r="O71" s="7">
        <v>5804</v>
      </c>
      <c r="P71" s="7">
        <v>6053</v>
      </c>
      <c r="Q71" s="7">
        <v>6220</v>
      </c>
      <c r="R71" s="7">
        <f>6092+597</f>
        <v>6689</v>
      </c>
      <c r="S71" s="7">
        <v>7521</v>
      </c>
      <c r="T71" s="7">
        <v>8056</v>
      </c>
      <c r="U71" s="7">
        <v>8418</v>
      </c>
      <c r="V71" s="306">
        <v>9353</v>
      </c>
      <c r="W71" s="375">
        <v>10462</v>
      </c>
      <c r="X71" s="7">
        <v>11415</v>
      </c>
      <c r="Y71" s="7">
        <v>12312</v>
      </c>
      <c r="Z71" s="7"/>
      <c r="AA71" s="7"/>
      <c r="AB71" s="7"/>
      <c r="AC71" s="7"/>
      <c r="AD71" s="25"/>
      <c r="AE71" s="4">
        <v>64</v>
      </c>
    </row>
    <row r="72" spans="1:31">
      <c r="A72" s="18" t="s">
        <v>32</v>
      </c>
      <c r="B72" s="19">
        <f>HLOOKUP($B$7,$F$8:$AC$75,AE72,FALSE)</f>
        <v>5072</v>
      </c>
      <c r="E72" s="20" t="s">
        <v>110</v>
      </c>
      <c r="F72" s="7">
        <v>346</v>
      </c>
      <c r="G72" s="7">
        <v>1236</v>
      </c>
      <c r="H72" s="7">
        <v>1430</v>
      </c>
      <c r="I72" s="7">
        <v>2088</v>
      </c>
      <c r="J72" s="7">
        <v>2318</v>
      </c>
      <c r="K72" s="7">
        <v>2899</v>
      </c>
      <c r="L72" s="7">
        <v>2899</v>
      </c>
      <c r="M72" s="7">
        <v>2904</v>
      </c>
      <c r="N72" s="7">
        <v>2904</v>
      </c>
      <c r="O72" s="7">
        <v>3019</v>
      </c>
      <c r="P72" s="7">
        <v>3177</v>
      </c>
      <c r="Q72" s="7">
        <v>3304</v>
      </c>
      <c r="R72" s="7">
        <v>3422</v>
      </c>
      <c r="S72" s="7">
        <v>3637</v>
      </c>
      <c r="T72" s="7">
        <v>3772</v>
      </c>
      <c r="U72" s="7">
        <v>4054</v>
      </c>
      <c r="V72" s="306">
        <v>4201</v>
      </c>
      <c r="W72" s="375">
        <v>4551</v>
      </c>
      <c r="X72" s="7">
        <v>4880</v>
      </c>
      <c r="Y72" s="7">
        <v>5072</v>
      </c>
      <c r="Z72" s="7"/>
      <c r="AA72" s="7"/>
      <c r="AB72" s="7"/>
      <c r="AC72" s="7"/>
      <c r="AD72" s="25"/>
      <c r="AE72" s="4">
        <v>65</v>
      </c>
    </row>
    <row r="73" spans="1:31" s="4" customFormat="1">
      <c r="A73" s="59" t="s">
        <v>27</v>
      </c>
      <c r="B73" s="57"/>
      <c r="C73" s="40"/>
      <c r="E73" s="40"/>
      <c r="F73" s="22"/>
      <c r="G73" s="22"/>
      <c r="H73" s="22"/>
      <c r="I73" s="22"/>
      <c r="J73" s="22"/>
      <c r="K73" s="22"/>
      <c r="L73" s="22"/>
      <c r="M73" s="22"/>
      <c r="N73" s="22"/>
      <c r="O73" s="22"/>
      <c r="P73" s="22"/>
      <c r="Q73" s="22"/>
      <c r="R73" s="22"/>
      <c r="S73" s="22"/>
      <c r="T73" s="22"/>
      <c r="U73" s="22"/>
      <c r="V73" s="22"/>
      <c r="W73" s="22"/>
      <c r="X73" s="22"/>
      <c r="Y73" s="22"/>
      <c r="Z73" s="22"/>
      <c r="AA73" s="22"/>
      <c r="AB73" s="22"/>
      <c r="AC73" s="22"/>
      <c r="AD73" s="25"/>
      <c r="AE73" s="4">
        <v>66</v>
      </c>
    </row>
    <row r="74" spans="1:31" s="4" customFormat="1">
      <c r="A74" s="18" t="s">
        <v>108</v>
      </c>
      <c r="B74" s="19">
        <f>HLOOKUP($B$7,$F$8:$AC$75,AE74,FALSE)</f>
        <v>78566</v>
      </c>
      <c r="C74" s="40"/>
      <c r="E74" s="20" t="s">
        <v>28</v>
      </c>
      <c r="F74" s="367">
        <v>78566</v>
      </c>
      <c r="G74" s="367">
        <v>78566</v>
      </c>
      <c r="H74" s="42">
        <v>78566</v>
      </c>
      <c r="I74" s="367">
        <v>78566</v>
      </c>
      <c r="J74" s="367">
        <v>78566</v>
      </c>
      <c r="K74" s="42">
        <v>78566</v>
      </c>
      <c r="L74" s="367">
        <v>78566</v>
      </c>
      <c r="M74" s="367">
        <v>78566</v>
      </c>
      <c r="N74" s="42">
        <v>78566</v>
      </c>
      <c r="O74" s="367">
        <v>78566</v>
      </c>
      <c r="P74" s="367">
        <v>78566</v>
      </c>
      <c r="Q74" s="42">
        <v>78566</v>
      </c>
      <c r="R74" s="367">
        <v>78566</v>
      </c>
      <c r="S74" s="367">
        <v>78566</v>
      </c>
      <c r="T74" s="42">
        <v>78566</v>
      </c>
      <c r="U74" s="367">
        <v>78566</v>
      </c>
      <c r="V74" s="19">
        <v>78566</v>
      </c>
      <c r="W74" s="376">
        <v>78566</v>
      </c>
      <c r="X74" s="41">
        <v>78566</v>
      </c>
      <c r="Y74" s="396">
        <v>78566</v>
      </c>
      <c r="Z74" s="42"/>
      <c r="AA74" s="41">
        <f>Z74</f>
        <v>0</v>
      </c>
      <c r="AB74" s="41">
        <f>Z74</f>
        <v>0</v>
      </c>
      <c r="AC74" s="42"/>
      <c r="AD74" s="25"/>
      <c r="AE74" s="4">
        <v>67</v>
      </c>
    </row>
    <row r="75" spans="1:31" s="4" customFormat="1" ht="15" customHeight="1">
      <c r="A75" s="18" t="s">
        <v>109</v>
      </c>
      <c r="B75" s="19">
        <f>HLOOKUP($B$7,$F$8:$AC$75,AE75,FALSE)</f>
        <v>78566</v>
      </c>
      <c r="C75" s="40"/>
      <c r="D75" s="40"/>
      <c r="E75" s="20" t="s">
        <v>28</v>
      </c>
      <c r="F75" s="367">
        <v>0</v>
      </c>
      <c r="G75" s="367">
        <v>0</v>
      </c>
      <c r="H75" s="42">
        <v>78566</v>
      </c>
      <c r="I75" s="367">
        <v>78566</v>
      </c>
      <c r="J75" s="367">
        <v>78566</v>
      </c>
      <c r="K75" s="42">
        <v>78566</v>
      </c>
      <c r="L75" s="367">
        <v>78566</v>
      </c>
      <c r="M75" s="367">
        <v>78566</v>
      </c>
      <c r="N75" s="42">
        <v>78566</v>
      </c>
      <c r="O75" s="367">
        <v>78566</v>
      </c>
      <c r="P75" s="367">
        <v>78566</v>
      </c>
      <c r="Q75" s="42">
        <v>78566</v>
      </c>
      <c r="R75" s="367">
        <v>78566</v>
      </c>
      <c r="S75" s="367">
        <v>78566</v>
      </c>
      <c r="T75" s="42">
        <v>78566</v>
      </c>
      <c r="U75" s="367">
        <v>78566</v>
      </c>
      <c r="V75" s="19">
        <v>78566</v>
      </c>
      <c r="W75" s="376">
        <v>78566</v>
      </c>
      <c r="X75" s="41">
        <v>78566</v>
      </c>
      <c r="Y75" s="396">
        <v>78566</v>
      </c>
      <c r="Z75" s="42"/>
      <c r="AA75" s="41">
        <f>Z75</f>
        <v>0</v>
      </c>
      <c r="AB75" s="41">
        <f>Z75</f>
        <v>0</v>
      </c>
      <c r="AC75" s="42"/>
      <c r="AD75" s="25"/>
      <c r="AE75" s="4">
        <v>68</v>
      </c>
    </row>
    <row r="76" spans="1:31" s="4" customFormat="1" ht="15" customHeight="1">
      <c r="C76" s="40"/>
      <c r="D76" s="40"/>
      <c r="E76" s="40"/>
      <c r="F76" s="40"/>
      <c r="G76" s="40"/>
      <c r="H76" s="40"/>
      <c r="I76" s="40"/>
      <c r="J76" s="40"/>
      <c r="K76" s="40"/>
      <c r="L76" s="40"/>
      <c r="M76" s="40"/>
      <c r="N76" s="40"/>
      <c r="O76" s="40"/>
      <c r="P76" s="40"/>
      <c r="Q76" s="40"/>
      <c r="R76" s="40"/>
      <c r="S76" s="40"/>
      <c r="T76" s="40"/>
      <c r="U76" s="436"/>
      <c r="V76" s="436"/>
      <c r="W76" s="438"/>
      <c r="X76" s="40"/>
      <c r="Y76" s="40"/>
      <c r="Z76" s="40"/>
      <c r="AA76" s="40"/>
      <c r="AB76" s="40"/>
      <c r="AC76" s="40"/>
      <c r="AD76" s="66"/>
    </row>
    <row r="77" spans="1:31" s="4" customFormat="1">
      <c r="A77" s="70" t="s">
        <v>36</v>
      </c>
      <c r="B77" s="67"/>
      <c r="C77" s="40"/>
      <c r="V77" s="154"/>
      <c r="AD77" s="66"/>
    </row>
    <row r="78" spans="1:31" s="4" customFormat="1">
      <c r="A78" s="59" t="s">
        <v>26</v>
      </c>
      <c r="B78" s="12"/>
      <c r="C78" s="40"/>
      <c r="S78" s="154"/>
      <c r="T78" s="154"/>
      <c r="U78" s="154"/>
      <c r="V78" s="154"/>
      <c r="AD78" s="66"/>
    </row>
    <row r="79" spans="1:31" s="4" customFormat="1">
      <c r="A79" s="82">
        <f>VLOOKUP(B7,E88:T111,2,FALSE)</f>
        <v>0</v>
      </c>
      <c r="B79" s="68"/>
      <c r="C79" s="40"/>
      <c r="AD79" s="66"/>
    </row>
    <row r="80" spans="1:31" s="4" customFormat="1">
      <c r="A80" s="59" t="s">
        <v>99</v>
      </c>
      <c r="B80" s="12"/>
      <c r="C80" s="40"/>
      <c r="AD80" s="66"/>
    </row>
    <row r="81" spans="1:32" s="4" customFormat="1">
      <c r="A81" s="82">
        <f>VLOOKUP(B7,E88:T111,6,FALSE)</f>
        <v>0</v>
      </c>
      <c r="B81" s="69"/>
      <c r="C81" s="40"/>
      <c r="AD81" s="66"/>
    </row>
    <row r="82" spans="1:32" s="4" customFormat="1">
      <c r="A82" s="59" t="s">
        <v>37</v>
      </c>
      <c r="B82" s="12"/>
      <c r="C82" s="40"/>
      <c r="AD82" s="66"/>
    </row>
    <row r="83" spans="1:32" s="4" customFormat="1" ht="15" customHeight="1">
      <c r="A83" s="82">
        <f>VLOOKUP(B7,E88:T111,10,FALSE)</f>
        <v>0</v>
      </c>
      <c r="B83" s="71"/>
      <c r="C83" s="40"/>
      <c r="AD83" s="66"/>
    </row>
    <row r="84" spans="1:32">
      <c r="A84" s="59" t="s">
        <v>49</v>
      </c>
    </row>
    <row r="85" spans="1:32">
      <c r="A85" s="82">
        <f>VLOOKUP(B7,E88:T111,14,FALSE)</f>
        <v>0</v>
      </c>
      <c r="D85" s="444" t="s">
        <v>35</v>
      </c>
      <c r="E85" s="444"/>
      <c r="F85" s="444"/>
      <c r="G85" s="444"/>
      <c r="H85" s="40"/>
      <c r="I85" s="40"/>
      <c r="J85" s="40"/>
      <c r="K85" s="40"/>
      <c r="L85" s="40"/>
      <c r="M85" s="40"/>
      <c r="N85" s="40"/>
      <c r="O85" s="40"/>
      <c r="P85" s="40"/>
      <c r="Q85" s="40"/>
      <c r="R85" s="40"/>
      <c r="S85" s="40"/>
      <c r="T85" s="40"/>
      <c r="U85" s="40"/>
      <c r="V85" s="40"/>
      <c r="W85" s="40"/>
      <c r="X85" s="40"/>
      <c r="Y85" s="40"/>
      <c r="Z85" s="40"/>
      <c r="AA85" s="40"/>
      <c r="AB85" s="40"/>
      <c r="AC85" s="40"/>
    </row>
    <row r="86" spans="1:32">
      <c r="A86" s="77"/>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32">
      <c r="A87" s="68"/>
      <c r="D87" s="40"/>
      <c r="E87" s="3"/>
      <c r="F87" s="443" t="s">
        <v>26</v>
      </c>
      <c r="G87" s="443"/>
      <c r="H87" s="443"/>
      <c r="I87" s="443"/>
      <c r="J87" s="443" t="s">
        <v>99</v>
      </c>
      <c r="K87" s="443"/>
      <c r="L87" s="443"/>
      <c r="M87" s="443"/>
      <c r="N87" s="443" t="s">
        <v>34</v>
      </c>
      <c r="O87" s="443"/>
      <c r="P87" s="443"/>
      <c r="Q87" s="443"/>
      <c r="R87" s="443" t="s">
        <v>49</v>
      </c>
      <c r="S87" s="443"/>
      <c r="T87" s="443"/>
      <c r="U87" s="111"/>
      <c r="V87" s="111"/>
      <c r="W87" s="111"/>
      <c r="X87" s="111"/>
      <c r="Y87" s="111"/>
      <c r="Z87" s="111"/>
      <c r="AA87" s="111"/>
      <c r="AB87" s="111"/>
      <c r="AC87" s="111"/>
      <c r="AD87" s="443" t="s">
        <v>49</v>
      </c>
      <c r="AE87" s="443"/>
      <c r="AF87" s="443"/>
    </row>
    <row r="88" spans="1:32">
      <c r="D88" s="40"/>
      <c r="E88" s="14">
        <v>40909</v>
      </c>
      <c r="F88" s="442"/>
      <c r="G88" s="442"/>
      <c r="H88" s="442"/>
      <c r="I88" s="442"/>
      <c r="J88" s="442"/>
      <c r="K88" s="442"/>
      <c r="L88" s="442"/>
      <c r="M88" s="442"/>
      <c r="N88" s="442"/>
      <c r="O88" s="442"/>
      <c r="P88" s="442"/>
      <c r="Q88" s="442"/>
      <c r="R88" s="446" t="s">
        <v>119</v>
      </c>
      <c r="S88" s="446"/>
      <c r="T88" s="446"/>
      <c r="AD88" s="3"/>
    </row>
    <row r="89" spans="1:32">
      <c r="D89" s="40"/>
      <c r="E89" s="14">
        <v>40940</v>
      </c>
      <c r="F89" s="442"/>
      <c r="G89" s="442"/>
      <c r="H89" s="442"/>
      <c r="I89" s="442"/>
      <c r="J89" s="442"/>
      <c r="K89" s="442"/>
      <c r="L89" s="442"/>
      <c r="M89" s="442"/>
      <c r="N89" s="442"/>
      <c r="O89" s="442"/>
      <c r="P89" s="442"/>
      <c r="Q89" s="442"/>
      <c r="R89" s="446"/>
      <c r="S89" s="446"/>
      <c r="T89" s="446"/>
      <c r="AD89" s="3"/>
    </row>
    <row r="90" spans="1:32">
      <c r="D90" s="40"/>
      <c r="E90" s="14">
        <v>40969</v>
      </c>
      <c r="F90" s="442"/>
      <c r="G90" s="442"/>
      <c r="H90" s="442"/>
      <c r="I90" s="442"/>
      <c r="J90" s="442"/>
      <c r="K90" s="442"/>
      <c r="L90" s="442"/>
      <c r="M90" s="442"/>
      <c r="N90" s="442"/>
      <c r="O90" s="442"/>
      <c r="P90" s="442"/>
      <c r="Q90" s="442"/>
      <c r="R90" s="445"/>
      <c r="S90" s="445"/>
      <c r="T90" s="445"/>
      <c r="AD90" s="3"/>
    </row>
    <row r="91" spans="1:32">
      <c r="D91" s="40"/>
      <c r="E91" s="14">
        <v>41000</v>
      </c>
      <c r="F91" s="442"/>
      <c r="G91" s="442"/>
      <c r="H91" s="442"/>
      <c r="I91" s="442"/>
      <c r="J91" s="442"/>
      <c r="K91" s="442"/>
      <c r="L91" s="442"/>
      <c r="M91" s="442"/>
      <c r="N91" s="442"/>
      <c r="O91" s="442"/>
      <c r="P91" s="442"/>
      <c r="Q91" s="442"/>
      <c r="R91" s="445"/>
      <c r="S91" s="445"/>
      <c r="T91" s="445"/>
      <c r="AD91" s="3"/>
    </row>
    <row r="92" spans="1:32" ht="28.5" customHeight="1">
      <c r="D92" s="40"/>
      <c r="E92" s="14">
        <v>41030</v>
      </c>
      <c r="F92" s="442"/>
      <c r="G92" s="442"/>
      <c r="H92" s="442"/>
      <c r="I92" s="442"/>
      <c r="J92" s="442"/>
      <c r="K92" s="442"/>
      <c r="L92" s="442"/>
      <c r="M92" s="442"/>
      <c r="N92" s="442"/>
      <c r="O92" s="442"/>
      <c r="P92" s="442"/>
      <c r="Q92" s="442"/>
      <c r="R92" s="445" t="s">
        <v>120</v>
      </c>
      <c r="S92" s="445"/>
      <c r="T92" s="445"/>
      <c r="AD92" s="3"/>
    </row>
    <row r="93" spans="1:32">
      <c r="D93" s="40"/>
      <c r="E93" s="14">
        <v>41061</v>
      </c>
      <c r="F93" s="442"/>
      <c r="G93" s="442"/>
      <c r="H93" s="442"/>
      <c r="I93" s="442"/>
      <c r="J93" s="442"/>
      <c r="K93" s="442"/>
      <c r="L93" s="442"/>
      <c r="M93" s="442"/>
      <c r="N93" s="442"/>
      <c r="O93" s="442"/>
      <c r="P93" s="442"/>
      <c r="Q93" s="442"/>
      <c r="R93" s="445" t="s">
        <v>187</v>
      </c>
      <c r="S93" s="445"/>
      <c r="T93" s="445"/>
      <c r="AD93" s="3"/>
    </row>
    <row r="94" spans="1:32">
      <c r="D94" s="40"/>
      <c r="E94" s="14">
        <v>41091</v>
      </c>
      <c r="F94" s="442"/>
      <c r="G94" s="442"/>
      <c r="H94" s="442"/>
      <c r="I94" s="442"/>
      <c r="J94" s="442"/>
      <c r="K94" s="442"/>
      <c r="L94" s="442"/>
      <c r="M94" s="442"/>
      <c r="N94" s="442"/>
      <c r="O94" s="442"/>
      <c r="P94" s="442"/>
      <c r="Q94" s="442"/>
      <c r="R94" s="445" t="s">
        <v>121</v>
      </c>
      <c r="S94" s="445"/>
      <c r="T94" s="445"/>
      <c r="AD94" s="3"/>
    </row>
    <row r="95" spans="1:32">
      <c r="D95" s="40"/>
      <c r="E95" s="14">
        <v>41122</v>
      </c>
      <c r="F95" s="442"/>
      <c r="G95" s="442"/>
      <c r="H95" s="442"/>
      <c r="I95" s="442"/>
      <c r="J95" s="442"/>
      <c r="K95" s="442"/>
      <c r="L95" s="442"/>
      <c r="M95" s="442"/>
      <c r="N95" s="442"/>
      <c r="O95" s="442"/>
      <c r="P95" s="442"/>
      <c r="Q95" s="442"/>
      <c r="R95" s="445" t="s">
        <v>121</v>
      </c>
      <c r="S95" s="445"/>
      <c r="T95" s="445"/>
      <c r="AD95" s="3"/>
    </row>
    <row r="96" spans="1:32">
      <c r="D96" s="43"/>
      <c r="E96" s="14">
        <v>41153</v>
      </c>
      <c r="F96" s="442"/>
      <c r="G96" s="442"/>
      <c r="H96" s="442"/>
      <c r="I96" s="442"/>
      <c r="J96" s="442"/>
      <c r="K96" s="442"/>
      <c r="L96" s="442"/>
      <c r="M96" s="442"/>
      <c r="N96" s="442"/>
      <c r="O96" s="442"/>
      <c r="P96" s="442"/>
      <c r="Q96" s="442"/>
      <c r="R96" s="445"/>
      <c r="S96" s="445"/>
      <c r="T96" s="445"/>
      <c r="AD96" s="3"/>
    </row>
    <row r="97" spans="4:30">
      <c r="D97" s="43"/>
      <c r="E97" s="14">
        <v>41183</v>
      </c>
      <c r="F97" s="442"/>
      <c r="G97" s="442"/>
      <c r="H97" s="442"/>
      <c r="I97" s="442"/>
      <c r="J97" s="442"/>
      <c r="K97" s="442"/>
      <c r="L97" s="442"/>
      <c r="M97" s="442"/>
      <c r="N97" s="442"/>
      <c r="O97" s="442"/>
      <c r="P97" s="442"/>
      <c r="Q97" s="442"/>
      <c r="R97" s="445"/>
      <c r="S97" s="445"/>
      <c r="T97" s="445"/>
      <c r="AD97" s="3"/>
    </row>
    <row r="98" spans="4:30">
      <c r="D98" s="43"/>
      <c r="E98" s="14">
        <v>41214</v>
      </c>
      <c r="F98" s="442"/>
      <c r="G98" s="442"/>
      <c r="H98" s="442"/>
      <c r="I98" s="442"/>
      <c r="J98" s="442"/>
      <c r="K98" s="442"/>
      <c r="L98" s="442"/>
      <c r="M98" s="442"/>
      <c r="N98" s="442"/>
      <c r="O98" s="442"/>
      <c r="P98" s="442"/>
      <c r="Q98" s="442"/>
      <c r="R98" s="445"/>
      <c r="S98" s="445"/>
      <c r="T98" s="445"/>
      <c r="AD98" s="3"/>
    </row>
    <row r="99" spans="4:30">
      <c r="D99" s="43"/>
      <c r="E99" s="14">
        <v>41244</v>
      </c>
      <c r="F99" s="442"/>
      <c r="G99" s="442"/>
      <c r="H99" s="442"/>
      <c r="I99" s="442"/>
      <c r="J99" s="442"/>
      <c r="K99" s="442"/>
      <c r="L99" s="442"/>
      <c r="M99" s="442"/>
      <c r="N99" s="442"/>
      <c r="O99" s="442"/>
      <c r="P99" s="442"/>
      <c r="Q99" s="442"/>
      <c r="R99" s="445"/>
      <c r="S99" s="445"/>
      <c r="T99" s="445"/>
      <c r="AD99" s="3"/>
    </row>
    <row r="100" spans="4:30">
      <c r="E100" s="14">
        <v>41275</v>
      </c>
      <c r="F100" s="442"/>
      <c r="G100" s="442"/>
      <c r="H100" s="442"/>
      <c r="I100" s="442"/>
      <c r="J100" s="442"/>
      <c r="K100" s="442"/>
      <c r="L100" s="442"/>
      <c r="M100" s="442"/>
      <c r="N100" s="442"/>
      <c r="O100" s="442"/>
      <c r="P100" s="442"/>
      <c r="Q100" s="442"/>
      <c r="R100" s="445"/>
      <c r="S100" s="445"/>
      <c r="T100" s="445"/>
      <c r="AD100" s="3"/>
    </row>
    <row r="101" spans="4:30">
      <c r="E101" s="14">
        <v>41306</v>
      </c>
      <c r="F101" s="442"/>
      <c r="G101" s="442"/>
      <c r="H101" s="442"/>
      <c r="I101" s="442"/>
      <c r="J101" s="442"/>
      <c r="K101" s="442"/>
      <c r="L101" s="442"/>
      <c r="M101" s="442"/>
      <c r="N101" s="442"/>
      <c r="O101" s="442"/>
      <c r="P101" s="442"/>
      <c r="Q101" s="442"/>
      <c r="R101" s="445"/>
      <c r="S101" s="445"/>
      <c r="T101" s="445"/>
      <c r="AD101" s="3"/>
    </row>
    <row r="102" spans="4:30">
      <c r="E102" s="14">
        <v>41334</v>
      </c>
      <c r="F102" s="442"/>
      <c r="G102" s="442"/>
      <c r="H102" s="442"/>
      <c r="I102" s="442"/>
      <c r="J102" s="442"/>
      <c r="K102" s="442"/>
      <c r="L102" s="442"/>
      <c r="M102" s="442"/>
      <c r="N102" s="442"/>
      <c r="O102" s="442"/>
      <c r="P102" s="442"/>
      <c r="Q102" s="442"/>
      <c r="R102" s="445"/>
      <c r="S102" s="445"/>
      <c r="T102" s="445"/>
      <c r="AD102" s="3"/>
    </row>
    <row r="103" spans="4:30">
      <c r="E103" s="14">
        <v>41365</v>
      </c>
      <c r="F103" s="442"/>
      <c r="G103" s="442"/>
      <c r="H103" s="442"/>
      <c r="I103" s="442"/>
      <c r="J103" s="442"/>
      <c r="K103" s="442"/>
      <c r="L103" s="442"/>
      <c r="M103" s="442"/>
      <c r="N103" s="442"/>
      <c r="O103" s="442"/>
      <c r="P103" s="442"/>
      <c r="Q103" s="442"/>
      <c r="R103" s="445"/>
      <c r="S103" s="445"/>
      <c r="T103" s="445"/>
      <c r="AD103" s="3"/>
    </row>
    <row r="104" spans="4:30">
      <c r="E104" s="14">
        <v>41395</v>
      </c>
      <c r="F104" s="442"/>
      <c r="G104" s="442"/>
      <c r="H104" s="442"/>
      <c r="I104" s="442"/>
      <c r="J104" s="442"/>
      <c r="K104" s="442"/>
      <c r="L104" s="442"/>
      <c r="M104" s="442"/>
      <c r="N104" s="442"/>
      <c r="O104" s="442"/>
      <c r="P104" s="442"/>
      <c r="Q104" s="442"/>
      <c r="R104" s="445"/>
      <c r="S104" s="445"/>
      <c r="T104" s="445"/>
      <c r="AD104" s="3"/>
    </row>
    <row r="105" spans="4:30" ht="27.75" customHeight="1">
      <c r="E105" s="14">
        <v>41426</v>
      </c>
      <c r="F105" s="442"/>
      <c r="G105" s="442"/>
      <c r="H105" s="442"/>
      <c r="I105" s="442"/>
      <c r="J105" s="442"/>
      <c r="K105" s="442"/>
      <c r="L105" s="442"/>
      <c r="M105" s="442"/>
      <c r="N105" s="442"/>
      <c r="O105" s="442"/>
      <c r="P105" s="442"/>
      <c r="Q105" s="442"/>
      <c r="R105" s="445" t="s">
        <v>193</v>
      </c>
      <c r="S105" s="445"/>
      <c r="T105" s="445"/>
      <c r="AD105" s="3"/>
    </row>
    <row r="106" spans="4:30">
      <c r="E106" s="14">
        <v>41456</v>
      </c>
      <c r="F106" s="442"/>
      <c r="G106" s="442"/>
      <c r="H106" s="442"/>
      <c r="I106" s="442"/>
      <c r="J106" s="442"/>
      <c r="K106" s="442"/>
      <c r="L106" s="442"/>
      <c r="M106" s="442"/>
      <c r="N106" s="442"/>
      <c r="O106" s="442"/>
      <c r="P106" s="442"/>
      <c r="Q106" s="442"/>
      <c r="R106" s="445"/>
      <c r="S106" s="445"/>
      <c r="T106" s="445"/>
      <c r="AD106" s="3"/>
    </row>
    <row r="107" spans="4:30">
      <c r="E107" s="14">
        <v>41487</v>
      </c>
      <c r="F107" s="442"/>
      <c r="G107" s="442"/>
      <c r="H107" s="442"/>
      <c r="I107" s="442"/>
      <c r="J107" s="442"/>
      <c r="K107" s="442"/>
      <c r="L107" s="442"/>
      <c r="M107" s="442"/>
      <c r="N107" s="442"/>
      <c r="O107" s="442"/>
      <c r="P107" s="442"/>
      <c r="Q107" s="442"/>
      <c r="R107" s="445"/>
      <c r="S107" s="445"/>
      <c r="T107" s="445"/>
      <c r="AD107" s="3"/>
    </row>
    <row r="108" spans="4:30">
      <c r="E108" s="14">
        <v>41518</v>
      </c>
      <c r="F108" s="442"/>
      <c r="G108" s="442"/>
      <c r="H108" s="442"/>
      <c r="I108" s="442"/>
      <c r="J108" s="442"/>
      <c r="K108" s="442"/>
      <c r="L108" s="442"/>
      <c r="M108" s="442"/>
      <c r="N108" s="442"/>
      <c r="O108" s="442"/>
      <c r="P108" s="442"/>
      <c r="Q108" s="442"/>
      <c r="R108" s="445"/>
      <c r="S108" s="445"/>
      <c r="T108" s="445"/>
      <c r="AD108" s="3"/>
    </row>
    <row r="109" spans="4:30">
      <c r="E109" s="14">
        <v>41548</v>
      </c>
      <c r="F109" s="442"/>
      <c r="G109" s="442"/>
      <c r="H109" s="442"/>
      <c r="I109" s="442"/>
      <c r="J109" s="442"/>
      <c r="K109" s="442"/>
      <c r="L109" s="442"/>
      <c r="M109" s="442"/>
      <c r="N109" s="442"/>
      <c r="O109" s="442"/>
      <c r="P109" s="442"/>
      <c r="Q109" s="442"/>
      <c r="R109" s="445"/>
      <c r="S109" s="445"/>
      <c r="T109" s="445"/>
      <c r="AD109" s="3"/>
    </row>
    <row r="110" spans="4:30">
      <c r="E110" s="14">
        <v>41579</v>
      </c>
      <c r="F110" s="442"/>
      <c r="G110" s="442"/>
      <c r="H110" s="442"/>
      <c r="I110" s="442"/>
      <c r="J110" s="442"/>
      <c r="K110" s="442"/>
      <c r="L110" s="442"/>
      <c r="M110" s="442"/>
      <c r="N110" s="442"/>
      <c r="O110" s="442"/>
      <c r="P110" s="442"/>
      <c r="Q110" s="442"/>
      <c r="R110" s="445"/>
      <c r="S110" s="445"/>
      <c r="T110" s="445"/>
      <c r="AD110" s="3"/>
    </row>
    <row r="111" spans="4:30">
      <c r="E111" s="14">
        <v>41609</v>
      </c>
      <c r="F111" s="442"/>
      <c r="G111" s="442"/>
      <c r="H111" s="442"/>
      <c r="I111" s="442"/>
      <c r="J111" s="442"/>
      <c r="K111" s="442"/>
      <c r="L111" s="442"/>
      <c r="M111" s="442"/>
      <c r="N111" s="442"/>
      <c r="O111" s="442"/>
      <c r="P111" s="442"/>
      <c r="Q111" s="442"/>
      <c r="R111" s="445"/>
      <c r="S111" s="445"/>
      <c r="T111" s="445"/>
      <c r="AD111" s="3"/>
    </row>
  </sheetData>
  <mergeCells count="103">
    <mergeCell ref="N110:Q110"/>
    <mergeCell ref="N111:Q111"/>
    <mergeCell ref="R100:T100"/>
    <mergeCell ref="R101:T101"/>
    <mergeCell ref="R102:T102"/>
    <mergeCell ref="R103:T103"/>
    <mergeCell ref="R104:T104"/>
    <mergeCell ref="R105:T105"/>
    <mergeCell ref="R106:T106"/>
    <mergeCell ref="R107:T107"/>
    <mergeCell ref="R108:T108"/>
    <mergeCell ref="R109:T109"/>
    <mergeCell ref="R110:T110"/>
    <mergeCell ref="R111:T111"/>
    <mergeCell ref="N105:Q105"/>
    <mergeCell ref="N106:Q106"/>
    <mergeCell ref="N107:Q107"/>
    <mergeCell ref="N108:Q108"/>
    <mergeCell ref="N109:Q109"/>
    <mergeCell ref="N100:Q100"/>
    <mergeCell ref="N101:Q101"/>
    <mergeCell ref="N102:Q102"/>
    <mergeCell ref="N103:Q103"/>
    <mergeCell ref="N104:Q104"/>
    <mergeCell ref="F110:I110"/>
    <mergeCell ref="F111:I111"/>
    <mergeCell ref="J100:M100"/>
    <mergeCell ref="J101:M101"/>
    <mergeCell ref="J102:M102"/>
    <mergeCell ref="J103:M103"/>
    <mergeCell ref="J104:M104"/>
    <mergeCell ref="J105:M105"/>
    <mergeCell ref="J106:M106"/>
    <mergeCell ref="J107:M107"/>
    <mergeCell ref="J108:M108"/>
    <mergeCell ref="J109:M109"/>
    <mergeCell ref="J110:M110"/>
    <mergeCell ref="J111:M111"/>
    <mergeCell ref="F105:I105"/>
    <mergeCell ref="F106:I106"/>
    <mergeCell ref="F107:I107"/>
    <mergeCell ref="F108:I108"/>
    <mergeCell ref="F109:I109"/>
    <mergeCell ref="F100:I100"/>
    <mergeCell ref="F101:I101"/>
    <mergeCell ref="F102:I102"/>
    <mergeCell ref="F103:I103"/>
    <mergeCell ref="F104:I104"/>
    <mergeCell ref="R97:T97"/>
    <mergeCell ref="R98:T98"/>
    <mergeCell ref="R99:T99"/>
    <mergeCell ref="R92:T92"/>
    <mergeCell ref="R93:T93"/>
    <mergeCell ref="R94:T94"/>
    <mergeCell ref="R95:T95"/>
    <mergeCell ref="R96:T96"/>
    <mergeCell ref="AD87:AF87"/>
    <mergeCell ref="R88:T88"/>
    <mergeCell ref="R89:T89"/>
    <mergeCell ref="R90:T90"/>
    <mergeCell ref="R91:T91"/>
    <mergeCell ref="R87:T87"/>
    <mergeCell ref="D1:F1"/>
    <mergeCell ref="F96:I96"/>
    <mergeCell ref="F94:I94"/>
    <mergeCell ref="F92:I92"/>
    <mergeCell ref="F90:I90"/>
    <mergeCell ref="F88:I88"/>
    <mergeCell ref="D85:G85"/>
    <mergeCell ref="F87:I87"/>
    <mergeCell ref="F98:I98"/>
    <mergeCell ref="J98:M98"/>
    <mergeCell ref="N98:Q98"/>
    <mergeCell ref="F99:I99"/>
    <mergeCell ref="J99:M99"/>
    <mergeCell ref="N99:Q99"/>
    <mergeCell ref="J96:M96"/>
    <mergeCell ref="N96:Q96"/>
    <mergeCell ref="F97:I97"/>
    <mergeCell ref="J97:M97"/>
    <mergeCell ref="N97:Q97"/>
    <mergeCell ref="J94:M94"/>
    <mergeCell ref="N94:Q94"/>
    <mergeCell ref="F95:I95"/>
    <mergeCell ref="J95:M95"/>
    <mergeCell ref="N95:Q95"/>
    <mergeCell ref="J92:M92"/>
    <mergeCell ref="N92:Q92"/>
    <mergeCell ref="F93:I93"/>
    <mergeCell ref="J93:M93"/>
    <mergeCell ref="N93:Q93"/>
    <mergeCell ref="J90:M90"/>
    <mergeCell ref="N90:Q90"/>
    <mergeCell ref="F91:I91"/>
    <mergeCell ref="J91:M91"/>
    <mergeCell ref="N91:Q91"/>
    <mergeCell ref="J87:M87"/>
    <mergeCell ref="N87:Q87"/>
    <mergeCell ref="J88:M88"/>
    <mergeCell ref="N88:Q88"/>
    <mergeCell ref="F89:I89"/>
    <mergeCell ref="J89:M89"/>
    <mergeCell ref="N89:Q89"/>
  </mergeCells>
  <dataValidations count="1">
    <dataValidation type="list" showInputMessage="1" showErrorMessage="1" sqref="B7">
      <formula1>$F$8:$AC$8</formula1>
    </dataValidation>
  </dataValidations>
  <pageMargins left="0.5" right="0.5" top="0.25" bottom="0.25" header="0.5" footer="0.5"/>
  <pageSetup scale="61" orientation="landscape" r:id="rId1"/>
  <headerFooter alignWithMargins="0"/>
  <rowBreaks count="1" manualBreakCount="1">
    <brk id="64"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showGridLines="0" zoomScaleNormal="100" workbookViewId="0">
      <pane xSplit="2" ySplit="8" topLeftCell="C9" activePane="bottomRight" state="frozen"/>
      <selection pane="topRight"/>
      <selection pane="bottomLeft"/>
      <selection pane="bottomRight" activeCell="B11" sqref="B11"/>
    </sheetView>
  </sheetViews>
  <sheetFormatPr defaultRowHeight="15"/>
  <cols>
    <col min="1" max="1" width="64.28515625" style="183" customWidth="1"/>
    <col min="2" max="2" width="34.42578125" style="183" customWidth="1"/>
    <col min="3" max="3" width="6.5703125" style="185" customWidth="1"/>
    <col min="4" max="4" width="4.7109375" style="185" customWidth="1"/>
    <col min="5" max="5" width="27.7109375" style="185" customWidth="1"/>
    <col min="6" max="6" width="15.7109375" style="185" customWidth="1"/>
    <col min="7" max="30" width="15.7109375" style="183" customWidth="1"/>
    <col min="31" max="31" width="6.42578125" style="183" customWidth="1"/>
    <col min="32" max="32" width="28.5703125" style="183" customWidth="1"/>
    <col min="33" max="33" width="15.7109375" style="183" customWidth="1"/>
    <col min="34" max="16384" width="9.140625" style="183"/>
  </cols>
  <sheetData>
    <row r="1" spans="1:31">
      <c r="A1" s="180" t="s">
        <v>3</v>
      </c>
      <c r="B1" s="105" t="s">
        <v>116</v>
      </c>
      <c r="C1" s="182"/>
      <c r="D1" s="473" t="s">
        <v>23</v>
      </c>
      <c r="E1" s="473"/>
      <c r="F1" s="473"/>
      <c r="G1" s="473"/>
    </row>
    <row r="2" spans="1:31">
      <c r="A2" s="180" t="s">
        <v>4</v>
      </c>
      <c r="B2" s="181" t="s">
        <v>191</v>
      </c>
      <c r="C2" s="182"/>
      <c r="E2" s="186"/>
      <c r="F2" s="187">
        <v>2012</v>
      </c>
      <c r="G2" s="187">
        <v>2013</v>
      </c>
      <c r="H2" s="187">
        <v>2014</v>
      </c>
      <c r="I2" s="187">
        <v>2015</v>
      </c>
    </row>
    <row r="3" spans="1:31">
      <c r="A3" s="180" t="s">
        <v>5</v>
      </c>
      <c r="B3" s="188" t="s">
        <v>98</v>
      </c>
      <c r="C3" s="189"/>
      <c r="E3" s="191" t="s">
        <v>61</v>
      </c>
      <c r="F3" s="106">
        <v>55381</v>
      </c>
      <c r="G3" s="106">
        <v>55381</v>
      </c>
      <c r="H3" s="106">
        <v>55381</v>
      </c>
      <c r="I3" s="106">
        <v>55381</v>
      </c>
    </row>
    <row r="4" spans="1:31">
      <c r="A4" s="180" t="s">
        <v>7</v>
      </c>
      <c r="B4" s="244">
        <v>40841</v>
      </c>
      <c r="C4" s="190"/>
      <c r="E4" s="191" t="s">
        <v>62</v>
      </c>
      <c r="F4" s="107">
        <f>12790000/4</f>
        <v>3197500</v>
      </c>
      <c r="G4" s="107">
        <f>F4</f>
        <v>3197500</v>
      </c>
      <c r="H4" s="107">
        <f>G4</f>
        <v>3197500</v>
      </c>
      <c r="I4" s="107">
        <f>H4</f>
        <v>3197500</v>
      </c>
      <c r="K4" s="192"/>
      <c r="L4" s="192"/>
      <c r="M4" s="192"/>
      <c r="N4" s="192"/>
      <c r="O4" s="192"/>
      <c r="P4" s="192"/>
      <c r="Q4" s="192"/>
      <c r="R4" s="192"/>
      <c r="S4" s="192"/>
      <c r="T4" s="192"/>
      <c r="U4" s="192"/>
      <c r="V4" s="192"/>
      <c r="W4" s="192"/>
      <c r="X4" s="192"/>
      <c r="Y4" s="192"/>
      <c r="Z4" s="192"/>
      <c r="AA4" s="192"/>
      <c r="AB4" s="192"/>
      <c r="AC4" s="192"/>
      <c r="AD4" s="192"/>
      <c r="AE4" s="236"/>
    </row>
    <row r="5" spans="1:31">
      <c r="A5" s="180" t="s">
        <v>8</v>
      </c>
      <c r="B5" s="246">
        <v>40169</v>
      </c>
      <c r="C5" s="190"/>
      <c r="E5" s="183"/>
      <c r="F5" s="192"/>
      <c r="G5" s="192"/>
      <c r="H5" s="192"/>
      <c r="I5" s="192"/>
      <c r="J5" s="192"/>
      <c r="K5" s="192"/>
      <c r="L5" s="192"/>
      <c r="M5" s="192"/>
      <c r="N5" s="192"/>
      <c r="O5" s="192"/>
      <c r="P5" s="192"/>
      <c r="Q5" s="192"/>
      <c r="R5" s="192"/>
      <c r="S5" s="192"/>
      <c r="T5" s="192"/>
      <c r="U5" s="192"/>
      <c r="V5" s="192"/>
      <c r="W5" s="192"/>
      <c r="X5" s="192"/>
      <c r="Y5" s="192"/>
      <c r="Z5" s="192"/>
      <c r="AA5" s="192"/>
      <c r="AB5" s="192"/>
      <c r="AC5" s="236"/>
    </row>
    <row r="6" spans="1:31">
      <c r="A6" s="180" t="s">
        <v>86</v>
      </c>
      <c r="B6" s="305" t="s">
        <v>154</v>
      </c>
      <c r="C6" s="190"/>
      <c r="E6" s="183"/>
      <c r="F6" s="192"/>
      <c r="G6" s="192"/>
      <c r="H6" s="192"/>
      <c r="I6" s="192"/>
      <c r="J6" s="192"/>
      <c r="K6" s="192"/>
      <c r="L6" s="192"/>
      <c r="M6" s="192"/>
      <c r="N6" s="192"/>
      <c r="O6" s="192"/>
      <c r="P6" s="192"/>
      <c r="Q6" s="192"/>
      <c r="R6" s="192"/>
      <c r="S6" s="192"/>
      <c r="T6" s="192"/>
      <c r="U6" s="192"/>
      <c r="V6" s="192"/>
      <c r="W6" s="192"/>
      <c r="X6" s="192"/>
      <c r="Y6" s="192"/>
      <c r="Z6" s="192"/>
      <c r="AA6" s="192"/>
      <c r="AB6" s="192"/>
      <c r="AC6" s="236"/>
    </row>
    <row r="7" spans="1:31">
      <c r="A7" s="180" t="s">
        <v>2</v>
      </c>
      <c r="B7" s="377">
        <v>41487</v>
      </c>
      <c r="C7" s="197"/>
      <c r="H7" s="192"/>
      <c r="I7" s="192"/>
      <c r="J7" s="192"/>
      <c r="K7" s="192"/>
      <c r="L7" s="192"/>
      <c r="M7" s="192"/>
      <c r="N7" s="192"/>
      <c r="O7" s="192"/>
      <c r="P7" s="192"/>
      <c r="Q7" s="192"/>
      <c r="R7" s="192"/>
      <c r="S7" s="192"/>
      <c r="T7" s="192"/>
      <c r="U7" s="192"/>
      <c r="V7" s="192"/>
      <c r="W7" s="192"/>
      <c r="X7" s="192"/>
      <c r="Y7" s="192"/>
      <c r="Z7" s="192"/>
      <c r="AA7" s="192"/>
      <c r="AB7" s="192"/>
      <c r="AC7" s="192"/>
      <c r="AD7" s="192"/>
      <c r="AE7" s="198" t="s">
        <v>33</v>
      </c>
    </row>
    <row r="8" spans="1:31">
      <c r="F8" s="199">
        <v>40909</v>
      </c>
      <c r="G8" s="199">
        <v>40940</v>
      </c>
      <c r="H8" s="199">
        <v>40969</v>
      </c>
      <c r="I8" s="199">
        <v>41000</v>
      </c>
      <c r="J8" s="199">
        <v>41030</v>
      </c>
      <c r="K8" s="199">
        <v>41061</v>
      </c>
      <c r="L8" s="199">
        <v>41091</v>
      </c>
      <c r="M8" s="199">
        <v>41122</v>
      </c>
      <c r="N8" s="199">
        <v>41153</v>
      </c>
      <c r="O8" s="199">
        <v>41183</v>
      </c>
      <c r="P8" s="199">
        <v>41214</v>
      </c>
      <c r="Q8" s="199">
        <v>41244</v>
      </c>
      <c r="R8" s="199">
        <v>41275</v>
      </c>
      <c r="S8" s="199">
        <v>41306</v>
      </c>
      <c r="T8" s="199">
        <v>41334</v>
      </c>
      <c r="U8" s="199">
        <v>41365</v>
      </c>
      <c r="V8" s="199">
        <v>41395</v>
      </c>
      <c r="W8" s="199">
        <v>41426</v>
      </c>
      <c r="X8" s="199">
        <v>41456</v>
      </c>
      <c r="Y8" s="199">
        <v>41487</v>
      </c>
      <c r="Z8" s="199">
        <v>41518</v>
      </c>
      <c r="AA8" s="199">
        <v>41548</v>
      </c>
      <c r="AB8" s="199">
        <v>41579</v>
      </c>
      <c r="AC8" s="199">
        <v>41609</v>
      </c>
      <c r="AD8" s="200" t="s">
        <v>0</v>
      </c>
      <c r="AE8" s="185">
        <v>1</v>
      </c>
    </row>
    <row r="9" spans="1:31">
      <c r="A9" s="197"/>
      <c r="B9" s="197"/>
      <c r="E9" s="201" t="s">
        <v>29</v>
      </c>
      <c r="F9" s="202">
        <v>1</v>
      </c>
      <c r="G9" s="202">
        <v>2</v>
      </c>
      <c r="H9" s="202">
        <v>3</v>
      </c>
      <c r="I9" s="202">
        <v>4</v>
      </c>
      <c r="J9" s="202">
        <v>5</v>
      </c>
      <c r="K9" s="202">
        <v>6</v>
      </c>
      <c r="L9" s="202">
        <v>7</v>
      </c>
      <c r="M9" s="202">
        <v>8</v>
      </c>
      <c r="N9" s="202">
        <v>9</v>
      </c>
      <c r="O9" s="202">
        <v>10</v>
      </c>
      <c r="P9" s="202">
        <v>11</v>
      </c>
      <c r="Q9" s="202">
        <v>12</v>
      </c>
      <c r="R9" s="202">
        <v>1</v>
      </c>
      <c r="S9" s="202">
        <v>2</v>
      </c>
      <c r="T9" s="202">
        <v>3</v>
      </c>
      <c r="U9" s="202">
        <v>4</v>
      </c>
      <c r="V9" s="202">
        <v>5</v>
      </c>
      <c r="W9" s="202">
        <v>6</v>
      </c>
      <c r="X9" s="202">
        <v>7</v>
      </c>
      <c r="Y9" s="202">
        <v>8</v>
      </c>
      <c r="Z9" s="202">
        <v>9</v>
      </c>
      <c r="AA9" s="202">
        <v>10</v>
      </c>
      <c r="AB9" s="202">
        <v>11</v>
      </c>
      <c r="AC9" s="202">
        <v>12</v>
      </c>
      <c r="AD9" s="237"/>
      <c r="AE9" s="185">
        <v>2</v>
      </c>
    </row>
    <row r="10" spans="1:31">
      <c r="A10" s="204" t="s">
        <v>80</v>
      </c>
      <c r="B10" s="205"/>
      <c r="E10" s="206" t="s">
        <v>25</v>
      </c>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185">
        <v>3</v>
      </c>
    </row>
    <row r="11" spans="1:31">
      <c r="A11" s="207" t="s">
        <v>10</v>
      </c>
      <c r="B11" s="19">
        <f>HLOOKUP($B$7,$F$8:$AC$75,AE11,FALSE)</f>
        <v>2037.1</v>
      </c>
      <c r="E11" s="208" t="s">
        <v>24</v>
      </c>
      <c r="F11" s="7">
        <v>0</v>
      </c>
      <c r="G11" s="7">
        <v>0</v>
      </c>
      <c r="H11" s="7">
        <v>2.2999999999999998</v>
      </c>
      <c r="I11" s="7">
        <v>0</v>
      </c>
      <c r="J11" s="7">
        <v>862.6</v>
      </c>
      <c r="K11" s="7">
        <v>129.6</v>
      </c>
      <c r="L11" s="7">
        <v>0</v>
      </c>
      <c r="M11" s="7">
        <v>7437.7</v>
      </c>
      <c r="N11" s="7">
        <v>542.9</v>
      </c>
      <c r="O11" s="7">
        <v>3241.7</v>
      </c>
      <c r="P11" s="7">
        <v>0</v>
      </c>
      <c r="Q11" s="7">
        <v>1561.4</v>
      </c>
      <c r="R11" s="7">
        <v>886.2</v>
      </c>
      <c r="S11" s="7">
        <v>9364</v>
      </c>
      <c r="T11" s="7">
        <v>2588</v>
      </c>
      <c r="U11" s="7">
        <v>207.8</v>
      </c>
      <c r="V11" s="341">
        <v>23554.6</v>
      </c>
      <c r="W11" s="415">
        <v>448.2</v>
      </c>
      <c r="X11" s="7">
        <v>8032</v>
      </c>
      <c r="Y11" s="7">
        <v>2037.1</v>
      </c>
      <c r="Z11" s="7"/>
      <c r="AA11" s="7"/>
      <c r="AB11" s="7"/>
      <c r="AC11" s="7"/>
      <c r="AD11" s="24">
        <f>SUM(F11:AC11)</f>
        <v>60896.1</v>
      </c>
      <c r="AE11" s="185">
        <v>4</v>
      </c>
    </row>
    <row r="12" spans="1:31">
      <c r="A12" s="207" t="s">
        <v>11</v>
      </c>
      <c r="B12" s="19">
        <f>HLOOKUP($B$7,$F$8:$AC$75,AE12,FALSE)</f>
        <v>0</v>
      </c>
      <c r="E12" s="208" t="s">
        <v>24</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415">
        <v>0</v>
      </c>
      <c r="X12" s="423">
        <v>0</v>
      </c>
      <c r="Y12" s="7">
        <v>0</v>
      </c>
      <c r="Z12" s="7"/>
      <c r="AA12" s="7"/>
      <c r="AB12" s="7"/>
      <c r="AC12" s="7"/>
      <c r="AD12" s="24">
        <f>SUM(F12:AC12)</f>
        <v>0</v>
      </c>
      <c r="AE12" s="185">
        <v>5</v>
      </c>
    </row>
    <row r="13" spans="1:31">
      <c r="A13" s="207" t="s">
        <v>85</v>
      </c>
      <c r="B13" s="73">
        <f>HLOOKUP($B$7,$F$8:$AC$75,AE13,FALSE)</f>
        <v>0</v>
      </c>
      <c r="E13" s="208" t="s">
        <v>24</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416">
        <v>0</v>
      </c>
      <c r="X13" s="416">
        <v>0</v>
      </c>
      <c r="Y13" s="75">
        <v>0</v>
      </c>
      <c r="Z13" s="75"/>
      <c r="AA13" s="75"/>
      <c r="AB13" s="75"/>
      <c r="AC13" s="75"/>
      <c r="AD13" s="80">
        <f>SUM(F13:AC13)</f>
        <v>0</v>
      </c>
      <c r="AE13" s="185">
        <v>6</v>
      </c>
    </row>
    <row r="14" spans="1:31">
      <c r="A14" s="204" t="s">
        <v>63</v>
      </c>
      <c r="B14" s="205"/>
      <c r="E14" s="162"/>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37"/>
      <c r="AE14" s="185">
        <v>7</v>
      </c>
    </row>
    <row r="15" spans="1:31">
      <c r="A15" s="180" t="s">
        <v>68</v>
      </c>
      <c r="B15" s="23">
        <f>HLOOKUP($B$7,$F$8:$AC$75,AE15,FALSE)</f>
        <v>55381</v>
      </c>
      <c r="E15" s="186"/>
      <c r="F15" s="24">
        <f>$F$3</f>
        <v>55381</v>
      </c>
      <c r="G15" s="24">
        <f t="shared" ref="G15:Q15" si="0">$F$3</f>
        <v>55381</v>
      </c>
      <c r="H15" s="24">
        <f t="shared" si="0"/>
        <v>55381</v>
      </c>
      <c r="I15" s="24">
        <f t="shared" si="0"/>
        <v>55381</v>
      </c>
      <c r="J15" s="24">
        <f t="shared" si="0"/>
        <v>55381</v>
      </c>
      <c r="K15" s="24">
        <f t="shared" si="0"/>
        <v>55381</v>
      </c>
      <c r="L15" s="24">
        <f t="shared" si="0"/>
        <v>55381</v>
      </c>
      <c r="M15" s="24">
        <f t="shared" si="0"/>
        <v>55381</v>
      </c>
      <c r="N15" s="24">
        <f t="shared" si="0"/>
        <v>55381</v>
      </c>
      <c r="O15" s="24">
        <f t="shared" si="0"/>
        <v>55381</v>
      </c>
      <c r="P15" s="24">
        <f t="shared" si="0"/>
        <v>55381</v>
      </c>
      <c r="Q15" s="24">
        <f t="shared" si="0"/>
        <v>55381</v>
      </c>
      <c r="R15" s="24">
        <f>$G$3</f>
        <v>55381</v>
      </c>
      <c r="S15" s="24">
        <f t="shared" ref="S15:AC15" si="1">$G$3</f>
        <v>55381</v>
      </c>
      <c r="T15" s="24">
        <f t="shared" si="1"/>
        <v>55381</v>
      </c>
      <c r="U15" s="24">
        <f t="shared" si="1"/>
        <v>55381</v>
      </c>
      <c r="V15" s="24">
        <f t="shared" si="1"/>
        <v>55381</v>
      </c>
      <c r="W15" s="24">
        <f t="shared" si="1"/>
        <v>55381</v>
      </c>
      <c r="X15" s="24">
        <f t="shared" si="1"/>
        <v>55381</v>
      </c>
      <c r="Y15" s="24">
        <f t="shared" si="1"/>
        <v>55381</v>
      </c>
      <c r="Z15" s="24">
        <f t="shared" si="1"/>
        <v>55381</v>
      </c>
      <c r="AA15" s="24">
        <f t="shared" si="1"/>
        <v>55381</v>
      </c>
      <c r="AB15" s="24">
        <f t="shared" si="1"/>
        <v>55381</v>
      </c>
      <c r="AC15" s="24">
        <f t="shared" si="1"/>
        <v>55381</v>
      </c>
      <c r="AD15" s="25"/>
      <c r="AE15" s="185">
        <v>8</v>
      </c>
    </row>
    <row r="16" spans="1:31">
      <c r="A16" s="180" t="s">
        <v>69</v>
      </c>
      <c r="B16" s="23">
        <f>HLOOKUP($B$7,$F$8:$AC$75,AE16,FALSE)</f>
        <v>36920.666666666664</v>
      </c>
      <c r="E16" s="186"/>
      <c r="F16" s="24">
        <f>F15*(F9/12)</f>
        <v>4615.083333333333</v>
      </c>
      <c r="G16" s="24">
        <f t="shared" ref="G16:AC16" si="2">G15*(G9/12)</f>
        <v>9230.1666666666661</v>
      </c>
      <c r="H16" s="24">
        <f t="shared" si="2"/>
        <v>13845.25</v>
      </c>
      <c r="I16" s="24">
        <f t="shared" si="2"/>
        <v>18460.333333333332</v>
      </c>
      <c r="J16" s="24">
        <f t="shared" si="2"/>
        <v>23075.416666666668</v>
      </c>
      <c r="K16" s="24">
        <f t="shared" si="2"/>
        <v>27690.5</v>
      </c>
      <c r="L16" s="24">
        <f t="shared" si="2"/>
        <v>32305.583333333336</v>
      </c>
      <c r="M16" s="24">
        <f t="shared" si="2"/>
        <v>36920.666666666664</v>
      </c>
      <c r="N16" s="24">
        <f t="shared" si="2"/>
        <v>41535.75</v>
      </c>
      <c r="O16" s="24">
        <f>O15*(O9/12)</f>
        <v>46150.833333333336</v>
      </c>
      <c r="P16" s="24">
        <f t="shared" si="2"/>
        <v>50765.916666666664</v>
      </c>
      <c r="Q16" s="24">
        <f t="shared" si="2"/>
        <v>55381</v>
      </c>
      <c r="R16" s="24">
        <f t="shared" si="2"/>
        <v>4615.083333333333</v>
      </c>
      <c r="S16" s="24">
        <f t="shared" si="2"/>
        <v>9230.1666666666661</v>
      </c>
      <c r="T16" s="24">
        <f t="shared" si="2"/>
        <v>13845.25</v>
      </c>
      <c r="U16" s="24">
        <f t="shared" si="2"/>
        <v>18460.333333333332</v>
      </c>
      <c r="V16" s="24">
        <f t="shared" si="2"/>
        <v>23075.416666666668</v>
      </c>
      <c r="W16" s="24">
        <f t="shared" si="2"/>
        <v>27690.5</v>
      </c>
      <c r="X16" s="24">
        <f t="shared" si="2"/>
        <v>32305.583333333336</v>
      </c>
      <c r="Y16" s="24">
        <f t="shared" si="2"/>
        <v>36920.666666666664</v>
      </c>
      <c r="Z16" s="24">
        <f t="shared" si="2"/>
        <v>41535.75</v>
      </c>
      <c r="AA16" s="24">
        <f t="shared" si="2"/>
        <v>46150.833333333336</v>
      </c>
      <c r="AB16" s="24">
        <f t="shared" si="2"/>
        <v>50765.916666666664</v>
      </c>
      <c r="AC16" s="24">
        <f t="shared" si="2"/>
        <v>55381</v>
      </c>
      <c r="AD16" s="25"/>
      <c r="AE16" s="185">
        <v>9</v>
      </c>
    </row>
    <row r="17" spans="1:31">
      <c r="A17" s="209" t="s">
        <v>67</v>
      </c>
      <c r="B17" s="19">
        <f>HLOOKUP($B$7,$F$8:$AC$75,AE17,FALSE)</f>
        <v>47117.899999999994</v>
      </c>
      <c r="E17" s="186"/>
      <c r="F17" s="21">
        <f>F11</f>
        <v>0</v>
      </c>
      <c r="G17" s="21">
        <f>F17+G11</f>
        <v>0</v>
      </c>
      <c r="H17" s="21">
        <f t="shared" ref="H17:P17" si="3">G17+H11</f>
        <v>2.2999999999999998</v>
      </c>
      <c r="I17" s="21">
        <f t="shared" si="3"/>
        <v>2.2999999999999998</v>
      </c>
      <c r="J17" s="21">
        <f t="shared" si="3"/>
        <v>864.9</v>
      </c>
      <c r="K17" s="21">
        <f t="shared" si="3"/>
        <v>994.5</v>
      </c>
      <c r="L17" s="21">
        <f t="shared" si="3"/>
        <v>994.5</v>
      </c>
      <c r="M17" s="21">
        <f t="shared" si="3"/>
        <v>8432.2000000000007</v>
      </c>
      <c r="N17" s="21">
        <f t="shared" si="3"/>
        <v>8975.1</v>
      </c>
      <c r="O17" s="21">
        <f t="shared" si="3"/>
        <v>12216.8</v>
      </c>
      <c r="P17" s="21">
        <f t="shared" si="3"/>
        <v>12216.8</v>
      </c>
      <c r="Q17" s="21">
        <f>P17+Q11</f>
        <v>13778.199999999999</v>
      </c>
      <c r="R17" s="21">
        <f>R11</f>
        <v>886.2</v>
      </c>
      <c r="S17" s="21">
        <f t="shared" ref="S17:AC17" si="4">R17+S11</f>
        <v>10250.200000000001</v>
      </c>
      <c r="T17" s="21">
        <f t="shared" si="4"/>
        <v>12838.2</v>
      </c>
      <c r="U17" s="21">
        <f t="shared" si="4"/>
        <v>13046</v>
      </c>
      <c r="V17" s="21">
        <f t="shared" si="4"/>
        <v>36600.6</v>
      </c>
      <c r="W17" s="21">
        <f t="shared" si="4"/>
        <v>37048.799999999996</v>
      </c>
      <c r="X17" s="21">
        <f t="shared" si="4"/>
        <v>45080.799999999996</v>
      </c>
      <c r="Y17" s="21">
        <f t="shared" si="4"/>
        <v>47117.899999999994</v>
      </c>
      <c r="Z17" s="21">
        <f t="shared" si="4"/>
        <v>47117.899999999994</v>
      </c>
      <c r="AA17" s="21">
        <f t="shared" si="4"/>
        <v>47117.899999999994</v>
      </c>
      <c r="AB17" s="21">
        <f t="shared" si="4"/>
        <v>47117.899999999994</v>
      </c>
      <c r="AC17" s="21">
        <f t="shared" si="4"/>
        <v>47117.899999999994</v>
      </c>
      <c r="AD17" s="27"/>
      <c r="AE17" s="185">
        <v>10</v>
      </c>
    </row>
    <row r="18" spans="1:31">
      <c r="A18" s="209" t="s">
        <v>9</v>
      </c>
      <c r="B18" s="19">
        <f>HLOOKUP($B$7,$F$8:$AC$75,AE18,FALSE)</f>
        <v>27765</v>
      </c>
      <c r="E18" s="208" t="s">
        <v>110</v>
      </c>
      <c r="F18" s="7">
        <v>14354.8</v>
      </c>
      <c r="G18" s="7">
        <v>248.3</v>
      </c>
      <c r="H18" s="7">
        <v>13.1</v>
      </c>
      <c r="I18" s="7">
        <v>18428.900000000001</v>
      </c>
      <c r="J18" s="7">
        <v>17146</v>
      </c>
      <c r="K18" s="7">
        <v>989</v>
      </c>
      <c r="L18" s="7">
        <v>2085.9</v>
      </c>
      <c r="M18" s="7">
        <v>10091</v>
      </c>
      <c r="N18" s="7">
        <v>4437.6000000000004</v>
      </c>
      <c r="O18" s="7">
        <v>9428.6</v>
      </c>
      <c r="P18" s="7">
        <v>6206.7</v>
      </c>
      <c r="Q18" s="7">
        <v>12357.8</v>
      </c>
      <c r="R18" s="7">
        <v>15347.8</v>
      </c>
      <c r="S18" s="7">
        <v>28944</v>
      </c>
      <c r="T18" s="7">
        <v>15001</v>
      </c>
      <c r="U18" s="7">
        <v>60836</v>
      </c>
      <c r="V18" s="342">
        <v>4283.55</v>
      </c>
      <c r="W18" s="417">
        <v>24430</v>
      </c>
      <c r="X18" s="7">
        <v>6736.5</v>
      </c>
      <c r="Y18" s="7">
        <v>27765</v>
      </c>
      <c r="Z18" s="7"/>
      <c r="AA18" s="7"/>
      <c r="AB18" s="7"/>
      <c r="AC18" s="7"/>
      <c r="AD18" s="27"/>
      <c r="AE18" s="185">
        <v>11</v>
      </c>
    </row>
    <row r="19" spans="1:31">
      <c r="A19" s="210" t="s">
        <v>38</v>
      </c>
      <c r="B19" s="50">
        <f>HLOOKUP($B$7,$F$8:$AC$75,AE19,FALSE)</f>
        <v>74882.899999999994</v>
      </c>
      <c r="C19" s="211"/>
      <c r="D19" s="211"/>
      <c r="E19" s="211"/>
      <c r="F19" s="26">
        <f>F17+F18</f>
        <v>14354.8</v>
      </c>
      <c r="G19" s="26">
        <f t="shared" ref="G19:AC19" si="5">G17+G18</f>
        <v>248.3</v>
      </c>
      <c r="H19" s="26">
        <f t="shared" si="5"/>
        <v>15.399999999999999</v>
      </c>
      <c r="I19" s="26">
        <f t="shared" si="5"/>
        <v>18431.2</v>
      </c>
      <c r="J19" s="26">
        <f t="shared" si="5"/>
        <v>18010.900000000001</v>
      </c>
      <c r="K19" s="26">
        <f t="shared" si="5"/>
        <v>1983.5</v>
      </c>
      <c r="L19" s="26">
        <f t="shared" si="5"/>
        <v>3080.4</v>
      </c>
      <c r="M19" s="26">
        <f t="shared" si="5"/>
        <v>18523.2</v>
      </c>
      <c r="N19" s="26">
        <f t="shared" si="5"/>
        <v>13412.7</v>
      </c>
      <c r="O19" s="26">
        <f t="shared" si="5"/>
        <v>21645.4</v>
      </c>
      <c r="P19" s="26">
        <f t="shared" si="5"/>
        <v>18423.5</v>
      </c>
      <c r="Q19" s="26">
        <f t="shared" si="5"/>
        <v>26136</v>
      </c>
      <c r="R19" s="26">
        <f t="shared" si="5"/>
        <v>16234</v>
      </c>
      <c r="S19" s="26">
        <f t="shared" si="5"/>
        <v>39194.199999999997</v>
      </c>
      <c r="T19" s="26">
        <f t="shared" si="5"/>
        <v>27839.200000000001</v>
      </c>
      <c r="U19" s="26">
        <f t="shared" si="5"/>
        <v>73882</v>
      </c>
      <c r="V19" s="26">
        <f t="shared" si="5"/>
        <v>40884.15</v>
      </c>
      <c r="W19" s="26">
        <f t="shared" si="5"/>
        <v>61478.799999999996</v>
      </c>
      <c r="X19" s="26">
        <f t="shared" si="5"/>
        <v>51817.299999999996</v>
      </c>
      <c r="Y19" s="26">
        <f t="shared" si="5"/>
        <v>74882.899999999994</v>
      </c>
      <c r="Z19" s="26">
        <f t="shared" si="5"/>
        <v>47117.899999999994</v>
      </c>
      <c r="AA19" s="26">
        <f t="shared" si="5"/>
        <v>47117.899999999994</v>
      </c>
      <c r="AB19" s="26">
        <f t="shared" si="5"/>
        <v>47117.899999999994</v>
      </c>
      <c r="AC19" s="26">
        <f t="shared" si="5"/>
        <v>47117.899999999994</v>
      </c>
      <c r="AD19" s="28"/>
      <c r="AE19" s="185">
        <v>12</v>
      </c>
    </row>
    <row r="20" spans="1:31">
      <c r="A20" s="209" t="s">
        <v>100</v>
      </c>
      <c r="B20" s="86">
        <f>IFERROR(HLOOKUP($B$7,$F$8:$AC$75,AE20,FALSE),"-  ")</f>
        <v>0.85079539914411073</v>
      </c>
      <c r="F20" s="86">
        <f>IFERROR(F17/F15,"-  ")</f>
        <v>0</v>
      </c>
      <c r="G20" s="86">
        <f t="shared" ref="G20:AB20" si="6">IFERROR(G17/G15,"-  ")</f>
        <v>0</v>
      </c>
      <c r="H20" s="86">
        <f t="shared" si="6"/>
        <v>4.1530488795796391E-5</v>
      </c>
      <c r="I20" s="86">
        <f t="shared" si="6"/>
        <v>4.1530488795796391E-5</v>
      </c>
      <c r="J20" s="86">
        <f t="shared" si="6"/>
        <v>1.5617269460645348E-2</v>
      </c>
      <c r="K20" s="86">
        <f t="shared" si="6"/>
        <v>1.7957422220617178E-2</v>
      </c>
      <c r="L20" s="86">
        <f t="shared" si="6"/>
        <v>1.7957422220617178E-2</v>
      </c>
      <c r="M20" s="86">
        <f t="shared" si="6"/>
        <v>0.1522579946190932</v>
      </c>
      <c r="N20" s="86">
        <f t="shared" si="6"/>
        <v>0.16206099564832704</v>
      </c>
      <c r="O20" s="86">
        <f t="shared" si="6"/>
        <v>0.2205955110958632</v>
      </c>
      <c r="P20" s="86">
        <f t="shared" si="6"/>
        <v>0.2205955110958632</v>
      </c>
      <c r="Q20" s="86">
        <f t="shared" si="6"/>
        <v>0.24878929596793123</v>
      </c>
      <c r="R20" s="86">
        <f t="shared" si="6"/>
        <v>1.6001877900362942E-2</v>
      </c>
      <c r="S20" s="86">
        <f t="shared" si="6"/>
        <v>0.1850851375020314</v>
      </c>
      <c r="T20" s="86">
        <f t="shared" si="6"/>
        <v>0.23181596576443186</v>
      </c>
      <c r="U20" s="86">
        <f t="shared" si="6"/>
        <v>0.23556815514346074</v>
      </c>
      <c r="V20" s="86">
        <f t="shared" si="6"/>
        <v>0.66088730792148931</v>
      </c>
      <c r="W20" s="86">
        <f t="shared" si="6"/>
        <v>0.66898033621639186</v>
      </c>
      <c r="X20" s="86">
        <f t="shared" si="6"/>
        <v>0.81401202578501641</v>
      </c>
      <c r="Y20" s="86">
        <f t="shared" si="6"/>
        <v>0.85079539914411073</v>
      </c>
      <c r="Z20" s="86">
        <f t="shared" si="6"/>
        <v>0.85079539914411073</v>
      </c>
      <c r="AA20" s="86">
        <f t="shared" si="6"/>
        <v>0.85079539914411073</v>
      </c>
      <c r="AB20" s="86">
        <f t="shared" si="6"/>
        <v>0.85079539914411073</v>
      </c>
      <c r="AC20" s="86">
        <f>IFERROR(AC17/AC15,"-  ")</f>
        <v>0.85079539914411073</v>
      </c>
      <c r="AD20" s="38"/>
      <c r="AE20" s="185">
        <v>13</v>
      </c>
    </row>
    <row r="21" spans="1:31">
      <c r="A21" s="209" t="s">
        <v>101</v>
      </c>
      <c r="B21" s="86">
        <f>IFERROR(HLOOKUP($B$7,$F$8:$AC$75,AE21,FALSE),"-  ")</f>
        <v>1.3521406258464093</v>
      </c>
      <c r="F21" s="86">
        <f>IFERROR(F19/F15,"-  ")</f>
        <v>0.25920080894169478</v>
      </c>
      <c r="G21" s="86">
        <f t="shared" ref="G21:AC21" si="7">IFERROR(G19/G15,"-  ")</f>
        <v>4.4834871165201065E-3</v>
      </c>
      <c r="H21" s="86">
        <f t="shared" si="7"/>
        <v>2.7807370758924538E-4</v>
      </c>
      <c r="I21" s="86">
        <f t="shared" si="7"/>
        <v>0.33280728047525326</v>
      </c>
      <c r="J21" s="86">
        <f t="shared" si="7"/>
        <v>0.32521803506617797</v>
      </c>
      <c r="K21" s="86">
        <f t="shared" si="7"/>
        <v>3.581553240280963E-2</v>
      </c>
      <c r="L21" s="86">
        <f t="shared" si="7"/>
        <v>5.5621964211552702E-2</v>
      </c>
      <c r="M21" s="86">
        <f t="shared" si="7"/>
        <v>0.33446850002708511</v>
      </c>
      <c r="N21" s="86">
        <f t="shared" si="7"/>
        <v>0.24218955959625144</v>
      </c>
      <c r="O21" s="86">
        <f t="shared" si="7"/>
        <v>0.39084523573066576</v>
      </c>
      <c r="P21" s="86">
        <f t="shared" si="7"/>
        <v>0.33266824362145864</v>
      </c>
      <c r="Q21" s="86">
        <f t="shared" si="7"/>
        <v>0.47193080659431935</v>
      </c>
      <c r="R21" s="86">
        <f t="shared" si="7"/>
        <v>0.29313302396128638</v>
      </c>
      <c r="S21" s="86">
        <f t="shared" si="7"/>
        <v>0.70771925389574042</v>
      </c>
      <c r="T21" s="86">
        <f t="shared" si="7"/>
        <v>0.50268503638431949</v>
      </c>
      <c r="U21" s="86">
        <f t="shared" si="7"/>
        <v>1.3340676405265344</v>
      </c>
      <c r="V21" s="86">
        <f t="shared" si="7"/>
        <v>0.73823423195680837</v>
      </c>
      <c r="W21" s="86">
        <f t="shared" si="7"/>
        <v>1.1101063541647858</v>
      </c>
      <c r="X21" s="86">
        <f t="shared" si="7"/>
        <v>0.93565121612105229</v>
      </c>
      <c r="Y21" s="86">
        <f t="shared" si="7"/>
        <v>1.3521406258464093</v>
      </c>
      <c r="Z21" s="86">
        <f t="shared" si="7"/>
        <v>0.85079539914411073</v>
      </c>
      <c r="AA21" s="86">
        <f t="shared" si="7"/>
        <v>0.85079539914411073</v>
      </c>
      <c r="AB21" s="86">
        <f t="shared" si="7"/>
        <v>0.85079539914411073</v>
      </c>
      <c r="AC21" s="86">
        <f t="shared" si="7"/>
        <v>0.85079539914411073</v>
      </c>
      <c r="AD21" s="38"/>
      <c r="AE21" s="185">
        <v>14</v>
      </c>
    </row>
    <row r="22" spans="1:31">
      <c r="A22" s="209" t="s">
        <v>102</v>
      </c>
      <c r="B22" s="86">
        <f>IFERROR(HLOOKUP($B$7,$F$8:$AC$75,AE22,FALSE),"-  ")</f>
        <v>1.276193098716166</v>
      </c>
      <c r="F22" s="86">
        <f>IFERROR(F17/F16,"-  ")</f>
        <v>0</v>
      </c>
      <c r="G22" s="86">
        <f t="shared" ref="G22:AC22" si="8">IFERROR(G17/G16,"-  ")</f>
        <v>0</v>
      </c>
      <c r="H22" s="86">
        <f t="shared" si="8"/>
        <v>1.6612195518318556E-4</v>
      </c>
      <c r="I22" s="86">
        <f t="shared" si="8"/>
        <v>1.2459146638738917E-4</v>
      </c>
      <c r="J22" s="86">
        <f t="shared" si="8"/>
        <v>3.7481446705548829E-2</v>
      </c>
      <c r="K22" s="86">
        <f t="shared" si="8"/>
        <v>3.5914844441234356E-2</v>
      </c>
      <c r="L22" s="86">
        <f t="shared" si="8"/>
        <v>3.0784152378200876E-2</v>
      </c>
      <c r="M22" s="86">
        <f t="shared" si="8"/>
        <v>0.22838699192863982</v>
      </c>
      <c r="N22" s="86">
        <f t="shared" si="8"/>
        <v>0.21608132753110273</v>
      </c>
      <c r="O22" s="86">
        <f t="shared" si="8"/>
        <v>0.26471461331503582</v>
      </c>
      <c r="P22" s="86">
        <f t="shared" si="8"/>
        <v>0.24064964846821441</v>
      </c>
      <c r="Q22" s="86">
        <f t="shared" si="8"/>
        <v>0.24878929596793123</v>
      </c>
      <c r="R22" s="86">
        <f t="shared" si="8"/>
        <v>0.1920225348043553</v>
      </c>
      <c r="S22" s="86">
        <f t="shared" si="8"/>
        <v>1.1105108250121885</v>
      </c>
      <c r="T22" s="86">
        <f t="shared" si="8"/>
        <v>0.92726386305772746</v>
      </c>
      <c r="U22" s="86">
        <f t="shared" si="8"/>
        <v>0.70670446543038234</v>
      </c>
      <c r="V22" s="86">
        <f t="shared" si="8"/>
        <v>1.5861295390115742</v>
      </c>
      <c r="W22" s="86">
        <f t="shared" si="8"/>
        <v>1.3379606724327837</v>
      </c>
      <c r="X22" s="86">
        <f t="shared" si="8"/>
        <v>1.3954491870600281</v>
      </c>
      <c r="Y22" s="86">
        <f t="shared" si="8"/>
        <v>1.276193098716166</v>
      </c>
      <c r="Z22" s="86">
        <f t="shared" si="8"/>
        <v>1.1343938655254808</v>
      </c>
      <c r="AA22" s="86">
        <f t="shared" si="8"/>
        <v>1.0209544789729328</v>
      </c>
      <c r="AB22" s="86">
        <f t="shared" si="8"/>
        <v>0.92814043542993896</v>
      </c>
      <c r="AC22" s="86">
        <f t="shared" si="8"/>
        <v>0.85079539914411073</v>
      </c>
      <c r="AD22" s="38"/>
      <c r="AE22" s="185">
        <v>15</v>
      </c>
    </row>
    <row r="23" spans="1:31">
      <c r="A23" s="204" t="s">
        <v>64</v>
      </c>
      <c r="B23" s="205"/>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37"/>
      <c r="AE23" s="185">
        <v>16</v>
      </c>
    </row>
    <row r="24" spans="1:31">
      <c r="A24" s="209" t="s">
        <v>70</v>
      </c>
      <c r="B24" s="19">
        <f>HLOOKUP($B$7,$F$8:$AC$75,AE24,FALSE)</f>
        <v>0</v>
      </c>
      <c r="F24" s="21">
        <f>F12</f>
        <v>0</v>
      </c>
      <c r="G24" s="21">
        <f t="shared" ref="G24:Q24" si="9">F24+G12</f>
        <v>0</v>
      </c>
      <c r="H24" s="21">
        <f t="shared" si="9"/>
        <v>0</v>
      </c>
      <c r="I24" s="21">
        <f t="shared" si="9"/>
        <v>0</v>
      </c>
      <c r="J24" s="21">
        <f t="shared" si="9"/>
        <v>0</v>
      </c>
      <c r="K24" s="21">
        <f t="shared" si="9"/>
        <v>0</v>
      </c>
      <c r="L24" s="21">
        <f t="shared" si="9"/>
        <v>0</v>
      </c>
      <c r="M24" s="21">
        <f t="shared" si="9"/>
        <v>0</v>
      </c>
      <c r="N24" s="21">
        <f t="shared" si="9"/>
        <v>0</v>
      </c>
      <c r="O24" s="21">
        <f t="shared" si="9"/>
        <v>0</v>
      </c>
      <c r="P24" s="21">
        <f t="shared" si="9"/>
        <v>0</v>
      </c>
      <c r="Q24" s="21">
        <f t="shared" si="9"/>
        <v>0</v>
      </c>
      <c r="R24" s="21">
        <f>R12</f>
        <v>0</v>
      </c>
      <c r="S24" s="21">
        <f t="shared" ref="S24:AC24" si="10">R24+S12</f>
        <v>0</v>
      </c>
      <c r="T24" s="21">
        <f t="shared" si="10"/>
        <v>0</v>
      </c>
      <c r="U24" s="21">
        <f t="shared" si="10"/>
        <v>0</v>
      </c>
      <c r="V24" s="21">
        <f t="shared" si="10"/>
        <v>0</v>
      </c>
      <c r="W24" s="21">
        <f t="shared" si="10"/>
        <v>0</v>
      </c>
      <c r="X24" s="21">
        <f t="shared" si="10"/>
        <v>0</v>
      </c>
      <c r="Y24" s="21">
        <f t="shared" si="10"/>
        <v>0</v>
      </c>
      <c r="Z24" s="21">
        <f t="shared" si="10"/>
        <v>0</v>
      </c>
      <c r="AA24" s="21">
        <f t="shared" si="10"/>
        <v>0</v>
      </c>
      <c r="AB24" s="21">
        <f t="shared" si="10"/>
        <v>0</v>
      </c>
      <c r="AC24" s="21">
        <f t="shared" si="10"/>
        <v>0</v>
      </c>
      <c r="AD24" s="237"/>
      <c r="AE24" s="185">
        <v>17</v>
      </c>
    </row>
    <row r="25" spans="1:31">
      <c r="A25" s="209" t="s">
        <v>12</v>
      </c>
      <c r="B25" s="19">
        <f>HLOOKUP($B$7,$F$8:$AC$75,AE25,FALSE)</f>
        <v>0</v>
      </c>
      <c r="E25" s="208" t="s">
        <v>110</v>
      </c>
      <c r="F25" s="7">
        <v>0</v>
      </c>
      <c r="G25" s="7">
        <v>0</v>
      </c>
      <c r="H25" s="7">
        <v>0</v>
      </c>
      <c r="I25" s="7">
        <v>0</v>
      </c>
      <c r="J25" s="7">
        <v>0</v>
      </c>
      <c r="K25" s="7">
        <v>0</v>
      </c>
      <c r="L25" s="7">
        <v>0</v>
      </c>
      <c r="M25" s="7">
        <v>0</v>
      </c>
      <c r="N25" s="7">
        <v>0</v>
      </c>
      <c r="O25" s="7">
        <v>0</v>
      </c>
      <c r="P25" s="7">
        <v>0</v>
      </c>
      <c r="Q25" s="7">
        <v>0</v>
      </c>
      <c r="R25" s="7">
        <v>0</v>
      </c>
      <c r="S25" s="7">
        <v>0</v>
      </c>
      <c r="T25" s="7">
        <v>0</v>
      </c>
      <c r="U25" s="7">
        <v>0</v>
      </c>
      <c r="V25" s="7">
        <v>0</v>
      </c>
      <c r="W25" s="7">
        <v>0</v>
      </c>
      <c r="X25" s="423">
        <v>0</v>
      </c>
      <c r="Y25" s="423">
        <v>0</v>
      </c>
      <c r="Z25" s="7"/>
      <c r="AA25" s="7"/>
      <c r="AB25" s="7"/>
      <c r="AC25" s="7"/>
      <c r="AD25" s="237"/>
      <c r="AE25" s="185">
        <v>18</v>
      </c>
    </row>
    <row r="26" spans="1:31">
      <c r="A26" s="215" t="s">
        <v>39</v>
      </c>
      <c r="B26" s="50">
        <f>HLOOKUP($B$7,$F$8:$AC$75,AE26,FALSE)</f>
        <v>0</v>
      </c>
      <c r="C26" s="211"/>
      <c r="D26" s="211"/>
      <c r="E26" s="211"/>
      <c r="F26" s="26">
        <f>F24+F25</f>
        <v>0</v>
      </c>
      <c r="G26" s="26">
        <f>G24+G25</f>
        <v>0</v>
      </c>
      <c r="H26" s="26">
        <f t="shared" ref="H26:AC26" si="11">H24+H25</f>
        <v>0</v>
      </c>
      <c r="I26" s="26">
        <f t="shared" si="11"/>
        <v>0</v>
      </c>
      <c r="J26" s="26">
        <f t="shared" si="11"/>
        <v>0</v>
      </c>
      <c r="K26" s="26">
        <f t="shared" si="11"/>
        <v>0</v>
      </c>
      <c r="L26" s="26">
        <f t="shared" si="11"/>
        <v>0</v>
      </c>
      <c r="M26" s="26">
        <f t="shared" si="11"/>
        <v>0</v>
      </c>
      <c r="N26" s="26">
        <f t="shared" si="11"/>
        <v>0</v>
      </c>
      <c r="O26" s="26">
        <f t="shared" si="11"/>
        <v>0</v>
      </c>
      <c r="P26" s="26">
        <f t="shared" si="11"/>
        <v>0</v>
      </c>
      <c r="Q26" s="26">
        <f t="shared" si="11"/>
        <v>0</v>
      </c>
      <c r="R26" s="26">
        <f t="shared" si="11"/>
        <v>0</v>
      </c>
      <c r="S26" s="26">
        <f t="shared" si="11"/>
        <v>0</v>
      </c>
      <c r="T26" s="26">
        <f t="shared" si="11"/>
        <v>0</v>
      </c>
      <c r="U26" s="26">
        <f t="shared" si="11"/>
        <v>0</v>
      </c>
      <c r="V26" s="26">
        <f t="shared" si="11"/>
        <v>0</v>
      </c>
      <c r="W26" s="26">
        <f t="shared" si="11"/>
        <v>0</v>
      </c>
      <c r="X26" s="26">
        <f t="shared" si="11"/>
        <v>0</v>
      </c>
      <c r="Y26" s="26">
        <f t="shared" si="11"/>
        <v>0</v>
      </c>
      <c r="Z26" s="26">
        <f t="shared" si="11"/>
        <v>0</v>
      </c>
      <c r="AA26" s="26">
        <f t="shared" si="11"/>
        <v>0</v>
      </c>
      <c r="AB26" s="26">
        <f t="shared" si="11"/>
        <v>0</v>
      </c>
      <c r="AC26" s="26">
        <f t="shared" si="11"/>
        <v>0</v>
      </c>
      <c r="AD26" s="237"/>
      <c r="AE26" s="185">
        <v>19</v>
      </c>
    </row>
    <row r="27" spans="1:31">
      <c r="A27" s="204" t="s">
        <v>65</v>
      </c>
      <c r="B27" s="238"/>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37"/>
      <c r="AE27" s="185">
        <v>20</v>
      </c>
    </row>
    <row r="28" spans="1:31">
      <c r="A28" s="209" t="s">
        <v>71</v>
      </c>
      <c r="B28" s="73">
        <f>HLOOKUP($B$7,$F$8:$AC$75,AE28,FALSE)</f>
        <v>0</v>
      </c>
      <c r="F28" s="72">
        <f>F13</f>
        <v>0</v>
      </c>
      <c r="G28" s="72">
        <f t="shared" ref="G28:Q28" si="12">F28+G13</f>
        <v>0</v>
      </c>
      <c r="H28" s="72">
        <f t="shared" si="12"/>
        <v>0</v>
      </c>
      <c r="I28" s="72">
        <f t="shared" si="12"/>
        <v>0</v>
      </c>
      <c r="J28" s="72">
        <f t="shared" si="12"/>
        <v>0</v>
      </c>
      <c r="K28" s="72">
        <f t="shared" si="12"/>
        <v>0</v>
      </c>
      <c r="L28" s="72">
        <f t="shared" si="12"/>
        <v>0</v>
      </c>
      <c r="M28" s="72">
        <f t="shared" si="12"/>
        <v>0</v>
      </c>
      <c r="N28" s="72">
        <f t="shared" si="12"/>
        <v>0</v>
      </c>
      <c r="O28" s="72">
        <f t="shared" si="12"/>
        <v>0</v>
      </c>
      <c r="P28" s="72">
        <f t="shared" si="12"/>
        <v>0</v>
      </c>
      <c r="Q28" s="72">
        <f t="shared" si="12"/>
        <v>0</v>
      </c>
      <c r="R28" s="72">
        <f>R13</f>
        <v>0</v>
      </c>
      <c r="S28" s="72">
        <f t="shared" ref="S28:AC28" si="13">R28+S13</f>
        <v>0</v>
      </c>
      <c r="T28" s="72">
        <f t="shared" si="13"/>
        <v>0</v>
      </c>
      <c r="U28" s="72">
        <f t="shared" si="13"/>
        <v>0</v>
      </c>
      <c r="V28" s="72">
        <f t="shared" si="13"/>
        <v>0</v>
      </c>
      <c r="W28" s="72">
        <f t="shared" si="13"/>
        <v>0</v>
      </c>
      <c r="X28" s="72">
        <f t="shared" si="13"/>
        <v>0</v>
      </c>
      <c r="Y28" s="72">
        <f t="shared" si="13"/>
        <v>0</v>
      </c>
      <c r="Z28" s="72">
        <f t="shared" si="13"/>
        <v>0</v>
      </c>
      <c r="AA28" s="72">
        <f t="shared" si="13"/>
        <v>0</v>
      </c>
      <c r="AB28" s="72">
        <f t="shared" si="13"/>
        <v>0</v>
      </c>
      <c r="AC28" s="72">
        <f t="shared" si="13"/>
        <v>0</v>
      </c>
      <c r="AD28" s="28"/>
      <c r="AE28" s="185">
        <v>21</v>
      </c>
    </row>
    <row r="29" spans="1:31">
      <c r="A29" s="209" t="s">
        <v>13</v>
      </c>
      <c r="B29" s="73">
        <f>HLOOKUP($B$7,$F$8:$AC$75,AE29,FALSE)</f>
        <v>0</v>
      </c>
      <c r="E29" s="208" t="s">
        <v>110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416">
        <v>0</v>
      </c>
      <c r="Y29" s="423">
        <v>0</v>
      </c>
      <c r="Z29" s="75"/>
      <c r="AA29" s="75"/>
      <c r="AB29" s="75"/>
      <c r="AC29" s="75"/>
      <c r="AD29" s="28"/>
      <c r="AE29" s="185">
        <v>22</v>
      </c>
    </row>
    <row r="30" spans="1:31">
      <c r="A30" s="215" t="s">
        <v>22</v>
      </c>
      <c r="B30" s="81">
        <f>HLOOKUP($B$7,$F$8:$AC$75,AE30,FALSE)</f>
        <v>0</v>
      </c>
      <c r="C30" s="211"/>
      <c r="D30" s="211"/>
      <c r="E30" s="211"/>
      <c r="F30" s="92">
        <f>F28+F29</f>
        <v>0</v>
      </c>
      <c r="G30" s="92">
        <f>G28+G29</f>
        <v>0</v>
      </c>
      <c r="H30" s="92">
        <f t="shared" ref="H30:AC30" si="14">H28+H29</f>
        <v>0</v>
      </c>
      <c r="I30" s="92">
        <f t="shared" si="14"/>
        <v>0</v>
      </c>
      <c r="J30" s="92">
        <f t="shared" si="14"/>
        <v>0</v>
      </c>
      <c r="K30" s="92">
        <f t="shared" si="14"/>
        <v>0</v>
      </c>
      <c r="L30" s="92">
        <f t="shared" si="14"/>
        <v>0</v>
      </c>
      <c r="M30" s="92">
        <f t="shared" si="14"/>
        <v>0</v>
      </c>
      <c r="N30" s="92">
        <f t="shared" si="14"/>
        <v>0</v>
      </c>
      <c r="O30" s="92">
        <f t="shared" si="14"/>
        <v>0</v>
      </c>
      <c r="P30" s="92">
        <f t="shared" si="14"/>
        <v>0</v>
      </c>
      <c r="Q30" s="92">
        <f t="shared" si="14"/>
        <v>0</v>
      </c>
      <c r="R30" s="92">
        <f t="shared" si="14"/>
        <v>0</v>
      </c>
      <c r="S30" s="92">
        <f t="shared" si="14"/>
        <v>0</v>
      </c>
      <c r="T30" s="92">
        <f t="shared" si="14"/>
        <v>0</v>
      </c>
      <c r="U30" s="92">
        <f t="shared" si="14"/>
        <v>0</v>
      </c>
      <c r="V30" s="92">
        <f t="shared" si="14"/>
        <v>0</v>
      </c>
      <c r="W30" s="92">
        <f t="shared" si="14"/>
        <v>0</v>
      </c>
      <c r="X30" s="92">
        <f t="shared" si="14"/>
        <v>0</v>
      </c>
      <c r="Y30" s="92">
        <f t="shared" si="14"/>
        <v>0</v>
      </c>
      <c r="Z30" s="92">
        <f t="shared" si="14"/>
        <v>0</v>
      </c>
      <c r="AA30" s="92">
        <f t="shared" si="14"/>
        <v>0</v>
      </c>
      <c r="AB30" s="92">
        <f t="shared" si="14"/>
        <v>0</v>
      </c>
      <c r="AC30" s="92">
        <f t="shared" si="14"/>
        <v>0</v>
      </c>
      <c r="AD30" s="28"/>
      <c r="AE30" s="185">
        <v>23</v>
      </c>
    </row>
    <row r="31" spans="1:31">
      <c r="A31" s="204" t="s">
        <v>81</v>
      </c>
      <c r="B31" s="205"/>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37"/>
      <c r="AE31" s="185">
        <v>24</v>
      </c>
    </row>
    <row r="32" spans="1:31">
      <c r="A32" s="219" t="s">
        <v>40</v>
      </c>
      <c r="B32" s="48">
        <f t="shared" ref="B32:B40" si="15">HLOOKUP($B$7,$F$8:$AC$75,AE32,FALSE)</f>
        <v>7958.3499999999995</v>
      </c>
      <c r="E32" s="208" t="s">
        <v>24</v>
      </c>
      <c r="F32" s="9">
        <v>993.31</v>
      </c>
      <c r="G32" s="9">
        <v>12099.93</v>
      </c>
      <c r="H32" s="9">
        <v>4891.8999999999996</v>
      </c>
      <c r="I32" s="9">
        <v>6337.2399999999989</v>
      </c>
      <c r="J32" s="9">
        <v>5110.72</v>
      </c>
      <c r="K32" s="9">
        <v>6017.9000000000005</v>
      </c>
      <c r="L32" s="9">
        <v>44446.509999999995</v>
      </c>
      <c r="M32" s="9">
        <v>5338.0699999999979</v>
      </c>
      <c r="N32" s="9">
        <v>16401.439999999999</v>
      </c>
      <c r="O32" s="9">
        <v>9899.16</v>
      </c>
      <c r="P32" s="9">
        <v>7538.9599999999991</v>
      </c>
      <c r="Q32" s="9">
        <v>13340.53</v>
      </c>
      <c r="R32" s="9">
        <v>9872.11</v>
      </c>
      <c r="S32" s="9">
        <v>8206.8700000000008</v>
      </c>
      <c r="T32" s="9">
        <v>7615.4299999999994</v>
      </c>
      <c r="U32" s="9">
        <v>7534.08</v>
      </c>
      <c r="V32" s="350">
        <v>7504.2</v>
      </c>
      <c r="W32" s="9">
        <v>7081.31</v>
      </c>
      <c r="X32" s="365">
        <v>3190.4699999999984</v>
      </c>
      <c r="Y32" s="365">
        <v>7958.3499999999995</v>
      </c>
      <c r="Z32" s="9"/>
      <c r="AA32" s="9"/>
      <c r="AB32" s="9"/>
      <c r="AC32" s="9"/>
      <c r="AD32" s="83">
        <f t="shared" ref="AD32:AD40" si="16">SUM(F32:AC32)</f>
        <v>191378.48999999996</v>
      </c>
      <c r="AE32" s="185">
        <v>25</v>
      </c>
    </row>
    <row r="33" spans="1:31">
      <c r="A33" s="219" t="s">
        <v>41</v>
      </c>
      <c r="B33" s="48">
        <f t="shared" si="15"/>
        <v>10443.75</v>
      </c>
      <c r="E33" s="208" t="s">
        <v>24</v>
      </c>
      <c r="F33" s="9">
        <v>2562.21</v>
      </c>
      <c r="G33" s="9">
        <v>6147.5</v>
      </c>
      <c r="H33" s="9">
        <v>6421.3</v>
      </c>
      <c r="I33" s="9">
        <v>5451.25</v>
      </c>
      <c r="J33" s="9">
        <v>5212.09</v>
      </c>
      <c r="K33" s="9">
        <v>4849.5300000000007</v>
      </c>
      <c r="L33" s="9">
        <v>0</v>
      </c>
      <c r="M33" s="9">
        <v>867.85</v>
      </c>
      <c r="N33" s="9">
        <v>474.06999999999994</v>
      </c>
      <c r="O33" s="9">
        <v>1441.58</v>
      </c>
      <c r="P33" s="9">
        <v>1344.12</v>
      </c>
      <c r="Q33" s="9">
        <v>618.65</v>
      </c>
      <c r="R33" s="9">
        <v>877.09999999999991</v>
      </c>
      <c r="S33" s="9">
        <v>261.64</v>
      </c>
      <c r="T33" s="9">
        <v>733.53</v>
      </c>
      <c r="U33" s="9">
        <v>1404.85</v>
      </c>
      <c r="V33" s="350">
        <v>222.20999999999998</v>
      </c>
      <c r="W33" s="9">
        <v>-423.74</v>
      </c>
      <c r="X33" s="365">
        <v>5604.42</v>
      </c>
      <c r="Y33" s="365">
        <v>10443.75</v>
      </c>
      <c r="Z33" s="9"/>
      <c r="AA33" s="9"/>
      <c r="AB33" s="9"/>
      <c r="AC33" s="9"/>
      <c r="AD33" s="83">
        <f t="shared" si="16"/>
        <v>54513.909999999996</v>
      </c>
      <c r="AE33" s="185">
        <v>26</v>
      </c>
    </row>
    <row r="34" spans="1:31">
      <c r="A34" s="219" t="s">
        <v>42</v>
      </c>
      <c r="B34" s="48">
        <f t="shared" si="15"/>
        <v>3123.93</v>
      </c>
      <c r="E34" s="208" t="s">
        <v>24</v>
      </c>
      <c r="F34" s="9">
        <v>0</v>
      </c>
      <c r="G34" s="9">
        <v>0</v>
      </c>
      <c r="H34" s="9">
        <v>0</v>
      </c>
      <c r="I34" s="9">
        <v>5345.9</v>
      </c>
      <c r="J34" s="9">
        <v>2100</v>
      </c>
      <c r="K34" s="9">
        <v>9012.32</v>
      </c>
      <c r="L34" s="9">
        <v>0</v>
      </c>
      <c r="M34" s="9">
        <v>5156.13</v>
      </c>
      <c r="N34" s="9">
        <v>31900.680000000004</v>
      </c>
      <c r="O34" s="9">
        <v>4014.33</v>
      </c>
      <c r="P34" s="9">
        <v>652.16000000000008</v>
      </c>
      <c r="Q34" s="9">
        <v>6254.7900000000009</v>
      </c>
      <c r="R34" s="9">
        <v>2782.7200000000003</v>
      </c>
      <c r="S34" s="9">
        <v>18407.559999999994</v>
      </c>
      <c r="T34" s="9">
        <v>44565.560000000005</v>
      </c>
      <c r="U34" s="9">
        <v>16108.52</v>
      </c>
      <c r="V34" s="350">
        <v>10398.1</v>
      </c>
      <c r="W34" s="9">
        <v>16056.12</v>
      </c>
      <c r="X34" s="365">
        <v>31348.130000000016</v>
      </c>
      <c r="Y34" s="365">
        <v>3123.93</v>
      </c>
      <c r="Z34" s="9"/>
      <c r="AA34" s="9"/>
      <c r="AB34" s="9"/>
      <c r="AC34" s="9"/>
      <c r="AD34" s="83">
        <f t="shared" si="16"/>
        <v>207226.95</v>
      </c>
      <c r="AE34" s="185">
        <v>27</v>
      </c>
    </row>
    <row r="35" spans="1:31">
      <c r="A35" s="219" t="s">
        <v>43</v>
      </c>
      <c r="B35" s="48">
        <f t="shared" si="15"/>
        <v>0</v>
      </c>
      <c r="E35" s="208" t="s">
        <v>24</v>
      </c>
      <c r="F35" s="9">
        <v>0</v>
      </c>
      <c r="G35" s="9">
        <v>0</v>
      </c>
      <c r="H35" s="9">
        <v>0</v>
      </c>
      <c r="I35" s="9">
        <v>0</v>
      </c>
      <c r="J35" s="9">
        <v>0</v>
      </c>
      <c r="K35" s="9">
        <v>0</v>
      </c>
      <c r="L35" s="9">
        <v>0</v>
      </c>
      <c r="M35" s="9">
        <v>0</v>
      </c>
      <c r="N35" s="9">
        <v>0</v>
      </c>
      <c r="O35" s="9">
        <v>0</v>
      </c>
      <c r="P35" s="9">
        <v>0</v>
      </c>
      <c r="Q35" s="9">
        <v>0</v>
      </c>
      <c r="R35" s="9">
        <v>0</v>
      </c>
      <c r="S35" s="9">
        <v>0</v>
      </c>
      <c r="T35" s="9">
        <v>0</v>
      </c>
      <c r="U35" s="9">
        <v>0</v>
      </c>
      <c r="V35" s="350">
        <v>350</v>
      </c>
      <c r="W35" s="9">
        <v>0</v>
      </c>
      <c r="X35" s="365">
        <v>0</v>
      </c>
      <c r="Y35" s="365">
        <v>0</v>
      </c>
      <c r="Z35" s="9"/>
      <c r="AA35" s="9"/>
      <c r="AB35" s="9"/>
      <c r="AC35" s="9"/>
      <c r="AD35" s="83">
        <f t="shared" si="16"/>
        <v>350</v>
      </c>
      <c r="AE35" s="185">
        <v>28</v>
      </c>
    </row>
    <row r="36" spans="1:31">
      <c r="A36" s="219" t="s">
        <v>44</v>
      </c>
      <c r="B36" s="48">
        <f t="shared" si="15"/>
        <v>32317.48</v>
      </c>
      <c r="E36" s="208" t="s">
        <v>24</v>
      </c>
      <c r="F36" s="9">
        <v>0</v>
      </c>
      <c r="G36" s="9">
        <v>0</v>
      </c>
      <c r="H36" s="9">
        <v>225</v>
      </c>
      <c r="I36" s="9">
        <v>0</v>
      </c>
      <c r="J36" s="9">
        <v>51277.2</v>
      </c>
      <c r="K36" s="9">
        <v>4950</v>
      </c>
      <c r="L36" s="9">
        <v>0</v>
      </c>
      <c r="M36" s="9">
        <v>69475</v>
      </c>
      <c r="N36" s="9">
        <v>0</v>
      </c>
      <c r="O36" s="9">
        <v>167360.24</v>
      </c>
      <c r="P36" s="9">
        <v>0</v>
      </c>
      <c r="Q36" s="9">
        <v>19823</v>
      </c>
      <c r="R36" s="9">
        <v>4800</v>
      </c>
      <c r="S36" s="9">
        <v>152923.6</v>
      </c>
      <c r="T36" s="343">
        <v>65879.759999999995</v>
      </c>
      <c r="U36" s="350">
        <v>-11494.9</v>
      </c>
      <c r="V36" s="350">
        <v>364923.73</v>
      </c>
      <c r="W36" s="9">
        <v>9335.7199999999993</v>
      </c>
      <c r="X36" s="365">
        <v>52500</v>
      </c>
      <c r="Y36" s="365">
        <v>32317.48</v>
      </c>
      <c r="Z36" s="9"/>
      <c r="AA36" s="9"/>
      <c r="AB36" s="9"/>
      <c r="AC36" s="9"/>
      <c r="AD36" s="83">
        <f t="shared" si="16"/>
        <v>984295.83</v>
      </c>
      <c r="AE36" s="185">
        <v>29</v>
      </c>
    </row>
    <row r="37" spans="1:31">
      <c r="A37" s="219" t="s">
        <v>45</v>
      </c>
      <c r="B37" s="48">
        <f t="shared" si="15"/>
        <v>0</v>
      </c>
      <c r="E37" s="208" t="s">
        <v>24</v>
      </c>
      <c r="F37" s="9">
        <v>0</v>
      </c>
      <c r="G37" s="9">
        <v>0</v>
      </c>
      <c r="H37" s="9">
        <v>0</v>
      </c>
      <c r="I37" s="9">
        <v>90787.74</v>
      </c>
      <c r="J37" s="9">
        <v>0</v>
      </c>
      <c r="K37" s="9">
        <v>42995.68</v>
      </c>
      <c r="L37" s="9">
        <v>0</v>
      </c>
      <c r="M37" s="9">
        <v>55406.250000000015</v>
      </c>
      <c r="N37" s="9">
        <v>37280.300000000003</v>
      </c>
      <c r="O37" s="9">
        <v>0</v>
      </c>
      <c r="P37" s="9">
        <v>53202.89</v>
      </c>
      <c r="Q37" s="9">
        <v>63929.29</v>
      </c>
      <c r="R37" s="9">
        <v>0</v>
      </c>
      <c r="S37" s="9">
        <v>202853.4899999997</v>
      </c>
      <c r="T37" s="9">
        <v>6265.7800000000007</v>
      </c>
      <c r="U37" s="9">
        <v>0</v>
      </c>
      <c r="V37" s="350">
        <v>133394.95000000001</v>
      </c>
      <c r="W37" s="9">
        <v>38.57</v>
      </c>
      <c r="X37" s="365">
        <v>5630.0799999999663</v>
      </c>
      <c r="Y37" s="365">
        <v>0</v>
      </c>
      <c r="Z37" s="9"/>
      <c r="AA37" s="9"/>
      <c r="AB37" s="9"/>
      <c r="AC37" s="9"/>
      <c r="AD37" s="83">
        <f t="shared" si="16"/>
        <v>691785.01999999955</v>
      </c>
      <c r="AE37" s="185">
        <v>30</v>
      </c>
    </row>
    <row r="38" spans="1:31">
      <c r="A38" s="219" t="s">
        <v>46</v>
      </c>
      <c r="B38" s="48">
        <f t="shared" si="15"/>
        <v>125</v>
      </c>
      <c r="E38" s="208" t="s">
        <v>24</v>
      </c>
      <c r="F38" s="9">
        <v>0</v>
      </c>
      <c r="G38" s="9">
        <v>0</v>
      </c>
      <c r="H38" s="9">
        <v>0</v>
      </c>
      <c r="I38" s="9">
        <v>0</v>
      </c>
      <c r="J38" s="9">
        <v>0</v>
      </c>
      <c r="K38" s="9">
        <v>0</v>
      </c>
      <c r="L38" s="9">
        <v>0</v>
      </c>
      <c r="M38" s="9">
        <v>17.46</v>
      </c>
      <c r="N38" s="9">
        <v>0</v>
      </c>
      <c r="O38" s="9">
        <v>0</v>
      </c>
      <c r="P38" s="9">
        <v>0</v>
      </c>
      <c r="Q38" s="9">
        <v>0</v>
      </c>
      <c r="R38" s="9">
        <v>0</v>
      </c>
      <c r="S38" s="9">
        <v>0</v>
      </c>
      <c r="T38" s="9">
        <v>0</v>
      </c>
      <c r="U38" s="9">
        <v>0</v>
      </c>
      <c r="V38" s="365">
        <v>0</v>
      </c>
      <c r="W38" s="365">
        <v>0</v>
      </c>
      <c r="X38" s="365">
        <v>0</v>
      </c>
      <c r="Y38" s="365">
        <v>125</v>
      </c>
      <c r="Z38" s="9"/>
      <c r="AA38" s="9"/>
      <c r="AB38" s="9"/>
      <c r="AC38" s="9"/>
      <c r="AD38" s="83">
        <f t="shared" si="16"/>
        <v>142.46</v>
      </c>
      <c r="AE38" s="185">
        <v>31</v>
      </c>
    </row>
    <row r="39" spans="1:31">
      <c r="A39" s="219" t="s">
        <v>82</v>
      </c>
      <c r="B39" s="48">
        <f t="shared" si="15"/>
        <v>0</v>
      </c>
      <c r="E39" s="208" t="s">
        <v>24</v>
      </c>
      <c r="F39" s="9"/>
      <c r="G39" s="9"/>
      <c r="H39" s="9"/>
      <c r="I39" s="9"/>
      <c r="J39" s="9"/>
      <c r="K39" s="9"/>
      <c r="L39" s="9"/>
      <c r="M39" s="9"/>
      <c r="N39" s="9"/>
      <c r="O39" s="9"/>
      <c r="P39" s="9"/>
      <c r="Q39" s="9"/>
      <c r="R39" s="9"/>
      <c r="S39" s="9"/>
      <c r="T39" s="9"/>
      <c r="U39" s="9"/>
      <c r="V39" s="9"/>
      <c r="W39" s="9"/>
      <c r="X39" s="9"/>
      <c r="Y39" s="9"/>
      <c r="Z39" s="9"/>
      <c r="AA39" s="9"/>
      <c r="AB39" s="9"/>
      <c r="AC39" s="9"/>
      <c r="AD39" s="83">
        <f t="shared" si="16"/>
        <v>0</v>
      </c>
      <c r="AE39" s="185">
        <v>32</v>
      </c>
    </row>
    <row r="40" spans="1:31">
      <c r="A40" s="223" t="s">
        <v>47</v>
      </c>
      <c r="B40" s="47">
        <f t="shared" si="15"/>
        <v>53968.509999999995</v>
      </c>
      <c r="C40" s="211"/>
      <c r="D40" s="211"/>
      <c r="E40" s="224"/>
      <c r="F40" s="35">
        <f>SUM(F32:F39)</f>
        <v>3555.52</v>
      </c>
      <c r="G40" s="35">
        <f t="shared" ref="G40:AC40" si="17">SUM(G32:G39)</f>
        <v>18247.43</v>
      </c>
      <c r="H40" s="35">
        <f t="shared" si="17"/>
        <v>11538.2</v>
      </c>
      <c r="I40" s="35">
        <f t="shared" si="17"/>
        <v>107922.13</v>
      </c>
      <c r="J40" s="35">
        <f t="shared" si="17"/>
        <v>63700.009999999995</v>
      </c>
      <c r="K40" s="35">
        <f t="shared" si="17"/>
        <v>67825.429999999993</v>
      </c>
      <c r="L40" s="35">
        <f t="shared" si="17"/>
        <v>44446.509999999995</v>
      </c>
      <c r="M40" s="35">
        <f t="shared" si="17"/>
        <v>136260.76</v>
      </c>
      <c r="N40" s="35">
        <f t="shared" si="17"/>
        <v>86056.49</v>
      </c>
      <c r="O40" s="35">
        <f t="shared" si="17"/>
        <v>182715.31</v>
      </c>
      <c r="P40" s="35">
        <f t="shared" si="17"/>
        <v>62738.13</v>
      </c>
      <c r="Q40" s="35">
        <f t="shared" si="17"/>
        <v>103966.26000000001</v>
      </c>
      <c r="R40" s="35">
        <f t="shared" si="17"/>
        <v>18331.93</v>
      </c>
      <c r="S40" s="35">
        <f t="shared" si="17"/>
        <v>382653.15999999968</v>
      </c>
      <c r="T40" s="35">
        <f t="shared" si="17"/>
        <v>125060.06</v>
      </c>
      <c r="U40" s="35">
        <f t="shared" si="17"/>
        <v>13552.550000000001</v>
      </c>
      <c r="V40" s="35">
        <f t="shared" si="17"/>
        <v>516793.19</v>
      </c>
      <c r="W40" s="35">
        <f t="shared" si="17"/>
        <v>32087.980000000003</v>
      </c>
      <c r="X40" s="35">
        <f t="shared" si="17"/>
        <v>98273.099999999991</v>
      </c>
      <c r="Y40" s="35">
        <f t="shared" si="17"/>
        <v>53968.509999999995</v>
      </c>
      <c r="Z40" s="35">
        <f t="shared" si="17"/>
        <v>0</v>
      </c>
      <c r="AA40" s="35">
        <f t="shared" si="17"/>
        <v>0</v>
      </c>
      <c r="AB40" s="35">
        <f t="shared" si="17"/>
        <v>0</v>
      </c>
      <c r="AC40" s="35">
        <f t="shared" si="17"/>
        <v>0</v>
      </c>
      <c r="AD40" s="64">
        <f t="shared" si="16"/>
        <v>2129692.6599999997</v>
      </c>
      <c r="AE40" s="185">
        <v>33</v>
      </c>
    </row>
    <row r="41" spans="1:31">
      <c r="A41" s="204" t="s">
        <v>83</v>
      </c>
      <c r="B41" s="205"/>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37"/>
      <c r="AE41" s="185">
        <v>34</v>
      </c>
    </row>
    <row r="42" spans="1:31">
      <c r="A42" s="219" t="s">
        <v>87</v>
      </c>
      <c r="B42" s="48">
        <f t="shared" ref="B42:B49" si="18">HLOOKUP($B$7,$F$8:$AC$75,AE42,FALSE)</f>
        <v>0</v>
      </c>
      <c r="E42" s="208" t="s">
        <v>110</v>
      </c>
      <c r="F42" s="9">
        <v>223038.63386848182</v>
      </c>
      <c r="G42" s="9">
        <v>805.14803261670943</v>
      </c>
      <c r="H42" s="9">
        <v>11.482063271140534</v>
      </c>
      <c r="I42" s="9">
        <v>14900.30362913751</v>
      </c>
      <c r="J42" s="9">
        <v>14021.311285744634</v>
      </c>
      <c r="K42" s="9">
        <v>751.58393327180897</v>
      </c>
      <c r="L42" s="9">
        <v>14923.524187891711</v>
      </c>
      <c r="M42" s="9">
        <v>60684.515498346613</v>
      </c>
      <c r="N42" s="9">
        <v>26267.848623391972</v>
      </c>
      <c r="O42" s="9">
        <v>55773.937749204975</v>
      </c>
      <c r="P42" s="9">
        <v>36311.469450953293</v>
      </c>
      <c r="Q42" s="9">
        <v>72840.636286557245</v>
      </c>
      <c r="R42" s="9">
        <v>106820.68799999999</v>
      </c>
      <c r="S42" s="9">
        <v>201450.23999999999</v>
      </c>
      <c r="T42" s="9">
        <v>104406.96</v>
      </c>
      <c r="U42" s="9">
        <v>423418.56</v>
      </c>
      <c r="V42" s="350">
        <v>29813.508000000002</v>
      </c>
      <c r="W42" s="365">
        <v>170032.8</v>
      </c>
      <c r="X42" s="9">
        <v>46886.04</v>
      </c>
      <c r="Y42" s="9">
        <v>0</v>
      </c>
      <c r="Z42" s="9"/>
      <c r="AA42" s="9"/>
      <c r="AB42" s="9"/>
      <c r="AC42" s="9"/>
      <c r="AD42" s="237"/>
      <c r="AE42" s="185">
        <v>35</v>
      </c>
    </row>
    <row r="43" spans="1:31">
      <c r="A43" s="219" t="s">
        <v>88</v>
      </c>
      <c r="B43" s="48">
        <f t="shared" si="18"/>
        <v>0</v>
      </c>
      <c r="E43" s="208" t="s">
        <v>110</v>
      </c>
      <c r="F43" s="9">
        <v>5365.8987541741599</v>
      </c>
      <c r="G43" s="9">
        <v>0</v>
      </c>
      <c r="H43" s="9">
        <v>0</v>
      </c>
      <c r="I43" s="9">
        <v>627.19213991427478</v>
      </c>
      <c r="J43" s="9">
        <v>574.76209777629992</v>
      </c>
      <c r="K43" s="9">
        <v>29.807022741722943</v>
      </c>
      <c r="L43" s="9">
        <v>573.77193787217914</v>
      </c>
      <c r="M43" s="9">
        <v>2260.5163919130969</v>
      </c>
      <c r="N43" s="9">
        <v>943.55715474234398</v>
      </c>
      <c r="O43" s="9">
        <v>1896.1573489499306</v>
      </c>
      <c r="P43" s="9">
        <v>1167.7309999831427</v>
      </c>
      <c r="Q43" s="9">
        <v>1887.9014581978427</v>
      </c>
      <c r="R43" s="9">
        <v>27165.606</v>
      </c>
      <c r="S43" s="9">
        <v>51230.879999999997</v>
      </c>
      <c r="T43" s="9">
        <v>26551.77</v>
      </c>
      <c r="U43" s="9">
        <v>107679.72</v>
      </c>
      <c r="V43" s="350">
        <v>7581.8835000000008</v>
      </c>
      <c r="W43" s="365">
        <v>43241.1</v>
      </c>
      <c r="X43" s="9">
        <v>11923.605</v>
      </c>
      <c r="Y43" s="9">
        <v>0</v>
      </c>
      <c r="Z43" s="9"/>
      <c r="AA43" s="9"/>
      <c r="AB43" s="9"/>
      <c r="AC43" s="9"/>
      <c r="AD43" s="237"/>
      <c r="AE43" s="185">
        <v>36</v>
      </c>
    </row>
    <row r="44" spans="1:31">
      <c r="A44" s="219" t="s">
        <v>89</v>
      </c>
      <c r="B44" s="48">
        <f t="shared" si="18"/>
        <v>0</v>
      </c>
      <c r="E44" s="208" t="s">
        <v>110</v>
      </c>
      <c r="F44" s="9">
        <v>240213.20710249167</v>
      </c>
      <c r="G44" s="9">
        <v>587.93014334216798</v>
      </c>
      <c r="H44" s="9">
        <v>8.1553470229360521</v>
      </c>
      <c r="I44" s="9">
        <v>10555.748774435728</v>
      </c>
      <c r="J44" s="9">
        <v>9783.9145741549528</v>
      </c>
      <c r="K44" s="9">
        <v>510.21111247855998</v>
      </c>
      <c r="L44" s="9">
        <v>9930.0401582694267</v>
      </c>
      <c r="M44" s="9">
        <v>40048.252635565965</v>
      </c>
      <c r="N44" s="9">
        <v>17518.288442640591</v>
      </c>
      <c r="O44" s="9">
        <v>36612.48297349317</v>
      </c>
      <c r="P44" s="9">
        <v>23949.600797778192</v>
      </c>
      <c r="Q44" s="9">
        <v>116127.18551688033</v>
      </c>
      <c r="R44" s="9">
        <v>106513.732</v>
      </c>
      <c r="S44" s="9">
        <v>200871.36000000002</v>
      </c>
      <c r="T44" s="9">
        <v>104106.94</v>
      </c>
      <c r="U44" s="9">
        <v>422201.84</v>
      </c>
      <c r="V44" s="350">
        <v>29727.837000000003</v>
      </c>
      <c r="W44" s="365">
        <v>169544.2</v>
      </c>
      <c r="X44" s="9">
        <v>46751.310000000005</v>
      </c>
      <c r="Y44" s="9">
        <v>0</v>
      </c>
      <c r="Z44" s="9"/>
      <c r="AA44" s="9"/>
      <c r="AB44" s="9"/>
      <c r="AC44" s="9"/>
      <c r="AD44" s="237"/>
      <c r="AE44" s="185">
        <v>37</v>
      </c>
    </row>
    <row r="45" spans="1:31">
      <c r="A45" s="219" t="s">
        <v>90</v>
      </c>
      <c r="B45" s="48">
        <f t="shared" si="18"/>
        <v>0</v>
      </c>
      <c r="E45" s="208" t="s">
        <v>110</v>
      </c>
      <c r="F45" s="9">
        <v>0</v>
      </c>
      <c r="G45" s="9">
        <v>0</v>
      </c>
      <c r="H45" s="9">
        <v>0</v>
      </c>
      <c r="I45" s="9">
        <v>25.218119858417545</v>
      </c>
      <c r="J45" s="9">
        <v>15.531690868826638</v>
      </c>
      <c r="K45" s="9">
        <v>0</v>
      </c>
      <c r="L45" s="9">
        <v>16.109345764389413</v>
      </c>
      <c r="M45" s="9">
        <v>65.063093277315602</v>
      </c>
      <c r="N45" s="9">
        <v>28.052460342880266</v>
      </c>
      <c r="O45" s="9">
        <v>48.940120104278122</v>
      </c>
      <c r="P45" s="9">
        <v>32.216516073565849</v>
      </c>
      <c r="Q45" s="9">
        <v>0</v>
      </c>
      <c r="R45" s="9">
        <v>0</v>
      </c>
      <c r="S45" s="9">
        <v>0</v>
      </c>
      <c r="T45" s="9">
        <v>0</v>
      </c>
      <c r="U45" s="9">
        <v>0</v>
      </c>
      <c r="V45" s="350">
        <v>0</v>
      </c>
      <c r="W45" s="365">
        <v>0</v>
      </c>
      <c r="X45" s="9">
        <v>0</v>
      </c>
      <c r="Y45" s="9">
        <v>0</v>
      </c>
      <c r="Z45" s="9"/>
      <c r="AA45" s="9"/>
      <c r="AB45" s="9"/>
      <c r="AC45" s="9"/>
      <c r="AD45" s="237"/>
      <c r="AE45" s="185">
        <v>38</v>
      </c>
    </row>
    <row r="46" spans="1:31">
      <c r="A46" s="219" t="s">
        <v>91</v>
      </c>
      <c r="B46" s="48">
        <f t="shared" si="18"/>
        <v>490052.24999999994</v>
      </c>
      <c r="E46" s="208" t="s">
        <v>110</v>
      </c>
      <c r="F46" s="9">
        <v>199831</v>
      </c>
      <c r="G46" s="9">
        <v>6020</v>
      </c>
      <c r="H46" s="9">
        <v>75.964432799668671</v>
      </c>
      <c r="I46" s="9">
        <v>100823.01405327034</v>
      </c>
      <c r="J46" s="9">
        <v>92953.175464487518</v>
      </c>
      <c r="K46" s="9">
        <v>5442.8705551936682</v>
      </c>
      <c r="L46" s="9">
        <v>104688.28409140607</v>
      </c>
      <c r="M46" s="9">
        <v>381393.32607034547</v>
      </c>
      <c r="N46" s="9">
        <v>164942.85412387439</v>
      </c>
      <c r="O46" s="9">
        <v>350455.24481529702</v>
      </c>
      <c r="P46" s="9">
        <v>230699.20963823938</v>
      </c>
      <c r="Q46" s="9">
        <v>1148989.5705046894</v>
      </c>
      <c r="R46" s="9">
        <v>270888.67</v>
      </c>
      <c r="S46" s="9">
        <v>510861.6</v>
      </c>
      <c r="T46" s="350">
        <v>264767.64999999997</v>
      </c>
      <c r="U46" s="350">
        <v>1073755.3999999999</v>
      </c>
      <c r="V46" s="350">
        <v>75604.657500000001</v>
      </c>
      <c r="W46" s="365">
        <v>431189.49999999994</v>
      </c>
      <c r="X46" s="9">
        <v>118899.22499999999</v>
      </c>
      <c r="Y46" s="9">
        <v>490052.24999999994</v>
      </c>
      <c r="Z46" s="9"/>
      <c r="AA46" s="9"/>
      <c r="AB46" s="9"/>
      <c r="AC46" s="9"/>
      <c r="AD46" s="237"/>
      <c r="AE46" s="185">
        <v>39</v>
      </c>
    </row>
    <row r="47" spans="1:31">
      <c r="A47" s="219" t="s">
        <v>92</v>
      </c>
      <c r="B47" s="48">
        <f t="shared" si="18"/>
        <v>0</v>
      </c>
      <c r="E47" s="208" t="s">
        <v>110</v>
      </c>
      <c r="F47" s="9">
        <v>400840.81433341897</v>
      </c>
      <c r="G47" s="9">
        <v>1637.96312950068</v>
      </c>
      <c r="H47" s="9">
        <v>22.510867663985163</v>
      </c>
      <c r="I47" s="9">
        <v>29677.061318568354</v>
      </c>
      <c r="J47" s="9">
        <v>27751.514221335558</v>
      </c>
      <c r="K47" s="9">
        <v>1463.8369828526229</v>
      </c>
      <c r="L47" s="9">
        <v>28582.028833334651</v>
      </c>
      <c r="M47" s="9">
        <v>115135.89225545383</v>
      </c>
      <c r="N47" s="9">
        <v>49790.745300592898</v>
      </c>
      <c r="O47" s="9">
        <v>94209.974288541809</v>
      </c>
      <c r="P47" s="9">
        <v>58989.077936986912</v>
      </c>
      <c r="Q47" s="9">
        <v>300527.40671031654</v>
      </c>
      <c r="R47" s="9">
        <v>399963.66799999995</v>
      </c>
      <c r="S47" s="9">
        <v>754280.64</v>
      </c>
      <c r="T47" s="9">
        <v>390926.06</v>
      </c>
      <c r="U47" s="9">
        <v>1585386.16</v>
      </c>
      <c r="V47" s="350">
        <v>111629.31299999999</v>
      </c>
      <c r="W47" s="365">
        <v>636645.79999999993</v>
      </c>
      <c r="X47" s="9">
        <v>175553.19</v>
      </c>
      <c r="Y47" s="9">
        <v>0</v>
      </c>
      <c r="Z47" s="9"/>
      <c r="AA47" s="9"/>
      <c r="AB47" s="9"/>
      <c r="AC47" s="9"/>
      <c r="AD47" s="237"/>
      <c r="AE47" s="185">
        <v>40</v>
      </c>
    </row>
    <row r="48" spans="1:31">
      <c r="A48" s="219" t="s">
        <v>93</v>
      </c>
      <c r="B48" s="48">
        <f t="shared" si="18"/>
        <v>0</v>
      </c>
      <c r="E48" s="208" t="s">
        <v>110</v>
      </c>
      <c r="F48" s="9">
        <v>76383.238928846651</v>
      </c>
      <c r="G48" s="9">
        <v>324.83397104697633</v>
      </c>
      <c r="H48" s="9">
        <v>6.006309317906128</v>
      </c>
      <c r="I48" s="9">
        <v>8416.7165684370884</v>
      </c>
      <c r="J48" s="9">
        <v>9009.1116070191583</v>
      </c>
      <c r="K48" s="9">
        <v>471.10885694542492</v>
      </c>
      <c r="L48" s="9">
        <v>9806.6349888456079</v>
      </c>
      <c r="M48" s="9">
        <v>37804.665405374246</v>
      </c>
      <c r="N48" s="9">
        <v>19328.047267657425</v>
      </c>
      <c r="O48" s="9">
        <v>44667.690627017328</v>
      </c>
      <c r="P48" s="9">
        <v>30296.003662278119</v>
      </c>
      <c r="Q48" s="9">
        <v>63902.075347888866</v>
      </c>
      <c r="R48" s="9">
        <v>0</v>
      </c>
      <c r="S48" s="9">
        <v>0</v>
      </c>
      <c r="T48" s="9">
        <v>0</v>
      </c>
      <c r="U48" s="9">
        <v>0</v>
      </c>
      <c r="V48" s="350">
        <v>0</v>
      </c>
      <c r="W48" s="365">
        <v>0</v>
      </c>
      <c r="X48" s="9">
        <v>0</v>
      </c>
      <c r="Y48" s="9">
        <v>0</v>
      </c>
      <c r="Z48" s="9"/>
      <c r="AA48" s="9"/>
      <c r="AB48" s="9"/>
      <c r="AC48" s="9"/>
      <c r="AD48" s="237"/>
      <c r="AE48" s="185">
        <v>41</v>
      </c>
    </row>
    <row r="49" spans="1:31">
      <c r="A49" s="219" t="s">
        <v>94</v>
      </c>
      <c r="B49" s="48">
        <f t="shared" si="18"/>
        <v>0</v>
      </c>
      <c r="E49" s="208" t="s">
        <v>110</v>
      </c>
      <c r="F49" s="9"/>
      <c r="G49" s="9"/>
      <c r="H49" s="9"/>
      <c r="I49" s="9"/>
      <c r="J49" s="9"/>
      <c r="K49" s="9"/>
      <c r="L49" s="9"/>
      <c r="M49" s="9"/>
      <c r="N49" s="9"/>
      <c r="O49" s="9"/>
      <c r="P49" s="9"/>
      <c r="Q49" s="9"/>
      <c r="R49" s="9"/>
      <c r="S49" s="9"/>
      <c r="T49" s="9"/>
      <c r="U49" s="9"/>
      <c r="V49" s="9"/>
      <c r="W49" s="9"/>
      <c r="X49" s="9"/>
      <c r="Y49" s="9"/>
      <c r="Z49" s="9"/>
      <c r="AA49" s="9"/>
      <c r="AB49" s="9"/>
      <c r="AC49" s="9"/>
      <c r="AD49" s="237"/>
      <c r="AE49" s="185">
        <v>42</v>
      </c>
    </row>
    <row r="50" spans="1:31">
      <c r="A50" s="204" t="s">
        <v>66</v>
      </c>
      <c r="B50" s="205"/>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37"/>
      <c r="AE50" s="185">
        <v>43</v>
      </c>
    </row>
    <row r="51" spans="1:31">
      <c r="A51" s="180" t="s">
        <v>59</v>
      </c>
      <c r="B51" s="33">
        <f>HLOOKUP($B$7,$F$8:$AC$75,AE51,FALSE)</f>
        <v>3197500</v>
      </c>
      <c r="F51" s="221">
        <f>$F$4</f>
        <v>3197500</v>
      </c>
      <c r="G51" s="221">
        <f t="shared" ref="G51:Q51" si="19">$F$4</f>
        <v>3197500</v>
      </c>
      <c r="H51" s="221">
        <f t="shared" si="19"/>
        <v>3197500</v>
      </c>
      <c r="I51" s="221">
        <f t="shared" si="19"/>
        <v>3197500</v>
      </c>
      <c r="J51" s="221">
        <f t="shared" si="19"/>
        <v>3197500</v>
      </c>
      <c r="K51" s="221">
        <f t="shared" si="19"/>
        <v>3197500</v>
      </c>
      <c r="L51" s="221">
        <f t="shared" si="19"/>
        <v>3197500</v>
      </c>
      <c r="M51" s="221">
        <f t="shared" si="19"/>
        <v>3197500</v>
      </c>
      <c r="N51" s="221">
        <f t="shared" si="19"/>
        <v>3197500</v>
      </c>
      <c r="O51" s="221">
        <f t="shared" si="19"/>
        <v>3197500</v>
      </c>
      <c r="P51" s="221">
        <f t="shared" si="19"/>
        <v>3197500</v>
      </c>
      <c r="Q51" s="221">
        <f t="shared" si="19"/>
        <v>3197500</v>
      </c>
      <c r="R51" s="221">
        <f>$G$4</f>
        <v>3197500</v>
      </c>
      <c r="S51" s="221">
        <f t="shared" ref="S51:AC51" si="20">$G$4</f>
        <v>3197500</v>
      </c>
      <c r="T51" s="221">
        <f t="shared" si="20"/>
        <v>3197500</v>
      </c>
      <c r="U51" s="221">
        <f>$G$4</f>
        <v>3197500</v>
      </c>
      <c r="V51" s="221">
        <f t="shared" si="20"/>
        <v>3197500</v>
      </c>
      <c r="W51" s="221">
        <f t="shared" si="20"/>
        <v>3197500</v>
      </c>
      <c r="X51" s="221">
        <f t="shared" si="20"/>
        <v>3197500</v>
      </c>
      <c r="Y51" s="221">
        <f t="shared" si="20"/>
        <v>3197500</v>
      </c>
      <c r="Z51" s="221">
        <f t="shared" si="20"/>
        <v>3197500</v>
      </c>
      <c r="AA51" s="221">
        <f t="shared" si="20"/>
        <v>3197500</v>
      </c>
      <c r="AB51" s="221">
        <f t="shared" si="20"/>
        <v>3197500</v>
      </c>
      <c r="AC51" s="221">
        <f t="shared" si="20"/>
        <v>3197500</v>
      </c>
      <c r="AD51" s="222"/>
      <c r="AE51" s="185">
        <v>44</v>
      </c>
    </row>
    <row r="52" spans="1:31">
      <c r="A52" s="180" t="s">
        <v>60</v>
      </c>
      <c r="B52" s="33">
        <f>HLOOKUP($B$7,$F$8:$AC$75,AE52,FALSE)</f>
        <v>2131666.6666666665</v>
      </c>
      <c r="F52" s="33">
        <f t="shared" ref="F52:AC52" si="21">F51*(F9/12)</f>
        <v>266458.33333333331</v>
      </c>
      <c r="G52" s="33">
        <f t="shared" si="21"/>
        <v>532916.66666666663</v>
      </c>
      <c r="H52" s="33">
        <f t="shared" si="21"/>
        <v>799375</v>
      </c>
      <c r="I52" s="33">
        <f t="shared" si="21"/>
        <v>1065833.3333333333</v>
      </c>
      <c r="J52" s="33">
        <f t="shared" si="21"/>
        <v>1332291.6666666667</v>
      </c>
      <c r="K52" s="33">
        <f t="shared" si="21"/>
        <v>1598750</v>
      </c>
      <c r="L52" s="33">
        <f t="shared" si="21"/>
        <v>1865208.3333333335</v>
      </c>
      <c r="M52" s="33">
        <f t="shared" si="21"/>
        <v>2131666.6666666665</v>
      </c>
      <c r="N52" s="33">
        <f t="shared" si="21"/>
        <v>2398125</v>
      </c>
      <c r="O52" s="33">
        <f t="shared" si="21"/>
        <v>2664583.3333333335</v>
      </c>
      <c r="P52" s="33">
        <f t="shared" si="21"/>
        <v>2931041.6666666665</v>
      </c>
      <c r="Q52" s="33">
        <f t="shared" si="21"/>
        <v>3197500</v>
      </c>
      <c r="R52" s="33">
        <f t="shared" si="21"/>
        <v>266458.33333333331</v>
      </c>
      <c r="S52" s="33">
        <f t="shared" si="21"/>
        <v>532916.66666666663</v>
      </c>
      <c r="T52" s="33">
        <f t="shared" si="21"/>
        <v>799375</v>
      </c>
      <c r="U52" s="33">
        <f t="shared" si="21"/>
        <v>1065833.3333333333</v>
      </c>
      <c r="V52" s="33">
        <f t="shared" si="21"/>
        <v>1332291.6666666667</v>
      </c>
      <c r="W52" s="33">
        <f t="shared" si="21"/>
        <v>1598750</v>
      </c>
      <c r="X52" s="33">
        <f t="shared" si="21"/>
        <v>1865208.3333333335</v>
      </c>
      <c r="Y52" s="33">
        <f t="shared" si="21"/>
        <v>2131666.6666666665</v>
      </c>
      <c r="Z52" s="33">
        <f t="shared" si="21"/>
        <v>2398125</v>
      </c>
      <c r="AA52" s="33">
        <f t="shared" si="21"/>
        <v>2664583.3333333335</v>
      </c>
      <c r="AB52" s="33">
        <f t="shared" si="21"/>
        <v>2931041.6666666665</v>
      </c>
      <c r="AC52" s="33">
        <f t="shared" si="21"/>
        <v>3197500</v>
      </c>
      <c r="AD52" s="237"/>
      <c r="AE52" s="185">
        <v>45</v>
      </c>
    </row>
    <row r="53" spans="1:31">
      <c r="A53" s="209" t="s">
        <v>55</v>
      </c>
      <c r="B53" s="48">
        <f>HLOOKUP($B$7,$F$8:$AC$75,AE53,FALSE)</f>
        <v>1240720.4799999997</v>
      </c>
      <c r="F53" s="36">
        <f>SUM(F32:F38)</f>
        <v>3555.52</v>
      </c>
      <c r="G53" s="36">
        <f t="shared" ref="G53:Q53" si="22">F53+G40</f>
        <v>21802.95</v>
      </c>
      <c r="H53" s="36">
        <f t="shared" si="22"/>
        <v>33341.15</v>
      </c>
      <c r="I53" s="36">
        <f t="shared" si="22"/>
        <v>141263.28</v>
      </c>
      <c r="J53" s="36">
        <f t="shared" si="22"/>
        <v>204963.28999999998</v>
      </c>
      <c r="K53" s="36">
        <f t="shared" si="22"/>
        <v>272788.71999999997</v>
      </c>
      <c r="L53" s="36">
        <f t="shared" si="22"/>
        <v>317235.23</v>
      </c>
      <c r="M53" s="36">
        <f t="shared" si="22"/>
        <v>453495.99</v>
      </c>
      <c r="N53" s="36">
        <f t="shared" si="22"/>
        <v>539552.48</v>
      </c>
      <c r="O53" s="36">
        <f t="shared" si="22"/>
        <v>722267.79</v>
      </c>
      <c r="P53" s="36">
        <f t="shared" si="22"/>
        <v>785005.92</v>
      </c>
      <c r="Q53" s="36">
        <f t="shared" si="22"/>
        <v>888972.18</v>
      </c>
      <c r="R53" s="36">
        <f>R40</f>
        <v>18331.93</v>
      </c>
      <c r="S53" s="36">
        <f t="shared" ref="S53:AC53" si="23">R53+S40</f>
        <v>400985.08999999968</v>
      </c>
      <c r="T53" s="36">
        <f t="shared" si="23"/>
        <v>526045.14999999967</v>
      </c>
      <c r="U53" s="36">
        <f t="shared" si="23"/>
        <v>539597.69999999972</v>
      </c>
      <c r="V53" s="36">
        <f t="shared" si="23"/>
        <v>1056390.8899999997</v>
      </c>
      <c r="W53" s="36">
        <f t="shared" si="23"/>
        <v>1088478.8699999996</v>
      </c>
      <c r="X53" s="36">
        <f t="shared" si="23"/>
        <v>1186751.9699999997</v>
      </c>
      <c r="Y53" s="36">
        <f t="shared" si="23"/>
        <v>1240720.4799999997</v>
      </c>
      <c r="Z53" s="36">
        <f t="shared" si="23"/>
        <v>1240720.4799999997</v>
      </c>
      <c r="AA53" s="36">
        <f t="shared" si="23"/>
        <v>1240720.4799999997</v>
      </c>
      <c r="AB53" s="36">
        <f t="shared" si="23"/>
        <v>1240720.4799999997</v>
      </c>
      <c r="AC53" s="36">
        <f t="shared" si="23"/>
        <v>1240720.4799999997</v>
      </c>
      <c r="AD53" s="37"/>
      <c r="AE53" s="185">
        <v>46</v>
      </c>
    </row>
    <row r="54" spans="1:31">
      <c r="A54" s="209" t="s">
        <v>84</v>
      </c>
      <c r="B54" s="48">
        <f>HLOOKUP($B$7,$F$8:$AC$75,AE54,FALSE)</f>
        <v>490052.24999999994</v>
      </c>
      <c r="E54" s="183"/>
      <c r="F54" s="36">
        <f>SUM(F42:F49)</f>
        <v>1145672.7929874132</v>
      </c>
      <c r="G54" s="36">
        <f t="shared" ref="G54:AC54" si="24">SUM(G42:G49)</f>
        <v>9375.8752765065328</v>
      </c>
      <c r="H54" s="36">
        <f t="shared" si="24"/>
        <v>124.11902007563656</v>
      </c>
      <c r="I54" s="36">
        <f t="shared" si="24"/>
        <v>165025.2546036217</v>
      </c>
      <c r="J54" s="36">
        <f t="shared" si="24"/>
        <v>154109.32094138692</v>
      </c>
      <c r="K54" s="36">
        <f t="shared" si="24"/>
        <v>8669.4184634838075</v>
      </c>
      <c r="L54" s="36">
        <f t="shared" si="24"/>
        <v>168520.39354338404</v>
      </c>
      <c r="M54" s="36">
        <f t="shared" si="24"/>
        <v>637392.2313502765</v>
      </c>
      <c r="N54" s="36">
        <f t="shared" si="24"/>
        <v>278819.39337324252</v>
      </c>
      <c r="O54" s="36">
        <f t="shared" si="24"/>
        <v>583664.42792260845</v>
      </c>
      <c r="P54" s="36">
        <f t="shared" si="24"/>
        <v>381445.30900229263</v>
      </c>
      <c r="Q54" s="36">
        <f t="shared" si="24"/>
        <v>1704274.7758245301</v>
      </c>
      <c r="R54" s="36">
        <f t="shared" si="24"/>
        <v>911352.36399999994</v>
      </c>
      <c r="S54" s="36">
        <f t="shared" si="24"/>
        <v>1718694.72</v>
      </c>
      <c r="T54" s="36">
        <f t="shared" si="24"/>
        <v>890759.37999999989</v>
      </c>
      <c r="U54" s="36">
        <f t="shared" si="24"/>
        <v>3612441.6799999997</v>
      </c>
      <c r="V54" s="36">
        <f t="shared" si="24"/>
        <v>254357.19899999999</v>
      </c>
      <c r="W54" s="36">
        <f t="shared" si="24"/>
        <v>1450653.4</v>
      </c>
      <c r="X54" s="36">
        <f t="shared" si="24"/>
        <v>400013.37</v>
      </c>
      <c r="Y54" s="36">
        <f t="shared" si="24"/>
        <v>490052.24999999994</v>
      </c>
      <c r="Z54" s="36">
        <f t="shared" si="24"/>
        <v>0</v>
      </c>
      <c r="AA54" s="36">
        <f t="shared" si="24"/>
        <v>0</v>
      </c>
      <c r="AB54" s="36">
        <f t="shared" si="24"/>
        <v>0</v>
      </c>
      <c r="AC54" s="36">
        <f t="shared" si="24"/>
        <v>0</v>
      </c>
      <c r="AD54" s="37"/>
      <c r="AE54" s="185">
        <v>47</v>
      </c>
    </row>
    <row r="55" spans="1:31">
      <c r="A55" s="223" t="s">
        <v>56</v>
      </c>
      <c r="B55" s="47">
        <f>HLOOKUP($B$7,$F$8:$AC$75,AE55,FALSE)</f>
        <v>1730772.7299999997</v>
      </c>
      <c r="C55" s="211"/>
      <c r="D55" s="211"/>
      <c r="E55" s="224"/>
      <c r="F55" s="35">
        <f>F53+F54</f>
        <v>1149228.3129874133</v>
      </c>
      <c r="G55" s="35">
        <f t="shared" ref="G55:AC55" si="25">G53+G54</f>
        <v>31178.825276506534</v>
      </c>
      <c r="H55" s="35">
        <f t="shared" si="25"/>
        <v>33465.269020075641</v>
      </c>
      <c r="I55" s="35">
        <f t="shared" si="25"/>
        <v>306288.53460362169</v>
      </c>
      <c r="J55" s="35">
        <f t="shared" si="25"/>
        <v>359072.6109413869</v>
      </c>
      <c r="K55" s="35">
        <f t="shared" si="25"/>
        <v>281458.13846348377</v>
      </c>
      <c r="L55" s="35">
        <f>L53+L54</f>
        <v>485755.62354338402</v>
      </c>
      <c r="M55" s="35">
        <f t="shared" si="25"/>
        <v>1090888.2213502764</v>
      </c>
      <c r="N55" s="35">
        <f t="shared" si="25"/>
        <v>818371.87337324256</v>
      </c>
      <c r="O55" s="35">
        <f t="shared" si="25"/>
        <v>1305932.2179226084</v>
      </c>
      <c r="P55" s="35">
        <f t="shared" si="25"/>
        <v>1166451.2290022927</v>
      </c>
      <c r="Q55" s="35">
        <f t="shared" si="25"/>
        <v>2593246.9558245302</v>
      </c>
      <c r="R55" s="35">
        <f t="shared" si="25"/>
        <v>929684.29399999999</v>
      </c>
      <c r="S55" s="35">
        <f t="shared" si="25"/>
        <v>2119679.8099999996</v>
      </c>
      <c r="T55" s="35">
        <f t="shared" si="25"/>
        <v>1416804.5299999996</v>
      </c>
      <c r="U55" s="35">
        <f t="shared" si="25"/>
        <v>4152039.3799999994</v>
      </c>
      <c r="V55" s="35">
        <f t="shared" si="25"/>
        <v>1310748.0889999997</v>
      </c>
      <c r="W55" s="35">
        <f t="shared" si="25"/>
        <v>2539132.2699999996</v>
      </c>
      <c r="X55" s="35">
        <f t="shared" si="25"/>
        <v>1586765.3399999999</v>
      </c>
      <c r="Y55" s="35">
        <f t="shared" si="25"/>
        <v>1730772.7299999997</v>
      </c>
      <c r="Z55" s="35">
        <f t="shared" si="25"/>
        <v>1240720.4799999997</v>
      </c>
      <c r="AA55" s="35">
        <f t="shared" si="25"/>
        <v>1240720.4799999997</v>
      </c>
      <c r="AB55" s="35">
        <f t="shared" si="25"/>
        <v>1240720.4799999997</v>
      </c>
      <c r="AC55" s="35">
        <f t="shared" si="25"/>
        <v>1240720.4799999997</v>
      </c>
      <c r="AD55" s="37"/>
      <c r="AE55" s="185">
        <v>48</v>
      </c>
    </row>
    <row r="56" spans="1:31">
      <c r="A56" s="209" t="s">
        <v>72</v>
      </c>
      <c r="B56" s="86">
        <f>IFERROR(HLOOKUP($B$7,$F$8:$AC$75,AE56,FALSE),"-  ")</f>
        <v>0.38802829710711484</v>
      </c>
      <c r="F56" s="86">
        <f>IFERROR(F53/F51,"-  ")</f>
        <v>1.1119687255668491E-3</v>
      </c>
      <c r="G56" s="86">
        <f t="shared" ref="G56:AC56" si="26">IFERROR(G53/G51,"-  ")</f>
        <v>6.8187490226739641E-3</v>
      </c>
      <c r="H56" s="86">
        <f t="shared" si="26"/>
        <v>1.0427255668491009E-2</v>
      </c>
      <c r="I56" s="86">
        <f t="shared" si="26"/>
        <v>4.4179290070367472E-2</v>
      </c>
      <c r="J56" s="86">
        <f t="shared" si="26"/>
        <v>6.4101107114933539E-2</v>
      </c>
      <c r="K56" s="86">
        <f t="shared" si="26"/>
        <v>8.5313125879593429E-2</v>
      </c>
      <c r="L56" s="86">
        <f t="shared" si="26"/>
        <v>9.9213519937451131E-2</v>
      </c>
      <c r="M56" s="86">
        <f t="shared" si="26"/>
        <v>0.14182830023455825</v>
      </c>
      <c r="N56" s="86">
        <f t="shared" si="26"/>
        <v>0.16874197967161844</v>
      </c>
      <c r="O56" s="86">
        <f t="shared" si="26"/>
        <v>0.2258851571540266</v>
      </c>
      <c r="P56" s="86">
        <f t="shared" si="26"/>
        <v>0.24550615168100079</v>
      </c>
      <c r="Q56" s="86">
        <f t="shared" si="26"/>
        <v>0.27802101016419078</v>
      </c>
      <c r="R56" s="86">
        <f t="shared" si="26"/>
        <v>5.733207193119625E-3</v>
      </c>
      <c r="S56" s="86">
        <f t="shared" si="26"/>
        <v>0.12540581391712266</v>
      </c>
      <c r="T56" s="86">
        <f t="shared" si="26"/>
        <v>0.16451763878029702</v>
      </c>
      <c r="U56" s="86">
        <f t="shared" si="26"/>
        <v>0.16875612197028919</v>
      </c>
      <c r="V56" s="86">
        <f t="shared" si="26"/>
        <v>0.33038026270523835</v>
      </c>
      <c r="W56" s="86">
        <f t="shared" si="26"/>
        <v>0.34041559655981224</v>
      </c>
      <c r="X56" s="86">
        <f t="shared" si="26"/>
        <v>0.37114995152462854</v>
      </c>
      <c r="Y56" s="86">
        <f t="shared" si="26"/>
        <v>0.38802829710711484</v>
      </c>
      <c r="Z56" s="86">
        <f t="shared" si="26"/>
        <v>0.38802829710711484</v>
      </c>
      <c r="AA56" s="86">
        <f t="shared" si="26"/>
        <v>0.38802829710711484</v>
      </c>
      <c r="AB56" s="86">
        <f t="shared" si="26"/>
        <v>0.38802829710711484</v>
      </c>
      <c r="AC56" s="86">
        <f t="shared" si="26"/>
        <v>0.38802829710711484</v>
      </c>
      <c r="AD56" s="38"/>
      <c r="AE56" s="185">
        <v>49</v>
      </c>
    </row>
    <row r="57" spans="1:31">
      <c r="A57" s="209" t="s">
        <v>73</v>
      </c>
      <c r="B57" s="86">
        <f>IFERROR(HLOOKUP($B$7,$F$8:$AC$75,AE57,FALSE),"-  ")</f>
        <v>0.54128936043784204</v>
      </c>
      <c r="E57" s="55"/>
      <c r="F57" s="86">
        <f>IFERROR(F55/F51,"-  ")</f>
        <v>0.3594146404964545</v>
      </c>
      <c r="G57" s="86">
        <f t="shared" ref="G57:AC57" si="27">IFERROR(G55/G51,"-  ")</f>
        <v>9.7510008683366796E-3</v>
      </c>
      <c r="H57" s="86">
        <f t="shared" si="27"/>
        <v>1.0466073188452116E-2</v>
      </c>
      <c r="I57" s="86">
        <f t="shared" si="27"/>
        <v>9.5790003003478244E-2</v>
      </c>
      <c r="J57" s="86">
        <f t="shared" si="27"/>
        <v>0.1122979236720522</v>
      </c>
      <c r="K57" s="86">
        <f t="shared" si="27"/>
        <v>8.8024437361527375E-2</v>
      </c>
      <c r="L57" s="86">
        <f t="shared" si="27"/>
        <v>0.15191731776180892</v>
      </c>
      <c r="M57" s="86">
        <f t="shared" si="27"/>
        <v>0.34116910753722485</v>
      </c>
      <c r="N57" s="86">
        <f t="shared" si="27"/>
        <v>0.25594116446387571</v>
      </c>
      <c r="O57" s="86">
        <f t="shared" si="27"/>
        <v>0.40842289849026064</v>
      </c>
      <c r="P57" s="86">
        <f t="shared" si="27"/>
        <v>0.36480100985216346</v>
      </c>
      <c r="Q57" s="86">
        <f t="shared" si="27"/>
        <v>0.8110232856370696</v>
      </c>
      <c r="R57" s="86">
        <f t="shared" si="27"/>
        <v>0.2907534930414386</v>
      </c>
      <c r="S57" s="86">
        <f t="shared" si="27"/>
        <v>0.66291784519155572</v>
      </c>
      <c r="T57" s="86">
        <f t="shared" si="27"/>
        <v>0.44309758561376061</v>
      </c>
      <c r="U57" s="86">
        <f t="shared" si="27"/>
        <v>1.298526780297107</v>
      </c>
      <c r="V57" s="86">
        <f t="shared" si="27"/>
        <v>0.40992903487099286</v>
      </c>
      <c r="W57" s="86">
        <f t="shared" si="27"/>
        <v>0.79409922439405767</v>
      </c>
      <c r="X57" s="86">
        <f t="shared" si="27"/>
        <v>0.49625186551993739</v>
      </c>
      <c r="Y57" s="86">
        <f t="shared" si="27"/>
        <v>0.54128936043784204</v>
      </c>
      <c r="Z57" s="86">
        <f t="shared" si="27"/>
        <v>0.38802829710711484</v>
      </c>
      <c r="AA57" s="86">
        <f t="shared" si="27"/>
        <v>0.38802829710711484</v>
      </c>
      <c r="AB57" s="86">
        <f t="shared" si="27"/>
        <v>0.38802829710711484</v>
      </c>
      <c r="AC57" s="86">
        <f t="shared" si="27"/>
        <v>0.38802829710711484</v>
      </c>
      <c r="AD57" s="38"/>
      <c r="AE57" s="185">
        <v>50</v>
      </c>
    </row>
    <row r="58" spans="1:31">
      <c r="A58" s="209" t="s">
        <v>74</v>
      </c>
      <c r="B58" s="86">
        <f>IFERROR(HLOOKUP($B$7,$F$8:$AC$75,AE58,FALSE),"-  ")</f>
        <v>0.58204244566067231</v>
      </c>
      <c r="F58" s="86">
        <f>IFERROR(F53/F52,"-  ")</f>
        <v>1.334362470680219E-2</v>
      </c>
      <c r="G58" s="86">
        <f t="shared" ref="G58:AC58" si="28">IFERROR(G53/G52,"-  ")</f>
        <v>4.0912494136043788E-2</v>
      </c>
      <c r="H58" s="86">
        <f t="shared" si="28"/>
        <v>4.1709022673964036E-2</v>
      </c>
      <c r="I58" s="86">
        <f t="shared" si="28"/>
        <v>0.13253787021110244</v>
      </c>
      <c r="J58" s="86">
        <f t="shared" si="28"/>
        <v>0.15384265707584047</v>
      </c>
      <c r="K58" s="86">
        <f t="shared" si="28"/>
        <v>0.17062625175918686</v>
      </c>
      <c r="L58" s="86">
        <f t="shared" si="28"/>
        <v>0.17008031989277334</v>
      </c>
      <c r="M58" s="86">
        <f t="shared" si="28"/>
        <v>0.21274245035183739</v>
      </c>
      <c r="N58" s="86">
        <f t="shared" si="28"/>
        <v>0.2249893062288246</v>
      </c>
      <c r="O58" s="86">
        <f t="shared" si="28"/>
        <v>0.27106218858483189</v>
      </c>
      <c r="P58" s="86">
        <f t="shared" si="28"/>
        <v>0.26782489274290999</v>
      </c>
      <c r="Q58" s="86">
        <f t="shared" si="28"/>
        <v>0.27802101016419078</v>
      </c>
      <c r="R58" s="86">
        <f t="shared" si="28"/>
        <v>6.87984863174355E-2</v>
      </c>
      <c r="S58" s="86">
        <f t="shared" si="28"/>
        <v>0.75243488350273591</v>
      </c>
      <c r="T58" s="86">
        <f t="shared" si="28"/>
        <v>0.65807055512118806</v>
      </c>
      <c r="U58" s="86">
        <f t="shared" si="28"/>
        <v>0.50626836591086766</v>
      </c>
      <c r="V58" s="86">
        <f t="shared" si="28"/>
        <v>0.79291263049257199</v>
      </c>
      <c r="W58" s="86">
        <f t="shared" si="28"/>
        <v>0.68083119311962448</v>
      </c>
      <c r="X58" s="86">
        <f t="shared" si="28"/>
        <v>0.63625705975650604</v>
      </c>
      <c r="Y58" s="86">
        <f t="shared" si="28"/>
        <v>0.58204244566067231</v>
      </c>
      <c r="Z58" s="86">
        <f t="shared" si="28"/>
        <v>0.51737106280948653</v>
      </c>
      <c r="AA58" s="86">
        <f t="shared" si="28"/>
        <v>0.46563395652853778</v>
      </c>
      <c r="AB58" s="86">
        <f t="shared" si="28"/>
        <v>0.42330359684412533</v>
      </c>
      <c r="AC58" s="86">
        <f t="shared" si="28"/>
        <v>0.38802829710711484</v>
      </c>
      <c r="AD58" s="38"/>
      <c r="AE58" s="185">
        <v>51</v>
      </c>
    </row>
    <row r="59" spans="1:31">
      <c r="A59" s="204" t="s">
        <v>51</v>
      </c>
      <c r="B59" s="205"/>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38"/>
      <c r="AE59" s="185">
        <v>52</v>
      </c>
    </row>
    <row r="60" spans="1:31">
      <c r="A60" s="180" t="s">
        <v>52</v>
      </c>
      <c r="B60" s="33">
        <f>HLOOKUP($B$7,$F$8:$AC$75,AE60,FALSE)</f>
        <v>12790000</v>
      </c>
      <c r="F60" s="100">
        <f>SUM($F$4:$I$4)</f>
        <v>12790000</v>
      </c>
      <c r="G60" s="100">
        <f t="shared" ref="G60:AC60" si="29">SUM($F$4:$I$4)</f>
        <v>12790000</v>
      </c>
      <c r="H60" s="100">
        <f t="shared" si="29"/>
        <v>12790000</v>
      </c>
      <c r="I60" s="100">
        <f t="shared" si="29"/>
        <v>12790000</v>
      </c>
      <c r="J60" s="100">
        <f t="shared" si="29"/>
        <v>12790000</v>
      </c>
      <c r="K60" s="100">
        <f t="shared" si="29"/>
        <v>12790000</v>
      </c>
      <c r="L60" s="100">
        <f t="shared" si="29"/>
        <v>12790000</v>
      </c>
      <c r="M60" s="100">
        <f t="shared" si="29"/>
        <v>12790000</v>
      </c>
      <c r="N60" s="100">
        <f t="shared" si="29"/>
        <v>12790000</v>
      </c>
      <c r="O60" s="100">
        <f t="shared" si="29"/>
        <v>12790000</v>
      </c>
      <c r="P60" s="100">
        <f t="shared" si="29"/>
        <v>12790000</v>
      </c>
      <c r="Q60" s="100">
        <f t="shared" si="29"/>
        <v>12790000</v>
      </c>
      <c r="R60" s="100">
        <f t="shared" si="29"/>
        <v>12790000</v>
      </c>
      <c r="S60" s="100">
        <f t="shared" si="29"/>
        <v>12790000</v>
      </c>
      <c r="T60" s="100">
        <f t="shared" si="29"/>
        <v>12790000</v>
      </c>
      <c r="U60" s="100">
        <f t="shared" si="29"/>
        <v>12790000</v>
      </c>
      <c r="V60" s="100">
        <f t="shared" si="29"/>
        <v>12790000</v>
      </c>
      <c r="W60" s="100">
        <f t="shared" si="29"/>
        <v>12790000</v>
      </c>
      <c r="X60" s="100">
        <f t="shared" si="29"/>
        <v>12790000</v>
      </c>
      <c r="Y60" s="100">
        <f t="shared" si="29"/>
        <v>12790000</v>
      </c>
      <c r="Z60" s="100">
        <f t="shared" si="29"/>
        <v>12790000</v>
      </c>
      <c r="AA60" s="100">
        <f t="shared" si="29"/>
        <v>12790000</v>
      </c>
      <c r="AB60" s="100">
        <f t="shared" si="29"/>
        <v>12790000</v>
      </c>
      <c r="AC60" s="100">
        <f t="shared" si="29"/>
        <v>12790000</v>
      </c>
      <c r="AD60" s="38"/>
      <c r="AE60" s="185">
        <v>53</v>
      </c>
    </row>
    <row r="61" spans="1:31">
      <c r="A61" s="209" t="s">
        <v>58</v>
      </c>
      <c r="B61" s="48">
        <f>HLOOKUP($B$7,$F$8:$AC$75,AE61,FALSE)</f>
        <v>2129692.6599999997</v>
      </c>
      <c r="F61" s="99">
        <f>F53</f>
        <v>3555.52</v>
      </c>
      <c r="G61" s="99">
        <f t="shared" ref="G61:P61" si="30">G53</f>
        <v>21802.95</v>
      </c>
      <c r="H61" s="99">
        <f t="shared" si="30"/>
        <v>33341.15</v>
      </c>
      <c r="I61" s="99">
        <f t="shared" si="30"/>
        <v>141263.28</v>
      </c>
      <c r="J61" s="99">
        <f t="shared" si="30"/>
        <v>204963.28999999998</v>
      </c>
      <c r="K61" s="99">
        <f t="shared" si="30"/>
        <v>272788.71999999997</v>
      </c>
      <c r="L61" s="99">
        <f t="shared" si="30"/>
        <v>317235.23</v>
      </c>
      <c r="M61" s="99">
        <f t="shared" si="30"/>
        <v>453495.99</v>
      </c>
      <c r="N61" s="99">
        <f t="shared" si="30"/>
        <v>539552.48</v>
      </c>
      <c r="O61" s="99">
        <f t="shared" si="30"/>
        <v>722267.79</v>
      </c>
      <c r="P61" s="99">
        <f t="shared" si="30"/>
        <v>785005.92</v>
      </c>
      <c r="Q61" s="99">
        <f>Q53</f>
        <v>888972.18</v>
      </c>
      <c r="R61" s="99">
        <f>Q61+R40</f>
        <v>907304.1100000001</v>
      </c>
      <c r="S61" s="99">
        <f t="shared" ref="S61:AC61" si="31">R61+S40</f>
        <v>1289957.2699999998</v>
      </c>
      <c r="T61" s="99">
        <f t="shared" si="31"/>
        <v>1415017.3299999998</v>
      </c>
      <c r="U61" s="99">
        <f t="shared" si="31"/>
        <v>1428569.88</v>
      </c>
      <c r="V61" s="99">
        <f t="shared" si="31"/>
        <v>1945363.0699999998</v>
      </c>
      <c r="W61" s="99">
        <f t="shared" si="31"/>
        <v>1977451.0499999998</v>
      </c>
      <c r="X61" s="99">
        <f t="shared" si="31"/>
        <v>2075724.15</v>
      </c>
      <c r="Y61" s="99">
        <f t="shared" si="31"/>
        <v>2129692.6599999997</v>
      </c>
      <c r="Z61" s="99">
        <f t="shared" si="31"/>
        <v>2129692.6599999997</v>
      </c>
      <c r="AA61" s="99">
        <f t="shared" si="31"/>
        <v>2129692.6599999997</v>
      </c>
      <c r="AB61" s="99">
        <f t="shared" si="31"/>
        <v>2129692.6599999997</v>
      </c>
      <c r="AC61" s="99">
        <f t="shared" si="31"/>
        <v>2129692.6599999997</v>
      </c>
      <c r="AD61" s="38"/>
      <c r="AE61" s="185">
        <v>54</v>
      </c>
    </row>
    <row r="62" spans="1:31">
      <c r="A62" s="223" t="s">
        <v>57</v>
      </c>
      <c r="B62" s="47">
        <f>HLOOKUP($B$7,$F$8:$AC$75,AE62,FALSE)</f>
        <v>2619744.9099999997</v>
      </c>
      <c r="F62" s="34">
        <f>F61+F54</f>
        <v>1149228.3129874133</v>
      </c>
      <c r="G62" s="34">
        <f>G61+G54</f>
        <v>31178.825276506534</v>
      </c>
      <c r="H62" s="34">
        <f t="shared" ref="H62:AC62" si="32">H61+H54</f>
        <v>33465.269020075641</v>
      </c>
      <c r="I62" s="34">
        <f t="shared" si="32"/>
        <v>306288.53460362169</v>
      </c>
      <c r="J62" s="34">
        <f t="shared" si="32"/>
        <v>359072.6109413869</v>
      </c>
      <c r="K62" s="34">
        <f t="shared" si="32"/>
        <v>281458.13846348377</v>
      </c>
      <c r="L62" s="34">
        <f t="shared" si="32"/>
        <v>485755.62354338402</v>
      </c>
      <c r="M62" s="34">
        <f t="shared" si="32"/>
        <v>1090888.2213502764</v>
      </c>
      <c r="N62" s="34">
        <f t="shared" si="32"/>
        <v>818371.87337324256</v>
      </c>
      <c r="O62" s="34">
        <f t="shared" si="32"/>
        <v>1305932.2179226084</v>
      </c>
      <c r="P62" s="34">
        <f t="shared" si="32"/>
        <v>1166451.2290022927</v>
      </c>
      <c r="Q62" s="34">
        <f t="shared" si="32"/>
        <v>2593246.9558245302</v>
      </c>
      <c r="R62" s="34">
        <f t="shared" si="32"/>
        <v>1818656.4739999999</v>
      </c>
      <c r="S62" s="34">
        <f t="shared" si="32"/>
        <v>3008651.9899999998</v>
      </c>
      <c r="T62" s="34">
        <f t="shared" si="32"/>
        <v>2305776.71</v>
      </c>
      <c r="U62" s="34">
        <f t="shared" si="32"/>
        <v>5041011.5599999996</v>
      </c>
      <c r="V62" s="34">
        <f t="shared" si="32"/>
        <v>2199720.2689999999</v>
      </c>
      <c r="W62" s="34">
        <f t="shared" si="32"/>
        <v>3428104.4499999997</v>
      </c>
      <c r="X62" s="34">
        <f t="shared" si="32"/>
        <v>2475737.52</v>
      </c>
      <c r="Y62" s="34">
        <f t="shared" si="32"/>
        <v>2619744.9099999997</v>
      </c>
      <c r="Z62" s="34">
        <f t="shared" si="32"/>
        <v>2129692.6599999997</v>
      </c>
      <c r="AA62" s="34">
        <f t="shared" si="32"/>
        <v>2129692.6599999997</v>
      </c>
      <c r="AB62" s="34">
        <f t="shared" si="32"/>
        <v>2129692.6599999997</v>
      </c>
      <c r="AC62" s="34">
        <f t="shared" si="32"/>
        <v>2129692.6599999997</v>
      </c>
      <c r="AD62" s="38"/>
      <c r="AE62" s="185">
        <v>55</v>
      </c>
    </row>
    <row r="63" spans="1:31">
      <c r="A63" s="209" t="s">
        <v>53</v>
      </c>
      <c r="B63" s="86">
        <f>IFERROR(HLOOKUP($B$7,$F$8:$AC$75,AE63,FALSE),"-  ")</f>
        <v>0.16651232681782641</v>
      </c>
      <c r="F63" s="86">
        <f>IFERROR(F61/F60,"-  ")</f>
        <v>2.7799218139171227E-4</v>
      </c>
      <c r="G63" s="86">
        <f t="shared" ref="G63:AC63" si="33">IFERROR(G61/G60,"-  ")</f>
        <v>1.704687255668491E-3</v>
      </c>
      <c r="H63" s="86">
        <f t="shared" si="33"/>
        <v>2.6068139171227522E-3</v>
      </c>
      <c r="I63" s="86">
        <f t="shared" si="33"/>
        <v>1.1044822517591868E-2</v>
      </c>
      <c r="J63" s="86">
        <f t="shared" si="33"/>
        <v>1.6025276778733385E-2</v>
      </c>
      <c r="K63" s="86">
        <f t="shared" si="33"/>
        <v>2.1328281469898357E-2</v>
      </c>
      <c r="L63" s="86">
        <f t="shared" si="33"/>
        <v>2.4803379984362783E-2</v>
      </c>
      <c r="M63" s="86">
        <f t="shared" si="33"/>
        <v>3.5457075058639563E-2</v>
      </c>
      <c r="N63" s="86">
        <f t="shared" si="33"/>
        <v>4.218549491790461E-2</v>
      </c>
      <c r="O63" s="86">
        <f t="shared" si="33"/>
        <v>5.647128928850665E-2</v>
      </c>
      <c r="P63" s="86">
        <f t="shared" si="33"/>
        <v>6.1376537920250197E-2</v>
      </c>
      <c r="Q63" s="86">
        <f t="shared" si="33"/>
        <v>6.9505252541047696E-2</v>
      </c>
      <c r="R63" s="86">
        <f t="shared" si="33"/>
        <v>7.0938554339327609E-2</v>
      </c>
      <c r="S63" s="86">
        <f t="shared" si="33"/>
        <v>0.10085670602032837</v>
      </c>
      <c r="T63" s="86">
        <f t="shared" si="33"/>
        <v>0.11063466223612196</v>
      </c>
      <c r="U63" s="86">
        <f t="shared" si="33"/>
        <v>0.11169428303362</v>
      </c>
      <c r="V63" s="86">
        <f t="shared" si="33"/>
        <v>0.15210031821735731</v>
      </c>
      <c r="W63" s="86">
        <f t="shared" si="33"/>
        <v>0.15460915168100076</v>
      </c>
      <c r="X63" s="86">
        <f t="shared" si="33"/>
        <v>0.16229274042220485</v>
      </c>
      <c r="Y63" s="86">
        <f t="shared" si="33"/>
        <v>0.16651232681782641</v>
      </c>
      <c r="Z63" s="86">
        <f t="shared" si="33"/>
        <v>0.16651232681782641</v>
      </c>
      <c r="AA63" s="86">
        <f t="shared" si="33"/>
        <v>0.16651232681782641</v>
      </c>
      <c r="AB63" s="86">
        <f t="shared" si="33"/>
        <v>0.16651232681782641</v>
      </c>
      <c r="AC63" s="86">
        <f t="shared" si="33"/>
        <v>0.16651232681782641</v>
      </c>
      <c r="AD63" s="38"/>
      <c r="AE63" s="185">
        <v>56</v>
      </c>
    </row>
    <row r="64" spans="1:31">
      <c r="A64" s="209" t="s">
        <v>54</v>
      </c>
      <c r="B64" s="86">
        <f>IFERROR(HLOOKUP($B$7,$F$8:$AC$75,AE64,FALSE),"-  ")</f>
        <v>0.20482759265050818</v>
      </c>
      <c r="F64" s="86">
        <f>IFERROR(F62/F60,"-  ")</f>
        <v>8.9853660124113624E-2</v>
      </c>
      <c r="G64" s="86">
        <f t="shared" ref="G64:AC64" si="34">IFERROR(G62/G60,"-  ")</f>
        <v>2.4377502170841699E-3</v>
      </c>
      <c r="H64" s="86">
        <f t="shared" si="34"/>
        <v>2.616518297113029E-3</v>
      </c>
      <c r="I64" s="86">
        <f t="shared" si="34"/>
        <v>2.3947500750869561E-2</v>
      </c>
      <c r="J64" s="86">
        <f t="shared" si="34"/>
        <v>2.807448091801305E-2</v>
      </c>
      <c r="K64" s="86">
        <f t="shared" si="34"/>
        <v>2.2006109340381844E-2</v>
      </c>
      <c r="L64" s="86">
        <f t="shared" si="34"/>
        <v>3.7979329440452229E-2</v>
      </c>
      <c r="M64" s="86">
        <f t="shared" si="34"/>
        <v>8.5292276884306212E-2</v>
      </c>
      <c r="N64" s="86">
        <f t="shared" si="34"/>
        <v>6.3985291115968929E-2</v>
      </c>
      <c r="O64" s="86">
        <f t="shared" si="34"/>
        <v>0.10210572462256516</v>
      </c>
      <c r="P64" s="86">
        <f t="shared" si="34"/>
        <v>9.1200252463040865E-2</v>
      </c>
      <c r="Q64" s="86">
        <f t="shared" si="34"/>
        <v>0.2027558214092674</v>
      </c>
      <c r="R64" s="86">
        <f t="shared" si="34"/>
        <v>0.14219362580140735</v>
      </c>
      <c r="S64" s="86">
        <f t="shared" si="34"/>
        <v>0.23523471383893665</v>
      </c>
      <c r="T64" s="86">
        <f t="shared" si="34"/>
        <v>0.18027964894448789</v>
      </c>
      <c r="U64" s="86">
        <f t="shared" si="34"/>
        <v>0.39413694761532442</v>
      </c>
      <c r="V64" s="86">
        <f t="shared" si="34"/>
        <v>0.17198751125879591</v>
      </c>
      <c r="W64" s="86">
        <f t="shared" si="34"/>
        <v>0.26803005863956214</v>
      </c>
      <c r="X64" s="86">
        <f t="shared" si="34"/>
        <v>0.19356821892103207</v>
      </c>
      <c r="Y64" s="86">
        <f t="shared" si="34"/>
        <v>0.20482759265050818</v>
      </c>
      <c r="Z64" s="86">
        <f t="shared" si="34"/>
        <v>0.16651232681782641</v>
      </c>
      <c r="AA64" s="86">
        <f t="shared" si="34"/>
        <v>0.16651232681782641</v>
      </c>
      <c r="AB64" s="86">
        <f t="shared" si="34"/>
        <v>0.16651232681782641</v>
      </c>
      <c r="AC64" s="86">
        <f t="shared" si="34"/>
        <v>0.16651232681782641</v>
      </c>
      <c r="AD64" s="38"/>
      <c r="AE64" s="185">
        <v>57</v>
      </c>
    </row>
    <row r="65" spans="1:31">
      <c r="A65" s="204" t="s">
        <v>15</v>
      </c>
      <c r="B65" s="205"/>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37"/>
      <c r="AE65" s="185">
        <v>58</v>
      </c>
    </row>
    <row r="66" spans="1:31">
      <c r="A66" s="207" t="s">
        <v>16</v>
      </c>
      <c r="B66" s="39">
        <f>HLOOKUP($B$7,$F$8:$AC$75,AE66,FALSE)</f>
        <v>0</v>
      </c>
      <c r="E66" s="208" t="s">
        <v>30</v>
      </c>
      <c r="F66" s="56"/>
      <c r="G66" s="56"/>
      <c r="H66" s="56"/>
      <c r="I66" s="56"/>
      <c r="J66" s="56"/>
      <c r="K66" s="56"/>
      <c r="L66" s="56"/>
      <c r="M66" s="56"/>
      <c r="N66" s="56"/>
      <c r="O66" s="56"/>
      <c r="P66" s="56"/>
      <c r="Q66" s="56"/>
      <c r="R66" s="56"/>
      <c r="S66" s="56"/>
      <c r="T66" s="56"/>
      <c r="U66" s="56"/>
      <c r="V66" s="56"/>
      <c r="W66" s="56"/>
      <c r="X66" s="56"/>
      <c r="Y66" s="56"/>
      <c r="Z66" s="56"/>
      <c r="AA66" s="56"/>
      <c r="AB66" s="56"/>
      <c r="AC66" s="56"/>
      <c r="AD66" s="237"/>
      <c r="AE66" s="185">
        <v>59</v>
      </c>
    </row>
    <row r="67" spans="1:31">
      <c r="A67" s="207" t="s">
        <v>17</v>
      </c>
      <c r="B67" s="39">
        <f>HLOOKUP($B$7,$F$8:$AC$75,AE67,FALSE)</f>
        <v>0</v>
      </c>
      <c r="E67" s="208" t="s">
        <v>30</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237"/>
      <c r="AE67" s="185">
        <v>60</v>
      </c>
    </row>
    <row r="68" spans="1:31">
      <c r="A68" s="207" t="s">
        <v>18</v>
      </c>
      <c r="B68" s="39">
        <f>HLOOKUP($B$7,$F$8:$AC$75,AE68,FALSE)</f>
        <v>0</v>
      </c>
      <c r="E68" s="208" t="s">
        <v>30</v>
      </c>
      <c r="F68" s="56"/>
      <c r="G68" s="56"/>
      <c r="H68" s="56"/>
      <c r="I68" s="56"/>
      <c r="J68" s="56"/>
      <c r="K68" s="56"/>
      <c r="L68" s="56"/>
      <c r="M68" s="56"/>
      <c r="N68" s="56"/>
      <c r="O68" s="56"/>
      <c r="P68" s="56"/>
      <c r="Q68" s="56"/>
      <c r="R68" s="56"/>
      <c r="S68" s="56"/>
      <c r="T68" s="56"/>
      <c r="U68" s="56"/>
      <c r="V68" s="56"/>
      <c r="W68" s="56"/>
      <c r="X68" s="56"/>
      <c r="Y68" s="56"/>
      <c r="Z68" s="56"/>
      <c r="AA68" s="56"/>
      <c r="AB68" s="56"/>
      <c r="AC68" s="56"/>
      <c r="AD68" s="237"/>
      <c r="AE68" s="185">
        <v>61</v>
      </c>
    </row>
    <row r="69" spans="1:31">
      <c r="A69" s="207" t="s">
        <v>19</v>
      </c>
      <c r="B69" s="39">
        <f>HLOOKUP($B$7,$F$8:$AC$75,AE69,FALSE)</f>
        <v>0.9</v>
      </c>
      <c r="E69" s="208" t="s">
        <v>31</v>
      </c>
      <c r="F69" s="56">
        <v>0.9</v>
      </c>
      <c r="G69" s="56">
        <v>0.9</v>
      </c>
      <c r="H69" s="56">
        <v>0.9</v>
      </c>
      <c r="I69" s="56">
        <v>0.9</v>
      </c>
      <c r="J69" s="56">
        <v>0.9</v>
      </c>
      <c r="K69" s="56">
        <v>0.9</v>
      </c>
      <c r="L69" s="56">
        <v>0.9</v>
      </c>
      <c r="M69" s="56">
        <v>0.9</v>
      </c>
      <c r="N69" s="56">
        <v>0.9</v>
      </c>
      <c r="O69" s="56">
        <v>0.9</v>
      </c>
      <c r="P69" s="56">
        <v>0.9</v>
      </c>
      <c r="Q69" s="56">
        <v>0.9</v>
      </c>
      <c r="R69" s="56">
        <v>0.9</v>
      </c>
      <c r="S69" s="56">
        <v>0.9</v>
      </c>
      <c r="T69" s="56">
        <v>0.9</v>
      </c>
      <c r="U69" s="56">
        <v>0.9</v>
      </c>
      <c r="V69" s="344">
        <v>0.9</v>
      </c>
      <c r="W69" s="418">
        <v>0.9</v>
      </c>
      <c r="X69" s="422">
        <v>0.9</v>
      </c>
      <c r="Y69" s="422">
        <v>0.9</v>
      </c>
      <c r="Z69" s="56"/>
      <c r="AA69" s="56"/>
      <c r="AB69" s="56"/>
      <c r="AC69" s="56"/>
      <c r="AD69" s="237"/>
      <c r="AE69" s="185">
        <v>62</v>
      </c>
    </row>
    <row r="70" spans="1:31">
      <c r="A70" s="204" t="s">
        <v>6</v>
      </c>
      <c r="B70" s="205"/>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37"/>
      <c r="AE70" s="185">
        <v>63</v>
      </c>
    </row>
    <row r="71" spans="1:31">
      <c r="A71" s="207" t="s">
        <v>1</v>
      </c>
      <c r="B71" s="19">
        <f>HLOOKUP($B$7,$F$8:$AC$75,AE71,FALSE)</f>
        <v>220</v>
      </c>
      <c r="E71" s="208" t="s">
        <v>110</v>
      </c>
      <c r="F71" s="7">
        <v>11</v>
      </c>
      <c r="G71" s="7">
        <v>17</v>
      </c>
      <c r="H71" s="7">
        <v>22</v>
      </c>
      <c r="I71" s="7">
        <v>44</v>
      </c>
      <c r="J71" s="7">
        <v>52</v>
      </c>
      <c r="K71" s="7">
        <v>65</v>
      </c>
      <c r="L71" s="7">
        <v>97</v>
      </c>
      <c r="M71" s="7">
        <v>106</v>
      </c>
      <c r="N71" s="7">
        <v>118</v>
      </c>
      <c r="O71" s="7">
        <v>130</v>
      </c>
      <c r="P71" s="7">
        <v>142</v>
      </c>
      <c r="Q71" s="7">
        <v>157</v>
      </c>
      <c r="R71" s="7">
        <v>173</v>
      </c>
      <c r="S71" s="7">
        <v>176</v>
      </c>
      <c r="T71" s="7">
        <v>188</v>
      </c>
      <c r="U71" s="7">
        <v>192</v>
      </c>
      <c r="V71" s="345">
        <v>206</v>
      </c>
      <c r="W71" s="419">
        <v>207</v>
      </c>
      <c r="X71" s="7">
        <v>211</v>
      </c>
      <c r="Y71" s="7">
        <v>220</v>
      </c>
      <c r="Z71" s="7"/>
      <c r="AA71" s="7"/>
      <c r="AB71" s="7"/>
      <c r="AC71" s="7"/>
      <c r="AD71" s="28"/>
      <c r="AE71" s="185">
        <v>64</v>
      </c>
    </row>
    <row r="72" spans="1:31">
      <c r="A72" s="207" t="s">
        <v>32</v>
      </c>
      <c r="B72" s="19">
        <f>HLOOKUP($B$7,$F$8:$AC$75,AE72,FALSE)</f>
        <v>183</v>
      </c>
      <c r="E72" s="208" t="s">
        <v>110</v>
      </c>
      <c r="F72" s="7">
        <v>15</v>
      </c>
      <c r="G72" s="7">
        <v>17</v>
      </c>
      <c r="H72" s="7">
        <v>19</v>
      </c>
      <c r="I72" s="7">
        <v>27</v>
      </c>
      <c r="J72" s="7">
        <v>31</v>
      </c>
      <c r="K72" s="7">
        <v>35</v>
      </c>
      <c r="L72" s="7">
        <v>40</v>
      </c>
      <c r="M72" s="7">
        <v>44</v>
      </c>
      <c r="N72" s="7">
        <v>51</v>
      </c>
      <c r="O72" s="7">
        <v>70</v>
      </c>
      <c r="P72" s="7">
        <v>74</v>
      </c>
      <c r="Q72" s="7">
        <v>78</v>
      </c>
      <c r="R72" s="7">
        <v>101</v>
      </c>
      <c r="S72" s="7">
        <v>115</v>
      </c>
      <c r="T72" s="7">
        <v>137</v>
      </c>
      <c r="U72" s="7">
        <v>141</v>
      </c>
      <c r="V72" s="345">
        <v>146</v>
      </c>
      <c r="W72" s="419">
        <v>163</v>
      </c>
      <c r="X72" s="7">
        <v>176</v>
      </c>
      <c r="Y72" s="7">
        <v>183</v>
      </c>
      <c r="Z72" s="7"/>
      <c r="AA72" s="7"/>
      <c r="AB72" s="7"/>
      <c r="AC72" s="7"/>
      <c r="AD72" s="28"/>
      <c r="AE72" s="185">
        <v>65</v>
      </c>
    </row>
    <row r="73" spans="1:31" s="185" customFormat="1">
      <c r="A73" s="204" t="s">
        <v>27</v>
      </c>
      <c r="B73" s="205"/>
      <c r="C73" s="226"/>
      <c r="E73" s="226"/>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37"/>
      <c r="AE73" s="185">
        <v>66</v>
      </c>
    </row>
    <row r="74" spans="1:31" s="185" customFormat="1">
      <c r="A74" s="207" t="s">
        <v>103</v>
      </c>
      <c r="B74" s="19">
        <f>HLOOKUP($B$7,$F$8:$AC$75,AE75,FALSE)</f>
        <v>55381</v>
      </c>
      <c r="C74" s="51"/>
      <c r="D74" s="52"/>
      <c r="E74" s="53" t="s">
        <v>28</v>
      </c>
      <c r="F74" s="41">
        <v>49842.9</v>
      </c>
      <c r="G74" s="41">
        <v>49842.9</v>
      </c>
      <c r="H74" s="42">
        <v>49842.9</v>
      </c>
      <c r="I74" s="41">
        <v>49842.9</v>
      </c>
      <c r="J74" s="41">
        <v>49842.9</v>
      </c>
      <c r="K74" s="42">
        <v>49842.9</v>
      </c>
      <c r="L74" s="41">
        <v>49842.9</v>
      </c>
      <c r="M74" s="41">
        <v>49842.9</v>
      </c>
      <c r="N74" s="42">
        <v>49842.9</v>
      </c>
      <c r="O74" s="41">
        <v>49842.9</v>
      </c>
      <c r="P74" s="41">
        <v>49842.9</v>
      </c>
      <c r="Q74" s="42">
        <v>49842.9</v>
      </c>
      <c r="R74" s="41">
        <v>55381</v>
      </c>
      <c r="S74" s="41">
        <v>55381</v>
      </c>
      <c r="T74" s="42">
        <v>55381</v>
      </c>
      <c r="U74" s="41">
        <v>55381</v>
      </c>
      <c r="V74" s="346">
        <v>55381</v>
      </c>
      <c r="W74" s="420">
        <v>55381</v>
      </c>
      <c r="X74" s="41">
        <v>55381</v>
      </c>
      <c r="Y74" s="396">
        <v>55381</v>
      </c>
      <c r="Z74" s="42"/>
      <c r="AA74" s="41">
        <f>Z74</f>
        <v>0</v>
      </c>
      <c r="AB74" s="41">
        <f>Z74</f>
        <v>0</v>
      </c>
      <c r="AC74" s="42"/>
      <c r="AD74" s="237"/>
      <c r="AE74" s="185">
        <v>67</v>
      </c>
    </row>
    <row r="75" spans="1:31" s="185" customFormat="1" ht="15" customHeight="1">
      <c r="A75" s="207" t="s">
        <v>104</v>
      </c>
      <c r="B75" s="19">
        <f>HLOOKUP($B$7,$F$8:$AC$75,AE75,FALSE)</f>
        <v>55381</v>
      </c>
      <c r="C75" s="226"/>
      <c r="D75" s="226"/>
      <c r="E75" s="53" t="s">
        <v>28</v>
      </c>
      <c r="F75" s="41">
        <v>49842.9</v>
      </c>
      <c r="G75" s="41">
        <v>49842.9</v>
      </c>
      <c r="H75" s="42">
        <v>49842.9</v>
      </c>
      <c r="I75" s="41">
        <v>49842.9</v>
      </c>
      <c r="J75" s="41">
        <v>49842.9</v>
      </c>
      <c r="K75" s="42">
        <v>49842.9</v>
      </c>
      <c r="L75" s="41">
        <v>49842.9</v>
      </c>
      <c r="M75" s="41">
        <v>49842.9</v>
      </c>
      <c r="N75" s="42">
        <v>49842.9</v>
      </c>
      <c r="O75" s="41">
        <v>49842.9</v>
      </c>
      <c r="P75" s="41">
        <v>49842.9</v>
      </c>
      <c r="Q75" s="42">
        <v>49842.9</v>
      </c>
      <c r="R75" s="41">
        <v>55381</v>
      </c>
      <c r="S75" s="41">
        <v>55381</v>
      </c>
      <c r="T75" s="42">
        <v>55381</v>
      </c>
      <c r="U75" s="41">
        <v>55381</v>
      </c>
      <c r="V75" s="346">
        <v>55381</v>
      </c>
      <c r="W75" s="420">
        <v>55381</v>
      </c>
      <c r="X75" s="41">
        <v>55381</v>
      </c>
      <c r="Y75" s="396">
        <v>55381</v>
      </c>
      <c r="Z75" s="42"/>
      <c r="AA75" s="41">
        <f>Z75</f>
        <v>0</v>
      </c>
      <c r="AB75" s="41">
        <f>Z75</f>
        <v>0</v>
      </c>
      <c r="AC75" s="42"/>
      <c r="AD75" s="237"/>
      <c r="AE75" s="185">
        <v>68</v>
      </c>
    </row>
    <row r="76" spans="1:31" s="185" customFormat="1" ht="15" customHeight="1">
      <c r="C76" s="226"/>
      <c r="D76" s="226"/>
      <c r="E76" s="226"/>
      <c r="F76" s="226"/>
      <c r="G76" s="226"/>
      <c r="H76" s="226"/>
      <c r="I76" s="226"/>
      <c r="J76" s="226"/>
      <c r="K76" s="226"/>
      <c r="L76" s="226"/>
      <c r="M76" s="226"/>
      <c r="N76" s="226"/>
      <c r="O76" s="226"/>
      <c r="P76" s="226"/>
      <c r="Q76" s="226"/>
      <c r="R76" s="226"/>
      <c r="S76" s="226"/>
      <c r="T76" s="226"/>
      <c r="U76" s="436"/>
      <c r="V76" s="436"/>
      <c r="W76" s="438"/>
      <c r="X76" s="226"/>
      <c r="Y76" s="226"/>
      <c r="Z76" s="226"/>
      <c r="AA76" s="226"/>
      <c r="AB76" s="226"/>
      <c r="AC76" s="226"/>
      <c r="AD76" s="226"/>
    </row>
    <row r="77" spans="1:31" s="185" customFormat="1">
      <c r="A77" s="228" t="s">
        <v>36</v>
      </c>
      <c r="B77" s="229"/>
      <c r="C77" s="226"/>
      <c r="G77" s="303"/>
      <c r="H77" s="303"/>
      <c r="I77" s="303"/>
      <c r="J77" s="303"/>
      <c r="K77" s="303"/>
      <c r="L77" s="303"/>
      <c r="M77" s="303"/>
      <c r="N77" s="303"/>
      <c r="O77" s="303"/>
      <c r="P77" s="303"/>
      <c r="Q77" s="303"/>
      <c r="R77" s="303"/>
      <c r="S77" s="303"/>
      <c r="T77" s="303"/>
    </row>
    <row r="78" spans="1:31" s="185" customFormat="1">
      <c r="A78" s="204" t="s">
        <v>26</v>
      </c>
      <c r="B78" s="197"/>
      <c r="C78" s="226"/>
      <c r="G78" s="303"/>
      <c r="H78" s="303"/>
      <c r="I78" s="303"/>
      <c r="J78" s="303"/>
      <c r="K78" s="303"/>
      <c r="L78" s="303"/>
      <c r="M78" s="303"/>
      <c r="N78" s="303"/>
      <c r="O78" s="303"/>
      <c r="P78" s="303"/>
      <c r="Q78" s="303"/>
      <c r="R78" s="303"/>
      <c r="S78" s="154"/>
      <c r="T78" s="154"/>
      <c r="U78" s="154"/>
      <c r="V78" s="154"/>
    </row>
    <row r="79" spans="1:31" s="185" customFormat="1">
      <c r="A79" s="230">
        <f>VLOOKUP(B7,E88:T111,2,FALSE)</f>
        <v>0</v>
      </c>
      <c r="B79" s="232"/>
      <c r="C79" s="226"/>
    </row>
    <row r="80" spans="1:31" s="185" customFormat="1">
      <c r="A80" s="204" t="s">
        <v>99</v>
      </c>
      <c r="B80" s="197"/>
      <c r="C80" s="226"/>
    </row>
    <row r="81" spans="1:30" s="185" customFormat="1">
      <c r="A81" s="230">
        <f>VLOOKUP(B7,E88:T111,6,FALSE)</f>
        <v>0</v>
      </c>
      <c r="B81" s="232"/>
      <c r="C81" s="226"/>
    </row>
    <row r="82" spans="1:30" s="185" customFormat="1">
      <c r="A82" s="204" t="s">
        <v>37</v>
      </c>
      <c r="B82" s="197"/>
      <c r="C82" s="226"/>
    </row>
    <row r="83" spans="1:30" s="185" customFormat="1">
      <c r="A83" s="230">
        <f>VLOOKUP(B7,E88:T111,10,FALSE)</f>
        <v>0</v>
      </c>
      <c r="B83" s="239"/>
      <c r="C83" s="226"/>
    </row>
    <row r="84" spans="1:30">
      <c r="A84" s="204" t="s">
        <v>49</v>
      </c>
    </row>
    <row r="85" spans="1:30">
      <c r="A85" s="230">
        <f>VLOOKUP(B7,E88:T111,14,FALSE)</f>
        <v>0</v>
      </c>
      <c r="D85" s="473" t="s">
        <v>35</v>
      </c>
      <c r="E85" s="473"/>
      <c r="F85" s="473"/>
      <c r="G85" s="473"/>
      <c r="H85" s="473"/>
      <c r="I85" s="226"/>
      <c r="J85" s="226"/>
      <c r="K85" s="226"/>
      <c r="L85" s="226"/>
      <c r="M85" s="226"/>
      <c r="N85" s="226"/>
      <c r="O85" s="226"/>
      <c r="P85" s="226"/>
      <c r="Q85" s="226"/>
      <c r="R85" s="226"/>
      <c r="S85" s="226"/>
      <c r="T85" s="226"/>
      <c r="U85" s="226"/>
      <c r="V85" s="226"/>
      <c r="W85" s="226"/>
      <c r="X85" s="226"/>
      <c r="Y85" s="226"/>
      <c r="Z85" s="226"/>
      <c r="AA85" s="226"/>
      <c r="AB85" s="226"/>
      <c r="AC85" s="226"/>
      <c r="AD85" s="226"/>
    </row>
    <row r="86" spans="1:30">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row>
    <row r="87" spans="1:30">
      <c r="D87" s="226"/>
      <c r="E87" s="183"/>
      <c r="F87" s="474" t="s">
        <v>26</v>
      </c>
      <c r="G87" s="474"/>
      <c r="H87" s="474"/>
      <c r="I87" s="474"/>
      <c r="J87" s="474" t="s">
        <v>99</v>
      </c>
      <c r="K87" s="474"/>
      <c r="L87" s="474"/>
      <c r="M87" s="474"/>
      <c r="N87" s="474" t="s">
        <v>34</v>
      </c>
      <c r="O87" s="474"/>
      <c r="P87" s="474"/>
      <c r="Q87" s="474"/>
      <c r="R87" s="474" t="s">
        <v>49</v>
      </c>
      <c r="S87" s="474"/>
      <c r="T87" s="474"/>
      <c r="U87" s="193"/>
      <c r="V87" s="193"/>
      <c r="W87" s="193"/>
      <c r="X87" s="193"/>
      <c r="Y87" s="193"/>
      <c r="Z87" s="193"/>
      <c r="AA87" s="193"/>
      <c r="AB87" s="193"/>
      <c r="AC87" s="193"/>
    </row>
    <row r="88" spans="1:30">
      <c r="D88" s="226"/>
      <c r="E88" s="199">
        <v>40909</v>
      </c>
      <c r="F88" s="465"/>
      <c r="G88" s="465"/>
      <c r="H88" s="465"/>
      <c r="I88" s="465"/>
      <c r="J88" s="465"/>
      <c r="K88" s="465"/>
      <c r="L88" s="465"/>
      <c r="M88" s="465"/>
      <c r="N88" s="465"/>
      <c r="O88" s="465"/>
      <c r="P88" s="465"/>
      <c r="Q88" s="465"/>
      <c r="R88" s="475"/>
      <c r="S88" s="475"/>
      <c r="T88" s="475"/>
    </row>
    <row r="89" spans="1:30">
      <c r="D89" s="226"/>
      <c r="E89" s="199">
        <v>40940</v>
      </c>
      <c r="F89" s="465"/>
      <c r="G89" s="465"/>
      <c r="H89" s="465"/>
      <c r="I89" s="465"/>
      <c r="J89" s="465"/>
      <c r="K89" s="465"/>
      <c r="L89" s="465"/>
      <c r="M89" s="465"/>
      <c r="N89" s="465"/>
      <c r="O89" s="465"/>
      <c r="P89" s="465"/>
      <c r="Q89" s="465"/>
      <c r="R89" s="475"/>
      <c r="S89" s="475"/>
      <c r="T89" s="475"/>
    </row>
    <row r="90" spans="1:30">
      <c r="D90" s="226"/>
      <c r="E90" s="199">
        <v>40969</v>
      </c>
      <c r="F90" s="465"/>
      <c r="G90" s="465"/>
      <c r="H90" s="465"/>
      <c r="I90" s="465"/>
      <c r="J90" s="465"/>
      <c r="K90" s="465"/>
      <c r="L90" s="465"/>
      <c r="M90" s="465"/>
      <c r="N90" s="465"/>
      <c r="O90" s="465"/>
      <c r="P90" s="465"/>
      <c r="Q90" s="465"/>
      <c r="R90" s="475"/>
      <c r="S90" s="475"/>
      <c r="T90" s="475"/>
    </row>
    <row r="91" spans="1:30">
      <c r="D91" s="226"/>
      <c r="E91" s="199">
        <v>41000</v>
      </c>
      <c r="F91" s="465"/>
      <c r="G91" s="465"/>
      <c r="H91" s="465"/>
      <c r="I91" s="465"/>
      <c r="J91" s="465"/>
      <c r="K91" s="465"/>
      <c r="L91" s="465"/>
      <c r="M91" s="465"/>
      <c r="N91" s="465"/>
      <c r="O91" s="465"/>
      <c r="P91" s="465"/>
      <c r="Q91" s="465"/>
      <c r="R91" s="475"/>
      <c r="S91" s="475"/>
      <c r="T91" s="475"/>
    </row>
    <row r="92" spans="1:30">
      <c r="D92" s="226"/>
      <c r="E92" s="199">
        <v>41030</v>
      </c>
      <c r="F92" s="465"/>
      <c r="G92" s="465"/>
      <c r="H92" s="465"/>
      <c r="I92" s="465"/>
      <c r="J92" s="465"/>
      <c r="K92" s="465"/>
      <c r="L92" s="465"/>
      <c r="M92" s="465"/>
      <c r="N92" s="465"/>
      <c r="O92" s="465"/>
      <c r="P92" s="465"/>
      <c r="Q92" s="465"/>
      <c r="R92" s="475"/>
      <c r="S92" s="475"/>
      <c r="T92" s="475"/>
    </row>
    <row r="93" spans="1:30">
      <c r="D93" s="226"/>
      <c r="E93" s="199">
        <v>41061</v>
      </c>
      <c r="F93" s="465"/>
      <c r="G93" s="465"/>
      <c r="H93" s="465"/>
      <c r="I93" s="465"/>
      <c r="J93" s="465"/>
      <c r="K93" s="465"/>
      <c r="L93" s="465"/>
      <c r="M93" s="465"/>
      <c r="N93" s="465"/>
      <c r="O93" s="465"/>
      <c r="P93" s="465"/>
      <c r="Q93" s="465"/>
      <c r="R93" s="475"/>
      <c r="S93" s="475"/>
      <c r="T93" s="475"/>
    </row>
    <row r="94" spans="1:30">
      <c r="D94" s="226"/>
      <c r="E94" s="199">
        <v>41091</v>
      </c>
      <c r="F94" s="465"/>
      <c r="G94" s="465"/>
      <c r="H94" s="465"/>
      <c r="I94" s="465"/>
      <c r="J94" s="465"/>
      <c r="K94" s="465"/>
      <c r="L94" s="465"/>
      <c r="M94" s="465"/>
      <c r="N94" s="465"/>
      <c r="O94" s="465"/>
      <c r="P94" s="465"/>
      <c r="Q94" s="465"/>
      <c r="R94" s="475"/>
      <c r="S94" s="475"/>
      <c r="T94" s="475"/>
    </row>
    <row r="95" spans="1:30">
      <c r="D95" s="226"/>
      <c r="E95" s="199">
        <v>41122</v>
      </c>
      <c r="F95" s="465"/>
      <c r="G95" s="465"/>
      <c r="H95" s="465"/>
      <c r="I95" s="465"/>
      <c r="J95" s="465"/>
      <c r="K95" s="465"/>
      <c r="L95" s="465"/>
      <c r="M95" s="465"/>
      <c r="N95" s="465"/>
      <c r="O95" s="465"/>
      <c r="P95" s="465"/>
      <c r="Q95" s="465"/>
      <c r="R95" s="475"/>
      <c r="S95" s="475"/>
      <c r="T95" s="475"/>
    </row>
    <row r="96" spans="1:30">
      <c r="D96" s="235"/>
      <c r="E96" s="199">
        <v>41153</v>
      </c>
      <c r="F96" s="465"/>
      <c r="G96" s="465"/>
      <c r="H96" s="465"/>
      <c r="I96" s="465"/>
      <c r="J96" s="465"/>
      <c r="K96" s="465"/>
      <c r="L96" s="465"/>
      <c r="M96" s="465"/>
      <c r="N96" s="465"/>
      <c r="O96" s="465"/>
      <c r="P96" s="465"/>
      <c r="Q96" s="465"/>
      <c r="R96" s="475"/>
      <c r="S96" s="475"/>
      <c r="T96" s="475"/>
    </row>
    <row r="97" spans="4:20">
      <c r="D97" s="235"/>
      <c r="E97" s="199">
        <v>41183</v>
      </c>
      <c r="F97" s="465"/>
      <c r="G97" s="465"/>
      <c r="H97" s="465"/>
      <c r="I97" s="465"/>
      <c r="J97" s="465"/>
      <c r="K97" s="465"/>
      <c r="L97" s="465"/>
      <c r="M97" s="465"/>
      <c r="N97" s="465"/>
      <c r="O97" s="465"/>
      <c r="P97" s="465"/>
      <c r="Q97" s="465"/>
      <c r="R97" s="475"/>
      <c r="S97" s="475"/>
      <c r="T97" s="475"/>
    </row>
    <row r="98" spans="4:20">
      <c r="D98" s="235"/>
      <c r="E98" s="199">
        <v>41214</v>
      </c>
      <c r="F98" s="465"/>
      <c r="G98" s="465"/>
      <c r="H98" s="465"/>
      <c r="I98" s="465"/>
      <c r="J98" s="465"/>
      <c r="K98" s="465"/>
      <c r="L98" s="465"/>
      <c r="M98" s="465"/>
      <c r="N98" s="465"/>
      <c r="O98" s="465"/>
      <c r="P98" s="465"/>
      <c r="Q98" s="465"/>
      <c r="R98" s="475"/>
      <c r="S98" s="475"/>
      <c r="T98" s="475"/>
    </row>
    <row r="99" spans="4:20">
      <c r="D99" s="235"/>
      <c r="E99" s="199">
        <v>41244</v>
      </c>
      <c r="F99" s="465"/>
      <c r="G99" s="465"/>
      <c r="H99" s="465"/>
      <c r="I99" s="465"/>
      <c r="J99" s="465"/>
      <c r="K99" s="465"/>
      <c r="L99" s="465"/>
      <c r="M99" s="465"/>
      <c r="N99" s="465"/>
      <c r="O99" s="465"/>
      <c r="P99" s="465"/>
      <c r="Q99" s="465"/>
      <c r="R99" s="475"/>
      <c r="S99" s="475"/>
      <c r="T99" s="475"/>
    </row>
    <row r="100" spans="4:20">
      <c r="E100" s="199">
        <v>41275</v>
      </c>
      <c r="F100" s="465"/>
      <c r="G100" s="465"/>
      <c r="H100" s="465"/>
      <c r="I100" s="465"/>
      <c r="J100" s="465"/>
      <c r="K100" s="465"/>
      <c r="L100" s="465"/>
      <c r="M100" s="465"/>
      <c r="N100" s="465"/>
      <c r="O100" s="465"/>
      <c r="P100" s="465"/>
      <c r="Q100" s="465"/>
      <c r="R100" s="475"/>
      <c r="S100" s="475"/>
      <c r="T100" s="475"/>
    </row>
    <row r="101" spans="4:20">
      <c r="E101" s="199">
        <v>41306</v>
      </c>
      <c r="F101" s="465"/>
      <c r="G101" s="465"/>
      <c r="H101" s="465"/>
      <c r="I101" s="465"/>
      <c r="J101" s="465"/>
      <c r="K101" s="465"/>
      <c r="L101" s="465"/>
      <c r="M101" s="465"/>
      <c r="N101" s="465"/>
      <c r="O101" s="465"/>
      <c r="P101" s="465"/>
      <c r="Q101" s="465"/>
      <c r="R101" s="475" t="s">
        <v>180</v>
      </c>
      <c r="S101" s="475"/>
      <c r="T101" s="475"/>
    </row>
    <row r="102" spans="4:20">
      <c r="E102" s="199">
        <v>41334</v>
      </c>
      <c r="F102" s="465"/>
      <c r="G102" s="465"/>
      <c r="H102" s="465"/>
      <c r="I102" s="465"/>
      <c r="J102" s="465"/>
      <c r="K102" s="465"/>
      <c r="L102" s="465"/>
      <c r="M102" s="465"/>
      <c r="N102" s="465"/>
      <c r="O102" s="465"/>
      <c r="P102" s="465"/>
      <c r="Q102" s="465"/>
      <c r="R102" s="475"/>
      <c r="S102" s="475"/>
      <c r="T102" s="475"/>
    </row>
    <row r="103" spans="4:20">
      <c r="E103" s="199">
        <v>41365</v>
      </c>
      <c r="F103" s="465"/>
      <c r="G103" s="465"/>
      <c r="H103" s="465"/>
      <c r="I103" s="465"/>
      <c r="J103" s="465"/>
      <c r="K103" s="465"/>
      <c r="L103" s="465"/>
      <c r="M103" s="465"/>
      <c r="N103" s="465"/>
      <c r="O103" s="465"/>
      <c r="P103" s="465"/>
      <c r="Q103" s="465"/>
      <c r="R103" s="475"/>
      <c r="S103" s="475"/>
      <c r="T103" s="475"/>
    </row>
    <row r="104" spans="4:20" ht="27.75" customHeight="1">
      <c r="E104" s="199">
        <v>41395</v>
      </c>
      <c r="F104" s="465"/>
      <c r="G104" s="465"/>
      <c r="H104" s="465"/>
      <c r="I104" s="465"/>
      <c r="J104" s="465"/>
      <c r="K104" s="465"/>
      <c r="L104" s="465"/>
      <c r="M104" s="465"/>
      <c r="N104" s="465"/>
      <c r="O104" s="465"/>
      <c r="P104" s="465"/>
      <c r="Q104" s="465"/>
      <c r="R104" s="469"/>
      <c r="S104" s="470"/>
      <c r="T104" s="471"/>
    </row>
    <row r="105" spans="4:20" ht="30.75" customHeight="1">
      <c r="E105" s="199">
        <v>41426</v>
      </c>
      <c r="F105" s="465"/>
      <c r="G105" s="465"/>
      <c r="H105" s="465"/>
      <c r="I105" s="465"/>
      <c r="J105" s="465"/>
      <c r="K105" s="465"/>
      <c r="L105" s="465"/>
      <c r="M105" s="465"/>
      <c r="N105" s="465"/>
      <c r="O105" s="465"/>
      <c r="P105" s="465"/>
      <c r="Q105" s="465"/>
      <c r="R105" s="469" t="s">
        <v>195</v>
      </c>
      <c r="S105" s="470"/>
      <c r="T105" s="471"/>
    </row>
    <row r="106" spans="4:20">
      <c r="E106" s="199">
        <v>41456</v>
      </c>
      <c r="F106" s="465"/>
      <c r="G106" s="465"/>
      <c r="H106" s="465"/>
      <c r="I106" s="465"/>
      <c r="J106" s="465"/>
      <c r="K106" s="465"/>
      <c r="L106" s="465"/>
      <c r="M106" s="465"/>
      <c r="N106" s="465"/>
      <c r="O106" s="465"/>
      <c r="P106" s="465"/>
      <c r="Q106" s="465"/>
      <c r="R106" s="475"/>
      <c r="S106" s="475"/>
      <c r="T106" s="475"/>
    </row>
    <row r="107" spans="4:20">
      <c r="E107" s="199">
        <v>41487</v>
      </c>
      <c r="F107" s="465"/>
      <c r="G107" s="465"/>
      <c r="H107" s="465"/>
      <c r="I107" s="465"/>
      <c r="J107" s="465"/>
      <c r="K107" s="465"/>
      <c r="L107" s="465"/>
      <c r="M107" s="465"/>
      <c r="N107" s="465"/>
      <c r="O107" s="465"/>
      <c r="P107" s="465"/>
      <c r="Q107" s="465"/>
      <c r="R107" s="475"/>
      <c r="S107" s="475"/>
      <c r="T107" s="475"/>
    </row>
    <row r="108" spans="4:20">
      <c r="E108" s="199">
        <v>41518</v>
      </c>
      <c r="F108" s="465"/>
      <c r="G108" s="465"/>
      <c r="H108" s="465"/>
      <c r="I108" s="465"/>
      <c r="J108" s="465"/>
      <c r="K108" s="465"/>
      <c r="L108" s="465"/>
      <c r="M108" s="465"/>
      <c r="N108" s="465"/>
      <c r="O108" s="465"/>
      <c r="P108" s="465"/>
      <c r="Q108" s="465"/>
      <c r="R108" s="475"/>
      <c r="S108" s="475"/>
      <c r="T108" s="475"/>
    </row>
    <row r="109" spans="4:20">
      <c r="E109" s="199">
        <v>41548</v>
      </c>
      <c r="F109" s="465"/>
      <c r="G109" s="465"/>
      <c r="H109" s="465"/>
      <c r="I109" s="465"/>
      <c r="J109" s="465"/>
      <c r="K109" s="465"/>
      <c r="L109" s="465"/>
      <c r="M109" s="465"/>
      <c r="N109" s="465"/>
      <c r="O109" s="465"/>
      <c r="P109" s="465"/>
      <c r="Q109" s="465"/>
      <c r="R109" s="475"/>
      <c r="S109" s="475"/>
      <c r="T109" s="475"/>
    </row>
    <row r="110" spans="4:20">
      <c r="E110" s="199">
        <v>41579</v>
      </c>
      <c r="F110" s="465"/>
      <c r="G110" s="465"/>
      <c r="H110" s="465"/>
      <c r="I110" s="465"/>
      <c r="J110" s="465"/>
      <c r="K110" s="465"/>
      <c r="L110" s="465"/>
      <c r="M110" s="465"/>
      <c r="N110" s="465"/>
      <c r="O110" s="465"/>
      <c r="P110" s="465"/>
      <c r="Q110" s="465"/>
      <c r="R110" s="475"/>
      <c r="S110" s="475"/>
      <c r="T110" s="475"/>
    </row>
    <row r="111" spans="4:20">
      <c r="E111" s="199">
        <v>41609</v>
      </c>
      <c r="F111" s="465"/>
      <c r="G111" s="465"/>
      <c r="H111" s="465"/>
      <c r="I111" s="465"/>
      <c r="J111" s="465"/>
      <c r="K111" s="465"/>
      <c r="L111" s="465"/>
      <c r="M111" s="465"/>
      <c r="N111" s="465"/>
      <c r="O111" s="465"/>
      <c r="P111" s="465"/>
      <c r="Q111" s="465"/>
      <c r="R111" s="475"/>
      <c r="S111" s="475"/>
      <c r="T111" s="475"/>
    </row>
  </sheetData>
  <mergeCells count="102">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G1"/>
    <mergeCell ref="D85:H85"/>
    <mergeCell ref="F87:I87"/>
    <mergeCell ref="J87:M87"/>
    <mergeCell ref="N87:Q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showGridLines="0" zoomScaleNormal="100" workbookViewId="0">
      <pane xSplit="2" ySplit="8" topLeftCell="C9" activePane="bottomRight" state="frozen"/>
      <selection pane="topRight"/>
      <selection pane="bottomLeft"/>
      <selection pane="bottomRight" activeCell="B11" sqref="B11"/>
    </sheetView>
  </sheetViews>
  <sheetFormatPr defaultRowHeight="15"/>
  <cols>
    <col min="1" max="1" width="64.28515625" style="183" customWidth="1"/>
    <col min="2" max="2" width="33.5703125" style="183" customWidth="1"/>
    <col min="3" max="3" width="6.5703125" style="185" customWidth="1"/>
    <col min="4" max="4" width="4.7109375" style="185" customWidth="1"/>
    <col min="5" max="5" width="27.7109375" style="185" customWidth="1"/>
    <col min="6" max="6" width="15.7109375" style="185" customWidth="1"/>
    <col min="7" max="30" width="15.7109375" style="183" customWidth="1"/>
    <col min="31" max="31" width="6.42578125" style="183" customWidth="1"/>
    <col min="32" max="32" width="28.5703125" style="183" customWidth="1"/>
    <col min="33" max="33" width="15.7109375" style="183" customWidth="1"/>
    <col min="34" max="16384" width="9.140625" style="183"/>
  </cols>
  <sheetData>
    <row r="1" spans="1:31">
      <c r="A1" s="180" t="s">
        <v>3</v>
      </c>
      <c r="B1" s="105" t="s">
        <v>116</v>
      </c>
      <c r="C1" s="182"/>
      <c r="D1" s="473" t="s">
        <v>23</v>
      </c>
      <c r="E1" s="473"/>
      <c r="F1" s="473"/>
      <c r="G1" s="473"/>
    </row>
    <row r="2" spans="1:31">
      <c r="A2" s="180" t="s">
        <v>4</v>
      </c>
      <c r="B2" s="181" t="s">
        <v>192</v>
      </c>
      <c r="C2" s="182"/>
      <c r="E2" s="186"/>
      <c r="F2" s="187">
        <v>2012</v>
      </c>
      <c r="G2" s="187">
        <v>2013</v>
      </c>
      <c r="H2" s="187">
        <v>2014</v>
      </c>
      <c r="I2" s="187">
        <v>2015</v>
      </c>
    </row>
    <row r="3" spans="1:31">
      <c r="A3" s="180" t="s">
        <v>5</v>
      </c>
      <c r="B3" s="188" t="s">
        <v>98</v>
      </c>
      <c r="C3" s="189"/>
      <c r="E3" s="191" t="s">
        <v>61</v>
      </c>
      <c r="F3" s="106">
        <v>36839</v>
      </c>
      <c r="G3" s="106">
        <v>36839</v>
      </c>
      <c r="H3" s="106">
        <v>36839</v>
      </c>
      <c r="I3" s="106">
        <v>36839</v>
      </c>
    </row>
    <row r="4" spans="1:31">
      <c r="A4" s="180" t="s">
        <v>7</v>
      </c>
      <c r="B4" s="244">
        <v>40841</v>
      </c>
      <c r="C4" s="190"/>
      <c r="E4" s="191" t="s">
        <v>62</v>
      </c>
      <c r="F4" s="107">
        <f>6963629/4</f>
        <v>1740907.25</v>
      </c>
      <c r="G4" s="107">
        <f>F4</f>
        <v>1740907.25</v>
      </c>
      <c r="H4" s="107">
        <f>G4</f>
        <v>1740907.25</v>
      </c>
      <c r="I4" s="107">
        <f>H4</f>
        <v>1740907.25</v>
      </c>
      <c r="K4" s="192"/>
      <c r="L4" s="192"/>
      <c r="M4" s="192"/>
      <c r="N4" s="192"/>
      <c r="O4" s="192"/>
      <c r="P4" s="192"/>
      <c r="Q4" s="192"/>
      <c r="R4" s="192"/>
      <c r="S4" s="192"/>
      <c r="T4" s="192"/>
      <c r="U4" s="192"/>
      <c r="V4" s="192"/>
      <c r="W4" s="192"/>
      <c r="X4" s="192"/>
      <c r="Y4" s="192"/>
      <c r="Z4" s="192"/>
      <c r="AA4" s="192"/>
      <c r="AB4" s="192"/>
      <c r="AC4" s="192"/>
      <c r="AD4" s="192"/>
      <c r="AE4" s="236"/>
    </row>
    <row r="5" spans="1:31">
      <c r="A5" s="180" t="s">
        <v>8</v>
      </c>
      <c r="B5" s="246">
        <v>40169</v>
      </c>
      <c r="C5" s="190"/>
      <c r="E5" s="183"/>
      <c r="F5" s="192"/>
      <c r="G5" s="192"/>
      <c r="H5" s="192"/>
      <c r="I5" s="192"/>
      <c r="J5" s="192"/>
      <c r="K5" s="192"/>
      <c r="L5" s="192"/>
      <c r="M5" s="192"/>
      <c r="N5" s="192"/>
      <c r="O5" s="192"/>
      <c r="P5" s="192"/>
      <c r="Q5" s="192"/>
      <c r="R5" s="192"/>
      <c r="S5" s="192"/>
      <c r="T5" s="192"/>
      <c r="U5" s="192"/>
      <c r="V5" s="192"/>
      <c r="W5" s="192"/>
      <c r="X5" s="192"/>
      <c r="Y5" s="192"/>
      <c r="Z5" s="192"/>
      <c r="AA5" s="192"/>
      <c r="AB5" s="192"/>
      <c r="AC5" s="236"/>
    </row>
    <row r="6" spans="1:31">
      <c r="A6" s="180" t="s">
        <v>86</v>
      </c>
      <c r="B6" s="305" t="s">
        <v>154</v>
      </c>
      <c r="C6" s="190"/>
      <c r="E6" s="183"/>
      <c r="F6" s="192"/>
      <c r="G6" s="192"/>
      <c r="H6" s="192"/>
      <c r="I6" s="192"/>
      <c r="J6" s="192"/>
      <c r="K6" s="192"/>
      <c r="L6" s="192"/>
      <c r="M6" s="192"/>
      <c r="N6" s="192"/>
      <c r="O6" s="192"/>
      <c r="P6" s="192"/>
      <c r="Q6" s="192"/>
      <c r="R6" s="192"/>
      <c r="S6" s="192"/>
      <c r="T6" s="192"/>
      <c r="U6" s="192"/>
      <c r="V6" s="192"/>
      <c r="W6" s="192"/>
      <c r="X6" s="192"/>
      <c r="Y6" s="192"/>
      <c r="Z6" s="192"/>
      <c r="AA6" s="192"/>
      <c r="AB6" s="192"/>
      <c r="AC6" s="236"/>
    </row>
    <row r="7" spans="1:31">
      <c r="A7" s="180" t="s">
        <v>2</v>
      </c>
      <c r="B7" s="377">
        <v>41487</v>
      </c>
      <c r="C7" s="197"/>
      <c r="H7" s="192"/>
      <c r="I7" s="192"/>
      <c r="J7" s="192"/>
      <c r="K7" s="192"/>
      <c r="L7" s="192"/>
      <c r="M7" s="192"/>
      <c r="N7" s="192"/>
      <c r="O7" s="192"/>
      <c r="P7" s="192"/>
      <c r="Q7" s="192"/>
      <c r="R7" s="192"/>
      <c r="S7" s="192"/>
      <c r="T7" s="192"/>
      <c r="U7" s="192"/>
      <c r="V7" s="192"/>
      <c r="W7" s="192"/>
      <c r="X7" s="192"/>
      <c r="Y7" s="192"/>
      <c r="Z7" s="192"/>
      <c r="AA7" s="192"/>
      <c r="AB7" s="192"/>
      <c r="AC7" s="192"/>
      <c r="AD7" s="192"/>
      <c r="AE7" s="198" t="s">
        <v>33</v>
      </c>
    </row>
    <row r="8" spans="1:31">
      <c r="F8" s="199">
        <v>40909</v>
      </c>
      <c r="G8" s="199">
        <v>40940</v>
      </c>
      <c r="H8" s="199">
        <v>40969</v>
      </c>
      <c r="I8" s="199">
        <v>41000</v>
      </c>
      <c r="J8" s="199">
        <v>41030</v>
      </c>
      <c r="K8" s="199">
        <v>41061</v>
      </c>
      <c r="L8" s="199">
        <v>41091</v>
      </c>
      <c r="M8" s="199">
        <v>41122</v>
      </c>
      <c r="N8" s="199">
        <v>41153</v>
      </c>
      <c r="O8" s="199">
        <v>41183</v>
      </c>
      <c r="P8" s="199">
        <v>41214</v>
      </c>
      <c r="Q8" s="199">
        <v>41244</v>
      </c>
      <c r="R8" s="199">
        <v>41275</v>
      </c>
      <c r="S8" s="199">
        <v>41306</v>
      </c>
      <c r="T8" s="199">
        <v>41334</v>
      </c>
      <c r="U8" s="199">
        <v>41365</v>
      </c>
      <c r="V8" s="199">
        <v>41395</v>
      </c>
      <c r="W8" s="199">
        <v>41426</v>
      </c>
      <c r="X8" s="199">
        <v>41456</v>
      </c>
      <c r="Y8" s="199">
        <v>41487</v>
      </c>
      <c r="Z8" s="199">
        <v>41518</v>
      </c>
      <c r="AA8" s="199">
        <v>41548</v>
      </c>
      <c r="AB8" s="199">
        <v>41579</v>
      </c>
      <c r="AC8" s="199">
        <v>41609</v>
      </c>
      <c r="AD8" s="200" t="s">
        <v>0</v>
      </c>
      <c r="AE8" s="185">
        <v>1</v>
      </c>
    </row>
    <row r="9" spans="1:31">
      <c r="A9" s="197"/>
      <c r="B9" s="197"/>
      <c r="E9" s="201" t="s">
        <v>29</v>
      </c>
      <c r="F9" s="202">
        <v>1</v>
      </c>
      <c r="G9" s="202">
        <v>2</v>
      </c>
      <c r="H9" s="202">
        <v>3</v>
      </c>
      <c r="I9" s="202">
        <v>4</v>
      </c>
      <c r="J9" s="202">
        <v>5</v>
      </c>
      <c r="K9" s="202">
        <v>6</v>
      </c>
      <c r="L9" s="202">
        <v>7</v>
      </c>
      <c r="M9" s="202">
        <v>8</v>
      </c>
      <c r="N9" s="202">
        <v>9</v>
      </c>
      <c r="O9" s="202">
        <v>10</v>
      </c>
      <c r="P9" s="202">
        <v>11</v>
      </c>
      <c r="Q9" s="202">
        <v>12</v>
      </c>
      <c r="R9" s="202">
        <v>1</v>
      </c>
      <c r="S9" s="202">
        <v>2</v>
      </c>
      <c r="T9" s="202">
        <v>3</v>
      </c>
      <c r="U9" s="202">
        <v>4</v>
      </c>
      <c r="V9" s="202">
        <v>5</v>
      </c>
      <c r="W9" s="202">
        <v>6</v>
      </c>
      <c r="X9" s="202">
        <v>7</v>
      </c>
      <c r="Y9" s="202">
        <v>8</v>
      </c>
      <c r="Z9" s="202">
        <v>9</v>
      </c>
      <c r="AA9" s="202">
        <v>10</v>
      </c>
      <c r="AB9" s="202">
        <v>11</v>
      </c>
      <c r="AC9" s="202">
        <v>12</v>
      </c>
      <c r="AD9" s="237"/>
      <c r="AE9" s="185">
        <v>2</v>
      </c>
    </row>
    <row r="10" spans="1:31">
      <c r="A10" s="204" t="s">
        <v>80</v>
      </c>
      <c r="B10" s="205"/>
      <c r="E10" s="206" t="s">
        <v>25</v>
      </c>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185">
        <v>3</v>
      </c>
    </row>
    <row r="11" spans="1:31">
      <c r="A11" s="207" t="s">
        <v>10</v>
      </c>
      <c r="B11" s="19">
        <f>HLOOKUP($B$7,$F$8:$AC$75,AE11,FALSE)</f>
        <v>641.4</v>
      </c>
      <c r="E11" s="208" t="s">
        <v>24</v>
      </c>
      <c r="F11" s="7">
        <v>0</v>
      </c>
      <c r="G11" s="7">
        <v>0</v>
      </c>
      <c r="H11" s="7">
        <v>0</v>
      </c>
      <c r="I11" s="7">
        <v>0</v>
      </c>
      <c r="J11" s="7">
        <v>0</v>
      </c>
      <c r="K11" s="7">
        <v>0</v>
      </c>
      <c r="L11" s="7">
        <v>0</v>
      </c>
      <c r="M11" s="7">
        <v>1029</v>
      </c>
      <c r="N11" s="7">
        <v>1299.8</v>
      </c>
      <c r="O11" s="7">
        <v>2723</v>
      </c>
      <c r="P11" s="7">
        <v>1256.5</v>
      </c>
      <c r="Q11" s="7">
        <v>6263.2</v>
      </c>
      <c r="R11" s="7">
        <v>0</v>
      </c>
      <c r="S11" s="7">
        <v>1109.5999999999999</v>
      </c>
      <c r="T11" s="7">
        <v>239.6</v>
      </c>
      <c r="U11" s="7">
        <v>6247.9</v>
      </c>
      <c r="V11" s="7">
        <v>0</v>
      </c>
      <c r="W11" s="7">
        <v>0</v>
      </c>
      <c r="X11" s="423">
        <v>0</v>
      </c>
      <c r="Y11" s="7">
        <v>641.4</v>
      </c>
      <c r="Z11" s="7"/>
      <c r="AA11" s="7"/>
      <c r="AB11" s="7"/>
      <c r="AC11" s="7"/>
      <c r="AD11" s="24">
        <f>SUM(F11:AC11)</f>
        <v>20810</v>
      </c>
      <c r="AE11" s="185">
        <v>4</v>
      </c>
    </row>
    <row r="12" spans="1:31">
      <c r="A12" s="207" t="s">
        <v>11</v>
      </c>
      <c r="B12" s="19">
        <f>HLOOKUP($B$7,$F$8:$AC$75,AE12,FALSE)</f>
        <v>0</v>
      </c>
      <c r="E12" s="208" t="s">
        <v>24</v>
      </c>
      <c r="F12" s="79">
        <v>0</v>
      </c>
      <c r="G12" s="79">
        <v>0</v>
      </c>
      <c r="H12" s="79">
        <v>0</v>
      </c>
      <c r="I12" s="79">
        <v>0</v>
      </c>
      <c r="J12" s="79">
        <v>0</v>
      </c>
      <c r="K12" s="79">
        <v>0</v>
      </c>
      <c r="L12" s="79">
        <v>0</v>
      </c>
      <c r="M12" s="79">
        <v>0</v>
      </c>
      <c r="N12" s="79">
        <v>0</v>
      </c>
      <c r="O12" s="79">
        <v>0</v>
      </c>
      <c r="P12" s="79">
        <v>0</v>
      </c>
      <c r="Q12" s="79">
        <v>0</v>
      </c>
      <c r="R12" s="7">
        <v>0</v>
      </c>
      <c r="S12" s="7">
        <v>0</v>
      </c>
      <c r="T12" s="7">
        <v>0</v>
      </c>
      <c r="U12" s="7">
        <v>0</v>
      </c>
      <c r="V12" s="7">
        <v>0</v>
      </c>
      <c r="W12" s="7">
        <v>0</v>
      </c>
      <c r="X12" s="423">
        <v>0</v>
      </c>
      <c r="Y12" s="423">
        <v>0</v>
      </c>
      <c r="Z12" s="7"/>
      <c r="AA12" s="7"/>
      <c r="AB12" s="7"/>
      <c r="AC12" s="7"/>
      <c r="AD12" s="24">
        <f>SUM(F12:AC12)</f>
        <v>0</v>
      </c>
      <c r="AE12" s="185">
        <v>5</v>
      </c>
    </row>
    <row r="13" spans="1:31">
      <c r="A13" s="207" t="s">
        <v>85</v>
      </c>
      <c r="B13" s="73">
        <f>HLOOKUP($B$7,$F$8:$AC$75,AE13,FALSE)</f>
        <v>0</v>
      </c>
      <c r="E13" s="208" t="s">
        <v>24</v>
      </c>
      <c r="F13" s="7">
        <v>0</v>
      </c>
      <c r="G13" s="7">
        <v>0</v>
      </c>
      <c r="H13" s="7">
        <v>0</v>
      </c>
      <c r="I13" s="7">
        <v>0</v>
      </c>
      <c r="J13" s="7">
        <v>0</v>
      </c>
      <c r="K13" s="7">
        <v>0</v>
      </c>
      <c r="L13" s="7">
        <v>0</v>
      </c>
      <c r="M13" s="7">
        <v>0</v>
      </c>
      <c r="N13" s="7">
        <v>0</v>
      </c>
      <c r="O13" s="7">
        <v>0</v>
      </c>
      <c r="P13" s="7">
        <v>0</v>
      </c>
      <c r="Q13" s="7">
        <v>0</v>
      </c>
      <c r="R13" s="75">
        <v>0</v>
      </c>
      <c r="S13" s="75">
        <v>0</v>
      </c>
      <c r="T13" s="75">
        <v>0</v>
      </c>
      <c r="U13" s="75">
        <v>0</v>
      </c>
      <c r="V13" s="75">
        <v>0</v>
      </c>
      <c r="W13" s="75">
        <v>0</v>
      </c>
      <c r="X13" s="416">
        <v>0</v>
      </c>
      <c r="Y13" s="416">
        <v>0</v>
      </c>
      <c r="Z13" s="75"/>
      <c r="AA13" s="75"/>
      <c r="AB13" s="75"/>
      <c r="AC13" s="75"/>
      <c r="AD13" s="80">
        <f>SUM(F13:AC13)</f>
        <v>0</v>
      </c>
      <c r="AE13" s="185">
        <v>6</v>
      </c>
    </row>
    <row r="14" spans="1:31">
      <c r="A14" s="204" t="s">
        <v>63</v>
      </c>
      <c r="B14" s="205"/>
      <c r="E14" s="162"/>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37"/>
      <c r="AE14" s="185">
        <v>7</v>
      </c>
    </row>
    <row r="15" spans="1:31">
      <c r="A15" s="180" t="s">
        <v>68</v>
      </c>
      <c r="B15" s="23">
        <f>HLOOKUP($B$7,$F$8:$AC$75,AE15,FALSE)</f>
        <v>36839</v>
      </c>
      <c r="E15" s="186"/>
      <c r="F15" s="24">
        <f>$F$3</f>
        <v>36839</v>
      </c>
      <c r="G15" s="24">
        <f t="shared" ref="G15:Q15" si="0">$F$3</f>
        <v>36839</v>
      </c>
      <c r="H15" s="24">
        <f t="shared" si="0"/>
        <v>36839</v>
      </c>
      <c r="I15" s="24">
        <f t="shared" si="0"/>
        <v>36839</v>
      </c>
      <c r="J15" s="24">
        <f t="shared" si="0"/>
        <v>36839</v>
      </c>
      <c r="K15" s="24">
        <f t="shared" si="0"/>
        <v>36839</v>
      </c>
      <c r="L15" s="24">
        <f t="shared" si="0"/>
        <v>36839</v>
      </c>
      <c r="M15" s="24">
        <f t="shared" si="0"/>
        <v>36839</v>
      </c>
      <c r="N15" s="24">
        <f t="shared" si="0"/>
        <v>36839</v>
      </c>
      <c r="O15" s="24">
        <f t="shared" si="0"/>
        <v>36839</v>
      </c>
      <c r="P15" s="24">
        <f t="shared" si="0"/>
        <v>36839</v>
      </c>
      <c r="Q15" s="24">
        <f t="shared" si="0"/>
        <v>36839</v>
      </c>
      <c r="R15" s="24">
        <f>$G$3</f>
        <v>36839</v>
      </c>
      <c r="S15" s="24">
        <f t="shared" ref="S15:AC15" si="1">$G$3</f>
        <v>36839</v>
      </c>
      <c r="T15" s="24">
        <f t="shared" si="1"/>
        <v>36839</v>
      </c>
      <c r="U15" s="24">
        <f t="shared" si="1"/>
        <v>36839</v>
      </c>
      <c r="V15" s="24">
        <f t="shared" si="1"/>
        <v>36839</v>
      </c>
      <c r="W15" s="24">
        <f t="shared" si="1"/>
        <v>36839</v>
      </c>
      <c r="X15" s="24">
        <f t="shared" si="1"/>
        <v>36839</v>
      </c>
      <c r="Y15" s="24">
        <f t="shared" si="1"/>
        <v>36839</v>
      </c>
      <c r="Z15" s="24">
        <f t="shared" si="1"/>
        <v>36839</v>
      </c>
      <c r="AA15" s="24">
        <f t="shared" si="1"/>
        <v>36839</v>
      </c>
      <c r="AB15" s="24">
        <f t="shared" si="1"/>
        <v>36839</v>
      </c>
      <c r="AC15" s="24">
        <f t="shared" si="1"/>
        <v>36839</v>
      </c>
      <c r="AD15" s="25"/>
      <c r="AE15" s="185">
        <v>8</v>
      </c>
    </row>
    <row r="16" spans="1:31">
      <c r="A16" s="180" t="s">
        <v>69</v>
      </c>
      <c r="B16" s="23">
        <f>HLOOKUP($B$7,$F$8:$AC$75,AE16,FALSE)</f>
        <v>24559.333333333332</v>
      </c>
      <c r="E16" s="186"/>
      <c r="F16" s="24">
        <f>F15*(F9/12)</f>
        <v>3069.9166666666665</v>
      </c>
      <c r="G16" s="24">
        <f t="shared" ref="G16:AC16" si="2">G15*(G9/12)</f>
        <v>6139.833333333333</v>
      </c>
      <c r="H16" s="24">
        <f t="shared" si="2"/>
        <v>9209.75</v>
      </c>
      <c r="I16" s="24">
        <f t="shared" si="2"/>
        <v>12279.666666666666</v>
      </c>
      <c r="J16" s="24">
        <f t="shared" si="2"/>
        <v>15349.583333333334</v>
      </c>
      <c r="K16" s="24">
        <f t="shared" si="2"/>
        <v>18419.5</v>
      </c>
      <c r="L16" s="24">
        <f t="shared" si="2"/>
        <v>21489.416666666668</v>
      </c>
      <c r="M16" s="24">
        <f t="shared" si="2"/>
        <v>24559.333333333332</v>
      </c>
      <c r="N16" s="24">
        <f t="shared" si="2"/>
        <v>27629.25</v>
      </c>
      <c r="O16" s="24">
        <f>O15*(O9/12)</f>
        <v>30699.166666666668</v>
      </c>
      <c r="P16" s="24">
        <f t="shared" si="2"/>
        <v>33769.083333333328</v>
      </c>
      <c r="Q16" s="24">
        <f t="shared" si="2"/>
        <v>36839</v>
      </c>
      <c r="R16" s="24">
        <f t="shared" si="2"/>
        <v>3069.9166666666665</v>
      </c>
      <c r="S16" s="24">
        <f t="shared" si="2"/>
        <v>6139.833333333333</v>
      </c>
      <c r="T16" s="24">
        <f t="shared" si="2"/>
        <v>9209.75</v>
      </c>
      <c r="U16" s="24">
        <f t="shared" si="2"/>
        <v>12279.666666666666</v>
      </c>
      <c r="V16" s="24">
        <f t="shared" si="2"/>
        <v>15349.583333333334</v>
      </c>
      <c r="W16" s="24">
        <f t="shared" si="2"/>
        <v>18419.5</v>
      </c>
      <c r="X16" s="24">
        <f t="shared" si="2"/>
        <v>21489.416666666668</v>
      </c>
      <c r="Y16" s="24">
        <f t="shared" si="2"/>
        <v>24559.333333333332</v>
      </c>
      <c r="Z16" s="24">
        <f t="shared" si="2"/>
        <v>27629.25</v>
      </c>
      <c r="AA16" s="24">
        <f t="shared" si="2"/>
        <v>30699.166666666668</v>
      </c>
      <c r="AB16" s="24">
        <f t="shared" si="2"/>
        <v>33769.083333333328</v>
      </c>
      <c r="AC16" s="24">
        <f t="shared" si="2"/>
        <v>36839</v>
      </c>
      <c r="AD16" s="25"/>
      <c r="AE16" s="185">
        <v>9</v>
      </c>
    </row>
    <row r="17" spans="1:31">
      <c r="A17" s="209" t="s">
        <v>67</v>
      </c>
      <c r="B17" s="19">
        <f>HLOOKUP($B$7,$F$8:$AC$75,AE17,FALSE)</f>
        <v>8238.5</v>
      </c>
      <c r="E17" s="186"/>
      <c r="F17" s="21">
        <f>F11</f>
        <v>0</v>
      </c>
      <c r="G17" s="21">
        <f>F17+G11</f>
        <v>0</v>
      </c>
      <c r="H17" s="21">
        <f t="shared" ref="H17:P17" si="3">G17+H11</f>
        <v>0</v>
      </c>
      <c r="I17" s="21">
        <f t="shared" si="3"/>
        <v>0</v>
      </c>
      <c r="J17" s="21">
        <f t="shared" si="3"/>
        <v>0</v>
      </c>
      <c r="K17" s="21">
        <f t="shared" si="3"/>
        <v>0</v>
      </c>
      <c r="L17" s="21">
        <f t="shared" si="3"/>
        <v>0</v>
      </c>
      <c r="M17" s="21">
        <f t="shared" si="3"/>
        <v>1029</v>
      </c>
      <c r="N17" s="21">
        <f t="shared" si="3"/>
        <v>2328.8000000000002</v>
      </c>
      <c r="O17" s="21">
        <f t="shared" si="3"/>
        <v>5051.8</v>
      </c>
      <c r="P17" s="21">
        <f t="shared" si="3"/>
        <v>6308.3</v>
      </c>
      <c r="Q17" s="21">
        <f>P17+Q11</f>
        <v>12571.5</v>
      </c>
      <c r="R17" s="21">
        <f>R11</f>
        <v>0</v>
      </c>
      <c r="S17" s="21">
        <f t="shared" ref="S17:AC17" si="4">R17+S11</f>
        <v>1109.5999999999999</v>
      </c>
      <c r="T17" s="21">
        <f t="shared" si="4"/>
        <v>1349.1999999999998</v>
      </c>
      <c r="U17" s="21">
        <f t="shared" si="4"/>
        <v>7597.0999999999995</v>
      </c>
      <c r="V17" s="21">
        <f t="shared" si="4"/>
        <v>7597.0999999999995</v>
      </c>
      <c r="W17" s="21">
        <f t="shared" si="4"/>
        <v>7597.0999999999995</v>
      </c>
      <c r="X17" s="21">
        <f t="shared" si="4"/>
        <v>7597.0999999999995</v>
      </c>
      <c r="Y17" s="21">
        <f t="shared" si="4"/>
        <v>8238.5</v>
      </c>
      <c r="Z17" s="21">
        <f t="shared" si="4"/>
        <v>8238.5</v>
      </c>
      <c r="AA17" s="21">
        <f t="shared" si="4"/>
        <v>8238.5</v>
      </c>
      <c r="AB17" s="21">
        <f t="shared" si="4"/>
        <v>8238.5</v>
      </c>
      <c r="AC17" s="21">
        <f t="shared" si="4"/>
        <v>8238.5</v>
      </c>
      <c r="AD17" s="27"/>
      <c r="AE17" s="185">
        <v>10</v>
      </c>
    </row>
    <row r="18" spans="1:31">
      <c r="A18" s="209" t="s">
        <v>9</v>
      </c>
      <c r="B18" s="19">
        <f>HLOOKUP($B$7,$F$8:$AC$75,AE18,FALSE)</f>
        <v>320.7</v>
      </c>
      <c r="E18" s="208" t="s">
        <v>110</v>
      </c>
      <c r="F18" s="7">
        <v>0</v>
      </c>
      <c r="G18" s="7">
        <v>0</v>
      </c>
      <c r="H18" s="7">
        <v>0</v>
      </c>
      <c r="I18" s="7">
        <v>8944.7999999999993</v>
      </c>
      <c r="J18" s="7">
        <v>4358</v>
      </c>
      <c r="K18" s="240">
        <v>7805</v>
      </c>
      <c r="L18" s="7">
        <v>0</v>
      </c>
      <c r="M18" s="7">
        <v>0</v>
      </c>
      <c r="N18" s="7">
        <v>0</v>
      </c>
      <c r="O18" s="7">
        <v>807.8</v>
      </c>
      <c r="P18" s="7">
        <v>269.39999999999998</v>
      </c>
      <c r="Q18" s="7">
        <v>1109.5999999999999</v>
      </c>
      <c r="R18" s="7">
        <v>8613.9</v>
      </c>
      <c r="S18" s="7">
        <v>1581.7</v>
      </c>
      <c r="T18" s="7">
        <v>0</v>
      </c>
      <c r="U18" s="7">
        <v>25.5</v>
      </c>
      <c r="V18" s="7">
        <v>176</v>
      </c>
      <c r="W18" s="421">
        <v>1617.5</v>
      </c>
      <c r="X18" s="423">
        <v>0</v>
      </c>
      <c r="Y18" s="7">
        <v>320.7</v>
      </c>
      <c r="Z18" s="7"/>
      <c r="AA18" s="7"/>
      <c r="AB18" s="7"/>
      <c r="AC18" s="7"/>
      <c r="AD18" s="27"/>
      <c r="AE18" s="185">
        <v>11</v>
      </c>
    </row>
    <row r="19" spans="1:31">
      <c r="A19" s="210" t="s">
        <v>38</v>
      </c>
      <c r="B19" s="50">
        <f>HLOOKUP($B$7,$F$8:$AC$75,AE19,FALSE)</f>
        <v>8559.2000000000007</v>
      </c>
      <c r="C19" s="211"/>
      <c r="D19" s="211"/>
      <c r="E19" s="211"/>
      <c r="F19" s="26">
        <f>F17+F18</f>
        <v>0</v>
      </c>
      <c r="G19" s="26">
        <f t="shared" ref="G19:AC19" si="5">G17+G18</f>
        <v>0</v>
      </c>
      <c r="H19" s="26">
        <f t="shared" si="5"/>
        <v>0</v>
      </c>
      <c r="I19" s="26">
        <f t="shared" si="5"/>
        <v>8944.7999999999993</v>
      </c>
      <c r="J19" s="26">
        <f t="shared" si="5"/>
        <v>4358</v>
      </c>
      <c r="K19" s="26">
        <f t="shared" si="5"/>
        <v>7805</v>
      </c>
      <c r="L19" s="26">
        <f t="shared" si="5"/>
        <v>0</v>
      </c>
      <c r="M19" s="26">
        <f t="shared" si="5"/>
        <v>1029</v>
      </c>
      <c r="N19" s="26">
        <f t="shared" si="5"/>
        <v>2328.8000000000002</v>
      </c>
      <c r="O19" s="26">
        <f t="shared" si="5"/>
        <v>5859.6</v>
      </c>
      <c r="P19" s="26">
        <f t="shared" si="5"/>
        <v>6577.7</v>
      </c>
      <c r="Q19" s="26">
        <f t="shared" si="5"/>
        <v>13681.1</v>
      </c>
      <c r="R19" s="26">
        <f t="shared" si="5"/>
        <v>8613.9</v>
      </c>
      <c r="S19" s="26">
        <f t="shared" si="5"/>
        <v>2691.3</v>
      </c>
      <c r="T19" s="26">
        <f t="shared" si="5"/>
        <v>1349.1999999999998</v>
      </c>
      <c r="U19" s="26">
        <f t="shared" si="5"/>
        <v>7622.5999999999995</v>
      </c>
      <c r="V19" s="26">
        <f t="shared" si="5"/>
        <v>7773.0999999999995</v>
      </c>
      <c r="W19" s="26">
        <f t="shared" si="5"/>
        <v>9214.5999999999985</v>
      </c>
      <c r="X19" s="26">
        <f t="shared" si="5"/>
        <v>7597.0999999999995</v>
      </c>
      <c r="Y19" s="26">
        <f t="shared" si="5"/>
        <v>8559.2000000000007</v>
      </c>
      <c r="Z19" s="26">
        <f t="shared" si="5"/>
        <v>8238.5</v>
      </c>
      <c r="AA19" s="26">
        <f t="shared" si="5"/>
        <v>8238.5</v>
      </c>
      <c r="AB19" s="26">
        <f t="shared" si="5"/>
        <v>8238.5</v>
      </c>
      <c r="AC19" s="26">
        <f t="shared" si="5"/>
        <v>8238.5</v>
      </c>
      <c r="AD19" s="28"/>
      <c r="AE19" s="185">
        <v>12</v>
      </c>
    </row>
    <row r="20" spans="1:31">
      <c r="A20" s="209" t="s">
        <v>100</v>
      </c>
      <c r="B20" s="86">
        <f>IFERROR(HLOOKUP($B$7,$F$8:$AC$75,AE20,FALSE),"-  ")</f>
        <v>0.22363527783056</v>
      </c>
      <c r="F20" s="86">
        <f>IFERROR(F17/F15,"-  ")</f>
        <v>0</v>
      </c>
      <c r="G20" s="86">
        <f t="shared" ref="G20:AB20" si="6">IFERROR(G17/G15,"-  ")</f>
        <v>0</v>
      </c>
      <c r="H20" s="86">
        <f t="shared" si="6"/>
        <v>0</v>
      </c>
      <c r="I20" s="86">
        <f t="shared" si="6"/>
        <v>0</v>
      </c>
      <c r="J20" s="86">
        <f t="shared" si="6"/>
        <v>0</v>
      </c>
      <c r="K20" s="86">
        <f t="shared" si="6"/>
        <v>0</v>
      </c>
      <c r="L20" s="86">
        <f t="shared" si="6"/>
        <v>0</v>
      </c>
      <c r="M20" s="86">
        <f t="shared" si="6"/>
        <v>2.7932354298433725E-2</v>
      </c>
      <c r="N20" s="86">
        <f t="shared" si="6"/>
        <v>6.3215613887456237E-2</v>
      </c>
      <c r="O20" s="86">
        <f t="shared" si="6"/>
        <v>0.13713184396970601</v>
      </c>
      <c r="P20" s="86">
        <f t="shared" si="6"/>
        <v>0.17123971877629687</v>
      </c>
      <c r="Q20" s="86">
        <f t="shared" si="6"/>
        <v>0.34125519150899863</v>
      </c>
      <c r="R20" s="86">
        <f t="shared" si="6"/>
        <v>0</v>
      </c>
      <c r="S20" s="86">
        <f t="shared" si="6"/>
        <v>3.0120252992752245E-2</v>
      </c>
      <c r="T20" s="86">
        <f t="shared" si="6"/>
        <v>3.6624229756508045E-2</v>
      </c>
      <c r="U20" s="86">
        <f t="shared" si="6"/>
        <v>0.20622438176932054</v>
      </c>
      <c r="V20" s="86">
        <f t="shared" si="6"/>
        <v>0.20622438176932054</v>
      </c>
      <c r="W20" s="86">
        <f t="shared" si="6"/>
        <v>0.20622438176932054</v>
      </c>
      <c r="X20" s="86">
        <f t="shared" si="6"/>
        <v>0.20622438176932054</v>
      </c>
      <c r="Y20" s="86">
        <f t="shared" si="6"/>
        <v>0.22363527783056</v>
      </c>
      <c r="Z20" s="86">
        <f t="shared" si="6"/>
        <v>0.22363527783056</v>
      </c>
      <c r="AA20" s="86">
        <f t="shared" si="6"/>
        <v>0.22363527783056</v>
      </c>
      <c r="AB20" s="86">
        <f t="shared" si="6"/>
        <v>0.22363527783056</v>
      </c>
      <c r="AC20" s="86">
        <f>IFERROR(AC17/AC15,"-  ")</f>
        <v>0.22363527783056</v>
      </c>
      <c r="AD20" s="38"/>
      <c r="AE20" s="185">
        <v>13</v>
      </c>
    </row>
    <row r="21" spans="1:31">
      <c r="A21" s="209" t="s">
        <v>101</v>
      </c>
      <c r="B21" s="86">
        <f>IFERROR(HLOOKUP($B$7,$F$8:$AC$75,AE21,FALSE),"-  ")</f>
        <v>0.23234072586117974</v>
      </c>
      <c r="F21" s="86">
        <f>IFERROR(F19/F15,"-  ")</f>
        <v>0</v>
      </c>
      <c r="G21" s="86">
        <f t="shared" ref="G21:AC21" si="7">IFERROR(G19/G15,"-  ")</f>
        <v>0</v>
      </c>
      <c r="H21" s="86">
        <f t="shared" si="7"/>
        <v>0</v>
      </c>
      <c r="I21" s="86">
        <f t="shared" si="7"/>
        <v>0.2428078938081924</v>
      </c>
      <c r="J21" s="86">
        <f t="shared" si="7"/>
        <v>0.11829854230570862</v>
      </c>
      <c r="K21" s="86">
        <f t="shared" si="7"/>
        <v>0.21186785743369799</v>
      </c>
      <c r="L21" s="86">
        <f t="shared" si="7"/>
        <v>0</v>
      </c>
      <c r="M21" s="86">
        <f t="shared" si="7"/>
        <v>2.7932354298433725E-2</v>
      </c>
      <c r="N21" s="86">
        <f t="shared" si="7"/>
        <v>6.3215613887456237E-2</v>
      </c>
      <c r="O21" s="86">
        <f t="shared" si="7"/>
        <v>0.15905969217405469</v>
      </c>
      <c r="P21" s="86">
        <f t="shared" si="7"/>
        <v>0.1785526208637585</v>
      </c>
      <c r="Q21" s="86">
        <f t="shared" si="7"/>
        <v>0.37137544450175086</v>
      </c>
      <c r="R21" s="86">
        <f t="shared" si="7"/>
        <v>0.2338255652976465</v>
      </c>
      <c r="S21" s="86">
        <f t="shared" si="7"/>
        <v>7.3055728982871423E-2</v>
      </c>
      <c r="T21" s="86">
        <f t="shared" si="7"/>
        <v>3.6624229756508045E-2</v>
      </c>
      <c r="U21" s="86">
        <f t="shared" si="7"/>
        <v>0.20691658296913595</v>
      </c>
      <c r="V21" s="86">
        <f t="shared" si="7"/>
        <v>0.21100192730530143</v>
      </c>
      <c r="W21" s="86">
        <f t="shared" si="7"/>
        <v>0.25013165395369036</v>
      </c>
      <c r="X21" s="86">
        <f t="shared" si="7"/>
        <v>0.20622438176932054</v>
      </c>
      <c r="Y21" s="86">
        <f t="shared" si="7"/>
        <v>0.23234072586117974</v>
      </c>
      <c r="Z21" s="86">
        <f t="shared" si="7"/>
        <v>0.22363527783056</v>
      </c>
      <c r="AA21" s="86">
        <f t="shared" si="7"/>
        <v>0.22363527783056</v>
      </c>
      <c r="AB21" s="86">
        <f t="shared" si="7"/>
        <v>0.22363527783056</v>
      </c>
      <c r="AC21" s="86">
        <f t="shared" si="7"/>
        <v>0.22363527783056</v>
      </c>
      <c r="AD21" s="38"/>
      <c r="AE21" s="185">
        <v>14</v>
      </c>
    </row>
    <row r="22" spans="1:31">
      <c r="A22" s="209" t="s">
        <v>102</v>
      </c>
      <c r="B22" s="86">
        <f>IFERROR(HLOOKUP($B$7,$F$8:$AC$75,AE22,FALSE),"-  ")</f>
        <v>0.33545291674584005</v>
      </c>
      <c r="F22" s="86">
        <f>IFERROR(F17/F16,"-  ")</f>
        <v>0</v>
      </c>
      <c r="G22" s="86">
        <f t="shared" ref="G22:AC22" si="8">IFERROR(G17/G16,"-  ")</f>
        <v>0</v>
      </c>
      <c r="H22" s="86">
        <f t="shared" si="8"/>
        <v>0</v>
      </c>
      <c r="I22" s="86">
        <f t="shared" si="8"/>
        <v>0</v>
      </c>
      <c r="J22" s="86">
        <f t="shared" si="8"/>
        <v>0</v>
      </c>
      <c r="K22" s="86">
        <f t="shared" si="8"/>
        <v>0</v>
      </c>
      <c r="L22" s="86">
        <f t="shared" si="8"/>
        <v>0</v>
      </c>
      <c r="M22" s="86">
        <f t="shared" si="8"/>
        <v>4.1898531447650593E-2</v>
      </c>
      <c r="N22" s="86">
        <f t="shared" si="8"/>
        <v>8.4287485183274974E-2</v>
      </c>
      <c r="O22" s="86">
        <f t="shared" si="8"/>
        <v>0.16455821276364721</v>
      </c>
      <c r="P22" s="86">
        <f t="shared" si="8"/>
        <v>0.18680696593777843</v>
      </c>
      <c r="Q22" s="86">
        <f t="shared" si="8"/>
        <v>0.34125519150899863</v>
      </c>
      <c r="R22" s="86">
        <f t="shared" si="8"/>
        <v>0</v>
      </c>
      <c r="S22" s="86">
        <f t="shared" si="8"/>
        <v>0.18072151795651348</v>
      </c>
      <c r="T22" s="86">
        <f t="shared" si="8"/>
        <v>0.14649691902603218</v>
      </c>
      <c r="U22" s="86">
        <f t="shared" si="8"/>
        <v>0.61867314530796169</v>
      </c>
      <c r="V22" s="86">
        <f t="shared" si="8"/>
        <v>0.49493851624636931</v>
      </c>
      <c r="W22" s="86">
        <f t="shared" si="8"/>
        <v>0.41244876353864107</v>
      </c>
      <c r="X22" s="86">
        <f t="shared" si="8"/>
        <v>0.35352751160454948</v>
      </c>
      <c r="Y22" s="86">
        <f t="shared" si="8"/>
        <v>0.33545291674584005</v>
      </c>
      <c r="Z22" s="86">
        <f t="shared" si="8"/>
        <v>0.29818037044074669</v>
      </c>
      <c r="AA22" s="86">
        <f t="shared" si="8"/>
        <v>0.26836233339667198</v>
      </c>
      <c r="AB22" s="86">
        <f t="shared" si="8"/>
        <v>0.24396575763333822</v>
      </c>
      <c r="AC22" s="86">
        <f t="shared" si="8"/>
        <v>0.22363527783056</v>
      </c>
      <c r="AD22" s="38"/>
      <c r="AE22" s="185">
        <v>15</v>
      </c>
    </row>
    <row r="23" spans="1:31">
      <c r="A23" s="204" t="s">
        <v>64</v>
      </c>
      <c r="B23" s="205"/>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37"/>
      <c r="AE23" s="185">
        <v>16</v>
      </c>
    </row>
    <row r="24" spans="1:31">
      <c r="A24" s="209" t="s">
        <v>70</v>
      </c>
      <c r="B24" s="19">
        <f>HLOOKUP($B$7,$F$8:$AC$75,AE24,FALSE)</f>
        <v>0</v>
      </c>
      <c r="F24" s="21">
        <f>F12</f>
        <v>0</v>
      </c>
      <c r="G24" s="21">
        <f t="shared" ref="G24:Q24" si="9">F24+G12</f>
        <v>0</v>
      </c>
      <c r="H24" s="21">
        <f t="shared" si="9"/>
        <v>0</v>
      </c>
      <c r="I24" s="21">
        <f t="shared" si="9"/>
        <v>0</v>
      </c>
      <c r="J24" s="21">
        <f t="shared" si="9"/>
        <v>0</v>
      </c>
      <c r="K24" s="21">
        <f t="shared" si="9"/>
        <v>0</v>
      </c>
      <c r="L24" s="21">
        <f t="shared" si="9"/>
        <v>0</v>
      </c>
      <c r="M24" s="21">
        <f t="shared" si="9"/>
        <v>0</v>
      </c>
      <c r="N24" s="21">
        <f t="shared" si="9"/>
        <v>0</v>
      </c>
      <c r="O24" s="21">
        <f t="shared" si="9"/>
        <v>0</v>
      </c>
      <c r="P24" s="21">
        <f t="shared" si="9"/>
        <v>0</v>
      </c>
      <c r="Q24" s="21">
        <f t="shared" si="9"/>
        <v>0</v>
      </c>
      <c r="R24" s="21">
        <f>R12</f>
        <v>0</v>
      </c>
      <c r="S24" s="21">
        <f t="shared" ref="S24:AC24" si="10">R24+S12</f>
        <v>0</v>
      </c>
      <c r="T24" s="21">
        <f t="shared" si="10"/>
        <v>0</v>
      </c>
      <c r="U24" s="21">
        <f t="shared" si="10"/>
        <v>0</v>
      </c>
      <c r="V24" s="21">
        <f t="shared" si="10"/>
        <v>0</v>
      </c>
      <c r="W24" s="21">
        <f t="shared" si="10"/>
        <v>0</v>
      </c>
      <c r="X24" s="21">
        <f t="shared" si="10"/>
        <v>0</v>
      </c>
      <c r="Y24" s="21">
        <f t="shared" si="10"/>
        <v>0</v>
      </c>
      <c r="Z24" s="21">
        <f t="shared" si="10"/>
        <v>0</v>
      </c>
      <c r="AA24" s="21">
        <f t="shared" si="10"/>
        <v>0</v>
      </c>
      <c r="AB24" s="21">
        <f t="shared" si="10"/>
        <v>0</v>
      </c>
      <c r="AC24" s="21">
        <f t="shared" si="10"/>
        <v>0</v>
      </c>
      <c r="AD24" s="237"/>
      <c r="AE24" s="185">
        <v>17</v>
      </c>
    </row>
    <row r="25" spans="1:31">
      <c r="A25" s="209" t="s">
        <v>12</v>
      </c>
      <c r="B25" s="19">
        <f>HLOOKUP($B$7,$F$8:$AC$75,AE25,FALSE)</f>
        <v>0</v>
      </c>
      <c r="E25" s="208" t="s">
        <v>110</v>
      </c>
      <c r="F25" s="79">
        <v>0</v>
      </c>
      <c r="G25" s="79">
        <v>0</v>
      </c>
      <c r="H25" s="79">
        <v>0</v>
      </c>
      <c r="I25" s="79">
        <v>0</v>
      </c>
      <c r="J25" s="79">
        <v>0</v>
      </c>
      <c r="K25" s="79">
        <v>0</v>
      </c>
      <c r="L25" s="79">
        <v>0</v>
      </c>
      <c r="M25" s="79">
        <v>0</v>
      </c>
      <c r="N25" s="79">
        <v>0</v>
      </c>
      <c r="O25" s="79">
        <v>0</v>
      </c>
      <c r="P25" s="79">
        <v>0</v>
      </c>
      <c r="Q25" s="79">
        <v>0</v>
      </c>
      <c r="R25" s="7">
        <v>0</v>
      </c>
      <c r="S25" s="7">
        <v>0</v>
      </c>
      <c r="T25" s="7">
        <v>0</v>
      </c>
      <c r="U25" s="7">
        <v>0</v>
      </c>
      <c r="V25" s="7">
        <v>0</v>
      </c>
      <c r="W25" s="7">
        <v>0</v>
      </c>
      <c r="X25" s="423">
        <v>0</v>
      </c>
      <c r="Y25" s="423">
        <v>0</v>
      </c>
      <c r="Z25" s="7"/>
      <c r="AA25" s="7"/>
      <c r="AB25" s="7"/>
      <c r="AC25" s="7"/>
      <c r="AD25" s="237"/>
      <c r="AE25" s="185">
        <v>18</v>
      </c>
    </row>
    <row r="26" spans="1:31">
      <c r="A26" s="215" t="s">
        <v>39</v>
      </c>
      <c r="B26" s="50">
        <f>HLOOKUP($B$7,$F$8:$AC$75,AE26,FALSE)</f>
        <v>0</v>
      </c>
      <c r="C26" s="211"/>
      <c r="D26" s="211"/>
      <c r="E26" s="211"/>
      <c r="F26" s="26">
        <f>F24+F25</f>
        <v>0</v>
      </c>
      <c r="G26" s="26">
        <f>G24+G25</f>
        <v>0</v>
      </c>
      <c r="H26" s="26">
        <f t="shared" ref="H26:AC26" si="11">H24+H25</f>
        <v>0</v>
      </c>
      <c r="I26" s="26">
        <f t="shared" si="11"/>
        <v>0</v>
      </c>
      <c r="J26" s="26">
        <f t="shared" si="11"/>
        <v>0</v>
      </c>
      <c r="K26" s="26">
        <f t="shared" si="11"/>
        <v>0</v>
      </c>
      <c r="L26" s="26">
        <f t="shared" si="11"/>
        <v>0</v>
      </c>
      <c r="M26" s="26">
        <f t="shared" si="11"/>
        <v>0</v>
      </c>
      <c r="N26" s="26">
        <f t="shared" si="11"/>
        <v>0</v>
      </c>
      <c r="O26" s="26">
        <f t="shared" si="11"/>
        <v>0</v>
      </c>
      <c r="P26" s="26">
        <f t="shared" si="11"/>
        <v>0</v>
      </c>
      <c r="Q26" s="26">
        <f t="shared" si="11"/>
        <v>0</v>
      </c>
      <c r="R26" s="26">
        <f t="shared" si="11"/>
        <v>0</v>
      </c>
      <c r="S26" s="26">
        <f t="shared" si="11"/>
        <v>0</v>
      </c>
      <c r="T26" s="26">
        <f t="shared" si="11"/>
        <v>0</v>
      </c>
      <c r="U26" s="26">
        <f t="shared" si="11"/>
        <v>0</v>
      </c>
      <c r="V26" s="26">
        <f t="shared" si="11"/>
        <v>0</v>
      </c>
      <c r="W26" s="26">
        <f t="shared" si="11"/>
        <v>0</v>
      </c>
      <c r="X26" s="26">
        <f t="shared" si="11"/>
        <v>0</v>
      </c>
      <c r="Y26" s="26">
        <f t="shared" si="11"/>
        <v>0</v>
      </c>
      <c r="Z26" s="26">
        <f t="shared" si="11"/>
        <v>0</v>
      </c>
      <c r="AA26" s="26">
        <f t="shared" si="11"/>
        <v>0</v>
      </c>
      <c r="AB26" s="26">
        <f t="shared" si="11"/>
        <v>0</v>
      </c>
      <c r="AC26" s="26">
        <f t="shared" si="11"/>
        <v>0</v>
      </c>
      <c r="AD26" s="237"/>
      <c r="AE26" s="185">
        <v>19</v>
      </c>
    </row>
    <row r="27" spans="1:31">
      <c r="A27" s="204" t="s">
        <v>65</v>
      </c>
      <c r="B27" s="238"/>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37"/>
      <c r="AE27" s="185">
        <v>20</v>
      </c>
    </row>
    <row r="28" spans="1:31">
      <c r="A28" s="209" t="s">
        <v>71</v>
      </c>
      <c r="B28" s="73">
        <f>HLOOKUP($B$7,$F$8:$AC$75,AE28,FALSE)</f>
        <v>0</v>
      </c>
      <c r="F28" s="72">
        <f>F13</f>
        <v>0</v>
      </c>
      <c r="G28" s="72">
        <f t="shared" ref="G28:Q28" si="12">F28+G13</f>
        <v>0</v>
      </c>
      <c r="H28" s="72">
        <f t="shared" si="12"/>
        <v>0</v>
      </c>
      <c r="I28" s="72">
        <f t="shared" si="12"/>
        <v>0</v>
      </c>
      <c r="J28" s="72">
        <f t="shared" si="12"/>
        <v>0</v>
      </c>
      <c r="K28" s="72">
        <f t="shared" si="12"/>
        <v>0</v>
      </c>
      <c r="L28" s="72">
        <f t="shared" si="12"/>
        <v>0</v>
      </c>
      <c r="M28" s="72">
        <f t="shared" si="12"/>
        <v>0</v>
      </c>
      <c r="N28" s="72">
        <f t="shared" si="12"/>
        <v>0</v>
      </c>
      <c r="O28" s="72">
        <f t="shared" si="12"/>
        <v>0</v>
      </c>
      <c r="P28" s="72">
        <f t="shared" si="12"/>
        <v>0</v>
      </c>
      <c r="Q28" s="72">
        <f t="shared" si="12"/>
        <v>0</v>
      </c>
      <c r="R28" s="72">
        <f>R13</f>
        <v>0</v>
      </c>
      <c r="S28" s="72">
        <f t="shared" ref="S28:AC28" si="13">R28+S13</f>
        <v>0</v>
      </c>
      <c r="T28" s="72">
        <f t="shared" si="13"/>
        <v>0</v>
      </c>
      <c r="U28" s="72">
        <f t="shared" si="13"/>
        <v>0</v>
      </c>
      <c r="V28" s="72">
        <f t="shared" si="13"/>
        <v>0</v>
      </c>
      <c r="W28" s="72">
        <f t="shared" si="13"/>
        <v>0</v>
      </c>
      <c r="X28" s="72">
        <f t="shared" si="13"/>
        <v>0</v>
      </c>
      <c r="Y28" s="72">
        <f t="shared" si="13"/>
        <v>0</v>
      </c>
      <c r="Z28" s="72">
        <f t="shared" si="13"/>
        <v>0</v>
      </c>
      <c r="AA28" s="72">
        <f t="shared" si="13"/>
        <v>0</v>
      </c>
      <c r="AB28" s="72">
        <f t="shared" si="13"/>
        <v>0</v>
      </c>
      <c r="AC28" s="72">
        <f t="shared" si="13"/>
        <v>0</v>
      </c>
      <c r="AD28" s="28"/>
      <c r="AE28" s="185">
        <v>21</v>
      </c>
    </row>
    <row r="29" spans="1:31">
      <c r="A29" s="209" t="s">
        <v>13</v>
      </c>
      <c r="B29" s="73">
        <f>HLOOKUP($B$7,$F$8:$AC$75,AE29,FALSE)</f>
        <v>0</v>
      </c>
      <c r="E29" s="208" t="s">
        <v>110</v>
      </c>
      <c r="F29" s="7">
        <v>0</v>
      </c>
      <c r="G29" s="7">
        <v>0</v>
      </c>
      <c r="H29" s="7">
        <v>0</v>
      </c>
      <c r="I29" s="7">
        <v>0</v>
      </c>
      <c r="J29" s="7">
        <v>0</v>
      </c>
      <c r="K29" s="7">
        <v>0</v>
      </c>
      <c r="L29" s="7">
        <v>0</v>
      </c>
      <c r="M29" s="7">
        <v>0</v>
      </c>
      <c r="N29" s="7">
        <v>0</v>
      </c>
      <c r="O29" s="7">
        <v>0</v>
      </c>
      <c r="P29" s="7">
        <v>0</v>
      </c>
      <c r="Q29" s="7">
        <v>0</v>
      </c>
      <c r="R29" s="75">
        <v>0</v>
      </c>
      <c r="S29" s="75">
        <v>0</v>
      </c>
      <c r="T29" s="75">
        <v>0</v>
      </c>
      <c r="U29" s="75">
        <v>0</v>
      </c>
      <c r="V29" s="75">
        <v>0</v>
      </c>
      <c r="W29" s="75">
        <v>0</v>
      </c>
      <c r="X29" s="416">
        <v>0</v>
      </c>
      <c r="Y29" s="423">
        <v>0</v>
      </c>
      <c r="Z29" s="75"/>
      <c r="AA29" s="75"/>
      <c r="AB29" s="75"/>
      <c r="AC29" s="75"/>
      <c r="AD29" s="28"/>
      <c r="AE29" s="185">
        <v>22</v>
      </c>
    </row>
    <row r="30" spans="1:31">
      <c r="A30" s="215" t="s">
        <v>22</v>
      </c>
      <c r="B30" s="81">
        <f>HLOOKUP($B$7,$F$8:$AC$75,AE30,FALSE)</f>
        <v>0</v>
      </c>
      <c r="C30" s="211"/>
      <c r="D30" s="211"/>
      <c r="E30" s="211"/>
      <c r="F30" s="92">
        <f>F28+F29</f>
        <v>0</v>
      </c>
      <c r="G30" s="92">
        <f>G28+G29</f>
        <v>0</v>
      </c>
      <c r="H30" s="92">
        <f t="shared" ref="H30:AC30" si="14">H28+H29</f>
        <v>0</v>
      </c>
      <c r="I30" s="92">
        <f t="shared" si="14"/>
        <v>0</v>
      </c>
      <c r="J30" s="92">
        <f t="shared" si="14"/>
        <v>0</v>
      </c>
      <c r="K30" s="92">
        <f t="shared" si="14"/>
        <v>0</v>
      </c>
      <c r="L30" s="92">
        <f t="shared" si="14"/>
        <v>0</v>
      </c>
      <c r="M30" s="92">
        <f t="shared" si="14"/>
        <v>0</v>
      </c>
      <c r="N30" s="92">
        <f t="shared" si="14"/>
        <v>0</v>
      </c>
      <c r="O30" s="92">
        <f t="shared" si="14"/>
        <v>0</v>
      </c>
      <c r="P30" s="92">
        <f t="shared" si="14"/>
        <v>0</v>
      </c>
      <c r="Q30" s="92">
        <f t="shared" si="14"/>
        <v>0</v>
      </c>
      <c r="R30" s="92">
        <f t="shared" si="14"/>
        <v>0</v>
      </c>
      <c r="S30" s="92">
        <f t="shared" si="14"/>
        <v>0</v>
      </c>
      <c r="T30" s="92">
        <f t="shared" si="14"/>
        <v>0</v>
      </c>
      <c r="U30" s="92">
        <f t="shared" si="14"/>
        <v>0</v>
      </c>
      <c r="V30" s="92">
        <f t="shared" si="14"/>
        <v>0</v>
      </c>
      <c r="W30" s="92">
        <f t="shared" si="14"/>
        <v>0</v>
      </c>
      <c r="X30" s="92">
        <f t="shared" si="14"/>
        <v>0</v>
      </c>
      <c r="Y30" s="92">
        <f t="shared" si="14"/>
        <v>0</v>
      </c>
      <c r="Z30" s="92">
        <f t="shared" si="14"/>
        <v>0</v>
      </c>
      <c r="AA30" s="92">
        <f t="shared" si="14"/>
        <v>0</v>
      </c>
      <c r="AB30" s="92">
        <f t="shared" si="14"/>
        <v>0</v>
      </c>
      <c r="AC30" s="92">
        <f t="shared" si="14"/>
        <v>0</v>
      </c>
      <c r="AD30" s="28"/>
      <c r="AE30" s="185">
        <v>23</v>
      </c>
    </row>
    <row r="31" spans="1:31">
      <c r="A31" s="204" t="s">
        <v>81</v>
      </c>
      <c r="B31" s="205"/>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37"/>
      <c r="AE31" s="185">
        <v>24</v>
      </c>
    </row>
    <row r="32" spans="1:31">
      <c r="A32" s="219" t="s">
        <v>40</v>
      </c>
      <c r="B32" s="48">
        <f t="shared" ref="B32:B40" si="15">HLOOKUP($B$7,$F$8:$AC$75,AE32,FALSE)</f>
        <v>2212.1</v>
      </c>
      <c r="E32" s="208" t="s">
        <v>24</v>
      </c>
      <c r="F32" s="9">
        <v>423.36</v>
      </c>
      <c r="G32" s="9">
        <v>5452.67</v>
      </c>
      <c r="H32" s="9">
        <v>1895.6699999999996</v>
      </c>
      <c r="I32" s="9">
        <v>2929.07</v>
      </c>
      <c r="J32" s="9">
        <v>2307.54</v>
      </c>
      <c r="K32" s="9">
        <v>2694.61</v>
      </c>
      <c r="L32" s="9">
        <v>24899.660000000003</v>
      </c>
      <c r="M32" s="9">
        <v>4960.2099999999991</v>
      </c>
      <c r="N32" s="9">
        <v>8764.6900000000023</v>
      </c>
      <c r="O32" s="9">
        <v>4730.9399999999996</v>
      </c>
      <c r="P32" s="9">
        <v>3900.2200000000003</v>
      </c>
      <c r="Q32" s="9">
        <v>5923.66</v>
      </c>
      <c r="R32" s="9">
        <v>4491.9100000000008</v>
      </c>
      <c r="S32" s="9">
        <v>1977.21</v>
      </c>
      <c r="T32" s="365">
        <v>2418.89</v>
      </c>
      <c r="U32" s="365">
        <v>2373.13</v>
      </c>
      <c r="V32" s="350">
        <v>1679.76</v>
      </c>
      <c r="W32" s="9">
        <v>2242.79</v>
      </c>
      <c r="X32" s="365">
        <v>1837.55</v>
      </c>
      <c r="Y32" s="365">
        <v>2212.1</v>
      </c>
      <c r="Z32" s="9"/>
      <c r="AA32" s="9"/>
      <c r="AB32" s="9"/>
      <c r="AC32" s="9"/>
      <c r="AD32" s="83">
        <f t="shared" ref="AD32:AD40" si="16">SUM(F32:AC32)</f>
        <v>88115.640000000014</v>
      </c>
      <c r="AE32" s="185">
        <v>25</v>
      </c>
    </row>
    <row r="33" spans="1:31">
      <c r="A33" s="219" t="s">
        <v>41</v>
      </c>
      <c r="B33" s="48">
        <f t="shared" si="15"/>
        <v>10443.75</v>
      </c>
      <c r="E33" s="208" t="s">
        <v>24</v>
      </c>
      <c r="F33" s="9">
        <v>0</v>
      </c>
      <c r="G33" s="9">
        <v>0</v>
      </c>
      <c r="H33" s="9">
        <v>0</v>
      </c>
      <c r="I33" s="9">
        <v>0</v>
      </c>
      <c r="J33" s="9">
        <v>0</v>
      </c>
      <c r="K33" s="9"/>
      <c r="L33" s="9"/>
      <c r="M33" s="9">
        <v>406.2</v>
      </c>
      <c r="N33" s="9">
        <v>321.71000000000004</v>
      </c>
      <c r="O33" s="9">
        <v>572.33000000000004</v>
      </c>
      <c r="P33" s="9">
        <v>695.51</v>
      </c>
      <c r="Q33" s="9">
        <v>1669.4399999999998</v>
      </c>
      <c r="R33" s="9">
        <v>184.62999999999997</v>
      </c>
      <c r="S33" s="9">
        <v>1315.02</v>
      </c>
      <c r="T33" s="365">
        <v>434.62</v>
      </c>
      <c r="U33" s="365">
        <v>915.92</v>
      </c>
      <c r="V33" s="350">
        <v>154</v>
      </c>
      <c r="W33" s="9">
        <v>-423.74</v>
      </c>
      <c r="X33" s="365">
        <v>745.73999999999978</v>
      </c>
      <c r="Y33" s="365">
        <v>10443.75</v>
      </c>
      <c r="Z33" s="9"/>
      <c r="AA33" s="9"/>
      <c r="AB33" s="9"/>
      <c r="AC33" s="9"/>
      <c r="AD33" s="83">
        <f t="shared" si="16"/>
        <v>17435.13</v>
      </c>
      <c r="AE33" s="185">
        <v>26</v>
      </c>
    </row>
    <row r="34" spans="1:31">
      <c r="A34" s="219" t="s">
        <v>42</v>
      </c>
      <c r="B34" s="48">
        <f t="shared" si="15"/>
        <v>1340.7100000000003</v>
      </c>
      <c r="E34" s="208" t="s">
        <v>24</v>
      </c>
      <c r="F34" s="9">
        <v>251.85999999999999</v>
      </c>
      <c r="G34" s="9">
        <v>870.83</v>
      </c>
      <c r="H34" s="9">
        <v>1192.4000000000001</v>
      </c>
      <c r="I34" s="9">
        <v>5436.66</v>
      </c>
      <c r="J34" s="9">
        <v>2880.19</v>
      </c>
      <c r="K34" s="9">
        <v>8541.01</v>
      </c>
      <c r="L34" s="9"/>
      <c r="M34" s="9">
        <v>4211.6899999999996</v>
      </c>
      <c r="N34" s="9">
        <v>28385.99</v>
      </c>
      <c r="O34" s="9">
        <v>2559.16</v>
      </c>
      <c r="P34" s="9">
        <v>6835.7800000000007</v>
      </c>
      <c r="Q34" s="9">
        <v>6958.01</v>
      </c>
      <c r="R34" s="9">
        <v>2090.86</v>
      </c>
      <c r="S34" s="9">
        <v>24844.690000000006</v>
      </c>
      <c r="T34" s="365">
        <v>32410.579999999994</v>
      </c>
      <c r="U34" s="365">
        <v>2320.9499999999998</v>
      </c>
      <c r="V34" s="350">
        <v>4613.24</v>
      </c>
      <c r="W34" s="9">
        <v>8625.2199999999993</v>
      </c>
      <c r="X34" s="365">
        <v>14993.910000000002</v>
      </c>
      <c r="Y34" s="365">
        <v>1340.7100000000003</v>
      </c>
      <c r="Z34" s="9"/>
      <c r="AA34" s="9"/>
      <c r="AB34" s="9"/>
      <c r="AC34" s="9"/>
      <c r="AD34" s="83">
        <f t="shared" si="16"/>
        <v>159363.74</v>
      </c>
      <c r="AE34" s="185">
        <v>27</v>
      </c>
    </row>
    <row r="35" spans="1:31">
      <c r="A35" s="219" t="s">
        <v>43</v>
      </c>
      <c r="B35" s="48">
        <f t="shared" si="15"/>
        <v>0</v>
      </c>
      <c r="E35" s="208" t="s">
        <v>24</v>
      </c>
      <c r="F35" s="9">
        <v>0</v>
      </c>
      <c r="G35" s="9">
        <v>0</v>
      </c>
      <c r="H35" s="9">
        <v>0</v>
      </c>
      <c r="I35" s="9">
        <v>0</v>
      </c>
      <c r="J35" s="9">
        <v>0</v>
      </c>
      <c r="K35" s="9"/>
      <c r="L35" s="9"/>
      <c r="M35" s="9">
        <v>0</v>
      </c>
      <c r="N35" s="9">
        <v>0</v>
      </c>
      <c r="O35" s="9">
        <v>0</v>
      </c>
      <c r="P35" s="9">
        <v>0</v>
      </c>
      <c r="Q35" s="9">
        <v>0</v>
      </c>
      <c r="R35" s="9">
        <v>0</v>
      </c>
      <c r="S35" s="9">
        <v>0</v>
      </c>
      <c r="T35" s="365">
        <v>0</v>
      </c>
      <c r="U35" s="365">
        <v>0</v>
      </c>
      <c r="V35" s="350">
        <v>280</v>
      </c>
      <c r="W35" s="9">
        <v>0</v>
      </c>
      <c r="X35" s="365">
        <v>0</v>
      </c>
      <c r="Y35" s="365">
        <v>0</v>
      </c>
      <c r="Z35" s="9"/>
      <c r="AA35" s="9"/>
      <c r="AB35" s="9"/>
      <c r="AC35" s="9"/>
      <c r="AD35" s="83">
        <f t="shared" si="16"/>
        <v>280</v>
      </c>
      <c r="AE35" s="185">
        <v>28</v>
      </c>
    </row>
    <row r="36" spans="1:31">
      <c r="A36" s="219" t="s">
        <v>44</v>
      </c>
      <c r="B36" s="48">
        <f t="shared" si="15"/>
        <v>13818.84</v>
      </c>
      <c r="E36" s="208" t="s">
        <v>24</v>
      </c>
      <c r="F36" s="9">
        <v>0</v>
      </c>
      <c r="G36" s="9">
        <v>0</v>
      </c>
      <c r="H36" s="9">
        <v>7850</v>
      </c>
      <c r="I36" s="9">
        <v>0</v>
      </c>
      <c r="J36" s="9">
        <v>9890</v>
      </c>
      <c r="K36" s="9"/>
      <c r="L36" s="9">
        <v>7000</v>
      </c>
      <c r="M36" s="9">
        <v>28545.55</v>
      </c>
      <c r="N36" s="9">
        <v>5538.5</v>
      </c>
      <c r="O36" s="9">
        <v>21735.68</v>
      </c>
      <c r="P36" s="9">
        <v>43978.95</v>
      </c>
      <c r="Q36" s="9">
        <v>3675</v>
      </c>
      <c r="R36" s="9">
        <v>0</v>
      </c>
      <c r="S36" s="9">
        <v>34882.5</v>
      </c>
      <c r="T36" s="365">
        <v>19135.09</v>
      </c>
      <c r="U36" s="365">
        <v>98982.46</v>
      </c>
      <c r="V36" s="350">
        <v>4000</v>
      </c>
      <c r="W36" s="9">
        <v>0</v>
      </c>
      <c r="X36" s="365">
        <v>0</v>
      </c>
      <c r="Y36" s="365">
        <v>13818.84</v>
      </c>
      <c r="Z36" s="9"/>
      <c r="AA36" s="9"/>
      <c r="AB36" s="9"/>
      <c r="AC36" s="9"/>
      <c r="AD36" s="83">
        <f t="shared" si="16"/>
        <v>299032.57</v>
      </c>
      <c r="AE36" s="185">
        <v>29</v>
      </c>
    </row>
    <row r="37" spans="1:31">
      <c r="A37" s="219" t="s">
        <v>45</v>
      </c>
      <c r="B37" s="48">
        <f t="shared" si="15"/>
        <v>0</v>
      </c>
      <c r="E37" s="208" t="s">
        <v>24</v>
      </c>
      <c r="F37" s="9">
        <v>0</v>
      </c>
      <c r="G37" s="9">
        <v>0</v>
      </c>
      <c r="H37" s="9">
        <v>0</v>
      </c>
      <c r="I37" s="9">
        <v>71269.22</v>
      </c>
      <c r="J37" s="9">
        <v>0</v>
      </c>
      <c r="K37" s="9">
        <v>43478.43</v>
      </c>
      <c r="L37" s="9"/>
      <c r="M37" s="9">
        <v>55012.780000000006</v>
      </c>
      <c r="N37" s="9">
        <v>37951.940000000017</v>
      </c>
      <c r="O37" s="9">
        <v>0</v>
      </c>
      <c r="P37" s="9">
        <v>49452.35</v>
      </c>
      <c r="Q37" s="9">
        <v>61751.46</v>
      </c>
      <c r="R37" s="9">
        <v>0</v>
      </c>
      <c r="S37" s="9">
        <v>171578.60000000018</v>
      </c>
      <c r="T37" s="9">
        <v>5012.6099999999997</v>
      </c>
      <c r="U37" s="9">
        <v>0</v>
      </c>
      <c r="V37" s="350">
        <v>120505.86999999998</v>
      </c>
      <c r="W37" s="9">
        <v>30.85</v>
      </c>
      <c r="X37" s="365">
        <v>8502.0499999999975</v>
      </c>
      <c r="Y37" s="365">
        <v>0</v>
      </c>
      <c r="Z37" s="9"/>
      <c r="AA37" s="9"/>
      <c r="AB37" s="9"/>
      <c r="AC37" s="9"/>
      <c r="AD37" s="83">
        <f t="shared" si="16"/>
        <v>624546.16000000015</v>
      </c>
      <c r="AE37" s="185">
        <v>30</v>
      </c>
    </row>
    <row r="38" spans="1:31">
      <c r="A38" s="219" t="s">
        <v>46</v>
      </c>
      <c r="B38" s="48">
        <f t="shared" si="15"/>
        <v>125</v>
      </c>
      <c r="E38" s="208" t="s">
        <v>24</v>
      </c>
      <c r="F38" s="9">
        <v>0</v>
      </c>
      <c r="G38" s="9">
        <v>0</v>
      </c>
      <c r="H38" s="9">
        <v>0</v>
      </c>
      <c r="I38" s="9">
        <v>0</v>
      </c>
      <c r="J38" s="9">
        <v>0</v>
      </c>
      <c r="K38" s="9"/>
      <c r="L38" s="9"/>
      <c r="M38" s="9">
        <v>17.46</v>
      </c>
      <c r="N38" s="9">
        <v>0</v>
      </c>
      <c r="O38" s="9">
        <v>0</v>
      </c>
      <c r="P38" s="9">
        <v>0</v>
      </c>
      <c r="Q38" s="9">
        <v>0</v>
      </c>
      <c r="R38" s="9">
        <v>0</v>
      </c>
      <c r="S38" s="9">
        <v>0</v>
      </c>
      <c r="T38" s="9">
        <v>0</v>
      </c>
      <c r="U38" s="9">
        <v>0</v>
      </c>
      <c r="V38" s="350">
        <v>0</v>
      </c>
      <c r="W38" s="9">
        <v>0</v>
      </c>
      <c r="X38" s="365">
        <v>0</v>
      </c>
      <c r="Y38" s="365">
        <v>125</v>
      </c>
      <c r="Z38" s="9"/>
      <c r="AA38" s="9"/>
      <c r="AB38" s="9"/>
      <c r="AC38" s="9"/>
      <c r="AD38" s="83">
        <f t="shared" si="16"/>
        <v>142.46</v>
      </c>
      <c r="AE38" s="185">
        <v>31</v>
      </c>
    </row>
    <row r="39" spans="1:31">
      <c r="A39" s="219" t="s">
        <v>82</v>
      </c>
      <c r="B39" s="48">
        <f t="shared" si="15"/>
        <v>0</v>
      </c>
      <c r="E39" s="208" t="s">
        <v>24</v>
      </c>
      <c r="F39" s="9"/>
      <c r="G39" s="9"/>
      <c r="H39" s="9"/>
      <c r="I39" s="9"/>
      <c r="J39" s="9"/>
      <c r="K39" s="9"/>
      <c r="L39" s="9"/>
      <c r="M39" s="9"/>
      <c r="N39" s="9"/>
      <c r="O39" s="9"/>
      <c r="P39" s="9"/>
      <c r="Q39" s="9"/>
      <c r="R39" s="9"/>
      <c r="S39" s="9"/>
      <c r="T39" s="9"/>
      <c r="U39" s="9"/>
      <c r="V39" s="9"/>
      <c r="W39" s="9"/>
      <c r="X39" s="9"/>
      <c r="Y39" s="9"/>
      <c r="Z39" s="9"/>
      <c r="AA39" s="9"/>
      <c r="AB39" s="9"/>
      <c r="AC39" s="9"/>
      <c r="AD39" s="83">
        <f t="shared" si="16"/>
        <v>0</v>
      </c>
      <c r="AE39" s="185">
        <v>32</v>
      </c>
    </row>
    <row r="40" spans="1:31">
      <c r="A40" s="223" t="s">
        <v>47</v>
      </c>
      <c r="B40" s="47">
        <f t="shared" si="15"/>
        <v>27940.400000000001</v>
      </c>
      <c r="C40" s="211"/>
      <c r="D40" s="211"/>
      <c r="E40" s="224"/>
      <c r="F40" s="35">
        <f>SUM(F32:F39)</f>
        <v>675.22</v>
      </c>
      <c r="G40" s="35">
        <f t="shared" ref="G40:AC40" si="17">SUM(G32:G39)</f>
        <v>6323.5</v>
      </c>
      <c r="H40" s="35">
        <f t="shared" si="17"/>
        <v>10938.07</v>
      </c>
      <c r="I40" s="35">
        <f t="shared" si="17"/>
        <v>79634.95</v>
      </c>
      <c r="J40" s="35">
        <f t="shared" si="17"/>
        <v>15077.73</v>
      </c>
      <c r="K40" s="35">
        <f t="shared" si="17"/>
        <v>54714.05</v>
      </c>
      <c r="L40" s="35">
        <f t="shared" si="17"/>
        <v>31899.660000000003</v>
      </c>
      <c r="M40" s="35">
        <f t="shared" si="17"/>
        <v>93153.89</v>
      </c>
      <c r="N40" s="35">
        <f t="shared" si="17"/>
        <v>80962.830000000016</v>
      </c>
      <c r="O40" s="35">
        <f t="shared" si="17"/>
        <v>29598.11</v>
      </c>
      <c r="P40" s="35">
        <f t="shared" si="17"/>
        <v>104862.81</v>
      </c>
      <c r="Q40" s="35">
        <f t="shared" si="17"/>
        <v>79977.570000000007</v>
      </c>
      <c r="R40" s="35">
        <f t="shared" si="17"/>
        <v>6767.4000000000015</v>
      </c>
      <c r="S40" s="35">
        <f t="shared" si="17"/>
        <v>234598.02000000019</v>
      </c>
      <c r="T40" s="35">
        <f t="shared" si="17"/>
        <v>59411.789999999994</v>
      </c>
      <c r="U40" s="35">
        <f t="shared" si="17"/>
        <v>104592.46</v>
      </c>
      <c r="V40" s="35">
        <f t="shared" si="17"/>
        <v>131232.87</v>
      </c>
      <c r="W40" s="35">
        <f t="shared" si="17"/>
        <v>10475.119999999999</v>
      </c>
      <c r="X40" s="35">
        <f t="shared" si="17"/>
        <v>26079.25</v>
      </c>
      <c r="Y40" s="35">
        <f t="shared" si="17"/>
        <v>27940.400000000001</v>
      </c>
      <c r="Z40" s="35">
        <f t="shared" si="17"/>
        <v>0</v>
      </c>
      <c r="AA40" s="35">
        <f t="shared" si="17"/>
        <v>0</v>
      </c>
      <c r="AB40" s="35">
        <f t="shared" si="17"/>
        <v>0</v>
      </c>
      <c r="AC40" s="35">
        <f t="shared" si="17"/>
        <v>0</v>
      </c>
      <c r="AD40" s="64">
        <f t="shared" si="16"/>
        <v>1188915.7000000002</v>
      </c>
      <c r="AE40" s="185">
        <v>33</v>
      </c>
    </row>
    <row r="41" spans="1:31">
      <c r="A41" s="204" t="s">
        <v>83</v>
      </c>
      <c r="B41" s="205"/>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37"/>
      <c r="AE41" s="185">
        <v>34</v>
      </c>
    </row>
    <row r="42" spans="1:31">
      <c r="A42" s="219" t="s">
        <v>87</v>
      </c>
      <c r="B42" s="48">
        <f t="shared" ref="B42:B49" si="18">HLOOKUP($B$7,$F$8:$AC$75,AE42,FALSE)</f>
        <v>0</v>
      </c>
      <c r="E42" s="208" t="s">
        <v>110</v>
      </c>
      <c r="F42" s="9">
        <v>0</v>
      </c>
      <c r="G42" s="9">
        <v>0</v>
      </c>
      <c r="H42" s="9">
        <v>0</v>
      </c>
      <c r="I42" s="9">
        <v>4004.5316058679068</v>
      </c>
      <c r="J42" s="241">
        <v>1946.1097221020648</v>
      </c>
      <c r="K42" s="9">
        <v>3435.0838061275472</v>
      </c>
      <c r="L42" s="9">
        <v>0</v>
      </c>
      <c r="M42" s="9">
        <v>0</v>
      </c>
      <c r="N42" s="9">
        <v>0</v>
      </c>
      <c r="O42" s="9">
        <v>340.71423810498646</v>
      </c>
      <c r="P42" s="9">
        <v>110.7890487819374</v>
      </c>
      <c r="Q42" s="9">
        <v>451.80985739851678</v>
      </c>
      <c r="R42" s="9">
        <v>98801.433000000005</v>
      </c>
      <c r="S42" s="9">
        <v>18142.099000000002</v>
      </c>
      <c r="T42" s="9">
        <v>0</v>
      </c>
      <c r="U42" s="9">
        <v>292.48500000000001</v>
      </c>
      <c r="V42" s="350">
        <v>2018.72</v>
      </c>
      <c r="W42" s="365">
        <v>18552.725000000002</v>
      </c>
      <c r="X42" s="365">
        <v>0</v>
      </c>
      <c r="Y42" s="9">
        <v>0</v>
      </c>
      <c r="Z42" s="9"/>
      <c r="AA42" s="9"/>
      <c r="AB42" s="9"/>
      <c r="AC42" s="9"/>
      <c r="AD42" s="237"/>
      <c r="AE42" s="185">
        <v>35</v>
      </c>
    </row>
    <row r="43" spans="1:31">
      <c r="A43" s="219" t="s">
        <v>88</v>
      </c>
      <c r="B43" s="48">
        <f t="shared" si="18"/>
        <v>0</v>
      </c>
      <c r="E43" s="208" t="s">
        <v>110</v>
      </c>
      <c r="F43" s="9">
        <v>0</v>
      </c>
      <c r="G43" s="9">
        <v>0</v>
      </c>
      <c r="H43" s="9">
        <v>0</v>
      </c>
      <c r="I43" s="9">
        <v>231.05330833761926</v>
      </c>
      <c r="J43" s="241">
        <v>110.43457024424636</v>
      </c>
      <c r="K43" s="9">
        <v>191.21042192692147</v>
      </c>
      <c r="L43" s="9">
        <v>0</v>
      </c>
      <c r="M43" s="9">
        <v>0</v>
      </c>
      <c r="N43" s="9">
        <v>0</v>
      </c>
      <c r="O43" s="9">
        <v>16.429633854809843</v>
      </c>
      <c r="P43" s="9">
        <v>5.086788778899682</v>
      </c>
      <c r="Q43" s="9">
        <v>19.27194407940355</v>
      </c>
      <c r="R43" s="9">
        <v>4996.0619999999999</v>
      </c>
      <c r="S43" s="9">
        <v>917.38599999999997</v>
      </c>
      <c r="T43" s="9">
        <v>0</v>
      </c>
      <c r="U43" s="9">
        <v>14.79</v>
      </c>
      <c r="V43" s="350">
        <v>102.08</v>
      </c>
      <c r="W43" s="365">
        <v>938.15</v>
      </c>
      <c r="X43" s="365">
        <v>0</v>
      </c>
      <c r="Y43" s="9">
        <v>0</v>
      </c>
      <c r="Z43" s="9"/>
      <c r="AA43" s="9"/>
      <c r="AB43" s="9"/>
      <c r="AC43" s="9"/>
      <c r="AD43" s="237"/>
      <c r="AE43" s="185">
        <v>36</v>
      </c>
    </row>
    <row r="44" spans="1:31">
      <c r="A44" s="219" t="s">
        <v>89</v>
      </c>
      <c r="B44" s="48">
        <f t="shared" si="18"/>
        <v>0</v>
      </c>
      <c r="E44" s="208" t="s">
        <v>110</v>
      </c>
      <c r="F44" s="9">
        <v>0</v>
      </c>
      <c r="G44" s="9">
        <v>0</v>
      </c>
      <c r="H44" s="9">
        <v>0</v>
      </c>
      <c r="I44" s="9">
        <v>3831.8677822457307</v>
      </c>
      <c r="J44" s="241">
        <v>1862.8940789585729</v>
      </c>
      <c r="K44" s="9">
        <v>3256.5157113541022</v>
      </c>
      <c r="L44" s="9">
        <v>0</v>
      </c>
      <c r="M44" s="9">
        <v>0</v>
      </c>
      <c r="N44" s="9">
        <v>0</v>
      </c>
      <c r="O44" s="9">
        <v>318.99356732858297</v>
      </c>
      <c r="P44" s="9">
        <v>105.48625645682132</v>
      </c>
      <c r="Q44" s="9">
        <v>11912.138531338116</v>
      </c>
      <c r="R44" s="9">
        <v>114134.17499999999</v>
      </c>
      <c r="S44" s="9">
        <v>20957.525000000001</v>
      </c>
      <c r="T44" s="9">
        <v>0</v>
      </c>
      <c r="U44" s="9">
        <v>337.875</v>
      </c>
      <c r="V44" s="350">
        <v>2332</v>
      </c>
      <c r="W44" s="365">
        <v>21431.875</v>
      </c>
      <c r="X44" s="365">
        <v>0</v>
      </c>
      <c r="Y44" s="9">
        <v>0</v>
      </c>
      <c r="Z44" s="9"/>
      <c r="AA44" s="9"/>
      <c r="AB44" s="9"/>
      <c r="AC44" s="9"/>
      <c r="AD44" s="237"/>
      <c r="AE44" s="185">
        <v>37</v>
      </c>
    </row>
    <row r="45" spans="1:31">
      <c r="A45" s="219" t="s">
        <v>90</v>
      </c>
      <c r="B45" s="48">
        <f t="shared" si="18"/>
        <v>0</v>
      </c>
      <c r="E45" s="208" t="s">
        <v>110</v>
      </c>
      <c r="F45" s="9">
        <v>0</v>
      </c>
      <c r="G45" s="9">
        <v>0</v>
      </c>
      <c r="H45" s="9">
        <v>0</v>
      </c>
      <c r="I45" s="9">
        <v>0.66416427960776159</v>
      </c>
      <c r="J45" s="241">
        <v>0.32358777507944564</v>
      </c>
      <c r="K45" s="9">
        <v>0.57053519634372474</v>
      </c>
      <c r="L45" s="9">
        <v>0</v>
      </c>
      <c r="M45" s="9">
        <v>0</v>
      </c>
      <c r="N45" s="9">
        <v>0</v>
      </c>
      <c r="O45" s="9">
        <v>0</v>
      </c>
      <c r="P45" s="9">
        <v>0</v>
      </c>
      <c r="Q45" s="9">
        <v>0</v>
      </c>
      <c r="R45" s="9">
        <v>0</v>
      </c>
      <c r="S45" s="9">
        <v>0</v>
      </c>
      <c r="T45" s="9">
        <v>0</v>
      </c>
      <c r="U45" s="9">
        <v>0</v>
      </c>
      <c r="V45" s="350">
        <v>0</v>
      </c>
      <c r="W45" s="365">
        <v>0</v>
      </c>
      <c r="X45" s="365">
        <v>0</v>
      </c>
      <c r="Y45" s="9">
        <v>0</v>
      </c>
      <c r="Z45" s="9"/>
      <c r="AA45" s="9"/>
      <c r="AB45" s="9"/>
      <c r="AC45" s="9"/>
      <c r="AD45" s="237"/>
      <c r="AE45" s="185">
        <v>38</v>
      </c>
    </row>
    <row r="46" spans="1:31">
      <c r="A46" s="219" t="s">
        <v>91</v>
      </c>
      <c r="B46" s="48">
        <f t="shared" si="18"/>
        <v>8174.6429999999991</v>
      </c>
      <c r="E46" s="208" t="s">
        <v>110</v>
      </c>
      <c r="F46" s="9">
        <v>0</v>
      </c>
      <c r="G46" s="9">
        <v>0</v>
      </c>
      <c r="H46" s="9">
        <v>0</v>
      </c>
      <c r="I46" s="9">
        <v>8910.0075409489873</v>
      </c>
      <c r="J46" s="241">
        <v>4341.048750498132</v>
      </c>
      <c r="K46" s="9">
        <v>7653.9390296653219</v>
      </c>
      <c r="L46" s="9">
        <v>0</v>
      </c>
      <c r="M46" s="9">
        <v>0</v>
      </c>
      <c r="N46" s="9">
        <v>0</v>
      </c>
      <c r="O46" s="9">
        <v>896.53501279807699</v>
      </c>
      <c r="P46" s="9">
        <v>298.9929839660831</v>
      </c>
      <c r="Q46" s="9">
        <v>3051.0584273553941</v>
      </c>
      <c r="R46" s="9">
        <v>219568.31099999999</v>
      </c>
      <c r="S46" s="9">
        <v>40317.532999999996</v>
      </c>
      <c r="T46" s="9">
        <v>0</v>
      </c>
      <c r="U46" s="350">
        <v>649.995</v>
      </c>
      <c r="V46" s="350">
        <v>4486.24</v>
      </c>
      <c r="W46" s="365">
        <v>41230.074999999997</v>
      </c>
      <c r="X46" s="365">
        <v>0</v>
      </c>
      <c r="Y46" s="9">
        <v>8174.6429999999991</v>
      </c>
      <c r="Z46" s="9"/>
      <c r="AA46" s="9"/>
      <c r="AB46" s="9"/>
      <c r="AC46" s="9"/>
      <c r="AD46" s="237"/>
      <c r="AE46" s="185">
        <v>39</v>
      </c>
    </row>
    <row r="47" spans="1:31">
      <c r="A47" s="219" t="s">
        <v>92</v>
      </c>
      <c r="B47" s="48">
        <f t="shared" si="18"/>
        <v>0</v>
      </c>
      <c r="E47" s="208" t="s">
        <v>110</v>
      </c>
      <c r="F47" s="9">
        <v>0</v>
      </c>
      <c r="G47" s="9">
        <v>0</v>
      </c>
      <c r="H47" s="9">
        <v>0</v>
      </c>
      <c r="I47" s="9">
        <v>12488.73002200976</v>
      </c>
      <c r="J47" s="241">
        <v>6101.0543855012129</v>
      </c>
      <c r="K47" s="9">
        <v>10705.3784818276</v>
      </c>
      <c r="L47" s="9">
        <v>0</v>
      </c>
      <c r="M47" s="9">
        <v>0</v>
      </c>
      <c r="N47" s="9">
        <v>0</v>
      </c>
      <c r="O47" s="9">
        <v>1003.9553583593628</v>
      </c>
      <c r="P47" s="9">
        <v>313.8276855291918</v>
      </c>
      <c r="Q47" s="9">
        <v>170254.45238938383</v>
      </c>
      <c r="R47" s="9">
        <v>643802.88599999994</v>
      </c>
      <c r="S47" s="9">
        <v>118216.258</v>
      </c>
      <c r="T47" s="9">
        <v>0</v>
      </c>
      <c r="U47" s="9">
        <v>1905.87</v>
      </c>
      <c r="V47" s="350">
        <v>13154.24</v>
      </c>
      <c r="W47" s="365">
        <v>120891.95</v>
      </c>
      <c r="X47" s="365">
        <v>0</v>
      </c>
      <c r="Y47" s="9">
        <v>0</v>
      </c>
      <c r="Z47" s="9"/>
      <c r="AA47" s="9"/>
      <c r="AB47" s="9"/>
      <c r="AC47" s="9"/>
      <c r="AD47" s="237"/>
      <c r="AE47" s="185">
        <v>40</v>
      </c>
    </row>
    <row r="48" spans="1:31">
      <c r="A48" s="219" t="s">
        <v>93</v>
      </c>
      <c r="B48" s="48">
        <f t="shared" si="18"/>
        <v>0</v>
      </c>
      <c r="E48" s="208" t="s">
        <v>110</v>
      </c>
      <c r="F48" s="9">
        <v>0</v>
      </c>
      <c r="G48" s="9">
        <v>0</v>
      </c>
      <c r="H48" s="9">
        <v>0</v>
      </c>
      <c r="I48" s="9">
        <v>1430.3055004240507</v>
      </c>
      <c r="J48" s="241">
        <v>797.48296229184916</v>
      </c>
      <c r="K48" s="9">
        <v>1357.4422019133074</v>
      </c>
      <c r="L48" s="9">
        <v>0</v>
      </c>
      <c r="M48" s="9">
        <v>0</v>
      </c>
      <c r="N48" s="9">
        <v>0</v>
      </c>
      <c r="O48" s="9">
        <v>191.0364928514353</v>
      </c>
      <c r="P48" s="9">
        <v>65.525431396892273</v>
      </c>
      <c r="Q48" s="9">
        <v>280.97989967575563</v>
      </c>
      <c r="R48" s="9">
        <v>0</v>
      </c>
      <c r="S48" s="9">
        <v>0</v>
      </c>
      <c r="T48" s="9">
        <v>0</v>
      </c>
      <c r="U48" s="9">
        <v>0</v>
      </c>
      <c r="V48" s="350">
        <v>0</v>
      </c>
      <c r="W48" s="365">
        <v>0</v>
      </c>
      <c r="X48" s="365">
        <v>0</v>
      </c>
      <c r="Y48" s="9">
        <v>0</v>
      </c>
      <c r="Z48" s="9"/>
      <c r="AA48" s="9"/>
      <c r="AB48" s="9"/>
      <c r="AC48" s="9"/>
      <c r="AD48" s="237"/>
      <c r="AE48" s="185">
        <v>41</v>
      </c>
    </row>
    <row r="49" spans="1:31">
      <c r="A49" s="219" t="s">
        <v>94</v>
      </c>
      <c r="B49" s="48">
        <f t="shared" si="18"/>
        <v>0</v>
      </c>
      <c r="E49" s="208" t="s">
        <v>110</v>
      </c>
      <c r="F49" s="9"/>
      <c r="G49" s="9"/>
      <c r="H49" s="9"/>
      <c r="I49" s="9"/>
      <c r="J49" s="9"/>
      <c r="K49" s="9"/>
      <c r="L49" s="9"/>
      <c r="M49" s="9"/>
      <c r="N49" s="9"/>
      <c r="O49" s="9"/>
      <c r="P49" s="9"/>
      <c r="Q49" s="9"/>
      <c r="R49" s="9"/>
      <c r="S49" s="9"/>
      <c r="T49" s="9"/>
      <c r="U49" s="9"/>
      <c r="V49" s="9"/>
      <c r="W49" s="9"/>
      <c r="X49" s="9"/>
      <c r="Y49" s="9"/>
      <c r="Z49" s="9"/>
      <c r="AA49" s="9"/>
      <c r="AB49" s="9"/>
      <c r="AC49" s="9"/>
      <c r="AD49" s="237"/>
      <c r="AE49" s="185">
        <v>42</v>
      </c>
    </row>
    <row r="50" spans="1:31">
      <c r="A50" s="204" t="s">
        <v>66</v>
      </c>
      <c r="B50" s="205"/>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37"/>
      <c r="AE50" s="185">
        <v>43</v>
      </c>
    </row>
    <row r="51" spans="1:31">
      <c r="A51" s="180" t="s">
        <v>59</v>
      </c>
      <c r="B51" s="33">
        <f>HLOOKUP($B$7,$F$8:$AC$75,AE51,FALSE)</f>
        <v>1740907.25</v>
      </c>
      <c r="F51" s="221">
        <f>$F$4</f>
        <v>1740907.25</v>
      </c>
      <c r="G51" s="221">
        <f t="shared" ref="G51:Q51" si="19">$F$4</f>
        <v>1740907.25</v>
      </c>
      <c r="H51" s="221">
        <f t="shared" si="19"/>
        <v>1740907.25</v>
      </c>
      <c r="I51" s="221">
        <f t="shared" si="19"/>
        <v>1740907.25</v>
      </c>
      <c r="J51" s="221">
        <f t="shared" si="19"/>
        <v>1740907.25</v>
      </c>
      <c r="K51" s="221">
        <f t="shared" si="19"/>
        <v>1740907.25</v>
      </c>
      <c r="L51" s="221">
        <f t="shared" si="19"/>
        <v>1740907.25</v>
      </c>
      <c r="M51" s="221">
        <f t="shared" si="19"/>
        <v>1740907.25</v>
      </c>
      <c r="N51" s="221">
        <f t="shared" si="19"/>
        <v>1740907.25</v>
      </c>
      <c r="O51" s="221">
        <f t="shared" si="19"/>
        <v>1740907.25</v>
      </c>
      <c r="P51" s="221">
        <f t="shared" si="19"/>
        <v>1740907.25</v>
      </c>
      <c r="Q51" s="221">
        <f t="shared" si="19"/>
        <v>1740907.25</v>
      </c>
      <c r="R51" s="221">
        <f>$G$4</f>
        <v>1740907.25</v>
      </c>
      <c r="S51" s="221">
        <f t="shared" ref="S51:AC51" si="20">$G$4</f>
        <v>1740907.25</v>
      </c>
      <c r="T51" s="221">
        <f t="shared" si="20"/>
        <v>1740907.25</v>
      </c>
      <c r="U51" s="221">
        <f>$G$4</f>
        <v>1740907.25</v>
      </c>
      <c r="V51" s="221">
        <f t="shared" si="20"/>
        <v>1740907.25</v>
      </c>
      <c r="W51" s="221">
        <f t="shared" si="20"/>
        <v>1740907.25</v>
      </c>
      <c r="X51" s="221">
        <f t="shared" si="20"/>
        <v>1740907.25</v>
      </c>
      <c r="Y51" s="221">
        <f t="shared" si="20"/>
        <v>1740907.25</v>
      </c>
      <c r="Z51" s="221">
        <f t="shared" si="20"/>
        <v>1740907.25</v>
      </c>
      <c r="AA51" s="221">
        <f t="shared" si="20"/>
        <v>1740907.25</v>
      </c>
      <c r="AB51" s="221">
        <f t="shared" si="20"/>
        <v>1740907.25</v>
      </c>
      <c r="AC51" s="221">
        <f t="shared" si="20"/>
        <v>1740907.25</v>
      </c>
      <c r="AD51" s="222"/>
      <c r="AE51" s="185">
        <v>44</v>
      </c>
    </row>
    <row r="52" spans="1:31">
      <c r="A52" s="180" t="s">
        <v>60</v>
      </c>
      <c r="B52" s="33">
        <f>HLOOKUP($B$7,$F$8:$AC$75,AE52,FALSE)</f>
        <v>1160604.8333333333</v>
      </c>
      <c r="F52" s="33">
        <f t="shared" ref="F52:AC52" si="21">F51*(F9/12)</f>
        <v>145075.60416666666</v>
      </c>
      <c r="G52" s="33">
        <f t="shared" si="21"/>
        <v>290151.20833333331</v>
      </c>
      <c r="H52" s="33">
        <f t="shared" si="21"/>
        <v>435226.8125</v>
      </c>
      <c r="I52" s="33">
        <f t="shared" si="21"/>
        <v>580302.41666666663</v>
      </c>
      <c r="J52" s="33">
        <f t="shared" si="21"/>
        <v>725378.02083333337</v>
      </c>
      <c r="K52" s="33">
        <f t="shared" si="21"/>
        <v>870453.625</v>
      </c>
      <c r="L52" s="33">
        <f t="shared" si="21"/>
        <v>1015529.2291666667</v>
      </c>
      <c r="M52" s="33">
        <f t="shared" si="21"/>
        <v>1160604.8333333333</v>
      </c>
      <c r="N52" s="33">
        <f t="shared" si="21"/>
        <v>1305680.4375</v>
      </c>
      <c r="O52" s="33">
        <f t="shared" si="21"/>
        <v>1450756.0416666667</v>
      </c>
      <c r="P52" s="33">
        <f t="shared" si="21"/>
        <v>1595831.6458333333</v>
      </c>
      <c r="Q52" s="33">
        <f t="shared" si="21"/>
        <v>1740907.25</v>
      </c>
      <c r="R52" s="33">
        <f t="shared" si="21"/>
        <v>145075.60416666666</v>
      </c>
      <c r="S52" s="33">
        <f t="shared" si="21"/>
        <v>290151.20833333331</v>
      </c>
      <c r="T52" s="33">
        <f t="shared" si="21"/>
        <v>435226.8125</v>
      </c>
      <c r="U52" s="33">
        <f t="shared" si="21"/>
        <v>580302.41666666663</v>
      </c>
      <c r="V52" s="33">
        <f t="shared" si="21"/>
        <v>725378.02083333337</v>
      </c>
      <c r="W52" s="33">
        <f t="shared" si="21"/>
        <v>870453.625</v>
      </c>
      <c r="X52" s="33">
        <f t="shared" si="21"/>
        <v>1015529.2291666667</v>
      </c>
      <c r="Y52" s="33">
        <f t="shared" si="21"/>
        <v>1160604.8333333333</v>
      </c>
      <c r="Z52" s="33">
        <f t="shared" si="21"/>
        <v>1305680.4375</v>
      </c>
      <c r="AA52" s="33">
        <f t="shared" si="21"/>
        <v>1450756.0416666667</v>
      </c>
      <c r="AB52" s="33">
        <f t="shared" si="21"/>
        <v>1595831.6458333333</v>
      </c>
      <c r="AC52" s="33">
        <f t="shared" si="21"/>
        <v>1740907.25</v>
      </c>
      <c r="AD52" s="237"/>
      <c r="AE52" s="185">
        <v>45</v>
      </c>
    </row>
    <row r="53" spans="1:31">
      <c r="A53" s="209" t="s">
        <v>55</v>
      </c>
      <c r="B53" s="48">
        <f>HLOOKUP($B$7,$F$8:$AC$75,AE53,FALSE)</f>
        <v>601097.31000000029</v>
      </c>
      <c r="F53" s="36">
        <f>SUM(F32:F38)</f>
        <v>675.22</v>
      </c>
      <c r="G53" s="36">
        <f t="shared" ref="G53:Q53" si="22">F53+G40</f>
        <v>6998.72</v>
      </c>
      <c r="H53" s="36">
        <f t="shared" si="22"/>
        <v>17936.79</v>
      </c>
      <c r="I53" s="36">
        <f t="shared" si="22"/>
        <v>97571.739999999991</v>
      </c>
      <c r="J53" s="36">
        <f t="shared" si="22"/>
        <v>112649.46999999999</v>
      </c>
      <c r="K53" s="36">
        <f t="shared" si="22"/>
        <v>167363.51999999999</v>
      </c>
      <c r="L53" s="36">
        <f t="shared" si="22"/>
        <v>199263.18</v>
      </c>
      <c r="M53" s="36">
        <f t="shared" si="22"/>
        <v>292417.07</v>
      </c>
      <c r="N53" s="36">
        <f t="shared" si="22"/>
        <v>373379.9</v>
      </c>
      <c r="O53" s="36">
        <f t="shared" si="22"/>
        <v>402978.01</v>
      </c>
      <c r="P53" s="36">
        <f t="shared" si="22"/>
        <v>507840.82</v>
      </c>
      <c r="Q53" s="36">
        <f t="shared" si="22"/>
        <v>587818.39</v>
      </c>
      <c r="R53" s="36">
        <f>R40</f>
        <v>6767.4000000000015</v>
      </c>
      <c r="S53" s="36">
        <f t="shared" ref="S53:AC53" si="23">R53+S40</f>
        <v>241365.42000000019</v>
      </c>
      <c r="T53" s="36">
        <f t="shared" si="23"/>
        <v>300777.2100000002</v>
      </c>
      <c r="U53" s="36">
        <f t="shared" si="23"/>
        <v>405369.67000000022</v>
      </c>
      <c r="V53" s="36">
        <f t="shared" si="23"/>
        <v>536602.54000000027</v>
      </c>
      <c r="W53" s="36">
        <f t="shared" si="23"/>
        <v>547077.66000000027</v>
      </c>
      <c r="X53" s="36">
        <f t="shared" si="23"/>
        <v>573156.91000000027</v>
      </c>
      <c r="Y53" s="36">
        <f t="shared" si="23"/>
        <v>601097.31000000029</v>
      </c>
      <c r="Z53" s="36">
        <f t="shared" si="23"/>
        <v>601097.31000000029</v>
      </c>
      <c r="AA53" s="36">
        <f t="shared" si="23"/>
        <v>601097.31000000029</v>
      </c>
      <c r="AB53" s="36">
        <f t="shared" si="23"/>
        <v>601097.31000000029</v>
      </c>
      <c r="AC53" s="36">
        <f t="shared" si="23"/>
        <v>601097.31000000029</v>
      </c>
      <c r="AD53" s="37"/>
      <c r="AE53" s="185">
        <v>46</v>
      </c>
    </row>
    <row r="54" spans="1:31">
      <c r="A54" s="209" t="s">
        <v>84</v>
      </c>
      <c r="B54" s="48">
        <f>HLOOKUP($B$7,$F$8:$AC$75,AE54,FALSE)</f>
        <v>8174.6429999999991</v>
      </c>
      <c r="E54" s="183"/>
      <c r="F54" s="36">
        <f>SUM(F42:F49)</f>
        <v>0</v>
      </c>
      <c r="G54" s="36">
        <f t="shared" ref="G54:AC54" si="24">SUM(G42:G49)</f>
        <v>0</v>
      </c>
      <c r="H54" s="36">
        <f t="shared" si="24"/>
        <v>0</v>
      </c>
      <c r="I54" s="36">
        <f t="shared" si="24"/>
        <v>30897.159924113665</v>
      </c>
      <c r="J54" s="36">
        <f t="shared" si="24"/>
        <v>15159.348057371157</v>
      </c>
      <c r="K54" s="36">
        <f t="shared" si="24"/>
        <v>26600.140188011144</v>
      </c>
      <c r="L54" s="36">
        <f t="shared" si="24"/>
        <v>0</v>
      </c>
      <c r="M54" s="36">
        <f t="shared" si="24"/>
        <v>0</v>
      </c>
      <c r="N54" s="36">
        <f t="shared" si="24"/>
        <v>0</v>
      </c>
      <c r="O54" s="36">
        <f t="shared" si="24"/>
        <v>2767.6643032972547</v>
      </c>
      <c r="P54" s="36">
        <f t="shared" si="24"/>
        <v>899.70819490982547</v>
      </c>
      <c r="Q54" s="36">
        <f t="shared" si="24"/>
        <v>185969.71104923103</v>
      </c>
      <c r="R54" s="36">
        <f t="shared" si="24"/>
        <v>1081302.8669999999</v>
      </c>
      <c r="S54" s="36">
        <f t="shared" si="24"/>
        <v>198550.80100000001</v>
      </c>
      <c r="T54" s="36">
        <f t="shared" si="24"/>
        <v>0</v>
      </c>
      <c r="U54" s="36">
        <f t="shared" si="24"/>
        <v>3201.0149999999999</v>
      </c>
      <c r="V54" s="36">
        <f t="shared" si="24"/>
        <v>22093.279999999999</v>
      </c>
      <c r="W54" s="36">
        <f t="shared" si="24"/>
        <v>203044.77499999999</v>
      </c>
      <c r="X54" s="36">
        <f t="shared" si="24"/>
        <v>0</v>
      </c>
      <c r="Y54" s="36">
        <f t="shared" si="24"/>
        <v>8174.6429999999991</v>
      </c>
      <c r="Z54" s="36">
        <f t="shared" si="24"/>
        <v>0</v>
      </c>
      <c r="AA54" s="36">
        <f t="shared" si="24"/>
        <v>0</v>
      </c>
      <c r="AB54" s="36">
        <f t="shared" si="24"/>
        <v>0</v>
      </c>
      <c r="AC54" s="36">
        <f t="shared" si="24"/>
        <v>0</v>
      </c>
      <c r="AD54" s="37"/>
      <c r="AE54" s="185">
        <v>47</v>
      </c>
    </row>
    <row r="55" spans="1:31">
      <c r="A55" s="223" t="s">
        <v>56</v>
      </c>
      <c r="B55" s="47">
        <f>HLOOKUP($B$7,$F$8:$AC$75,AE55,FALSE)</f>
        <v>609271.95300000033</v>
      </c>
      <c r="C55" s="211"/>
      <c r="D55" s="211"/>
      <c r="E55" s="224"/>
      <c r="F55" s="35">
        <f>F53+F54</f>
        <v>675.22</v>
      </c>
      <c r="G55" s="35">
        <f t="shared" ref="G55:AC55" si="25">G53+G54</f>
        <v>6998.72</v>
      </c>
      <c r="H55" s="35">
        <f t="shared" si="25"/>
        <v>17936.79</v>
      </c>
      <c r="I55" s="35">
        <f t="shared" si="25"/>
        <v>128468.89992411365</v>
      </c>
      <c r="J55" s="35">
        <f t="shared" si="25"/>
        <v>127808.81805737114</v>
      </c>
      <c r="K55" s="35">
        <f t="shared" si="25"/>
        <v>193963.66018801113</v>
      </c>
      <c r="L55" s="35">
        <f>L53+L54</f>
        <v>199263.18</v>
      </c>
      <c r="M55" s="35">
        <f t="shared" si="25"/>
        <v>292417.07</v>
      </c>
      <c r="N55" s="35">
        <f t="shared" si="25"/>
        <v>373379.9</v>
      </c>
      <c r="O55" s="35">
        <f t="shared" si="25"/>
        <v>405745.67430329724</v>
      </c>
      <c r="P55" s="35">
        <f t="shared" si="25"/>
        <v>508740.52819490986</v>
      </c>
      <c r="Q55" s="35">
        <f t="shared" si="25"/>
        <v>773788.10104923102</v>
      </c>
      <c r="R55" s="35">
        <f t="shared" si="25"/>
        <v>1088070.2669999998</v>
      </c>
      <c r="S55" s="35">
        <f t="shared" si="25"/>
        <v>439916.22100000019</v>
      </c>
      <c r="T55" s="35">
        <f t="shared" si="25"/>
        <v>300777.2100000002</v>
      </c>
      <c r="U55" s="35">
        <f t="shared" si="25"/>
        <v>408570.68500000023</v>
      </c>
      <c r="V55" s="35">
        <f t="shared" si="25"/>
        <v>558695.8200000003</v>
      </c>
      <c r="W55" s="35">
        <f t="shared" si="25"/>
        <v>750122.43500000029</v>
      </c>
      <c r="X55" s="35">
        <f t="shared" si="25"/>
        <v>573156.91000000027</v>
      </c>
      <c r="Y55" s="35">
        <f t="shared" si="25"/>
        <v>609271.95300000033</v>
      </c>
      <c r="Z55" s="35">
        <f t="shared" si="25"/>
        <v>601097.31000000029</v>
      </c>
      <c r="AA55" s="35">
        <f t="shared" si="25"/>
        <v>601097.31000000029</v>
      </c>
      <c r="AB55" s="35">
        <f t="shared" si="25"/>
        <v>601097.31000000029</v>
      </c>
      <c r="AC55" s="35">
        <f t="shared" si="25"/>
        <v>601097.31000000029</v>
      </c>
      <c r="AD55" s="37"/>
      <c r="AE55" s="185">
        <v>48</v>
      </c>
    </row>
    <row r="56" spans="1:31">
      <c r="A56" s="209" t="s">
        <v>72</v>
      </c>
      <c r="B56" s="86">
        <f>IFERROR(HLOOKUP($B$7,$F$8:$AC$75,AE56,FALSE),"-  ")</f>
        <v>0.34527819330983905</v>
      </c>
      <c r="F56" s="86">
        <f>IFERROR(F53/F51,"-  ")</f>
        <v>3.8785524042133778E-4</v>
      </c>
      <c r="G56" s="86">
        <f t="shared" ref="G56:AC56" si="26">IFERROR(G53/G51,"-  ")</f>
        <v>4.0201567314973275E-3</v>
      </c>
      <c r="H56" s="86">
        <f t="shared" si="26"/>
        <v>1.0303127866231818E-2</v>
      </c>
      <c r="I56" s="86">
        <f t="shared" si="26"/>
        <v>5.6046489553076416E-2</v>
      </c>
      <c r="J56" s="86">
        <f t="shared" si="26"/>
        <v>6.4707335787130518E-2</v>
      </c>
      <c r="K56" s="86">
        <f t="shared" si="26"/>
        <v>9.6135805052222051E-2</v>
      </c>
      <c r="L56" s="86">
        <f t="shared" si="26"/>
        <v>0.11445938891919716</v>
      </c>
      <c r="M56" s="86">
        <f t="shared" si="26"/>
        <v>0.16796820738152479</v>
      </c>
      <c r="N56" s="86">
        <f t="shared" si="26"/>
        <v>0.21447432078877265</v>
      </c>
      <c r="O56" s="86">
        <f t="shared" si="26"/>
        <v>0.23147586409327667</v>
      </c>
      <c r="P56" s="86">
        <f t="shared" si="26"/>
        <v>0.2917104400593426</v>
      </c>
      <c r="Q56" s="86">
        <f t="shared" si="26"/>
        <v>0.33765060717622952</v>
      </c>
      <c r="R56" s="86">
        <f t="shared" si="26"/>
        <v>3.8872834839420662E-3</v>
      </c>
      <c r="S56" s="86">
        <f t="shared" si="26"/>
        <v>0.13864346880053499</v>
      </c>
      <c r="T56" s="86">
        <f t="shared" si="26"/>
        <v>0.17277038165014258</v>
      </c>
      <c r="U56" s="86">
        <f t="shared" si="26"/>
        <v>0.23284966502379734</v>
      </c>
      <c r="V56" s="86">
        <f t="shared" si="26"/>
        <v>0.30823154995764435</v>
      </c>
      <c r="W56" s="86">
        <f t="shared" si="26"/>
        <v>0.3142485965291949</v>
      </c>
      <c r="X56" s="86">
        <f t="shared" si="26"/>
        <v>0.32922886041171939</v>
      </c>
      <c r="Y56" s="86">
        <f t="shared" si="26"/>
        <v>0.34527819330983905</v>
      </c>
      <c r="Z56" s="86">
        <f t="shared" si="26"/>
        <v>0.34527819330983905</v>
      </c>
      <c r="AA56" s="86">
        <f t="shared" si="26"/>
        <v>0.34527819330983905</v>
      </c>
      <c r="AB56" s="86">
        <f t="shared" si="26"/>
        <v>0.34527819330983905</v>
      </c>
      <c r="AC56" s="86">
        <f t="shared" si="26"/>
        <v>0.34527819330983905</v>
      </c>
      <c r="AD56" s="38"/>
      <c r="AE56" s="185">
        <v>49</v>
      </c>
    </row>
    <row r="57" spans="1:31">
      <c r="A57" s="209" t="s">
        <v>73</v>
      </c>
      <c r="B57" s="86">
        <f>IFERROR(HLOOKUP($B$7,$F$8:$AC$75,AE57,FALSE),"-  ")</f>
        <v>0.34997381566421781</v>
      </c>
      <c r="E57" s="55"/>
      <c r="F57" s="86">
        <f>IFERROR(F55/F51,"-  ")</f>
        <v>3.8785524042133778E-4</v>
      </c>
      <c r="G57" s="86">
        <f t="shared" ref="G57:AC57" si="27">IFERROR(G55/G51,"-  ")</f>
        <v>4.0201567314973275E-3</v>
      </c>
      <c r="H57" s="86">
        <f t="shared" si="27"/>
        <v>1.0303127866231818E-2</v>
      </c>
      <c r="I57" s="86">
        <f t="shared" si="27"/>
        <v>7.3794224203566072E-2</v>
      </c>
      <c r="J57" s="86">
        <f t="shared" si="27"/>
        <v>7.3415064505803596E-2</v>
      </c>
      <c r="K57" s="86">
        <f t="shared" si="27"/>
        <v>0.11141527510326074</v>
      </c>
      <c r="L57" s="86">
        <f t="shared" si="27"/>
        <v>0.11445938891919716</v>
      </c>
      <c r="M57" s="86">
        <f t="shared" si="27"/>
        <v>0.16796820738152479</v>
      </c>
      <c r="N57" s="86">
        <f t="shared" si="27"/>
        <v>0.21447432078877265</v>
      </c>
      <c r="O57" s="86">
        <f t="shared" si="27"/>
        <v>0.23306564683632472</v>
      </c>
      <c r="P57" s="86">
        <f t="shared" si="27"/>
        <v>0.29222724426870522</v>
      </c>
      <c r="Q57" s="86">
        <f t="shared" si="27"/>
        <v>0.44447405285332175</v>
      </c>
      <c r="R57" s="86">
        <f t="shared" si="27"/>
        <v>0.62500185865731772</v>
      </c>
      <c r="S57" s="86">
        <f t="shared" si="27"/>
        <v>0.25269365786143988</v>
      </c>
      <c r="T57" s="86">
        <f t="shared" si="27"/>
        <v>0.17277038165014258</v>
      </c>
      <c r="U57" s="86">
        <f t="shared" si="27"/>
        <v>0.23468837010127921</v>
      </c>
      <c r="V57" s="86">
        <f t="shared" si="27"/>
        <v>0.32092222029634276</v>
      </c>
      <c r="W57" s="86">
        <f t="shared" si="27"/>
        <v>0.4308801833067214</v>
      </c>
      <c r="X57" s="86">
        <f t="shared" si="27"/>
        <v>0.32922886041171939</v>
      </c>
      <c r="Y57" s="86">
        <f t="shared" si="27"/>
        <v>0.34997381566421781</v>
      </c>
      <c r="Z57" s="86">
        <f t="shared" si="27"/>
        <v>0.34527819330983905</v>
      </c>
      <c r="AA57" s="86">
        <f t="shared" si="27"/>
        <v>0.34527819330983905</v>
      </c>
      <c r="AB57" s="86">
        <f t="shared" si="27"/>
        <v>0.34527819330983905</v>
      </c>
      <c r="AC57" s="86">
        <f t="shared" si="27"/>
        <v>0.34527819330983905</v>
      </c>
      <c r="AD57" s="38"/>
      <c r="AE57" s="185">
        <v>50</v>
      </c>
    </row>
    <row r="58" spans="1:31">
      <c r="A58" s="209" t="s">
        <v>74</v>
      </c>
      <c r="B58" s="86">
        <f>IFERROR(HLOOKUP($B$7,$F$8:$AC$75,AE58,FALSE),"-  ")</f>
        <v>0.51791728996475861</v>
      </c>
      <c r="F58" s="86">
        <f>IFERROR(F53/F52,"-  ")</f>
        <v>4.6542628850560538E-3</v>
      </c>
      <c r="G58" s="86">
        <f t="shared" ref="G58:AC58" si="28">IFERROR(G53/G52,"-  ")</f>
        <v>2.4120940388983964E-2</v>
      </c>
      <c r="H58" s="86">
        <f t="shared" si="28"/>
        <v>4.1212511464927271E-2</v>
      </c>
      <c r="I58" s="86">
        <f t="shared" si="28"/>
        <v>0.16813946865922927</v>
      </c>
      <c r="J58" s="86">
        <f t="shared" si="28"/>
        <v>0.15529760588911326</v>
      </c>
      <c r="K58" s="86">
        <f t="shared" si="28"/>
        <v>0.1922716101044441</v>
      </c>
      <c r="L58" s="86">
        <f t="shared" si="28"/>
        <v>0.19621609529005224</v>
      </c>
      <c r="M58" s="86">
        <f t="shared" si="28"/>
        <v>0.25195231107228716</v>
      </c>
      <c r="N58" s="86">
        <f t="shared" si="28"/>
        <v>0.28596576105169685</v>
      </c>
      <c r="O58" s="86">
        <f t="shared" si="28"/>
        <v>0.277771036911932</v>
      </c>
      <c r="P58" s="86">
        <f t="shared" si="28"/>
        <v>0.31822957097382831</v>
      </c>
      <c r="Q58" s="86">
        <f t="shared" si="28"/>
        <v>0.33765060717622952</v>
      </c>
      <c r="R58" s="86">
        <f t="shared" si="28"/>
        <v>4.6647401807304797E-2</v>
      </c>
      <c r="S58" s="86">
        <f t="shared" si="28"/>
        <v>0.83186081280321011</v>
      </c>
      <c r="T58" s="86">
        <f t="shared" si="28"/>
        <v>0.69108152660057032</v>
      </c>
      <c r="U58" s="86">
        <f t="shared" si="28"/>
        <v>0.69854899507139212</v>
      </c>
      <c r="V58" s="86">
        <f t="shared" si="28"/>
        <v>0.73975571989834643</v>
      </c>
      <c r="W58" s="86">
        <f t="shared" si="28"/>
        <v>0.6284971930583898</v>
      </c>
      <c r="X58" s="86">
        <f t="shared" si="28"/>
        <v>0.56439233213437601</v>
      </c>
      <c r="Y58" s="86">
        <f t="shared" si="28"/>
        <v>0.51791728996475861</v>
      </c>
      <c r="Z58" s="86">
        <f t="shared" si="28"/>
        <v>0.46037092441311872</v>
      </c>
      <c r="AA58" s="86">
        <f t="shared" si="28"/>
        <v>0.41433383197180684</v>
      </c>
      <c r="AB58" s="86">
        <f t="shared" si="28"/>
        <v>0.37666711997436986</v>
      </c>
      <c r="AC58" s="86">
        <f t="shared" si="28"/>
        <v>0.34527819330983905</v>
      </c>
      <c r="AD58" s="38"/>
      <c r="AE58" s="185">
        <v>51</v>
      </c>
    </row>
    <row r="59" spans="1:31">
      <c r="A59" s="204" t="s">
        <v>51</v>
      </c>
      <c r="B59" s="205"/>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38"/>
      <c r="AE59" s="185">
        <v>52</v>
      </c>
    </row>
    <row r="60" spans="1:31">
      <c r="A60" s="180" t="s">
        <v>52</v>
      </c>
      <c r="B60" s="33">
        <f>HLOOKUP($B$7,$F$8:$AC$75,AE60,FALSE)</f>
        <v>6963629</v>
      </c>
      <c r="F60" s="100">
        <f>SUM($F$4:$I$4)</f>
        <v>6963629</v>
      </c>
      <c r="G60" s="100">
        <f t="shared" ref="G60:AC60" si="29">SUM($F$4:$I$4)</f>
        <v>6963629</v>
      </c>
      <c r="H60" s="100">
        <f t="shared" si="29"/>
        <v>6963629</v>
      </c>
      <c r="I60" s="100">
        <f t="shared" si="29"/>
        <v>6963629</v>
      </c>
      <c r="J60" s="100">
        <f t="shared" si="29"/>
        <v>6963629</v>
      </c>
      <c r="K60" s="100">
        <f t="shared" si="29"/>
        <v>6963629</v>
      </c>
      <c r="L60" s="100">
        <f t="shared" si="29"/>
        <v>6963629</v>
      </c>
      <c r="M60" s="100">
        <f t="shared" si="29"/>
        <v>6963629</v>
      </c>
      <c r="N60" s="100">
        <f t="shared" si="29"/>
        <v>6963629</v>
      </c>
      <c r="O60" s="100">
        <f t="shared" si="29"/>
        <v>6963629</v>
      </c>
      <c r="P60" s="100">
        <f t="shared" si="29"/>
        <v>6963629</v>
      </c>
      <c r="Q60" s="100">
        <f t="shared" si="29"/>
        <v>6963629</v>
      </c>
      <c r="R60" s="100">
        <f t="shared" si="29"/>
        <v>6963629</v>
      </c>
      <c r="S60" s="100">
        <f t="shared" si="29"/>
        <v>6963629</v>
      </c>
      <c r="T60" s="100">
        <f t="shared" si="29"/>
        <v>6963629</v>
      </c>
      <c r="U60" s="100">
        <f t="shared" si="29"/>
        <v>6963629</v>
      </c>
      <c r="V60" s="100">
        <f t="shared" si="29"/>
        <v>6963629</v>
      </c>
      <c r="W60" s="100">
        <f t="shared" si="29"/>
        <v>6963629</v>
      </c>
      <c r="X60" s="100">
        <f t="shared" si="29"/>
        <v>6963629</v>
      </c>
      <c r="Y60" s="100">
        <f t="shared" si="29"/>
        <v>6963629</v>
      </c>
      <c r="Z60" s="100">
        <f t="shared" si="29"/>
        <v>6963629</v>
      </c>
      <c r="AA60" s="100">
        <f t="shared" si="29"/>
        <v>6963629</v>
      </c>
      <c r="AB60" s="100">
        <f t="shared" si="29"/>
        <v>6963629</v>
      </c>
      <c r="AC60" s="100">
        <f t="shared" si="29"/>
        <v>6963629</v>
      </c>
      <c r="AD60" s="38"/>
      <c r="AE60" s="185">
        <v>53</v>
      </c>
    </row>
    <row r="61" spans="1:31">
      <c r="A61" s="209" t="s">
        <v>58</v>
      </c>
      <c r="B61" s="48">
        <f>HLOOKUP($B$7,$F$8:$AC$75,AE61,FALSE)</f>
        <v>1188915.7000000002</v>
      </c>
      <c r="F61" s="99">
        <f>F53</f>
        <v>675.22</v>
      </c>
      <c r="G61" s="99">
        <f t="shared" ref="G61:P61" si="30">G53</f>
        <v>6998.72</v>
      </c>
      <c r="H61" s="99">
        <f t="shared" si="30"/>
        <v>17936.79</v>
      </c>
      <c r="I61" s="99">
        <f t="shared" si="30"/>
        <v>97571.739999999991</v>
      </c>
      <c r="J61" s="99">
        <f t="shared" si="30"/>
        <v>112649.46999999999</v>
      </c>
      <c r="K61" s="99">
        <f t="shared" si="30"/>
        <v>167363.51999999999</v>
      </c>
      <c r="L61" s="99">
        <f t="shared" si="30"/>
        <v>199263.18</v>
      </c>
      <c r="M61" s="99">
        <f t="shared" si="30"/>
        <v>292417.07</v>
      </c>
      <c r="N61" s="99">
        <f t="shared" si="30"/>
        <v>373379.9</v>
      </c>
      <c r="O61" s="99">
        <f t="shared" si="30"/>
        <v>402978.01</v>
      </c>
      <c r="P61" s="99">
        <f t="shared" si="30"/>
        <v>507840.82</v>
      </c>
      <c r="Q61" s="99">
        <f>Q53</f>
        <v>587818.39</v>
      </c>
      <c r="R61" s="99">
        <f>Q61+R40</f>
        <v>594585.79</v>
      </c>
      <c r="S61" s="99">
        <f t="shared" ref="S61:AC61" si="31">R61+S40</f>
        <v>829183.81000000029</v>
      </c>
      <c r="T61" s="99">
        <f t="shared" si="31"/>
        <v>888595.60000000033</v>
      </c>
      <c r="U61" s="99">
        <f t="shared" si="31"/>
        <v>993188.06000000029</v>
      </c>
      <c r="V61" s="99">
        <f t="shared" si="31"/>
        <v>1124420.9300000002</v>
      </c>
      <c r="W61" s="99">
        <f t="shared" si="31"/>
        <v>1134896.0500000003</v>
      </c>
      <c r="X61" s="99">
        <f t="shared" si="31"/>
        <v>1160975.3000000003</v>
      </c>
      <c r="Y61" s="99">
        <f t="shared" si="31"/>
        <v>1188915.7000000002</v>
      </c>
      <c r="Z61" s="99">
        <f t="shared" si="31"/>
        <v>1188915.7000000002</v>
      </c>
      <c r="AA61" s="99">
        <f t="shared" si="31"/>
        <v>1188915.7000000002</v>
      </c>
      <c r="AB61" s="99">
        <f t="shared" si="31"/>
        <v>1188915.7000000002</v>
      </c>
      <c r="AC61" s="99">
        <f t="shared" si="31"/>
        <v>1188915.7000000002</v>
      </c>
      <c r="AD61" s="38"/>
      <c r="AE61" s="185">
        <v>54</v>
      </c>
    </row>
    <row r="62" spans="1:31">
      <c r="A62" s="223" t="s">
        <v>57</v>
      </c>
      <c r="B62" s="47">
        <f>HLOOKUP($B$7,$F$8:$AC$75,AE62,FALSE)</f>
        <v>1197090.3430000001</v>
      </c>
      <c r="F62" s="34">
        <f>F61+F54</f>
        <v>675.22</v>
      </c>
      <c r="G62" s="34">
        <f>G61+G54</f>
        <v>6998.72</v>
      </c>
      <c r="H62" s="34">
        <f t="shared" ref="H62:AC62" si="32">H61+H54</f>
        <v>17936.79</v>
      </c>
      <c r="I62" s="34">
        <f t="shared" si="32"/>
        <v>128468.89992411365</v>
      </c>
      <c r="J62" s="34">
        <f t="shared" si="32"/>
        <v>127808.81805737114</v>
      </c>
      <c r="K62" s="34">
        <f t="shared" si="32"/>
        <v>193963.66018801113</v>
      </c>
      <c r="L62" s="34">
        <f t="shared" si="32"/>
        <v>199263.18</v>
      </c>
      <c r="M62" s="34">
        <f t="shared" si="32"/>
        <v>292417.07</v>
      </c>
      <c r="N62" s="34">
        <f t="shared" si="32"/>
        <v>373379.9</v>
      </c>
      <c r="O62" s="34">
        <f t="shared" si="32"/>
        <v>405745.67430329724</v>
      </c>
      <c r="P62" s="34">
        <f t="shared" si="32"/>
        <v>508740.52819490986</v>
      </c>
      <c r="Q62" s="34">
        <f t="shared" si="32"/>
        <v>773788.10104923102</v>
      </c>
      <c r="R62" s="34">
        <f t="shared" si="32"/>
        <v>1675888.6569999999</v>
      </c>
      <c r="S62" s="34">
        <f t="shared" si="32"/>
        <v>1027734.6110000003</v>
      </c>
      <c r="T62" s="34">
        <f t="shared" si="32"/>
        <v>888595.60000000033</v>
      </c>
      <c r="U62" s="34">
        <f t="shared" si="32"/>
        <v>996389.0750000003</v>
      </c>
      <c r="V62" s="34">
        <f t="shared" si="32"/>
        <v>1146514.2100000002</v>
      </c>
      <c r="W62" s="34">
        <f t="shared" si="32"/>
        <v>1337940.8250000002</v>
      </c>
      <c r="X62" s="34">
        <f t="shared" si="32"/>
        <v>1160975.3000000003</v>
      </c>
      <c r="Y62" s="34">
        <f t="shared" si="32"/>
        <v>1197090.3430000001</v>
      </c>
      <c r="Z62" s="34">
        <f t="shared" si="32"/>
        <v>1188915.7000000002</v>
      </c>
      <c r="AA62" s="34">
        <f t="shared" si="32"/>
        <v>1188915.7000000002</v>
      </c>
      <c r="AB62" s="34">
        <f t="shared" si="32"/>
        <v>1188915.7000000002</v>
      </c>
      <c r="AC62" s="34">
        <f t="shared" si="32"/>
        <v>1188915.7000000002</v>
      </c>
      <c r="AD62" s="38"/>
      <c r="AE62" s="185">
        <v>55</v>
      </c>
    </row>
    <row r="63" spans="1:31">
      <c r="A63" s="209" t="s">
        <v>53</v>
      </c>
      <c r="B63" s="86">
        <f>IFERROR(HLOOKUP($B$7,$F$8:$AC$75,AE63,FALSE),"-  ")</f>
        <v>0.17073220012151713</v>
      </c>
      <c r="F63" s="86">
        <f>IFERROR(F61/F60,"-  ")</f>
        <v>9.6963810105334445E-5</v>
      </c>
      <c r="G63" s="86">
        <f t="shared" ref="G63:AC63" si="33">IFERROR(G61/G60,"-  ")</f>
        <v>1.0050391828743319E-3</v>
      </c>
      <c r="H63" s="86">
        <f t="shared" si="33"/>
        <v>2.5757819665579544E-3</v>
      </c>
      <c r="I63" s="86">
        <f t="shared" si="33"/>
        <v>1.4011622388269104E-2</v>
      </c>
      <c r="J63" s="86">
        <f t="shared" si="33"/>
        <v>1.617683394678263E-2</v>
      </c>
      <c r="K63" s="86">
        <f t="shared" si="33"/>
        <v>2.4033951263055513E-2</v>
      </c>
      <c r="L63" s="86">
        <f t="shared" si="33"/>
        <v>2.861484722979929E-2</v>
      </c>
      <c r="M63" s="86">
        <f t="shared" si="33"/>
        <v>4.1992051845381198E-2</v>
      </c>
      <c r="N63" s="86">
        <f t="shared" si="33"/>
        <v>5.3618580197193164E-2</v>
      </c>
      <c r="O63" s="86">
        <f t="shared" si="33"/>
        <v>5.7868966023319167E-2</v>
      </c>
      <c r="P63" s="86">
        <f t="shared" si="33"/>
        <v>7.292761001483565E-2</v>
      </c>
      <c r="Q63" s="86">
        <f t="shared" si="33"/>
        <v>8.4412651794057381E-2</v>
      </c>
      <c r="R63" s="86">
        <f t="shared" si="33"/>
        <v>8.5384472665042899E-2</v>
      </c>
      <c r="S63" s="86">
        <f t="shared" si="33"/>
        <v>0.11907351899419115</v>
      </c>
      <c r="T63" s="86">
        <f t="shared" si="33"/>
        <v>0.12760524720659305</v>
      </c>
      <c r="U63" s="86">
        <f t="shared" si="33"/>
        <v>0.14262506805000671</v>
      </c>
      <c r="V63" s="86">
        <f t="shared" si="33"/>
        <v>0.16147053928346847</v>
      </c>
      <c r="W63" s="86">
        <f t="shared" si="33"/>
        <v>0.16297480092635611</v>
      </c>
      <c r="X63" s="86">
        <f t="shared" si="33"/>
        <v>0.16671986689698723</v>
      </c>
      <c r="Y63" s="86">
        <f t="shared" si="33"/>
        <v>0.17073220012151713</v>
      </c>
      <c r="Z63" s="86">
        <f t="shared" si="33"/>
        <v>0.17073220012151713</v>
      </c>
      <c r="AA63" s="86">
        <f t="shared" si="33"/>
        <v>0.17073220012151713</v>
      </c>
      <c r="AB63" s="86">
        <f t="shared" si="33"/>
        <v>0.17073220012151713</v>
      </c>
      <c r="AC63" s="86">
        <f t="shared" si="33"/>
        <v>0.17073220012151713</v>
      </c>
      <c r="AD63" s="38"/>
      <c r="AE63" s="185">
        <v>56</v>
      </c>
    </row>
    <row r="64" spans="1:31">
      <c r="A64" s="209" t="s">
        <v>54</v>
      </c>
      <c r="B64" s="86">
        <f>IFERROR(HLOOKUP($B$7,$F$8:$AC$75,AE64,FALSE),"-  ")</f>
        <v>0.17190610571011181</v>
      </c>
      <c r="F64" s="86">
        <f>IFERROR(F62/F60,"-  ")</f>
        <v>9.6963810105334445E-5</v>
      </c>
      <c r="G64" s="86">
        <f t="shared" ref="G64:AC64" si="34">IFERROR(G62/G60,"-  ")</f>
        <v>1.0050391828743319E-3</v>
      </c>
      <c r="H64" s="86">
        <f t="shared" si="34"/>
        <v>2.5757819665579544E-3</v>
      </c>
      <c r="I64" s="86">
        <f t="shared" si="34"/>
        <v>1.8448556050891518E-2</v>
      </c>
      <c r="J64" s="86">
        <f t="shared" si="34"/>
        <v>1.8353766126450899E-2</v>
      </c>
      <c r="K64" s="86">
        <f t="shared" si="34"/>
        <v>2.7853818775815185E-2</v>
      </c>
      <c r="L64" s="86">
        <f t="shared" si="34"/>
        <v>2.861484722979929E-2</v>
      </c>
      <c r="M64" s="86">
        <f t="shared" si="34"/>
        <v>4.1992051845381198E-2</v>
      </c>
      <c r="N64" s="86">
        <f t="shared" si="34"/>
        <v>5.3618580197193164E-2</v>
      </c>
      <c r="O64" s="86">
        <f t="shared" si="34"/>
        <v>5.826641170908118E-2</v>
      </c>
      <c r="P64" s="86">
        <f t="shared" si="34"/>
        <v>7.3056811067176305E-2</v>
      </c>
      <c r="Q64" s="86">
        <f t="shared" si="34"/>
        <v>0.11111851321333044</v>
      </c>
      <c r="R64" s="86">
        <f t="shared" si="34"/>
        <v>0.24066311645838684</v>
      </c>
      <c r="S64" s="86">
        <f t="shared" si="34"/>
        <v>0.14758606625941736</v>
      </c>
      <c r="T64" s="86">
        <f t="shared" si="34"/>
        <v>0.12760524720659305</v>
      </c>
      <c r="U64" s="86">
        <f t="shared" si="34"/>
        <v>0.14308474431937721</v>
      </c>
      <c r="V64" s="86">
        <f t="shared" si="34"/>
        <v>0.16464320686814307</v>
      </c>
      <c r="W64" s="86">
        <f t="shared" si="34"/>
        <v>0.19213269762073773</v>
      </c>
      <c r="X64" s="86">
        <f t="shared" si="34"/>
        <v>0.16671986689698723</v>
      </c>
      <c r="Y64" s="86">
        <f t="shared" si="34"/>
        <v>0.17190610571011181</v>
      </c>
      <c r="Z64" s="86">
        <f t="shared" si="34"/>
        <v>0.17073220012151713</v>
      </c>
      <c r="AA64" s="86">
        <f t="shared" si="34"/>
        <v>0.17073220012151713</v>
      </c>
      <c r="AB64" s="86">
        <f t="shared" si="34"/>
        <v>0.17073220012151713</v>
      </c>
      <c r="AC64" s="86">
        <f t="shared" si="34"/>
        <v>0.17073220012151713</v>
      </c>
      <c r="AD64" s="38"/>
      <c r="AE64" s="185">
        <v>57</v>
      </c>
    </row>
    <row r="65" spans="1:31">
      <c r="A65" s="204" t="s">
        <v>15</v>
      </c>
      <c r="B65" s="205"/>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37"/>
      <c r="AE65" s="185">
        <v>58</v>
      </c>
    </row>
    <row r="66" spans="1:31">
      <c r="A66" s="207" t="s">
        <v>16</v>
      </c>
      <c r="B66" s="39">
        <f>HLOOKUP($B$7,$F$8:$AC$75,AE66,FALSE)</f>
        <v>0</v>
      </c>
      <c r="E66" s="208" t="s">
        <v>30</v>
      </c>
      <c r="F66" s="56"/>
      <c r="G66" s="30"/>
      <c r="H66" s="30"/>
      <c r="I66" s="30"/>
      <c r="J66" s="30"/>
      <c r="K66" s="30"/>
      <c r="L66" s="30"/>
      <c r="M66" s="30"/>
      <c r="N66" s="30"/>
      <c r="O66" s="30"/>
      <c r="P66" s="30"/>
      <c r="Q66" s="30"/>
      <c r="R66" s="56"/>
      <c r="S66" s="56"/>
      <c r="T66" s="56"/>
      <c r="U66" s="56"/>
      <c r="V66" s="56"/>
      <c r="W66" s="56"/>
      <c r="X66" s="56"/>
      <c r="Y66" s="56"/>
      <c r="Z66" s="56"/>
      <c r="AA66" s="56"/>
      <c r="AB66" s="56"/>
      <c r="AC66" s="56"/>
      <c r="AD66" s="237"/>
      <c r="AE66" s="185">
        <v>59</v>
      </c>
    </row>
    <row r="67" spans="1:31">
      <c r="A67" s="207" t="s">
        <v>17</v>
      </c>
      <c r="B67" s="39">
        <f>HLOOKUP($B$7,$F$8:$AC$75,AE67,FALSE)</f>
        <v>0</v>
      </c>
      <c r="E67" s="208" t="s">
        <v>30</v>
      </c>
      <c r="F67" s="56"/>
      <c r="G67" s="30"/>
      <c r="H67" s="30"/>
      <c r="I67" s="30"/>
      <c r="J67" s="30"/>
      <c r="K67" s="30"/>
      <c r="L67" s="30"/>
      <c r="M67" s="30"/>
      <c r="N67" s="30"/>
      <c r="O67" s="30"/>
      <c r="P67" s="30"/>
      <c r="Q67" s="30"/>
      <c r="R67" s="56"/>
      <c r="S67" s="56"/>
      <c r="T67" s="56"/>
      <c r="U67" s="56"/>
      <c r="V67" s="56"/>
      <c r="W67" s="56"/>
      <c r="X67" s="56"/>
      <c r="Y67" s="56"/>
      <c r="Z67" s="56"/>
      <c r="AA67" s="56"/>
      <c r="AB67" s="56"/>
      <c r="AC67" s="56"/>
      <c r="AD67" s="237"/>
      <c r="AE67" s="185">
        <v>60</v>
      </c>
    </row>
    <row r="68" spans="1:31">
      <c r="A68" s="207" t="s">
        <v>18</v>
      </c>
      <c r="B68" s="39">
        <f>HLOOKUP($B$7,$F$8:$AC$75,AE68,FALSE)</f>
        <v>0</v>
      </c>
      <c r="E68" s="208" t="s">
        <v>30</v>
      </c>
      <c r="F68" s="56"/>
      <c r="G68" s="30"/>
      <c r="H68" s="30"/>
      <c r="I68" s="30"/>
      <c r="J68" s="30"/>
      <c r="K68" s="30"/>
      <c r="L68" s="30"/>
      <c r="M68" s="30"/>
      <c r="N68" s="30"/>
      <c r="O68" s="30"/>
      <c r="P68" s="30"/>
      <c r="Q68" s="30"/>
      <c r="R68" s="56"/>
      <c r="S68" s="56"/>
      <c r="T68" s="56"/>
      <c r="U68" s="56"/>
      <c r="V68" s="56"/>
      <c r="W68" s="56"/>
      <c r="X68" s="56"/>
      <c r="Y68" s="56"/>
      <c r="Z68" s="56"/>
      <c r="AA68" s="56"/>
      <c r="AB68" s="56"/>
      <c r="AC68" s="56"/>
      <c r="AD68" s="237"/>
      <c r="AE68" s="185">
        <v>61</v>
      </c>
    </row>
    <row r="69" spans="1:31">
      <c r="A69" s="207" t="s">
        <v>19</v>
      </c>
      <c r="B69" s="39">
        <f>HLOOKUP($B$7,$F$8:$AC$75,AE69,FALSE)</f>
        <v>0.9</v>
      </c>
      <c r="E69" s="208" t="s">
        <v>31</v>
      </c>
      <c r="F69" s="56">
        <v>0.9</v>
      </c>
      <c r="G69" s="56">
        <v>0.9</v>
      </c>
      <c r="H69" s="242">
        <v>0.9</v>
      </c>
      <c r="I69" s="242">
        <v>0.9</v>
      </c>
      <c r="J69" s="242">
        <v>0.9</v>
      </c>
      <c r="K69" s="242">
        <v>0.9</v>
      </c>
      <c r="L69" s="242">
        <v>0.9</v>
      </c>
      <c r="M69" s="30">
        <v>0.9</v>
      </c>
      <c r="N69" s="30">
        <v>0.9</v>
      </c>
      <c r="O69" s="30">
        <v>0.9</v>
      </c>
      <c r="P69" s="30">
        <v>0.9</v>
      </c>
      <c r="Q69" s="30">
        <v>0.9</v>
      </c>
      <c r="R69" s="56">
        <v>0.9</v>
      </c>
      <c r="S69" s="56">
        <v>0.9</v>
      </c>
      <c r="T69" s="56">
        <v>0.9</v>
      </c>
      <c r="U69" s="56">
        <v>0.9</v>
      </c>
      <c r="V69" s="351">
        <v>0.9</v>
      </c>
      <c r="W69" s="422">
        <v>0.9</v>
      </c>
      <c r="X69" s="422">
        <v>0.9</v>
      </c>
      <c r="Y69" s="422">
        <v>0.9</v>
      </c>
      <c r="Z69" s="56"/>
      <c r="AA69" s="56"/>
      <c r="AB69" s="56"/>
      <c r="AC69" s="56"/>
      <c r="AD69" s="237"/>
      <c r="AE69" s="185">
        <v>62</v>
      </c>
    </row>
    <row r="70" spans="1:31">
      <c r="A70" s="204" t="s">
        <v>6</v>
      </c>
      <c r="B70" s="205"/>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37"/>
      <c r="AE70" s="185">
        <v>63</v>
      </c>
    </row>
    <row r="71" spans="1:31">
      <c r="A71" s="207" t="s">
        <v>1</v>
      </c>
      <c r="B71" s="19">
        <f>HLOOKUP($B$7,$F$8:$AC$75,AE71,FALSE)</f>
        <v>26</v>
      </c>
      <c r="E71" s="208" t="s">
        <v>110</v>
      </c>
      <c r="F71" s="7">
        <v>1</v>
      </c>
      <c r="G71" s="7">
        <v>1</v>
      </c>
      <c r="H71" s="7">
        <v>2</v>
      </c>
      <c r="I71" s="7">
        <v>3</v>
      </c>
      <c r="J71" s="7">
        <v>9</v>
      </c>
      <c r="K71" s="243">
        <v>11</v>
      </c>
      <c r="L71" s="243">
        <v>11</v>
      </c>
      <c r="M71" s="7">
        <v>16</v>
      </c>
      <c r="N71" s="7">
        <v>16</v>
      </c>
      <c r="O71" s="7">
        <v>17</v>
      </c>
      <c r="P71" s="7">
        <v>20</v>
      </c>
      <c r="Q71" s="7">
        <v>20</v>
      </c>
      <c r="R71" s="7">
        <v>20</v>
      </c>
      <c r="S71" s="7">
        <v>21</v>
      </c>
      <c r="T71" s="7">
        <v>23</v>
      </c>
      <c r="U71" s="7">
        <v>24</v>
      </c>
      <c r="V71" s="347">
        <v>25</v>
      </c>
      <c r="W71" s="423">
        <v>26</v>
      </c>
      <c r="X71" s="7">
        <v>26</v>
      </c>
      <c r="Y71" s="7">
        <v>26</v>
      </c>
      <c r="Z71" s="7"/>
      <c r="AA71" s="7"/>
      <c r="AB71" s="7"/>
      <c r="AC71" s="7"/>
      <c r="AD71" s="28"/>
      <c r="AE71" s="185">
        <v>64</v>
      </c>
    </row>
    <row r="72" spans="1:31">
      <c r="A72" s="207" t="s">
        <v>32</v>
      </c>
      <c r="B72" s="19">
        <f>HLOOKUP($B$7,$F$8:$AC$75,AE72,FALSE)</f>
        <v>18</v>
      </c>
      <c r="E72" s="208" t="s">
        <v>110</v>
      </c>
      <c r="F72" s="7">
        <v>0</v>
      </c>
      <c r="G72" s="7">
        <v>0</v>
      </c>
      <c r="H72" s="7">
        <v>0</v>
      </c>
      <c r="I72" s="7">
        <v>1</v>
      </c>
      <c r="J72" s="7">
        <v>5</v>
      </c>
      <c r="K72" s="243">
        <v>8</v>
      </c>
      <c r="L72" s="243">
        <v>8</v>
      </c>
      <c r="M72" s="7">
        <v>8</v>
      </c>
      <c r="N72" s="7">
        <v>9</v>
      </c>
      <c r="O72" s="7">
        <v>11</v>
      </c>
      <c r="P72" s="7">
        <v>12</v>
      </c>
      <c r="Q72" s="7">
        <v>13</v>
      </c>
      <c r="R72" s="7">
        <v>13</v>
      </c>
      <c r="S72" s="7">
        <v>14</v>
      </c>
      <c r="T72" s="7">
        <v>15</v>
      </c>
      <c r="U72" s="7">
        <v>16</v>
      </c>
      <c r="V72" s="347">
        <v>17</v>
      </c>
      <c r="W72" s="423">
        <v>18</v>
      </c>
      <c r="X72" s="7">
        <v>18</v>
      </c>
      <c r="Y72" s="7">
        <v>18</v>
      </c>
      <c r="Z72" s="7"/>
      <c r="AA72" s="7"/>
      <c r="AB72" s="7"/>
      <c r="AC72" s="7"/>
      <c r="AD72" s="28"/>
      <c r="AE72" s="185">
        <v>65</v>
      </c>
    </row>
    <row r="73" spans="1:31" s="185" customFormat="1">
      <c r="A73" s="204" t="s">
        <v>27</v>
      </c>
      <c r="B73" s="205"/>
      <c r="C73" s="226"/>
      <c r="E73" s="226"/>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37"/>
      <c r="AE73" s="185">
        <v>66</v>
      </c>
    </row>
    <row r="74" spans="1:31" s="185" customFormat="1">
      <c r="A74" s="207" t="s">
        <v>103</v>
      </c>
      <c r="B74" s="19">
        <f>HLOOKUP($B$7,$F$8:$AC$75,AE75,FALSE)</f>
        <v>36839</v>
      </c>
      <c r="C74" s="51"/>
      <c r="D74" s="52"/>
      <c r="E74" s="53" t="s">
        <v>28</v>
      </c>
      <c r="F74" s="41">
        <v>29471.200000000001</v>
      </c>
      <c r="G74" s="41">
        <f t="shared" ref="G74:L74" si="35">F74</f>
        <v>29471.200000000001</v>
      </c>
      <c r="H74" s="42">
        <f t="shared" si="35"/>
        <v>29471.200000000001</v>
      </c>
      <c r="I74" s="41">
        <f t="shared" si="35"/>
        <v>29471.200000000001</v>
      </c>
      <c r="J74" s="41">
        <f t="shared" si="35"/>
        <v>29471.200000000001</v>
      </c>
      <c r="K74" s="42">
        <f t="shared" si="35"/>
        <v>29471.200000000001</v>
      </c>
      <c r="L74" s="41">
        <f t="shared" si="35"/>
        <v>29471.200000000001</v>
      </c>
      <c r="M74" s="41">
        <f>K74</f>
        <v>29471.200000000001</v>
      </c>
      <c r="N74" s="42">
        <v>29471.200000000001</v>
      </c>
      <c r="O74" s="41">
        <f>N74</f>
        <v>29471.200000000001</v>
      </c>
      <c r="P74" s="41">
        <f>N74</f>
        <v>29471.200000000001</v>
      </c>
      <c r="Q74" s="42">
        <v>29471.200000000001</v>
      </c>
      <c r="R74" s="41">
        <v>36839</v>
      </c>
      <c r="S74" s="41">
        <v>36839</v>
      </c>
      <c r="T74" s="42">
        <v>36839</v>
      </c>
      <c r="U74" s="41">
        <v>36839</v>
      </c>
      <c r="V74" s="348">
        <v>36839</v>
      </c>
      <c r="W74" s="424">
        <v>36839</v>
      </c>
      <c r="X74" s="396">
        <v>36839</v>
      </c>
      <c r="Y74" s="396">
        <v>36839</v>
      </c>
      <c r="Z74" s="42"/>
      <c r="AA74" s="41">
        <f>Z74</f>
        <v>0</v>
      </c>
      <c r="AB74" s="41">
        <f>Z74</f>
        <v>0</v>
      </c>
      <c r="AC74" s="42"/>
      <c r="AD74" s="237"/>
      <c r="AE74" s="185">
        <v>67</v>
      </c>
    </row>
    <row r="75" spans="1:31" s="185" customFormat="1">
      <c r="A75" s="207" t="s">
        <v>104</v>
      </c>
      <c r="B75" s="19">
        <f>HLOOKUP($B$7,$F$8:$AC$75,AE75,FALSE)</f>
        <v>36839</v>
      </c>
      <c r="C75" s="226"/>
      <c r="D75" s="226"/>
      <c r="E75" s="53" t="s">
        <v>28</v>
      </c>
      <c r="F75" s="41">
        <v>29471.200000000001</v>
      </c>
      <c r="G75" s="41">
        <v>29471.200000000001</v>
      </c>
      <c r="H75" s="42">
        <v>29471.200000000001</v>
      </c>
      <c r="I75" s="41">
        <v>29471.200000000001</v>
      </c>
      <c r="J75" s="41">
        <v>29471.200000000001</v>
      </c>
      <c r="K75" s="42">
        <v>29471.200000000001</v>
      </c>
      <c r="L75" s="41">
        <v>29471.200000000001</v>
      </c>
      <c r="M75" s="41">
        <v>29471.200000000001</v>
      </c>
      <c r="N75" s="42">
        <v>29471.200000000001</v>
      </c>
      <c r="O75" s="41">
        <v>29471.200000000001</v>
      </c>
      <c r="P75" s="41">
        <v>29471.200000000001</v>
      </c>
      <c r="Q75" s="42">
        <v>29471.200000000001</v>
      </c>
      <c r="R75" s="41">
        <v>36839</v>
      </c>
      <c r="S75" s="41">
        <v>36839</v>
      </c>
      <c r="T75" s="42">
        <v>36839</v>
      </c>
      <c r="U75" s="41">
        <v>36839</v>
      </c>
      <c r="V75" s="348">
        <v>36839</v>
      </c>
      <c r="W75" s="424">
        <v>36839</v>
      </c>
      <c r="X75" s="396">
        <v>36839</v>
      </c>
      <c r="Y75" s="396">
        <v>36839</v>
      </c>
      <c r="Z75" s="42"/>
      <c r="AA75" s="41">
        <f>Z75</f>
        <v>0</v>
      </c>
      <c r="AB75" s="41">
        <f>Z75</f>
        <v>0</v>
      </c>
      <c r="AC75" s="42"/>
      <c r="AD75" s="237"/>
      <c r="AE75" s="185">
        <v>68</v>
      </c>
    </row>
    <row r="76" spans="1:31" s="185" customFormat="1">
      <c r="C76" s="226"/>
      <c r="D76" s="226"/>
      <c r="E76" s="226"/>
      <c r="F76" s="226"/>
      <c r="G76" s="226"/>
      <c r="H76" s="226"/>
      <c r="I76" s="226"/>
      <c r="J76" s="226"/>
      <c r="K76" s="226"/>
      <c r="L76" s="226"/>
      <c r="M76" s="226"/>
      <c r="N76" s="226"/>
      <c r="O76" s="226"/>
      <c r="P76" s="226"/>
      <c r="Q76" s="226"/>
      <c r="R76" s="226"/>
      <c r="S76" s="226"/>
      <c r="T76" s="226"/>
      <c r="U76" s="436"/>
      <c r="V76" s="436"/>
      <c r="W76" s="438"/>
      <c r="X76" s="226"/>
      <c r="Y76" s="226"/>
      <c r="Z76" s="226"/>
      <c r="AA76" s="226"/>
      <c r="AB76" s="226"/>
      <c r="AC76" s="226"/>
      <c r="AD76" s="226"/>
    </row>
    <row r="77" spans="1:31" s="185" customFormat="1">
      <c r="A77" s="228" t="s">
        <v>36</v>
      </c>
      <c r="B77" s="229"/>
      <c r="C77" s="226"/>
      <c r="G77" s="303"/>
      <c r="H77" s="303"/>
      <c r="I77" s="303"/>
      <c r="J77" s="303"/>
      <c r="K77" s="303"/>
      <c r="L77" s="303"/>
      <c r="M77" s="303"/>
      <c r="N77" s="303"/>
      <c r="O77" s="303"/>
      <c r="P77" s="303"/>
      <c r="Q77" s="303"/>
      <c r="R77" s="303"/>
      <c r="S77" s="303"/>
      <c r="T77" s="303"/>
    </row>
    <row r="78" spans="1:31" s="185" customFormat="1">
      <c r="A78" s="204" t="s">
        <v>26</v>
      </c>
      <c r="B78" s="197"/>
      <c r="C78" s="226"/>
      <c r="G78" s="303"/>
      <c r="H78" s="303"/>
      <c r="I78" s="303"/>
      <c r="J78" s="303"/>
      <c r="K78" s="303"/>
      <c r="L78" s="303"/>
      <c r="M78" s="303"/>
      <c r="N78" s="303"/>
      <c r="O78" s="303"/>
      <c r="P78" s="303"/>
      <c r="Q78" s="303"/>
      <c r="R78" s="303"/>
      <c r="S78" s="154"/>
      <c r="T78" s="154"/>
      <c r="U78" s="154"/>
      <c r="V78" s="154"/>
    </row>
    <row r="79" spans="1:31" s="185" customFormat="1">
      <c r="A79" s="230">
        <f>VLOOKUP(B7,E88:T111,2,FALSE)</f>
        <v>0</v>
      </c>
      <c r="B79" s="232"/>
      <c r="C79" s="226"/>
    </row>
    <row r="80" spans="1:31" s="185" customFormat="1">
      <c r="A80" s="204" t="s">
        <v>99</v>
      </c>
      <c r="B80" s="197"/>
      <c r="C80" s="226"/>
    </row>
    <row r="81" spans="1:30" s="185" customFormat="1">
      <c r="A81" s="230">
        <f>VLOOKUP(B7,E88:T111,6,FALSE)</f>
        <v>0</v>
      </c>
      <c r="B81" s="232"/>
      <c r="C81" s="226"/>
    </row>
    <row r="82" spans="1:30" s="185" customFormat="1">
      <c r="A82" s="204" t="s">
        <v>37</v>
      </c>
      <c r="B82" s="197"/>
      <c r="C82" s="226"/>
    </row>
    <row r="83" spans="1:30" s="185" customFormat="1">
      <c r="A83" s="230">
        <f>VLOOKUP(B7,E88:T111,10,FALSE)</f>
        <v>0</v>
      </c>
      <c r="B83" s="239"/>
      <c r="C83" s="226"/>
    </row>
    <row r="84" spans="1:30">
      <c r="A84" s="204" t="s">
        <v>49</v>
      </c>
    </row>
    <row r="85" spans="1:30">
      <c r="A85" s="230" t="str">
        <f>VLOOKUP(B7,E88:T111,14,FALSE)</f>
        <v>Cell X71 declined by 1</v>
      </c>
      <c r="D85" s="473" t="s">
        <v>35</v>
      </c>
      <c r="E85" s="473"/>
      <c r="F85" s="473"/>
      <c r="G85" s="473"/>
      <c r="H85" s="473"/>
      <c r="I85" s="226"/>
      <c r="J85" s="226"/>
      <c r="K85" s="226"/>
      <c r="L85" s="226"/>
      <c r="M85" s="226"/>
      <c r="N85" s="226"/>
      <c r="O85" s="226"/>
      <c r="P85" s="226"/>
      <c r="Q85" s="226"/>
      <c r="R85" s="226"/>
      <c r="S85" s="226"/>
      <c r="T85" s="226"/>
      <c r="U85" s="226"/>
      <c r="V85" s="226"/>
      <c r="W85" s="226"/>
      <c r="X85" s="226"/>
      <c r="Y85" s="226"/>
      <c r="Z85" s="226"/>
      <c r="AA85" s="226"/>
      <c r="AB85" s="226"/>
      <c r="AC85" s="226"/>
      <c r="AD85" s="226"/>
    </row>
    <row r="86" spans="1:30">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row>
    <row r="87" spans="1:30">
      <c r="D87" s="226"/>
      <c r="E87" s="183"/>
      <c r="F87" s="474" t="s">
        <v>26</v>
      </c>
      <c r="G87" s="474"/>
      <c r="H87" s="474"/>
      <c r="I87" s="474"/>
      <c r="J87" s="474" t="s">
        <v>99</v>
      </c>
      <c r="K87" s="474"/>
      <c r="L87" s="474"/>
      <c r="M87" s="474"/>
      <c r="N87" s="474" t="s">
        <v>34</v>
      </c>
      <c r="O87" s="474"/>
      <c r="P87" s="474"/>
      <c r="Q87" s="474"/>
      <c r="R87" s="474" t="s">
        <v>49</v>
      </c>
      <c r="S87" s="474"/>
      <c r="T87" s="474"/>
      <c r="U87" s="193"/>
      <c r="V87" s="193"/>
      <c r="W87" s="193"/>
      <c r="X87" s="193"/>
      <c r="Y87" s="193"/>
      <c r="Z87" s="193"/>
      <c r="AA87" s="193"/>
      <c r="AB87" s="193"/>
      <c r="AC87" s="193"/>
    </row>
    <row r="88" spans="1:30">
      <c r="D88" s="226"/>
      <c r="E88" s="199">
        <v>40909</v>
      </c>
      <c r="F88" s="465"/>
      <c r="G88" s="465"/>
      <c r="H88" s="465"/>
      <c r="I88" s="465"/>
      <c r="J88" s="465"/>
      <c r="K88" s="465"/>
      <c r="L88" s="465"/>
      <c r="M88" s="465"/>
      <c r="N88" s="465"/>
      <c r="O88" s="465"/>
      <c r="P88" s="465"/>
      <c r="Q88" s="465"/>
      <c r="R88" s="475"/>
      <c r="S88" s="475"/>
      <c r="T88" s="475"/>
    </row>
    <row r="89" spans="1:30">
      <c r="D89" s="226"/>
      <c r="E89" s="199">
        <v>40940</v>
      </c>
      <c r="F89" s="465"/>
      <c r="G89" s="465"/>
      <c r="H89" s="465"/>
      <c r="I89" s="465"/>
      <c r="J89" s="465"/>
      <c r="K89" s="465"/>
      <c r="L89" s="465"/>
      <c r="M89" s="465"/>
      <c r="N89" s="465"/>
      <c r="O89" s="465"/>
      <c r="P89" s="465"/>
      <c r="Q89" s="465"/>
      <c r="R89" s="475"/>
      <c r="S89" s="475"/>
      <c r="T89" s="475"/>
    </row>
    <row r="90" spans="1:30">
      <c r="D90" s="226"/>
      <c r="E90" s="199">
        <v>40969</v>
      </c>
      <c r="F90" s="465"/>
      <c r="G90" s="465"/>
      <c r="H90" s="465"/>
      <c r="I90" s="465"/>
      <c r="J90" s="465"/>
      <c r="K90" s="465"/>
      <c r="L90" s="465"/>
      <c r="M90" s="465"/>
      <c r="N90" s="465"/>
      <c r="O90" s="465"/>
      <c r="P90" s="465"/>
      <c r="Q90" s="465"/>
      <c r="R90" s="475"/>
      <c r="S90" s="475"/>
      <c r="T90" s="475"/>
    </row>
    <row r="91" spans="1:30">
      <c r="D91" s="226"/>
      <c r="E91" s="199">
        <v>41000</v>
      </c>
      <c r="F91" s="465"/>
      <c r="G91" s="465"/>
      <c r="H91" s="465"/>
      <c r="I91" s="465"/>
      <c r="J91" s="465"/>
      <c r="K91" s="465"/>
      <c r="L91" s="465"/>
      <c r="M91" s="465"/>
      <c r="N91" s="465"/>
      <c r="O91" s="465"/>
      <c r="P91" s="465"/>
      <c r="Q91" s="465"/>
      <c r="R91" s="475"/>
      <c r="S91" s="475"/>
      <c r="T91" s="475"/>
    </row>
    <row r="92" spans="1:30">
      <c r="D92" s="226"/>
      <c r="E92" s="199">
        <v>41030</v>
      </c>
      <c r="F92" s="465"/>
      <c r="G92" s="465"/>
      <c r="H92" s="465"/>
      <c r="I92" s="465"/>
      <c r="J92" s="465"/>
      <c r="K92" s="465"/>
      <c r="L92" s="465"/>
      <c r="M92" s="465"/>
      <c r="N92" s="465"/>
      <c r="O92" s="465"/>
      <c r="P92" s="465"/>
      <c r="Q92" s="465"/>
      <c r="R92" s="475"/>
      <c r="S92" s="475"/>
      <c r="T92" s="475"/>
    </row>
    <row r="93" spans="1:30">
      <c r="D93" s="226"/>
      <c r="E93" s="199">
        <v>41061</v>
      </c>
      <c r="F93" s="465"/>
      <c r="G93" s="465"/>
      <c r="H93" s="465"/>
      <c r="I93" s="465"/>
      <c r="J93" s="465"/>
      <c r="K93" s="465"/>
      <c r="L93" s="465"/>
      <c r="M93" s="465"/>
      <c r="N93" s="465"/>
      <c r="O93" s="465"/>
      <c r="P93" s="465"/>
      <c r="Q93" s="465"/>
      <c r="R93" s="475"/>
      <c r="S93" s="475"/>
      <c r="T93" s="475"/>
    </row>
    <row r="94" spans="1:30">
      <c r="D94" s="226"/>
      <c r="E94" s="199">
        <v>41091</v>
      </c>
      <c r="F94" s="465"/>
      <c r="G94" s="465"/>
      <c r="H94" s="465"/>
      <c r="I94" s="465"/>
      <c r="J94" s="465"/>
      <c r="K94" s="465"/>
      <c r="L94" s="465"/>
      <c r="M94" s="465"/>
      <c r="N94" s="465"/>
      <c r="O94" s="465"/>
      <c r="P94" s="465"/>
      <c r="Q94" s="465"/>
      <c r="R94" s="475"/>
      <c r="S94" s="475"/>
      <c r="T94" s="475"/>
    </row>
    <row r="95" spans="1:30">
      <c r="D95" s="226"/>
      <c r="E95" s="199">
        <v>41122</v>
      </c>
      <c r="F95" s="465"/>
      <c r="G95" s="465"/>
      <c r="H95" s="465"/>
      <c r="I95" s="465"/>
      <c r="J95" s="465"/>
      <c r="K95" s="465"/>
      <c r="L95" s="465"/>
      <c r="M95" s="465"/>
      <c r="N95" s="465"/>
      <c r="O95" s="465"/>
      <c r="P95" s="465"/>
      <c r="Q95" s="465"/>
      <c r="R95" s="475"/>
      <c r="S95" s="475"/>
      <c r="T95" s="475"/>
    </row>
    <row r="96" spans="1:30">
      <c r="D96" s="235"/>
      <c r="E96" s="199">
        <v>41153</v>
      </c>
      <c r="F96" s="465"/>
      <c r="G96" s="465"/>
      <c r="H96" s="465"/>
      <c r="I96" s="465"/>
      <c r="J96" s="465"/>
      <c r="K96" s="465"/>
      <c r="L96" s="465"/>
      <c r="M96" s="465"/>
      <c r="N96" s="465"/>
      <c r="O96" s="465"/>
      <c r="P96" s="465"/>
      <c r="Q96" s="465"/>
      <c r="R96" s="475"/>
      <c r="S96" s="475"/>
      <c r="T96" s="475"/>
    </row>
    <row r="97" spans="4:20">
      <c r="D97" s="235"/>
      <c r="E97" s="199">
        <v>41183</v>
      </c>
      <c r="F97" s="465"/>
      <c r="G97" s="465"/>
      <c r="H97" s="465"/>
      <c r="I97" s="465"/>
      <c r="J97" s="465"/>
      <c r="K97" s="465"/>
      <c r="L97" s="465"/>
      <c r="M97" s="465"/>
      <c r="N97" s="465"/>
      <c r="O97" s="465"/>
      <c r="P97" s="465"/>
      <c r="Q97" s="465"/>
      <c r="R97" s="475"/>
      <c r="S97" s="475"/>
      <c r="T97" s="475"/>
    </row>
    <row r="98" spans="4:20">
      <c r="D98" s="235"/>
      <c r="E98" s="199">
        <v>41214</v>
      </c>
      <c r="F98" s="465"/>
      <c r="G98" s="465"/>
      <c r="H98" s="465"/>
      <c r="I98" s="465"/>
      <c r="J98" s="465"/>
      <c r="K98" s="465"/>
      <c r="L98" s="465"/>
      <c r="M98" s="465"/>
      <c r="N98" s="465"/>
      <c r="O98" s="465"/>
      <c r="P98" s="465"/>
      <c r="Q98" s="465"/>
      <c r="R98" s="475" t="s">
        <v>181</v>
      </c>
      <c r="S98" s="475"/>
      <c r="T98" s="475"/>
    </row>
    <row r="99" spans="4:20">
      <c r="D99" s="235"/>
      <c r="E99" s="199">
        <v>41244</v>
      </c>
      <c r="F99" s="465"/>
      <c r="G99" s="465"/>
      <c r="H99" s="465"/>
      <c r="I99" s="465"/>
      <c r="J99" s="465"/>
      <c r="K99" s="465"/>
      <c r="L99" s="465"/>
      <c r="M99" s="465"/>
      <c r="N99" s="465"/>
      <c r="O99" s="465"/>
      <c r="P99" s="465"/>
      <c r="Q99" s="465"/>
      <c r="R99" s="475"/>
      <c r="S99" s="475"/>
      <c r="T99" s="475"/>
    </row>
    <row r="100" spans="4:20">
      <c r="E100" s="199">
        <v>41275</v>
      </c>
      <c r="F100" s="465"/>
      <c r="G100" s="465"/>
      <c r="H100" s="465"/>
      <c r="I100" s="465"/>
      <c r="J100" s="465"/>
      <c r="K100" s="465"/>
      <c r="L100" s="465"/>
      <c r="M100" s="465"/>
      <c r="N100" s="465"/>
      <c r="O100" s="465"/>
      <c r="P100" s="465"/>
      <c r="Q100" s="465"/>
      <c r="R100" s="475"/>
      <c r="S100" s="475"/>
      <c r="T100" s="475"/>
    </row>
    <row r="101" spans="4:20">
      <c r="E101" s="199">
        <v>41306</v>
      </c>
      <c r="F101" s="465"/>
      <c r="G101" s="465"/>
      <c r="H101" s="465"/>
      <c r="I101" s="465"/>
      <c r="J101" s="465"/>
      <c r="K101" s="465"/>
      <c r="L101" s="465"/>
      <c r="M101" s="465"/>
      <c r="N101" s="465"/>
      <c r="O101" s="465"/>
      <c r="P101" s="465"/>
      <c r="Q101" s="465"/>
      <c r="R101" s="475"/>
      <c r="S101" s="475"/>
      <c r="T101" s="475"/>
    </row>
    <row r="102" spans="4:20">
      <c r="E102" s="199">
        <v>41334</v>
      </c>
      <c r="F102" s="465"/>
      <c r="G102" s="465"/>
      <c r="H102" s="465"/>
      <c r="I102" s="465"/>
      <c r="J102" s="465"/>
      <c r="K102" s="465"/>
      <c r="L102" s="465"/>
      <c r="M102" s="465"/>
      <c r="N102" s="465"/>
      <c r="O102" s="465"/>
      <c r="P102" s="465"/>
      <c r="Q102" s="465"/>
      <c r="R102" s="475"/>
      <c r="S102" s="475"/>
      <c r="T102" s="475"/>
    </row>
    <row r="103" spans="4:20">
      <c r="E103" s="199">
        <v>41365</v>
      </c>
      <c r="F103" s="465"/>
      <c r="G103" s="465"/>
      <c r="H103" s="465"/>
      <c r="I103" s="465"/>
      <c r="J103" s="465"/>
      <c r="K103" s="465"/>
      <c r="L103" s="465"/>
      <c r="M103" s="465"/>
      <c r="N103" s="465"/>
      <c r="O103" s="465"/>
      <c r="P103" s="465"/>
      <c r="Q103" s="465"/>
      <c r="R103" s="475"/>
      <c r="S103" s="475"/>
      <c r="T103" s="475"/>
    </row>
    <row r="104" spans="4:20" ht="27" customHeight="1">
      <c r="E104" s="199">
        <v>41395</v>
      </c>
      <c r="F104" s="465"/>
      <c r="G104" s="465"/>
      <c r="H104" s="465"/>
      <c r="I104" s="465"/>
      <c r="J104" s="465"/>
      <c r="K104" s="465"/>
      <c r="L104" s="465"/>
      <c r="M104" s="465"/>
      <c r="N104" s="465"/>
      <c r="O104" s="465"/>
      <c r="P104" s="465"/>
      <c r="Q104" s="465"/>
      <c r="R104" s="469"/>
      <c r="S104" s="470"/>
      <c r="T104" s="471"/>
    </row>
    <row r="105" spans="4:20" ht="30.75" customHeight="1">
      <c r="E105" s="199">
        <v>41426</v>
      </c>
      <c r="F105" s="465"/>
      <c r="G105" s="465"/>
      <c r="H105" s="465"/>
      <c r="I105" s="465"/>
      <c r="J105" s="465"/>
      <c r="K105" s="465"/>
      <c r="L105" s="465"/>
      <c r="M105" s="465"/>
      <c r="N105" s="465"/>
      <c r="O105" s="465"/>
      <c r="P105" s="465"/>
      <c r="Q105" s="465"/>
      <c r="R105" s="469" t="s">
        <v>195</v>
      </c>
      <c r="S105" s="470"/>
      <c r="T105" s="471"/>
    </row>
    <row r="106" spans="4:20">
      <c r="E106" s="199">
        <v>41456</v>
      </c>
      <c r="F106" s="465"/>
      <c r="G106" s="465"/>
      <c r="H106" s="465"/>
      <c r="I106" s="465"/>
      <c r="J106" s="465"/>
      <c r="K106" s="465"/>
      <c r="L106" s="465"/>
      <c r="M106" s="465"/>
      <c r="N106" s="465"/>
      <c r="O106" s="465"/>
      <c r="P106" s="465"/>
      <c r="Q106" s="465"/>
      <c r="R106" s="475"/>
      <c r="S106" s="475"/>
      <c r="T106" s="475"/>
    </row>
    <row r="107" spans="4:20">
      <c r="E107" s="199">
        <v>41487</v>
      </c>
      <c r="F107" s="465"/>
      <c r="G107" s="465"/>
      <c r="H107" s="465"/>
      <c r="I107" s="465"/>
      <c r="J107" s="465"/>
      <c r="K107" s="465"/>
      <c r="L107" s="465"/>
      <c r="M107" s="465"/>
      <c r="N107" s="465"/>
      <c r="O107" s="465"/>
      <c r="P107" s="465"/>
      <c r="Q107" s="465"/>
      <c r="R107" s="475" t="s">
        <v>198</v>
      </c>
      <c r="S107" s="475"/>
      <c r="T107" s="475"/>
    </row>
    <row r="108" spans="4:20">
      <c r="E108" s="199">
        <v>41518</v>
      </c>
      <c r="F108" s="465"/>
      <c r="G108" s="465"/>
      <c r="H108" s="465"/>
      <c r="I108" s="465"/>
      <c r="J108" s="465"/>
      <c r="K108" s="465"/>
      <c r="L108" s="465"/>
      <c r="M108" s="465"/>
      <c r="N108" s="465"/>
      <c r="O108" s="465"/>
      <c r="P108" s="465"/>
      <c r="Q108" s="465"/>
      <c r="R108" s="475"/>
      <c r="S108" s="475"/>
      <c r="T108" s="475"/>
    </row>
    <row r="109" spans="4:20">
      <c r="E109" s="199">
        <v>41548</v>
      </c>
      <c r="F109" s="465"/>
      <c r="G109" s="465"/>
      <c r="H109" s="465"/>
      <c r="I109" s="465"/>
      <c r="J109" s="465"/>
      <c r="K109" s="465"/>
      <c r="L109" s="465"/>
      <c r="M109" s="465"/>
      <c r="N109" s="465"/>
      <c r="O109" s="465"/>
      <c r="P109" s="465"/>
      <c r="Q109" s="465"/>
      <c r="R109" s="475"/>
      <c r="S109" s="475"/>
      <c r="T109" s="475"/>
    </row>
    <row r="110" spans="4:20">
      <c r="E110" s="199">
        <v>41579</v>
      </c>
      <c r="F110" s="465"/>
      <c r="G110" s="465"/>
      <c r="H110" s="465"/>
      <c r="I110" s="465"/>
      <c r="J110" s="465"/>
      <c r="K110" s="465"/>
      <c r="L110" s="465"/>
      <c r="M110" s="465"/>
      <c r="N110" s="465"/>
      <c r="O110" s="465"/>
      <c r="P110" s="465"/>
      <c r="Q110" s="465"/>
      <c r="R110" s="475"/>
      <c r="S110" s="475"/>
      <c r="T110" s="475"/>
    </row>
    <row r="111" spans="4:20">
      <c r="E111" s="199">
        <v>41609</v>
      </c>
      <c r="F111" s="465"/>
      <c r="G111" s="465"/>
      <c r="H111" s="465"/>
      <c r="I111" s="465"/>
      <c r="J111" s="465"/>
      <c r="K111" s="465"/>
      <c r="L111" s="465"/>
      <c r="M111" s="465"/>
      <c r="N111" s="465"/>
      <c r="O111" s="465"/>
      <c r="P111" s="465"/>
      <c r="Q111" s="465"/>
      <c r="R111" s="475"/>
      <c r="S111" s="475"/>
      <c r="T111" s="475"/>
    </row>
  </sheetData>
  <mergeCells count="102">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G1"/>
    <mergeCell ref="D85:H85"/>
    <mergeCell ref="F87:I87"/>
    <mergeCell ref="J87:M87"/>
    <mergeCell ref="N87:Q87"/>
    <mergeCell ref="R87:T87"/>
    <mergeCell ref="F90:I90"/>
    <mergeCell ref="J90:M90"/>
    <mergeCell ref="N90:Q90"/>
    <mergeCell ref="R90:T90"/>
  </mergeCells>
  <dataValidations count="1">
    <dataValidation type="list" showInputMessage="1" showErrorMessage="1" sqref="B7">
      <formula1>$F$8:$AC$8</formula1>
    </dataValidation>
  </dataValidations>
  <pageMargins left="0.7" right="0.7" top="0.75" bottom="0.75" header="0.3" footer="0.3"/>
  <pageSetup scale="73" orientation="portrait" r:id="rId1"/>
  <rowBreaks count="1" manualBreakCount="1">
    <brk id="64" max="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zoomScaleNormal="100" workbookViewId="0">
      <pane xSplit="2" ySplit="8" topLeftCell="C9" activePane="bottomRight" state="frozen"/>
      <selection pane="topRight"/>
      <selection pane="bottomLeft"/>
      <selection pane="bottomRight" activeCell="B11" sqref="B11"/>
    </sheetView>
  </sheetViews>
  <sheetFormatPr defaultRowHeight="15"/>
  <cols>
    <col min="1" max="1" width="64.5703125" style="183" customWidth="1"/>
    <col min="2" max="2" width="37.7109375" style="183" customWidth="1"/>
    <col min="3" max="3" width="6.5703125" style="185" customWidth="1"/>
    <col min="4" max="4" width="4.7109375" style="185" customWidth="1"/>
    <col min="5" max="5" width="27.28515625" style="185" customWidth="1"/>
    <col min="6" max="29" width="15.7109375" style="183" customWidth="1"/>
    <col min="30" max="30" width="15.7109375" style="184" customWidth="1"/>
    <col min="31" max="31" width="6.42578125" style="183" customWidth="1"/>
    <col min="32" max="32" width="15.7109375" style="183" customWidth="1"/>
    <col min="33" max="16384" width="9.140625" style="183"/>
  </cols>
  <sheetData>
    <row r="1" spans="1:31">
      <c r="A1" s="180" t="s">
        <v>3</v>
      </c>
      <c r="B1" s="105" t="s">
        <v>116</v>
      </c>
      <c r="C1" s="182"/>
      <c r="D1" s="473" t="s">
        <v>23</v>
      </c>
      <c r="E1" s="473"/>
      <c r="F1" s="473"/>
    </row>
    <row r="2" spans="1:31">
      <c r="A2" s="180" t="s">
        <v>4</v>
      </c>
      <c r="B2" s="181" t="s">
        <v>160</v>
      </c>
      <c r="C2" s="182"/>
      <c r="E2" s="186"/>
      <c r="F2" s="187">
        <v>2012</v>
      </c>
      <c r="G2" s="187">
        <v>2013</v>
      </c>
      <c r="H2" s="187">
        <v>2014</v>
      </c>
      <c r="I2" s="187">
        <v>2015</v>
      </c>
    </row>
    <row r="3" spans="1:31">
      <c r="A3" s="180" t="s">
        <v>5</v>
      </c>
      <c r="B3" s="188" t="s">
        <v>97</v>
      </c>
      <c r="C3" s="189"/>
      <c r="E3" s="191" t="s">
        <v>161</v>
      </c>
      <c r="F3" s="267">
        <v>8614</v>
      </c>
      <c r="G3" s="267">
        <v>8614</v>
      </c>
      <c r="H3" s="267">
        <v>8614</v>
      </c>
      <c r="I3" s="267">
        <v>8614</v>
      </c>
    </row>
    <row r="4" spans="1:31">
      <c r="A4" s="180" t="s">
        <v>7</v>
      </c>
      <c r="B4" s="244">
        <v>40831</v>
      </c>
      <c r="C4" s="190"/>
      <c r="E4" s="191" t="s">
        <v>62</v>
      </c>
      <c r="F4" s="245">
        <v>7373304</v>
      </c>
      <c r="G4" s="245">
        <v>7373304</v>
      </c>
      <c r="H4" s="245">
        <v>7373304</v>
      </c>
      <c r="I4" s="245">
        <v>7373304</v>
      </c>
      <c r="J4" s="192"/>
      <c r="K4" s="192"/>
      <c r="L4" s="192"/>
      <c r="M4" s="192"/>
      <c r="N4" s="192"/>
      <c r="O4" s="192"/>
      <c r="P4" s="192"/>
      <c r="Q4" s="192"/>
      <c r="R4" s="192"/>
      <c r="S4" s="192"/>
      <c r="T4" s="192"/>
      <c r="U4" s="192"/>
      <c r="V4" s="192"/>
      <c r="W4" s="192"/>
      <c r="X4" s="192"/>
      <c r="Y4" s="192"/>
      <c r="Z4" s="192"/>
      <c r="AA4" s="192"/>
      <c r="AB4" s="192"/>
      <c r="AC4" s="192"/>
      <c r="AD4" s="193"/>
    </row>
    <row r="5" spans="1:31">
      <c r="A5" s="194" t="s">
        <v>8</v>
      </c>
      <c r="B5" s="246">
        <v>40547</v>
      </c>
      <c r="C5" s="190"/>
      <c r="E5" s="195"/>
      <c r="F5" s="247"/>
      <c r="G5" s="192"/>
      <c r="H5" s="192"/>
      <c r="I5" s="192"/>
      <c r="J5" s="192"/>
      <c r="K5" s="192"/>
      <c r="L5" s="192"/>
      <c r="M5" s="192"/>
      <c r="N5" s="192"/>
      <c r="O5" s="192"/>
      <c r="P5" s="192"/>
      <c r="Q5" s="373"/>
      <c r="R5" s="373"/>
      <c r="S5" s="192"/>
      <c r="T5" s="192"/>
      <c r="U5" s="192"/>
      <c r="V5" s="192"/>
      <c r="W5" s="192"/>
      <c r="X5" s="192"/>
      <c r="Y5" s="192"/>
      <c r="Z5" s="192"/>
      <c r="AA5" s="192"/>
      <c r="AB5" s="192"/>
      <c r="AC5" s="192"/>
      <c r="AD5" s="193"/>
    </row>
    <row r="6" spans="1:31">
      <c r="A6" s="180" t="s">
        <v>86</v>
      </c>
      <c r="B6" s="244">
        <v>40909</v>
      </c>
      <c r="C6" s="190"/>
      <c r="E6" s="196"/>
      <c r="F6" s="248"/>
      <c r="G6" s="192"/>
      <c r="H6" s="192"/>
      <c r="I6" s="192"/>
      <c r="J6" s="192"/>
      <c r="K6" s="192"/>
      <c r="L6" s="192"/>
      <c r="M6" s="192"/>
      <c r="N6" s="192"/>
      <c r="O6" s="192"/>
      <c r="P6" s="192"/>
      <c r="Q6" s="192"/>
      <c r="R6" s="192"/>
      <c r="S6" s="192"/>
      <c r="T6" s="192"/>
      <c r="U6" s="192"/>
      <c r="V6" s="192"/>
      <c r="W6" s="192"/>
      <c r="X6" s="192"/>
      <c r="Y6" s="192"/>
      <c r="Z6" s="192"/>
      <c r="AA6" s="192"/>
      <c r="AB6" s="192"/>
      <c r="AC6" s="192"/>
      <c r="AD6" s="193"/>
    </row>
    <row r="7" spans="1:31">
      <c r="A7" s="180" t="s">
        <v>2</v>
      </c>
      <c r="B7" s="377">
        <v>41487</v>
      </c>
      <c r="C7" s="197"/>
      <c r="G7" s="192"/>
      <c r="H7" s="192"/>
      <c r="I7" s="192"/>
      <c r="J7" s="192"/>
      <c r="K7" s="192"/>
      <c r="L7" s="192"/>
      <c r="M7" s="192"/>
      <c r="N7" s="192"/>
      <c r="O7" s="192"/>
      <c r="P7" s="192"/>
      <c r="Q7" s="192"/>
      <c r="R7" s="192"/>
      <c r="S7" s="192"/>
      <c r="T7" s="192"/>
      <c r="U7" s="192"/>
      <c r="V7" s="192"/>
      <c r="W7" s="192"/>
      <c r="X7" s="192"/>
      <c r="Y7" s="192"/>
      <c r="Z7" s="192"/>
      <c r="AA7" s="192"/>
      <c r="AB7" s="192"/>
      <c r="AC7" s="192"/>
      <c r="AD7" s="193"/>
      <c r="AE7" s="198" t="s">
        <v>33</v>
      </c>
    </row>
    <row r="8" spans="1:31" ht="15" customHeight="1">
      <c r="F8" s="199">
        <v>40909</v>
      </c>
      <c r="G8" s="199">
        <v>40940</v>
      </c>
      <c r="H8" s="199">
        <v>40969</v>
      </c>
      <c r="I8" s="199">
        <v>41000</v>
      </c>
      <c r="J8" s="199">
        <v>41030</v>
      </c>
      <c r="K8" s="199">
        <v>41061</v>
      </c>
      <c r="L8" s="199">
        <v>41091</v>
      </c>
      <c r="M8" s="199">
        <v>41122</v>
      </c>
      <c r="N8" s="199">
        <v>41153</v>
      </c>
      <c r="O8" s="199">
        <v>41183</v>
      </c>
      <c r="P8" s="199">
        <v>41214</v>
      </c>
      <c r="Q8" s="199">
        <v>41244</v>
      </c>
      <c r="R8" s="199">
        <v>41275</v>
      </c>
      <c r="S8" s="199">
        <v>41306</v>
      </c>
      <c r="T8" s="199">
        <v>41334</v>
      </c>
      <c r="U8" s="199">
        <v>41365</v>
      </c>
      <c r="V8" s="199">
        <v>41395</v>
      </c>
      <c r="W8" s="199">
        <v>41426</v>
      </c>
      <c r="X8" s="199">
        <v>41456</v>
      </c>
      <c r="Y8" s="199">
        <v>41487</v>
      </c>
      <c r="Z8" s="199">
        <v>41518</v>
      </c>
      <c r="AA8" s="199">
        <v>41548</v>
      </c>
      <c r="AB8" s="199">
        <v>41579</v>
      </c>
      <c r="AC8" s="199">
        <v>41609</v>
      </c>
      <c r="AD8" s="200" t="s">
        <v>0</v>
      </c>
      <c r="AE8" s="185">
        <v>1</v>
      </c>
    </row>
    <row r="9" spans="1:31" ht="15" customHeight="1">
      <c r="A9" s="197"/>
      <c r="B9" s="197"/>
      <c r="E9" s="201" t="s">
        <v>29</v>
      </c>
      <c r="F9" s="202">
        <v>1</v>
      </c>
      <c r="G9" s="202">
        <v>2</v>
      </c>
      <c r="H9" s="202">
        <v>3</v>
      </c>
      <c r="I9" s="202">
        <v>4</v>
      </c>
      <c r="J9" s="202">
        <v>5</v>
      </c>
      <c r="K9" s="202">
        <v>6</v>
      </c>
      <c r="L9" s="202">
        <v>7</v>
      </c>
      <c r="M9" s="202">
        <v>8</v>
      </c>
      <c r="N9" s="202">
        <v>9</v>
      </c>
      <c r="O9" s="202">
        <v>10</v>
      </c>
      <c r="P9" s="202">
        <v>11</v>
      </c>
      <c r="Q9" s="202">
        <v>12</v>
      </c>
      <c r="R9" s="202">
        <v>1</v>
      </c>
      <c r="S9" s="202">
        <v>2</v>
      </c>
      <c r="T9" s="202">
        <v>3</v>
      </c>
      <c r="U9" s="202">
        <v>4</v>
      </c>
      <c r="V9" s="202">
        <v>5</v>
      </c>
      <c r="W9" s="202">
        <v>6</v>
      </c>
      <c r="X9" s="202">
        <v>7</v>
      </c>
      <c r="Y9" s="202">
        <v>8</v>
      </c>
      <c r="Z9" s="202">
        <v>9</v>
      </c>
      <c r="AA9" s="202">
        <v>10</v>
      </c>
      <c r="AB9" s="202">
        <v>11</v>
      </c>
      <c r="AC9" s="202">
        <v>12</v>
      </c>
      <c r="AD9" s="203"/>
      <c r="AE9" s="185">
        <v>2</v>
      </c>
    </row>
    <row r="10" spans="1:31">
      <c r="A10" s="204" t="s">
        <v>95</v>
      </c>
      <c r="B10" s="205"/>
      <c r="E10" s="206" t="s">
        <v>25</v>
      </c>
      <c r="F10" s="268"/>
      <c r="G10" s="268"/>
      <c r="H10" s="269"/>
      <c r="I10" s="269"/>
      <c r="J10" s="269"/>
      <c r="K10" s="269"/>
      <c r="L10" s="269"/>
      <c r="M10" s="269"/>
      <c r="N10" s="269"/>
      <c r="O10" s="269"/>
      <c r="P10" s="269"/>
      <c r="Q10" s="269"/>
      <c r="R10" s="269"/>
      <c r="S10" s="269"/>
      <c r="T10" s="269"/>
      <c r="U10" s="269"/>
      <c r="V10" s="269"/>
      <c r="W10" s="269"/>
      <c r="X10" s="269"/>
      <c r="Y10" s="269"/>
      <c r="Z10" s="269"/>
      <c r="AA10" s="269"/>
      <c r="AB10" s="269"/>
      <c r="AC10" s="269"/>
      <c r="AD10" s="270"/>
      <c r="AE10" s="185">
        <v>3</v>
      </c>
    </row>
    <row r="11" spans="1:31">
      <c r="A11" s="207" t="s">
        <v>20</v>
      </c>
      <c r="B11" s="271">
        <f>HLOOKUP($B$7,$F$8:$AC$75,AE11,FALSE)</f>
        <v>1485.5791313422701</v>
      </c>
      <c r="E11" s="208" t="s">
        <v>24</v>
      </c>
      <c r="F11" s="7">
        <v>20.632000000000001</v>
      </c>
      <c r="G11" s="7">
        <v>54.286830966096069</v>
      </c>
      <c r="H11" s="7">
        <v>223.57983205108746</v>
      </c>
      <c r="I11" s="7">
        <v>529.87962961929338</v>
      </c>
      <c r="J11" s="169">
        <v>417.20583691331848</v>
      </c>
      <c r="K11" s="169">
        <v>527.23087017263879</v>
      </c>
      <c r="L11" s="7">
        <v>597.23901642765543</v>
      </c>
      <c r="M11" s="7">
        <v>710.02686067504226</v>
      </c>
      <c r="N11" s="7">
        <v>418.99266739227568</v>
      </c>
      <c r="O11" s="7">
        <v>682.4700009608049</v>
      </c>
      <c r="P11" s="7">
        <v>1184.7630168612168</v>
      </c>
      <c r="Q11" s="7">
        <v>1270.6344974682218</v>
      </c>
      <c r="R11" s="272">
        <v>1370.7496889632403</v>
      </c>
      <c r="S11" s="272">
        <v>1118.2203874816048</v>
      </c>
      <c r="T11" s="272">
        <v>823.03827996009102</v>
      </c>
      <c r="U11" s="272">
        <v>966.58874793315795</v>
      </c>
      <c r="V11" s="430">
        <v>1212</v>
      </c>
      <c r="W11" s="425">
        <v>1322.78855161924</v>
      </c>
      <c r="X11" s="272">
        <v>1499.8023340376101</v>
      </c>
      <c r="Y11" s="272">
        <v>1485.5791313422701</v>
      </c>
      <c r="Z11" s="272"/>
      <c r="AA11" s="272"/>
      <c r="AB11" s="272"/>
      <c r="AC11" s="272"/>
      <c r="AD11" s="273">
        <f>SUM(F11:AC11)</f>
        <v>16435.708180844864</v>
      </c>
      <c r="AE11" s="185">
        <v>4</v>
      </c>
    </row>
    <row r="12" spans="1:31">
      <c r="A12" s="207" t="s">
        <v>96</v>
      </c>
      <c r="B12" s="274">
        <f>HLOOKUP($B$7,$F$8:$AC$75,AE12,FALSE)</f>
        <v>0.34359127775568099</v>
      </c>
      <c r="E12" s="208" t="s">
        <v>24</v>
      </c>
      <c r="F12" s="79">
        <v>1.73E-3</v>
      </c>
      <c r="G12" s="79">
        <v>5.3094172334399925E-3</v>
      </c>
      <c r="H12" s="79">
        <v>2.518751549231997E-2</v>
      </c>
      <c r="I12" s="79">
        <v>5.474638426464018E-2</v>
      </c>
      <c r="J12" s="249">
        <v>4.1723194294800155E-2</v>
      </c>
      <c r="K12" s="249">
        <v>6.8380107285600011E-2</v>
      </c>
      <c r="L12" s="79">
        <v>8.3460849330240006E-2</v>
      </c>
      <c r="M12" s="79">
        <v>0.15593663633327998</v>
      </c>
      <c r="N12" s="79">
        <v>6.0353089097039972E-2</v>
      </c>
      <c r="O12" s="79">
        <v>9.7729490043360082E-2</v>
      </c>
      <c r="P12" s="79">
        <v>0.12255550972848014</v>
      </c>
      <c r="Q12" s="79">
        <v>0.22966758282527991</v>
      </c>
      <c r="R12" s="275">
        <v>0.25170613608456011</v>
      </c>
      <c r="S12" s="275">
        <v>0.18967614669935987</v>
      </c>
      <c r="T12" s="275">
        <v>0.11743468210944</v>
      </c>
      <c r="U12" s="275">
        <v>0.17195841380664001</v>
      </c>
      <c r="V12" s="431">
        <v>0.318</v>
      </c>
      <c r="W12" s="426">
        <v>0.26401630484159999</v>
      </c>
      <c r="X12" s="275">
        <v>0.38363019152256</v>
      </c>
      <c r="Y12" s="275">
        <v>0.34359127775568099</v>
      </c>
      <c r="Z12" s="275"/>
      <c r="AA12" s="275"/>
      <c r="AB12" s="275"/>
      <c r="AC12" s="275"/>
      <c r="AD12" s="276">
        <f>SUM(F12:AC12)</f>
        <v>2.9867929287483221</v>
      </c>
      <c r="AE12" s="185">
        <v>5</v>
      </c>
    </row>
    <row r="13" spans="1:31">
      <c r="A13" s="207" t="s">
        <v>21</v>
      </c>
      <c r="B13" s="271">
        <f>HLOOKUP($B$7,$F$8:$AC$75,AE13,FALSE)</f>
        <v>-809.89363414646198</v>
      </c>
      <c r="E13" s="208" t="s">
        <v>24</v>
      </c>
      <c r="F13" s="7">
        <v>-71.23</v>
      </c>
      <c r="G13" s="7">
        <v>-50</v>
      </c>
      <c r="H13" s="7">
        <v>-98.264129365872037</v>
      </c>
      <c r="I13" s="7">
        <v>-449.06582417462158</v>
      </c>
      <c r="J13" s="169">
        <v>-612.32763667341374</v>
      </c>
      <c r="K13" s="169">
        <v>-508.94382711815899</v>
      </c>
      <c r="L13" s="7">
        <v>-220.48418679303185</v>
      </c>
      <c r="M13" s="7">
        <v>-405.43188578979675</v>
      </c>
      <c r="N13" s="7">
        <v>-398.90271579784331</v>
      </c>
      <c r="O13" s="7">
        <v>-866.70272083394264</v>
      </c>
      <c r="P13" s="7">
        <v>-912.58255439004677</v>
      </c>
      <c r="Q13" s="7">
        <v>-748.53545017436568</v>
      </c>
      <c r="R13" s="272">
        <v>-803.93793703524852</v>
      </c>
      <c r="S13" s="272">
        <v>-581.1897495716853</v>
      </c>
      <c r="T13" s="272">
        <v>-410.999987603676</v>
      </c>
      <c r="U13" s="272">
        <v>-773.56995762741599</v>
      </c>
      <c r="V13" s="354">
        <v>-1240.18611857991</v>
      </c>
      <c r="W13" s="425">
        <v>-783.14087168735603</v>
      </c>
      <c r="X13" s="272">
        <v>-498.83827231248</v>
      </c>
      <c r="Y13" s="272">
        <v>-809.89363414646198</v>
      </c>
      <c r="Z13" s="272"/>
      <c r="AA13" s="272"/>
      <c r="AB13" s="272"/>
      <c r="AC13" s="272"/>
      <c r="AD13" s="273">
        <f>SUM(F13:AC13)</f>
        <v>-11244.227459675327</v>
      </c>
      <c r="AE13" s="185">
        <v>6</v>
      </c>
    </row>
    <row r="14" spans="1:31">
      <c r="A14" s="204" t="s">
        <v>76</v>
      </c>
      <c r="B14" s="205"/>
      <c r="E14" s="186"/>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70"/>
      <c r="AE14" s="185">
        <v>7</v>
      </c>
    </row>
    <row r="15" spans="1:31">
      <c r="A15" s="180" t="s">
        <v>75</v>
      </c>
      <c r="B15" s="277">
        <f>HLOOKUP($B$7,$F$8:$AC$75,AE15,FALSE)</f>
        <v>8614</v>
      </c>
      <c r="E15" s="186"/>
      <c r="F15" s="273">
        <f t="shared" ref="F15:Q15" si="0">$F$3</f>
        <v>8614</v>
      </c>
      <c r="G15" s="273">
        <f t="shared" si="0"/>
        <v>8614</v>
      </c>
      <c r="H15" s="273">
        <f t="shared" si="0"/>
        <v>8614</v>
      </c>
      <c r="I15" s="273">
        <f t="shared" si="0"/>
        <v>8614</v>
      </c>
      <c r="J15" s="273">
        <f t="shared" si="0"/>
        <v>8614</v>
      </c>
      <c r="K15" s="273">
        <f t="shared" si="0"/>
        <v>8614</v>
      </c>
      <c r="L15" s="273">
        <f t="shared" si="0"/>
        <v>8614</v>
      </c>
      <c r="M15" s="273">
        <f t="shared" si="0"/>
        <v>8614</v>
      </c>
      <c r="N15" s="273">
        <f t="shared" si="0"/>
        <v>8614</v>
      </c>
      <c r="O15" s="273">
        <f t="shared" si="0"/>
        <v>8614</v>
      </c>
      <c r="P15" s="273">
        <f t="shared" si="0"/>
        <v>8614</v>
      </c>
      <c r="Q15" s="273">
        <f t="shared" si="0"/>
        <v>8614</v>
      </c>
      <c r="R15" s="273">
        <f t="shared" ref="R15:AC15" si="1">$G$3</f>
        <v>8614</v>
      </c>
      <c r="S15" s="273">
        <f t="shared" si="1"/>
        <v>8614</v>
      </c>
      <c r="T15" s="273">
        <f t="shared" si="1"/>
        <v>8614</v>
      </c>
      <c r="U15" s="273">
        <f t="shared" si="1"/>
        <v>8614</v>
      </c>
      <c r="V15" s="273">
        <f t="shared" si="1"/>
        <v>8614</v>
      </c>
      <c r="W15" s="273">
        <f t="shared" si="1"/>
        <v>8614</v>
      </c>
      <c r="X15" s="273">
        <f t="shared" si="1"/>
        <v>8614</v>
      </c>
      <c r="Y15" s="273">
        <f t="shared" si="1"/>
        <v>8614</v>
      </c>
      <c r="Z15" s="273">
        <f t="shared" si="1"/>
        <v>8614</v>
      </c>
      <c r="AA15" s="273">
        <f t="shared" si="1"/>
        <v>8614</v>
      </c>
      <c r="AB15" s="273">
        <f t="shared" si="1"/>
        <v>8614</v>
      </c>
      <c r="AC15" s="273">
        <f t="shared" si="1"/>
        <v>8614</v>
      </c>
      <c r="AD15" s="270"/>
      <c r="AE15" s="185">
        <v>8</v>
      </c>
    </row>
    <row r="16" spans="1:31">
      <c r="A16" s="180" t="s">
        <v>77</v>
      </c>
      <c r="B16" s="277">
        <f>HLOOKUP($B$7,$F$8:$AC$75,AE16,FALSE)</f>
        <v>5742.6666666666661</v>
      </c>
      <c r="E16" s="186"/>
      <c r="F16" s="273">
        <f t="shared" ref="F16:AC16" si="2">F15*(F9/12)</f>
        <v>717.83333333333326</v>
      </c>
      <c r="G16" s="273">
        <f t="shared" si="2"/>
        <v>1435.6666666666665</v>
      </c>
      <c r="H16" s="273">
        <f t="shared" si="2"/>
        <v>2153.5</v>
      </c>
      <c r="I16" s="273">
        <f t="shared" si="2"/>
        <v>2871.333333333333</v>
      </c>
      <c r="J16" s="273">
        <f t="shared" si="2"/>
        <v>3589.166666666667</v>
      </c>
      <c r="K16" s="273">
        <f t="shared" si="2"/>
        <v>4307</v>
      </c>
      <c r="L16" s="273">
        <f t="shared" si="2"/>
        <v>5024.8333333333339</v>
      </c>
      <c r="M16" s="273">
        <f t="shared" si="2"/>
        <v>5742.6666666666661</v>
      </c>
      <c r="N16" s="273">
        <f t="shared" si="2"/>
        <v>6460.5</v>
      </c>
      <c r="O16" s="273">
        <f t="shared" si="2"/>
        <v>7178.3333333333339</v>
      </c>
      <c r="P16" s="273">
        <f t="shared" si="2"/>
        <v>7896.1666666666661</v>
      </c>
      <c r="Q16" s="273">
        <f t="shared" si="2"/>
        <v>8614</v>
      </c>
      <c r="R16" s="273">
        <f t="shared" si="2"/>
        <v>717.83333333333326</v>
      </c>
      <c r="S16" s="273">
        <f t="shared" si="2"/>
        <v>1435.6666666666665</v>
      </c>
      <c r="T16" s="273">
        <f t="shared" si="2"/>
        <v>2153.5</v>
      </c>
      <c r="U16" s="273">
        <f t="shared" si="2"/>
        <v>2871.333333333333</v>
      </c>
      <c r="V16" s="273">
        <f t="shared" si="2"/>
        <v>3589.166666666667</v>
      </c>
      <c r="W16" s="273">
        <f t="shared" si="2"/>
        <v>4307</v>
      </c>
      <c r="X16" s="273">
        <f t="shared" si="2"/>
        <v>5024.8333333333339</v>
      </c>
      <c r="Y16" s="273">
        <f t="shared" si="2"/>
        <v>5742.6666666666661</v>
      </c>
      <c r="Z16" s="273">
        <f t="shared" si="2"/>
        <v>6460.5</v>
      </c>
      <c r="AA16" s="273">
        <f t="shared" si="2"/>
        <v>7178.3333333333339</v>
      </c>
      <c r="AB16" s="273">
        <f t="shared" si="2"/>
        <v>7896.1666666666661</v>
      </c>
      <c r="AC16" s="273">
        <f t="shared" si="2"/>
        <v>8614</v>
      </c>
      <c r="AD16" s="270"/>
      <c r="AE16" s="185">
        <v>9</v>
      </c>
    </row>
    <row r="17" spans="1:31">
      <c r="A17" s="209" t="s">
        <v>70</v>
      </c>
      <c r="B17" s="271">
        <f>HLOOKUP($B$7,$F$8:$AC$75,AE17,FALSE)</f>
        <v>9798.7671213372141</v>
      </c>
      <c r="E17" s="186"/>
      <c r="F17" s="278">
        <f>F11</f>
        <v>20.632000000000001</v>
      </c>
      <c r="G17" s="278">
        <f t="shared" ref="G17:Q17" si="3">F17+G11</f>
        <v>74.918830966096067</v>
      </c>
      <c r="H17" s="278">
        <f t="shared" si="3"/>
        <v>298.4986630171835</v>
      </c>
      <c r="I17" s="278">
        <f t="shared" si="3"/>
        <v>828.37829263647689</v>
      </c>
      <c r="J17" s="278">
        <f t="shared" si="3"/>
        <v>1245.5841295497953</v>
      </c>
      <c r="K17" s="278">
        <f t="shared" si="3"/>
        <v>1772.8149997224341</v>
      </c>
      <c r="L17" s="278">
        <f t="shared" si="3"/>
        <v>2370.0540161500894</v>
      </c>
      <c r="M17" s="278">
        <f t="shared" si="3"/>
        <v>3080.0808768251318</v>
      </c>
      <c r="N17" s="278">
        <f t="shared" si="3"/>
        <v>3499.0735442174073</v>
      </c>
      <c r="O17" s="278">
        <f t="shared" si="3"/>
        <v>4181.5435451782123</v>
      </c>
      <c r="P17" s="278">
        <f t="shared" si="3"/>
        <v>5366.3065620394291</v>
      </c>
      <c r="Q17" s="278">
        <f t="shared" si="3"/>
        <v>6636.9410595076506</v>
      </c>
      <c r="R17" s="278">
        <f>R11</f>
        <v>1370.7496889632403</v>
      </c>
      <c r="S17" s="278">
        <f t="shared" ref="S17:AC17" si="4">R17+S11</f>
        <v>2488.9700764448453</v>
      </c>
      <c r="T17" s="278">
        <f t="shared" si="4"/>
        <v>3312.0083564049364</v>
      </c>
      <c r="U17" s="278">
        <f t="shared" si="4"/>
        <v>4278.5971043380941</v>
      </c>
      <c r="V17" s="278">
        <f t="shared" si="4"/>
        <v>5490.5971043380941</v>
      </c>
      <c r="W17" s="278">
        <f t="shared" si="4"/>
        <v>6813.3856559573342</v>
      </c>
      <c r="X17" s="278">
        <f t="shared" si="4"/>
        <v>8313.1879899949436</v>
      </c>
      <c r="Y17" s="278">
        <f t="shared" si="4"/>
        <v>9798.7671213372141</v>
      </c>
      <c r="Z17" s="278">
        <f t="shared" si="4"/>
        <v>9798.7671213372141</v>
      </c>
      <c r="AA17" s="278">
        <f t="shared" si="4"/>
        <v>9798.7671213372141</v>
      </c>
      <c r="AB17" s="278">
        <f t="shared" si="4"/>
        <v>9798.7671213372141</v>
      </c>
      <c r="AC17" s="278">
        <f t="shared" si="4"/>
        <v>9798.7671213372141</v>
      </c>
      <c r="AD17" s="279"/>
      <c r="AE17" s="185">
        <v>10</v>
      </c>
    </row>
    <row r="18" spans="1:31">
      <c r="A18" s="209" t="s">
        <v>12</v>
      </c>
      <c r="B18" s="271">
        <f>HLOOKUP($B$7,$F$8:$AC$75,AE18,FALSE)</f>
        <v>2947.8961699236602</v>
      </c>
      <c r="E18" s="208" t="s">
        <v>110</v>
      </c>
      <c r="F18" s="7">
        <v>0</v>
      </c>
      <c r="G18" s="7">
        <v>0</v>
      </c>
      <c r="H18" s="7">
        <v>0</v>
      </c>
      <c r="I18" s="7">
        <v>0</v>
      </c>
      <c r="J18" s="169">
        <v>3.7016037000000002</v>
      </c>
      <c r="K18" s="169">
        <v>35.337950017500006</v>
      </c>
      <c r="L18" s="7">
        <v>36.957950017500004</v>
      </c>
      <c r="M18" s="7">
        <v>36.957950017500004</v>
      </c>
      <c r="N18" s="7">
        <v>36.957950017500004</v>
      </c>
      <c r="O18" s="7">
        <v>36.957950017500004</v>
      </c>
      <c r="P18" s="7">
        <v>1381.8779500175001</v>
      </c>
      <c r="Q18" s="7">
        <v>1562.5779500175001</v>
      </c>
      <c r="R18" s="272">
        <v>2131.7786891025003</v>
      </c>
      <c r="S18" s="272">
        <v>2220.5244622698601</v>
      </c>
      <c r="T18" s="272">
        <v>2438.5942692963599</v>
      </c>
      <c r="U18" s="272">
        <v>2447.42582619636</v>
      </c>
      <c r="V18" s="355">
        <v>2447.42582619636</v>
      </c>
      <c r="W18" s="427">
        <v>2651.3321564988601</v>
      </c>
      <c r="X18" s="272">
        <v>2853.8087504436598</v>
      </c>
      <c r="Y18" s="272">
        <v>2947.8961699236602</v>
      </c>
      <c r="Z18" s="272"/>
      <c r="AA18" s="272"/>
      <c r="AB18" s="272"/>
      <c r="AC18" s="272"/>
      <c r="AD18" s="279"/>
      <c r="AE18" s="185">
        <v>11</v>
      </c>
    </row>
    <row r="19" spans="1:31">
      <c r="A19" s="210" t="s">
        <v>39</v>
      </c>
      <c r="B19" s="280">
        <f>HLOOKUP($B$7,$F$8:$AC$75,AE19,FALSE)</f>
        <v>12746.663291260875</v>
      </c>
      <c r="C19" s="211"/>
      <c r="D19" s="211"/>
      <c r="E19" s="211"/>
      <c r="F19" s="281">
        <f t="shared" ref="F19:AC19" si="5">F17+F18</f>
        <v>20.632000000000001</v>
      </c>
      <c r="G19" s="281">
        <f t="shared" si="5"/>
        <v>74.918830966096067</v>
      </c>
      <c r="H19" s="281">
        <f t="shared" si="5"/>
        <v>298.4986630171835</v>
      </c>
      <c r="I19" s="281">
        <f t="shared" si="5"/>
        <v>828.37829263647689</v>
      </c>
      <c r="J19" s="281">
        <f t="shared" si="5"/>
        <v>1249.2857332497954</v>
      </c>
      <c r="K19" s="281">
        <f t="shared" si="5"/>
        <v>1808.152949739934</v>
      </c>
      <c r="L19" s="281">
        <f t="shared" si="5"/>
        <v>2407.0119661675894</v>
      </c>
      <c r="M19" s="281">
        <f t="shared" si="5"/>
        <v>3117.0388268426318</v>
      </c>
      <c r="N19" s="281">
        <f t="shared" si="5"/>
        <v>3536.0314942349073</v>
      </c>
      <c r="O19" s="281">
        <f t="shared" si="5"/>
        <v>4218.5014951957119</v>
      </c>
      <c r="P19" s="281">
        <f t="shared" si="5"/>
        <v>6748.1845120569287</v>
      </c>
      <c r="Q19" s="281">
        <f t="shared" si="5"/>
        <v>8199.519009525151</v>
      </c>
      <c r="R19" s="281">
        <f t="shared" si="5"/>
        <v>3502.5283780657405</v>
      </c>
      <c r="S19" s="281">
        <f t="shared" si="5"/>
        <v>4709.4945387147054</v>
      </c>
      <c r="T19" s="281">
        <f t="shared" si="5"/>
        <v>5750.6026257012963</v>
      </c>
      <c r="U19" s="281">
        <f t="shared" si="5"/>
        <v>6726.0229305344546</v>
      </c>
      <c r="V19" s="281">
        <f t="shared" si="5"/>
        <v>7938.0229305344546</v>
      </c>
      <c r="W19" s="281">
        <f t="shared" si="5"/>
        <v>9464.7178124561942</v>
      </c>
      <c r="X19" s="281">
        <f t="shared" si="5"/>
        <v>11166.996740438604</v>
      </c>
      <c r="Y19" s="281">
        <f t="shared" si="5"/>
        <v>12746.663291260875</v>
      </c>
      <c r="Z19" s="281">
        <f t="shared" si="5"/>
        <v>9798.7671213372141</v>
      </c>
      <c r="AA19" s="281">
        <f t="shared" si="5"/>
        <v>9798.7671213372141</v>
      </c>
      <c r="AB19" s="281">
        <f t="shared" si="5"/>
        <v>9798.7671213372141</v>
      </c>
      <c r="AC19" s="281">
        <f t="shared" si="5"/>
        <v>9798.7671213372141</v>
      </c>
      <c r="AD19" s="270"/>
      <c r="AE19" s="185">
        <v>12</v>
      </c>
    </row>
    <row r="20" spans="1:31">
      <c r="A20" s="209" t="s">
        <v>105</v>
      </c>
      <c r="B20" s="250">
        <f>IFERROR(HLOOKUP($B$7,$F$8:$AC$75,AE20,FALSE),"-  ")</f>
        <v>1.1375397168954278</v>
      </c>
      <c r="F20" s="250">
        <f t="shared" ref="F20:AC20" si="6">IFERROR(F17/F15,"-  ")</f>
        <v>2.395170652426283E-3</v>
      </c>
      <c r="G20" s="250">
        <f t="shared" si="6"/>
        <v>8.6973335228808998E-3</v>
      </c>
      <c r="H20" s="250">
        <f t="shared" si="6"/>
        <v>3.4652735432689055E-2</v>
      </c>
      <c r="I20" s="250">
        <f t="shared" si="6"/>
        <v>9.6166507155383898E-2</v>
      </c>
      <c r="J20" s="250">
        <f t="shared" si="6"/>
        <v>0.14459996860341251</v>
      </c>
      <c r="K20" s="250">
        <f t="shared" si="6"/>
        <v>0.20580624561439914</v>
      </c>
      <c r="L20" s="250">
        <f t="shared" si="6"/>
        <v>0.27513977433829689</v>
      </c>
      <c r="M20" s="250">
        <f t="shared" si="6"/>
        <v>0.35756685359010121</v>
      </c>
      <c r="N20" s="250">
        <f t="shared" si="6"/>
        <v>0.40620774834193257</v>
      </c>
      <c r="O20" s="250">
        <f t="shared" si="6"/>
        <v>0.48543574938219319</v>
      </c>
      <c r="P20" s="250">
        <f t="shared" si="6"/>
        <v>0.62297498978864974</v>
      </c>
      <c r="Q20" s="250">
        <f t="shared" si="6"/>
        <v>0.77048305775570591</v>
      </c>
      <c r="R20" s="250">
        <f t="shared" si="6"/>
        <v>0.15913044914827493</v>
      </c>
      <c r="S20" s="250">
        <f t="shared" si="6"/>
        <v>0.28894474999359709</v>
      </c>
      <c r="T20" s="250">
        <f t="shared" si="6"/>
        <v>0.38449133461863666</v>
      </c>
      <c r="U20" s="250">
        <f t="shared" si="6"/>
        <v>0.49670270540261136</v>
      </c>
      <c r="V20" s="250">
        <f t="shared" si="6"/>
        <v>0.63740388952148763</v>
      </c>
      <c r="W20" s="250">
        <f t="shared" si="6"/>
        <v>0.79096652611531626</v>
      </c>
      <c r="X20" s="250">
        <f t="shared" si="6"/>
        <v>0.96507870791675687</v>
      </c>
      <c r="Y20" s="250">
        <f t="shared" si="6"/>
        <v>1.1375397168954278</v>
      </c>
      <c r="Z20" s="250">
        <f t="shared" si="6"/>
        <v>1.1375397168954278</v>
      </c>
      <c r="AA20" s="250">
        <f t="shared" si="6"/>
        <v>1.1375397168954278</v>
      </c>
      <c r="AB20" s="250">
        <f t="shared" si="6"/>
        <v>1.1375397168954278</v>
      </c>
      <c r="AC20" s="250">
        <f t="shared" si="6"/>
        <v>1.1375397168954278</v>
      </c>
      <c r="AD20" s="251"/>
      <c r="AE20" s="185">
        <v>13</v>
      </c>
    </row>
    <row r="21" spans="1:31">
      <c r="A21" s="209" t="s">
        <v>106</v>
      </c>
      <c r="B21" s="250">
        <f>IFERROR(HLOOKUP($B$7,$F$8:$AC$75,AE21,FALSE),"-  ")</f>
        <v>1.4797612365057899</v>
      </c>
      <c r="F21" s="250">
        <f t="shared" ref="F21:AC21" si="7">IFERROR(F19/F15,"-  ")</f>
        <v>2.395170652426283E-3</v>
      </c>
      <c r="G21" s="250">
        <f t="shared" si="7"/>
        <v>8.6973335228808998E-3</v>
      </c>
      <c r="H21" s="250">
        <f t="shared" si="7"/>
        <v>3.4652735432689055E-2</v>
      </c>
      <c r="I21" s="250">
        <f t="shared" si="7"/>
        <v>9.6166507155383898E-2</v>
      </c>
      <c r="J21" s="250">
        <f t="shared" si="7"/>
        <v>0.14502968809493794</v>
      </c>
      <c r="K21" s="250">
        <f t="shared" si="7"/>
        <v>0.20990863126769607</v>
      </c>
      <c r="L21" s="250">
        <f t="shared" si="7"/>
        <v>0.27943022593076267</v>
      </c>
      <c r="M21" s="250">
        <f t="shared" si="7"/>
        <v>0.36185730518256698</v>
      </c>
      <c r="N21" s="250">
        <f t="shared" si="7"/>
        <v>0.41049819993439834</v>
      </c>
      <c r="O21" s="250">
        <f t="shared" si="7"/>
        <v>0.48972620097465891</v>
      </c>
      <c r="P21" s="250">
        <f t="shared" si="7"/>
        <v>0.78339731971870541</v>
      </c>
      <c r="Q21" s="250">
        <f t="shared" si="7"/>
        <v>0.95188286620909579</v>
      </c>
      <c r="R21" s="250">
        <f t="shared" si="7"/>
        <v>0.40660882030017886</v>
      </c>
      <c r="S21" s="250">
        <f t="shared" si="7"/>
        <v>0.54672562557635307</v>
      </c>
      <c r="T21" s="250">
        <f t="shared" si="7"/>
        <v>0.66758795283274863</v>
      </c>
      <c r="U21" s="250">
        <f t="shared" si="7"/>
        <v>0.78082457981593389</v>
      </c>
      <c r="V21" s="250">
        <f t="shared" si="7"/>
        <v>0.92152576393481012</v>
      </c>
      <c r="W21" s="250">
        <f t="shared" si="7"/>
        <v>1.0987599039303686</v>
      </c>
      <c r="X21" s="250">
        <f t="shared" si="7"/>
        <v>1.2963776109169496</v>
      </c>
      <c r="Y21" s="250">
        <f t="shared" si="7"/>
        <v>1.4797612365057899</v>
      </c>
      <c r="Z21" s="250">
        <f t="shared" si="7"/>
        <v>1.1375397168954278</v>
      </c>
      <c r="AA21" s="250">
        <f t="shared" si="7"/>
        <v>1.1375397168954278</v>
      </c>
      <c r="AB21" s="250">
        <f t="shared" si="7"/>
        <v>1.1375397168954278</v>
      </c>
      <c r="AC21" s="250">
        <f t="shared" si="7"/>
        <v>1.1375397168954278</v>
      </c>
      <c r="AD21" s="251"/>
      <c r="AE21" s="185">
        <v>14</v>
      </c>
    </row>
    <row r="22" spans="1:31">
      <c r="A22" s="209" t="s">
        <v>107</v>
      </c>
      <c r="B22" s="250">
        <f>IFERROR(HLOOKUP($B$7,$F$8:$AC$75,AE22,FALSE),"-  ")</f>
        <v>1.7063095753431416</v>
      </c>
      <c r="F22" s="250">
        <f t="shared" ref="F22:AC22" si="8">IFERROR(F17/F16,"-  ")</f>
        <v>2.8742047829115398E-2</v>
      </c>
      <c r="G22" s="250">
        <f t="shared" si="8"/>
        <v>5.2184001137285399E-2</v>
      </c>
      <c r="H22" s="250">
        <f t="shared" si="8"/>
        <v>0.13861094173075622</v>
      </c>
      <c r="I22" s="250">
        <f t="shared" si="8"/>
        <v>0.28849952146615171</v>
      </c>
      <c r="J22" s="250">
        <f t="shared" si="8"/>
        <v>0.34703992464819</v>
      </c>
      <c r="K22" s="250">
        <f t="shared" si="8"/>
        <v>0.41161249122879828</v>
      </c>
      <c r="L22" s="250">
        <f t="shared" si="8"/>
        <v>0.47166818457993748</v>
      </c>
      <c r="M22" s="250">
        <f t="shared" si="8"/>
        <v>0.53635028038515187</v>
      </c>
      <c r="N22" s="250">
        <f t="shared" si="8"/>
        <v>0.54161033112257673</v>
      </c>
      <c r="O22" s="250">
        <f t="shared" si="8"/>
        <v>0.58252289925863177</v>
      </c>
      <c r="P22" s="250">
        <f t="shared" si="8"/>
        <v>0.67960907976943619</v>
      </c>
      <c r="Q22" s="250">
        <f t="shared" si="8"/>
        <v>0.77048305775570591</v>
      </c>
      <c r="R22" s="250">
        <f t="shared" si="8"/>
        <v>1.9095653897792995</v>
      </c>
      <c r="S22" s="250">
        <f t="shared" si="8"/>
        <v>1.7336684999615828</v>
      </c>
      <c r="T22" s="250">
        <f t="shared" si="8"/>
        <v>1.5379653384745466</v>
      </c>
      <c r="U22" s="250">
        <f t="shared" si="8"/>
        <v>1.4901081162078342</v>
      </c>
      <c r="V22" s="250">
        <f t="shared" si="8"/>
        <v>1.5297693348515702</v>
      </c>
      <c r="W22" s="250">
        <f t="shared" si="8"/>
        <v>1.5819330522306325</v>
      </c>
      <c r="X22" s="250">
        <f t="shared" si="8"/>
        <v>1.6544206421430117</v>
      </c>
      <c r="Y22" s="250">
        <f t="shared" si="8"/>
        <v>1.7063095753431416</v>
      </c>
      <c r="Z22" s="250">
        <f t="shared" si="8"/>
        <v>1.516719622527237</v>
      </c>
      <c r="AA22" s="250">
        <f t="shared" si="8"/>
        <v>1.3650476602745132</v>
      </c>
      <c r="AB22" s="250">
        <f t="shared" si="8"/>
        <v>1.2409524184313758</v>
      </c>
      <c r="AC22" s="250">
        <f t="shared" si="8"/>
        <v>1.1375397168954278</v>
      </c>
      <c r="AD22" s="251"/>
      <c r="AE22" s="185">
        <v>15</v>
      </c>
    </row>
    <row r="23" spans="1:31">
      <c r="A23" s="204" t="s">
        <v>78</v>
      </c>
      <c r="B23" s="212"/>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70"/>
      <c r="AE23" s="185">
        <v>16</v>
      </c>
    </row>
    <row r="24" spans="1:31">
      <c r="A24" s="209" t="s">
        <v>71</v>
      </c>
      <c r="B24" s="274">
        <f>HLOOKUP($B$7,$F$8:$AC$75,AE24,FALSE)</f>
        <v>2.0400131528198409</v>
      </c>
      <c r="E24" s="214"/>
      <c r="F24" s="274">
        <f>F12</f>
        <v>1.73E-3</v>
      </c>
      <c r="G24" s="274">
        <f t="shared" ref="G24:Q24" si="9">F24+G12</f>
        <v>7.0394172334399922E-3</v>
      </c>
      <c r="H24" s="274">
        <f t="shared" si="9"/>
        <v>3.2226932725759966E-2</v>
      </c>
      <c r="I24" s="274">
        <f t="shared" si="9"/>
        <v>8.6973316990400146E-2</v>
      </c>
      <c r="J24" s="274">
        <f t="shared" si="9"/>
        <v>0.12869651128520029</v>
      </c>
      <c r="K24" s="274">
        <f t="shared" si="9"/>
        <v>0.1970766185708003</v>
      </c>
      <c r="L24" s="274">
        <f t="shared" si="9"/>
        <v>0.28053746790104028</v>
      </c>
      <c r="M24" s="274">
        <f t="shared" si="9"/>
        <v>0.43647410423432026</v>
      </c>
      <c r="N24" s="274">
        <f t="shared" si="9"/>
        <v>0.49682719333136022</v>
      </c>
      <c r="O24" s="274">
        <f t="shared" si="9"/>
        <v>0.59455668337472034</v>
      </c>
      <c r="P24" s="274">
        <f t="shared" si="9"/>
        <v>0.71711219310320051</v>
      </c>
      <c r="Q24" s="274">
        <f t="shared" si="9"/>
        <v>0.94677977592848039</v>
      </c>
      <c r="R24" s="274">
        <f>R12</f>
        <v>0.25170613608456011</v>
      </c>
      <c r="S24" s="274">
        <f t="shared" ref="S24:AC24" si="10">R24+S12</f>
        <v>0.44138228278392</v>
      </c>
      <c r="T24" s="274">
        <f t="shared" si="10"/>
        <v>0.55881696489335997</v>
      </c>
      <c r="U24" s="274">
        <f t="shared" si="10"/>
        <v>0.73077537869999998</v>
      </c>
      <c r="V24" s="274">
        <f t="shared" si="10"/>
        <v>1.0487753787</v>
      </c>
      <c r="W24" s="274">
        <f t="shared" si="10"/>
        <v>1.3127916835416</v>
      </c>
      <c r="X24" s="274">
        <f t="shared" si="10"/>
        <v>1.69642187506416</v>
      </c>
      <c r="Y24" s="274">
        <f t="shared" si="10"/>
        <v>2.0400131528198409</v>
      </c>
      <c r="Z24" s="274">
        <f t="shared" si="10"/>
        <v>2.0400131528198409</v>
      </c>
      <c r="AA24" s="274">
        <f t="shared" si="10"/>
        <v>2.0400131528198409</v>
      </c>
      <c r="AB24" s="274">
        <f t="shared" si="10"/>
        <v>2.0400131528198409</v>
      </c>
      <c r="AC24" s="274">
        <f t="shared" si="10"/>
        <v>2.0400131528198409</v>
      </c>
      <c r="AD24" s="270"/>
      <c r="AE24" s="185">
        <v>17</v>
      </c>
    </row>
    <row r="25" spans="1:31">
      <c r="A25" s="209" t="s">
        <v>13</v>
      </c>
      <c r="B25" s="274">
        <f>HLOOKUP($B$7,$F$8:$AC$75,AE25,FALSE)</f>
        <v>1.50458372243501</v>
      </c>
      <c r="E25" s="208" t="s">
        <v>110</v>
      </c>
      <c r="F25" s="79">
        <v>0</v>
      </c>
      <c r="G25" s="79">
        <v>0</v>
      </c>
      <c r="H25" s="79">
        <v>0</v>
      </c>
      <c r="I25" s="79">
        <v>0</v>
      </c>
      <c r="J25" s="249">
        <v>1.2380399999999999E-3</v>
      </c>
      <c r="K25" s="249">
        <v>0.8703360630000001</v>
      </c>
      <c r="L25" s="79">
        <v>0.87059606300000014</v>
      </c>
      <c r="M25" s="79">
        <v>0.87059606300000014</v>
      </c>
      <c r="N25" s="79">
        <v>0.87059606300000014</v>
      </c>
      <c r="O25" s="79">
        <v>0.87059606300000014</v>
      </c>
      <c r="P25" s="79">
        <v>1.1349183695350122</v>
      </c>
      <c r="Q25" s="79">
        <v>1.2132822695350123</v>
      </c>
      <c r="R25" s="275">
        <v>1.3311516639550123</v>
      </c>
      <c r="S25" s="275">
        <v>1.3497138230350123</v>
      </c>
      <c r="T25" s="275">
        <v>1.39373291843501</v>
      </c>
      <c r="U25" s="275">
        <v>1.3955365184350099</v>
      </c>
      <c r="V25" s="356">
        <v>1.3955365184350099</v>
      </c>
      <c r="W25" s="428">
        <v>1.4382543344350101</v>
      </c>
      <c r="X25" s="275">
        <v>1.4799833924350101</v>
      </c>
      <c r="Y25" s="275">
        <v>1.50458372243501</v>
      </c>
      <c r="Z25" s="275"/>
      <c r="AA25" s="275"/>
      <c r="AB25" s="275"/>
      <c r="AC25" s="275"/>
      <c r="AD25" s="270"/>
      <c r="AE25" s="185">
        <v>18</v>
      </c>
    </row>
    <row r="26" spans="1:31">
      <c r="A26" s="215" t="s">
        <v>22</v>
      </c>
      <c r="B26" s="282">
        <f>HLOOKUP($B$7,$F$8:$AC$75,AE26,FALSE)</f>
        <v>3.5445968752548511</v>
      </c>
      <c r="C26" s="211"/>
      <c r="D26" s="211"/>
      <c r="E26" s="216"/>
      <c r="F26" s="282">
        <f t="shared" ref="F26:AC26" si="11">F24+F25</f>
        <v>1.73E-3</v>
      </c>
      <c r="G26" s="282">
        <f t="shared" si="11"/>
        <v>7.0394172334399922E-3</v>
      </c>
      <c r="H26" s="282">
        <f t="shared" si="11"/>
        <v>3.2226932725759966E-2</v>
      </c>
      <c r="I26" s="282">
        <f t="shared" si="11"/>
        <v>8.6973316990400146E-2</v>
      </c>
      <c r="J26" s="282">
        <f t="shared" si="11"/>
        <v>0.12993455128520029</v>
      </c>
      <c r="K26" s="282">
        <f t="shared" si="11"/>
        <v>1.0674126815708005</v>
      </c>
      <c r="L26" s="282">
        <f t="shared" si="11"/>
        <v>1.1511335309010404</v>
      </c>
      <c r="M26" s="282">
        <f t="shared" si="11"/>
        <v>1.3070701672343203</v>
      </c>
      <c r="N26" s="282">
        <f t="shared" si="11"/>
        <v>1.3674232563313604</v>
      </c>
      <c r="O26" s="282">
        <f t="shared" si="11"/>
        <v>1.4651527463747205</v>
      </c>
      <c r="P26" s="282">
        <f t="shared" si="11"/>
        <v>1.8520305626382128</v>
      </c>
      <c r="Q26" s="282">
        <f t="shared" si="11"/>
        <v>2.1600620454634925</v>
      </c>
      <c r="R26" s="282">
        <f t="shared" si="11"/>
        <v>1.5828578000395723</v>
      </c>
      <c r="S26" s="282">
        <f t="shared" si="11"/>
        <v>1.7910961058189323</v>
      </c>
      <c r="T26" s="282">
        <f t="shared" si="11"/>
        <v>1.9525498833283699</v>
      </c>
      <c r="U26" s="282">
        <f t="shared" si="11"/>
        <v>2.1263118971350101</v>
      </c>
      <c r="V26" s="282">
        <f t="shared" si="11"/>
        <v>2.4443118971350097</v>
      </c>
      <c r="W26" s="282">
        <f t="shared" si="11"/>
        <v>2.7510460179766101</v>
      </c>
      <c r="X26" s="282">
        <f t="shared" si="11"/>
        <v>3.1764052674991703</v>
      </c>
      <c r="Y26" s="282">
        <f t="shared" si="11"/>
        <v>3.5445968752548511</v>
      </c>
      <c r="Z26" s="282">
        <f t="shared" si="11"/>
        <v>2.0400131528198409</v>
      </c>
      <c r="AA26" s="282">
        <f t="shared" si="11"/>
        <v>2.0400131528198409</v>
      </c>
      <c r="AB26" s="282">
        <f t="shared" si="11"/>
        <v>2.0400131528198409</v>
      </c>
      <c r="AC26" s="282">
        <f t="shared" si="11"/>
        <v>2.0400131528198409</v>
      </c>
      <c r="AD26" s="270"/>
      <c r="AE26" s="185">
        <v>19</v>
      </c>
    </row>
    <row r="27" spans="1:31">
      <c r="A27" s="204" t="s">
        <v>79</v>
      </c>
      <c r="B27" s="205"/>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70"/>
      <c r="AE27" s="185">
        <v>20</v>
      </c>
    </row>
    <row r="28" spans="1:31">
      <c r="A28" s="209" t="s">
        <v>67</v>
      </c>
      <c r="B28" s="271">
        <f>HLOOKUP($B$7,$F$8:$AC$75,AE28,FALSE)</f>
        <v>-5901.7565285642331</v>
      </c>
      <c r="F28" s="217">
        <f>F13</f>
        <v>-71.23</v>
      </c>
      <c r="G28" s="217">
        <f t="shared" ref="G28:Q28" si="12">F28+G13</f>
        <v>-121.23</v>
      </c>
      <c r="H28" s="217">
        <f t="shared" si="12"/>
        <v>-219.49412936587203</v>
      </c>
      <c r="I28" s="217">
        <f t="shared" si="12"/>
        <v>-668.55995354049355</v>
      </c>
      <c r="J28" s="217">
        <f t="shared" si="12"/>
        <v>-1280.8875902139073</v>
      </c>
      <c r="K28" s="217">
        <f t="shared" si="12"/>
        <v>-1789.8314173320664</v>
      </c>
      <c r="L28" s="217">
        <f t="shared" si="12"/>
        <v>-2010.3156041250982</v>
      </c>
      <c r="M28" s="217">
        <f t="shared" si="12"/>
        <v>-2415.7474899148947</v>
      </c>
      <c r="N28" s="217">
        <f t="shared" si="12"/>
        <v>-2814.6502057127382</v>
      </c>
      <c r="O28" s="217">
        <f t="shared" si="12"/>
        <v>-3681.3529265466809</v>
      </c>
      <c r="P28" s="217">
        <f t="shared" si="12"/>
        <v>-4593.9354809367278</v>
      </c>
      <c r="Q28" s="217">
        <f t="shared" si="12"/>
        <v>-5342.4709311110937</v>
      </c>
      <c r="R28" s="217">
        <f>R13</f>
        <v>-803.93793703524852</v>
      </c>
      <c r="S28" s="217">
        <f t="shared" ref="S28:AC28" si="13">R28+S13</f>
        <v>-1385.1276866069338</v>
      </c>
      <c r="T28" s="217">
        <f t="shared" si="13"/>
        <v>-1796.1276742106097</v>
      </c>
      <c r="U28" s="217">
        <f t="shared" si="13"/>
        <v>-2569.6976318380257</v>
      </c>
      <c r="V28" s="217">
        <f t="shared" si="13"/>
        <v>-3809.8837504179355</v>
      </c>
      <c r="W28" s="217">
        <f t="shared" si="13"/>
        <v>-4593.0246221052912</v>
      </c>
      <c r="X28" s="217">
        <f t="shared" si="13"/>
        <v>-5091.8628944177708</v>
      </c>
      <c r="Y28" s="217">
        <f t="shared" si="13"/>
        <v>-5901.7565285642331</v>
      </c>
      <c r="Z28" s="217">
        <f t="shared" si="13"/>
        <v>-5901.7565285642331</v>
      </c>
      <c r="AA28" s="217">
        <f t="shared" si="13"/>
        <v>-5901.7565285642331</v>
      </c>
      <c r="AB28" s="217">
        <f t="shared" si="13"/>
        <v>-5901.7565285642331</v>
      </c>
      <c r="AC28" s="217">
        <f t="shared" si="13"/>
        <v>-5901.7565285642331</v>
      </c>
      <c r="AD28" s="203"/>
      <c r="AE28" s="185">
        <v>21</v>
      </c>
    </row>
    <row r="29" spans="1:31">
      <c r="A29" s="209" t="s">
        <v>9</v>
      </c>
      <c r="B29" s="271">
        <f>HLOOKUP($B$7,$F$8:$AC$75,AE29,FALSE)</f>
        <v>0</v>
      </c>
      <c r="E29" s="208" t="s">
        <v>110</v>
      </c>
      <c r="F29" s="7">
        <v>0</v>
      </c>
      <c r="G29" s="7">
        <v>0</v>
      </c>
      <c r="H29" s="7">
        <v>0</v>
      </c>
      <c r="I29" s="7">
        <v>0</v>
      </c>
      <c r="J29" s="7">
        <v>0</v>
      </c>
      <c r="K29" s="361">
        <v>-2.7469482075</v>
      </c>
      <c r="L29" s="361">
        <v>-2.7469482075</v>
      </c>
      <c r="M29" s="352">
        <v>0</v>
      </c>
      <c r="N29" s="352">
        <v>0</v>
      </c>
      <c r="O29" s="352">
        <v>0</v>
      </c>
      <c r="P29" s="352">
        <v>0</v>
      </c>
      <c r="Q29" s="352">
        <v>0</v>
      </c>
      <c r="R29" s="352">
        <v>0</v>
      </c>
      <c r="S29" s="352">
        <v>0</v>
      </c>
      <c r="T29" s="352">
        <v>0</v>
      </c>
      <c r="U29" s="352">
        <v>0</v>
      </c>
      <c r="V29" s="352">
        <v>0</v>
      </c>
      <c r="W29" s="272">
        <v>0</v>
      </c>
      <c r="X29" s="434">
        <v>0</v>
      </c>
      <c r="Y29" s="434">
        <v>0</v>
      </c>
      <c r="Z29" s="272"/>
      <c r="AA29" s="272"/>
      <c r="AB29" s="272"/>
      <c r="AC29" s="272"/>
      <c r="AD29" s="203"/>
      <c r="AE29" s="185">
        <v>22</v>
      </c>
    </row>
    <row r="30" spans="1:31">
      <c r="A30" s="215" t="s">
        <v>38</v>
      </c>
      <c r="B30" s="280">
        <f>HLOOKUP($B$7,$F$8:$AC$75,AE30,FALSE)</f>
        <v>-5901.7565285642331</v>
      </c>
      <c r="C30" s="211"/>
      <c r="D30" s="211"/>
      <c r="E30" s="211"/>
      <c r="F30" s="218">
        <f t="shared" ref="F30:AC30" si="14">F28+F29</f>
        <v>-71.23</v>
      </c>
      <c r="G30" s="218">
        <f t="shared" si="14"/>
        <v>-121.23</v>
      </c>
      <c r="H30" s="218">
        <f t="shared" si="14"/>
        <v>-219.49412936587203</v>
      </c>
      <c r="I30" s="218">
        <f t="shared" si="14"/>
        <v>-668.55995354049355</v>
      </c>
      <c r="J30" s="218">
        <f t="shared" si="14"/>
        <v>-1280.8875902139073</v>
      </c>
      <c r="K30" s="218">
        <f t="shared" si="14"/>
        <v>-1792.5783655395664</v>
      </c>
      <c r="L30" s="218">
        <f t="shared" si="14"/>
        <v>-2013.0625523325982</v>
      </c>
      <c r="M30" s="218">
        <f t="shared" si="14"/>
        <v>-2415.7474899148947</v>
      </c>
      <c r="N30" s="218">
        <f t="shared" si="14"/>
        <v>-2814.6502057127382</v>
      </c>
      <c r="O30" s="218">
        <f t="shared" si="14"/>
        <v>-3681.3529265466809</v>
      </c>
      <c r="P30" s="218">
        <f t="shared" si="14"/>
        <v>-4593.9354809367278</v>
      </c>
      <c r="Q30" s="218">
        <f t="shared" si="14"/>
        <v>-5342.4709311110937</v>
      </c>
      <c r="R30" s="218">
        <f t="shared" si="14"/>
        <v>-803.93793703524852</v>
      </c>
      <c r="S30" s="218">
        <f t="shared" si="14"/>
        <v>-1385.1276866069338</v>
      </c>
      <c r="T30" s="218">
        <f t="shared" si="14"/>
        <v>-1796.1276742106097</v>
      </c>
      <c r="U30" s="218">
        <f t="shared" si="14"/>
        <v>-2569.6976318380257</v>
      </c>
      <c r="V30" s="218">
        <f t="shared" si="14"/>
        <v>-3809.8837504179355</v>
      </c>
      <c r="W30" s="218">
        <f t="shared" si="14"/>
        <v>-4593.0246221052912</v>
      </c>
      <c r="X30" s="218">
        <f t="shared" si="14"/>
        <v>-5091.8628944177708</v>
      </c>
      <c r="Y30" s="218">
        <f t="shared" si="14"/>
        <v>-5901.7565285642331</v>
      </c>
      <c r="Z30" s="218">
        <f t="shared" si="14"/>
        <v>-5901.7565285642331</v>
      </c>
      <c r="AA30" s="218">
        <f t="shared" si="14"/>
        <v>-5901.7565285642331</v>
      </c>
      <c r="AB30" s="218">
        <f t="shared" si="14"/>
        <v>-5901.7565285642331</v>
      </c>
      <c r="AC30" s="218">
        <f t="shared" si="14"/>
        <v>-5901.7565285642331</v>
      </c>
      <c r="AD30" s="203"/>
      <c r="AE30" s="185">
        <v>23</v>
      </c>
    </row>
    <row r="31" spans="1:31">
      <c r="A31" s="204" t="s">
        <v>81</v>
      </c>
      <c r="B31" s="205"/>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70"/>
      <c r="AE31" s="185">
        <v>24</v>
      </c>
    </row>
    <row r="32" spans="1:31">
      <c r="A32" s="219" t="s">
        <v>40</v>
      </c>
      <c r="B32" s="252">
        <f t="shared" ref="B32:B40" si="15">HLOOKUP($B$7,$F$8:$AC$75,AE32,FALSE)</f>
        <v>19157.599999999999</v>
      </c>
      <c r="E32" s="208" t="s">
        <v>24</v>
      </c>
      <c r="F32" s="253">
        <v>2434.15</v>
      </c>
      <c r="G32" s="253">
        <v>24656.420000000002</v>
      </c>
      <c r="H32" s="253">
        <v>9507.73</v>
      </c>
      <c r="I32" s="253">
        <v>14398.889999999998</v>
      </c>
      <c r="J32" s="253">
        <v>10724.259999999998</v>
      </c>
      <c r="K32" s="253">
        <v>14951.259999999998</v>
      </c>
      <c r="L32" s="253">
        <v>72583.61</v>
      </c>
      <c r="M32" s="253">
        <v>-9.2200000000011642</v>
      </c>
      <c r="N32" s="253">
        <v>23938.87</v>
      </c>
      <c r="O32" s="253">
        <v>8720.91</v>
      </c>
      <c r="P32" s="253">
        <v>9648.98</v>
      </c>
      <c r="Q32" s="253">
        <v>25134.100000000002</v>
      </c>
      <c r="R32" s="253">
        <v>18991.559999999998</v>
      </c>
      <c r="S32" s="253">
        <v>18389.050000000003</v>
      </c>
      <c r="T32" s="253">
        <v>15168.84</v>
      </c>
      <c r="U32" s="362">
        <v>19527.810000000001</v>
      </c>
      <c r="V32" s="362">
        <v>15681.1</v>
      </c>
      <c r="W32" s="253">
        <v>16711.29</v>
      </c>
      <c r="X32" s="369">
        <v>14297.510000000002</v>
      </c>
      <c r="Y32" s="369">
        <v>19157.599999999999</v>
      </c>
      <c r="Z32" s="253"/>
      <c r="AA32" s="253"/>
      <c r="AB32" s="253"/>
      <c r="AC32" s="253"/>
      <c r="AD32" s="254">
        <f t="shared" ref="AD32:AD40" si="16">SUM(F32:AC32)</f>
        <v>354614.72</v>
      </c>
      <c r="AE32" s="185">
        <v>25</v>
      </c>
    </row>
    <row r="33" spans="1:31">
      <c r="A33" s="219" t="s">
        <v>41</v>
      </c>
      <c r="B33" s="252">
        <f t="shared" si="15"/>
        <v>13054.68</v>
      </c>
      <c r="E33" s="208" t="s">
        <v>24</v>
      </c>
      <c r="F33" s="253">
        <v>0</v>
      </c>
      <c r="G33" s="253">
        <v>0</v>
      </c>
      <c r="H33" s="253">
        <v>0</v>
      </c>
      <c r="I33" s="253">
        <v>0</v>
      </c>
      <c r="J33" s="253">
        <v>0</v>
      </c>
      <c r="K33" s="253">
        <v>0</v>
      </c>
      <c r="L33" s="253">
        <v>0</v>
      </c>
      <c r="M33" s="253"/>
      <c r="N33" s="253">
        <v>0</v>
      </c>
      <c r="O33" s="253">
        <v>609.38</v>
      </c>
      <c r="P33" s="253">
        <v>369.31</v>
      </c>
      <c r="Q33" s="253">
        <v>323.14999999999998</v>
      </c>
      <c r="R33" s="253">
        <v>138.47999999999999</v>
      </c>
      <c r="S33" s="253">
        <v>884.83</v>
      </c>
      <c r="T33" s="253">
        <v>543.72</v>
      </c>
      <c r="U33" s="362">
        <v>650</v>
      </c>
      <c r="V33" s="362">
        <v>0</v>
      </c>
      <c r="W33" s="253">
        <v>0</v>
      </c>
      <c r="X33" s="369">
        <v>6804.68</v>
      </c>
      <c r="Y33" s="369">
        <v>13054.68</v>
      </c>
      <c r="Z33" s="253"/>
      <c r="AA33" s="253"/>
      <c r="AB33" s="253"/>
      <c r="AC33" s="253"/>
      <c r="AD33" s="254">
        <f t="shared" si="16"/>
        <v>23378.23</v>
      </c>
      <c r="AE33" s="185">
        <v>26</v>
      </c>
    </row>
    <row r="34" spans="1:31">
      <c r="A34" s="219" t="s">
        <v>42</v>
      </c>
      <c r="B34" s="252">
        <f t="shared" si="15"/>
        <v>9440.1200000000008</v>
      </c>
      <c r="E34" s="208" t="s">
        <v>24</v>
      </c>
      <c r="F34" s="253">
        <v>12</v>
      </c>
      <c r="G34" s="253">
        <v>0</v>
      </c>
      <c r="H34" s="253">
        <v>25586.199999999997</v>
      </c>
      <c r="I34" s="253">
        <v>21060.309999999998</v>
      </c>
      <c r="J34" s="253">
        <v>143506.91</v>
      </c>
      <c r="K34" s="253">
        <v>842.98</v>
      </c>
      <c r="L34" s="253">
        <v>0</v>
      </c>
      <c r="M34" s="253">
        <v>31718.29</v>
      </c>
      <c r="N34" s="253">
        <v>5044.7700000000004</v>
      </c>
      <c r="O34" s="253">
        <v>6949.37</v>
      </c>
      <c r="P34" s="253">
        <v>10017.15</v>
      </c>
      <c r="Q34" s="253">
        <v>10910.81</v>
      </c>
      <c r="R34" s="253">
        <v>8582.85</v>
      </c>
      <c r="S34" s="253">
        <v>41353.75</v>
      </c>
      <c r="T34" s="253">
        <v>312864.96000000002</v>
      </c>
      <c r="U34" s="362">
        <v>21792.97</v>
      </c>
      <c r="V34" s="362">
        <v>191808.42999999996</v>
      </c>
      <c r="W34" s="253">
        <v>47865.79</v>
      </c>
      <c r="X34" s="369">
        <v>139067.06</v>
      </c>
      <c r="Y34" s="369">
        <v>9440.1200000000008</v>
      </c>
      <c r="Z34" s="253"/>
      <c r="AA34" s="253"/>
      <c r="AB34" s="253"/>
      <c r="AC34" s="253"/>
      <c r="AD34" s="254">
        <f t="shared" si="16"/>
        <v>1028424.7199999999</v>
      </c>
      <c r="AE34" s="185">
        <v>27</v>
      </c>
    </row>
    <row r="35" spans="1:31">
      <c r="A35" s="219" t="s">
        <v>43</v>
      </c>
      <c r="B35" s="252">
        <f t="shared" si="15"/>
        <v>0</v>
      </c>
      <c r="E35" s="208" t="s">
        <v>24</v>
      </c>
      <c r="F35" s="253">
        <v>0</v>
      </c>
      <c r="G35" s="253">
        <v>0</v>
      </c>
      <c r="H35" s="253">
        <v>0</v>
      </c>
      <c r="I35" s="253">
        <v>0</v>
      </c>
      <c r="J35" s="253">
        <v>0</v>
      </c>
      <c r="K35" s="253">
        <v>0</v>
      </c>
      <c r="L35" s="253">
        <v>0</v>
      </c>
      <c r="M35" s="253"/>
      <c r="N35" s="253">
        <v>0</v>
      </c>
      <c r="O35" s="369">
        <v>0</v>
      </c>
      <c r="P35" s="369">
        <v>0</v>
      </c>
      <c r="Q35" s="369">
        <v>0</v>
      </c>
      <c r="R35" s="369">
        <v>0</v>
      </c>
      <c r="S35" s="369">
        <v>0</v>
      </c>
      <c r="T35" s="369">
        <v>0</v>
      </c>
      <c r="U35" s="369">
        <v>0</v>
      </c>
      <c r="V35" s="369">
        <v>7700</v>
      </c>
      <c r="W35" s="253">
        <v>220.59</v>
      </c>
      <c r="X35" s="369">
        <v>0</v>
      </c>
      <c r="Y35" s="369">
        <v>0</v>
      </c>
      <c r="Z35" s="253"/>
      <c r="AA35" s="253"/>
      <c r="AB35" s="253"/>
      <c r="AC35" s="253"/>
      <c r="AD35" s="254">
        <f t="shared" si="16"/>
        <v>7920.59</v>
      </c>
      <c r="AE35" s="185">
        <v>28</v>
      </c>
    </row>
    <row r="36" spans="1:31">
      <c r="A36" s="219" t="s">
        <v>44</v>
      </c>
      <c r="B36" s="252">
        <f t="shared" si="15"/>
        <v>736937.3</v>
      </c>
      <c r="E36" s="208" t="s">
        <v>24</v>
      </c>
      <c r="F36" s="253">
        <v>0</v>
      </c>
      <c r="G36" s="253">
        <v>0</v>
      </c>
      <c r="H36" s="253">
        <v>5401</v>
      </c>
      <c r="I36" s="253">
        <v>15369</v>
      </c>
      <c r="J36" s="253">
        <v>205262</v>
      </c>
      <c r="K36" s="253">
        <v>0</v>
      </c>
      <c r="L36" s="253">
        <v>0</v>
      </c>
      <c r="M36" s="253">
        <v>271366</v>
      </c>
      <c r="N36" s="253">
        <v>0</v>
      </c>
      <c r="O36" s="369">
        <v>588234.5</v>
      </c>
      <c r="P36" s="369">
        <v>188830.5</v>
      </c>
      <c r="Q36" s="369">
        <v>196873.75</v>
      </c>
      <c r="R36" s="369">
        <v>448234.5</v>
      </c>
      <c r="S36" s="369">
        <v>914199.63</v>
      </c>
      <c r="T36" s="369">
        <v>0</v>
      </c>
      <c r="U36" s="369">
        <v>620534.6</v>
      </c>
      <c r="V36" s="369">
        <v>310846.75</v>
      </c>
      <c r="W36" s="253">
        <v>499125</v>
      </c>
      <c r="X36" s="369">
        <v>450198</v>
      </c>
      <c r="Y36" s="369">
        <v>736937.3</v>
      </c>
      <c r="Z36" s="253"/>
      <c r="AA36" s="253"/>
      <c r="AB36" s="253"/>
      <c r="AC36" s="253"/>
      <c r="AD36" s="254">
        <f t="shared" si="16"/>
        <v>5451412.5300000003</v>
      </c>
      <c r="AE36" s="185">
        <v>29</v>
      </c>
    </row>
    <row r="37" spans="1:31">
      <c r="A37" s="219" t="s">
        <v>45</v>
      </c>
      <c r="B37" s="252">
        <f t="shared" si="15"/>
        <v>0</v>
      </c>
      <c r="E37" s="208" t="s">
        <v>24</v>
      </c>
      <c r="F37" s="253">
        <v>0</v>
      </c>
      <c r="G37" s="253">
        <v>0</v>
      </c>
      <c r="H37" s="253">
        <v>33382.720000000001</v>
      </c>
      <c r="I37" s="253">
        <v>73424.399999999994</v>
      </c>
      <c r="J37" s="253">
        <v>141289.4</v>
      </c>
      <c r="K37" s="253">
        <v>0</v>
      </c>
      <c r="L37" s="253">
        <v>0</v>
      </c>
      <c r="M37" s="253">
        <v>122789</v>
      </c>
      <c r="N37" s="253">
        <v>0</v>
      </c>
      <c r="O37" s="253">
        <v>0</v>
      </c>
      <c r="P37" s="253">
        <v>301278.8</v>
      </c>
      <c r="Q37" s="253">
        <v>177147.04</v>
      </c>
      <c r="R37" s="253">
        <v>171305</v>
      </c>
      <c r="S37" s="253">
        <v>145073</v>
      </c>
      <c r="T37" s="253">
        <v>182956.33000000002</v>
      </c>
      <c r="U37" s="362">
        <v>0</v>
      </c>
      <c r="V37" s="362">
        <v>333712.68999999994</v>
      </c>
      <c r="W37" s="253">
        <v>182327.2</v>
      </c>
      <c r="X37" s="369">
        <v>349331.87</v>
      </c>
      <c r="Y37" s="369">
        <v>0</v>
      </c>
      <c r="Z37" s="253"/>
      <c r="AA37" s="253"/>
      <c r="AB37" s="253"/>
      <c r="AC37" s="253"/>
      <c r="AD37" s="254">
        <f t="shared" si="16"/>
        <v>2214017.4500000002</v>
      </c>
      <c r="AE37" s="185">
        <v>30</v>
      </c>
    </row>
    <row r="38" spans="1:31">
      <c r="A38" s="219" t="s">
        <v>46</v>
      </c>
      <c r="B38" s="252">
        <f t="shared" si="15"/>
        <v>125</v>
      </c>
      <c r="E38" s="208" t="s">
        <v>24</v>
      </c>
      <c r="F38" s="253">
        <v>0</v>
      </c>
      <c r="G38" s="253">
        <v>0</v>
      </c>
      <c r="H38" s="253">
        <v>0</v>
      </c>
      <c r="I38" s="253">
        <v>0</v>
      </c>
      <c r="J38" s="253">
        <v>0</v>
      </c>
      <c r="K38" s="253">
        <v>0</v>
      </c>
      <c r="L38" s="253">
        <v>0</v>
      </c>
      <c r="M38" s="253">
        <v>115.43</v>
      </c>
      <c r="N38" s="253">
        <v>0</v>
      </c>
      <c r="O38" s="253">
        <v>0</v>
      </c>
      <c r="P38" s="253">
        <v>0</v>
      </c>
      <c r="Q38" s="253">
        <v>0</v>
      </c>
      <c r="R38" s="253">
        <v>0</v>
      </c>
      <c r="S38" s="253">
        <v>0</v>
      </c>
      <c r="T38" s="253">
        <v>0</v>
      </c>
      <c r="U38" s="253">
        <v>0</v>
      </c>
      <c r="V38" s="253">
        <v>0</v>
      </c>
      <c r="W38" s="253">
        <v>0</v>
      </c>
      <c r="X38" s="369">
        <v>0</v>
      </c>
      <c r="Y38" s="369">
        <v>125</v>
      </c>
      <c r="Z38" s="253"/>
      <c r="AA38" s="253"/>
      <c r="AB38" s="253"/>
      <c r="AC38" s="253"/>
      <c r="AD38" s="254">
        <f t="shared" si="16"/>
        <v>240.43</v>
      </c>
      <c r="AE38" s="185">
        <v>31</v>
      </c>
    </row>
    <row r="39" spans="1:31">
      <c r="A39" s="219" t="s">
        <v>82</v>
      </c>
      <c r="B39" s="252">
        <f t="shared" si="15"/>
        <v>0</v>
      </c>
      <c r="E39" s="208" t="s">
        <v>24</v>
      </c>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4">
        <f t="shared" si="16"/>
        <v>0</v>
      </c>
      <c r="AE39" s="185">
        <v>32</v>
      </c>
    </row>
    <row r="40" spans="1:31">
      <c r="A40" s="215" t="s">
        <v>47</v>
      </c>
      <c r="B40" s="255">
        <f t="shared" si="15"/>
        <v>778714.70000000007</v>
      </c>
      <c r="C40" s="211"/>
      <c r="D40" s="211"/>
      <c r="E40" s="211"/>
      <c r="F40" s="220">
        <f t="shared" ref="F40:AC40" si="17">SUM(F32:F39)</f>
        <v>2446.15</v>
      </c>
      <c r="G40" s="220">
        <f t="shared" si="17"/>
        <v>24656.420000000002</v>
      </c>
      <c r="H40" s="220">
        <f t="shared" si="17"/>
        <v>73877.649999999994</v>
      </c>
      <c r="I40" s="220">
        <f t="shared" si="17"/>
        <v>124252.59999999999</v>
      </c>
      <c r="J40" s="220">
        <f t="shared" si="17"/>
        <v>500782.57000000007</v>
      </c>
      <c r="K40" s="220">
        <f t="shared" si="17"/>
        <v>15794.239999999998</v>
      </c>
      <c r="L40" s="220">
        <f t="shared" si="17"/>
        <v>72583.61</v>
      </c>
      <c r="M40" s="220">
        <f t="shared" si="17"/>
        <v>425979.5</v>
      </c>
      <c r="N40" s="220">
        <f t="shared" si="17"/>
        <v>28983.64</v>
      </c>
      <c r="O40" s="220">
        <f t="shared" si="17"/>
        <v>604514.16</v>
      </c>
      <c r="P40" s="220">
        <f t="shared" si="17"/>
        <v>510144.74</v>
      </c>
      <c r="Q40" s="220">
        <f t="shared" si="17"/>
        <v>410388.85</v>
      </c>
      <c r="R40" s="220">
        <f t="shared" si="17"/>
        <v>647252.39</v>
      </c>
      <c r="S40" s="220">
        <f t="shared" si="17"/>
        <v>1119900.26</v>
      </c>
      <c r="T40" s="220">
        <f t="shared" si="17"/>
        <v>511533.85000000003</v>
      </c>
      <c r="U40" s="220">
        <f t="shared" si="17"/>
        <v>662505.38</v>
      </c>
      <c r="V40" s="220">
        <f t="shared" si="17"/>
        <v>859748.97</v>
      </c>
      <c r="W40" s="220">
        <f t="shared" si="17"/>
        <v>746249.87000000011</v>
      </c>
      <c r="X40" s="220">
        <f t="shared" si="17"/>
        <v>959699.12</v>
      </c>
      <c r="Y40" s="220">
        <f t="shared" si="17"/>
        <v>778714.70000000007</v>
      </c>
      <c r="Z40" s="220">
        <f t="shared" si="17"/>
        <v>0</v>
      </c>
      <c r="AA40" s="220">
        <f t="shared" si="17"/>
        <v>0</v>
      </c>
      <c r="AB40" s="220">
        <f t="shared" si="17"/>
        <v>0</v>
      </c>
      <c r="AC40" s="220">
        <f t="shared" si="17"/>
        <v>0</v>
      </c>
      <c r="AD40" s="256">
        <f t="shared" si="16"/>
        <v>9080008.6699999999</v>
      </c>
      <c r="AE40" s="185">
        <v>33</v>
      </c>
    </row>
    <row r="41" spans="1:31">
      <c r="A41" s="204" t="s">
        <v>83</v>
      </c>
      <c r="B41" s="205"/>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70"/>
      <c r="AE41" s="185">
        <v>34</v>
      </c>
    </row>
    <row r="42" spans="1:31">
      <c r="A42" s="219" t="s">
        <v>87</v>
      </c>
      <c r="B42" s="257">
        <f t="shared" ref="B42:B49" si="18">HLOOKUP($B$7,$F$8:$AC$75,AE42,FALSE)</f>
        <v>0</v>
      </c>
      <c r="E42" s="208" t="s">
        <v>110</v>
      </c>
      <c r="F42" s="9">
        <v>0</v>
      </c>
      <c r="G42" s="9">
        <v>0</v>
      </c>
      <c r="H42" s="9">
        <v>0</v>
      </c>
      <c r="I42" s="9">
        <v>0</v>
      </c>
      <c r="J42" s="302">
        <v>184.32629150720447</v>
      </c>
      <c r="K42" s="9">
        <v>1649.5670885797801</v>
      </c>
      <c r="L42" s="9">
        <v>1689.6969218617373</v>
      </c>
      <c r="M42" s="9">
        <v>1647.7367077387521</v>
      </c>
      <c r="N42" s="9">
        <v>1638.0220332801046</v>
      </c>
      <c r="O42" s="9">
        <v>1446.9710440477634</v>
      </c>
      <c r="P42" s="9">
        <v>47720.286498994137</v>
      </c>
      <c r="Q42" s="9">
        <v>42083.31515415082</v>
      </c>
      <c r="R42" s="253">
        <v>29733.931499999999</v>
      </c>
      <c r="S42" s="253">
        <v>88043.794928999952</v>
      </c>
      <c r="T42" s="253">
        <v>96690.26277760067</v>
      </c>
      <c r="U42" s="253">
        <v>97040.434008685668</v>
      </c>
      <c r="V42" s="362">
        <v>97040.434008685668</v>
      </c>
      <c r="W42" s="369">
        <v>105125.32000517979</v>
      </c>
      <c r="X42" s="253">
        <v>113153.51695509111</v>
      </c>
      <c r="Y42" s="253">
        <v>0</v>
      </c>
      <c r="Z42" s="253"/>
      <c r="AA42" s="253"/>
      <c r="AB42" s="253"/>
      <c r="AC42" s="253"/>
      <c r="AD42" s="270"/>
      <c r="AE42" s="185">
        <v>35</v>
      </c>
    </row>
    <row r="43" spans="1:31">
      <c r="A43" s="219" t="s">
        <v>88</v>
      </c>
      <c r="B43" s="257">
        <f t="shared" si="18"/>
        <v>0</v>
      </c>
      <c r="E43" s="208" t="s">
        <v>110</v>
      </c>
      <c r="F43" s="9">
        <v>0</v>
      </c>
      <c r="G43" s="9">
        <v>0</v>
      </c>
      <c r="H43" s="9">
        <v>0</v>
      </c>
      <c r="I43" s="9">
        <v>0</v>
      </c>
      <c r="J43" s="302">
        <v>52.45025367577697</v>
      </c>
      <c r="K43" s="9">
        <v>468.06612712409219</v>
      </c>
      <c r="L43" s="9">
        <v>473.59946666847929</v>
      </c>
      <c r="M43" s="9">
        <v>461.14978851958375</v>
      </c>
      <c r="N43" s="9">
        <v>460.04022123134393</v>
      </c>
      <c r="O43" s="9">
        <v>324.13970992538299</v>
      </c>
      <c r="P43" s="9">
        <v>8709.008421745315</v>
      </c>
      <c r="Q43" s="9">
        <v>845.5961948488964</v>
      </c>
      <c r="R43" s="253">
        <v>142.4829</v>
      </c>
      <c r="S43" s="253">
        <v>421.89964783127346</v>
      </c>
      <c r="T43" s="253">
        <v>463.33291116630841</v>
      </c>
      <c r="U43" s="253">
        <v>465.01090697730842</v>
      </c>
      <c r="V43" s="362">
        <v>465.01090697730842</v>
      </c>
      <c r="W43" s="369">
        <v>503.75310973478344</v>
      </c>
      <c r="X43" s="253">
        <v>542.22366258429543</v>
      </c>
      <c r="Y43" s="253">
        <v>0</v>
      </c>
      <c r="Z43" s="253"/>
      <c r="AA43" s="253"/>
      <c r="AB43" s="253"/>
      <c r="AC43" s="253"/>
      <c r="AD43" s="270"/>
      <c r="AE43" s="185">
        <v>36</v>
      </c>
    </row>
    <row r="44" spans="1:31">
      <c r="A44" s="219" t="s">
        <v>89</v>
      </c>
      <c r="B44" s="257">
        <f t="shared" si="18"/>
        <v>0</v>
      </c>
      <c r="E44" s="208" t="s">
        <v>110</v>
      </c>
      <c r="F44" s="9">
        <v>0</v>
      </c>
      <c r="G44" s="9">
        <v>0</v>
      </c>
      <c r="H44" s="9">
        <v>0</v>
      </c>
      <c r="I44" s="9">
        <v>0</v>
      </c>
      <c r="J44" s="302">
        <v>200.24678397501117</v>
      </c>
      <c r="K44" s="9">
        <v>1797.2996886476803</v>
      </c>
      <c r="L44" s="9">
        <v>1826.4074713124462</v>
      </c>
      <c r="M44" s="9">
        <v>1780.8304717418307</v>
      </c>
      <c r="N44" s="9">
        <v>1775.6920321235771</v>
      </c>
      <c r="O44" s="9">
        <v>1606.745546080366</v>
      </c>
      <c r="P44" s="9">
        <v>54093.17890104618</v>
      </c>
      <c r="Q44" s="9">
        <v>9895.8415235754655</v>
      </c>
      <c r="R44" s="253">
        <v>30221.372999999996</v>
      </c>
      <c r="S44" s="253">
        <v>89487.135829475359</v>
      </c>
      <c r="T44" s="253">
        <v>98275.349052643302</v>
      </c>
      <c r="U44" s="253">
        <v>98631.2607957133</v>
      </c>
      <c r="V44" s="362">
        <v>98631.2607957133</v>
      </c>
      <c r="W44" s="369">
        <v>106848.68590690405</v>
      </c>
      <c r="X44" s="253">
        <v>115008.49264287949</v>
      </c>
      <c r="Y44" s="253">
        <v>0</v>
      </c>
      <c r="Z44" s="253"/>
      <c r="AA44" s="253"/>
      <c r="AB44" s="253"/>
      <c r="AC44" s="253"/>
      <c r="AD44" s="270"/>
      <c r="AE44" s="185">
        <v>37</v>
      </c>
    </row>
    <row r="45" spans="1:31">
      <c r="A45" s="219" t="s">
        <v>90</v>
      </c>
      <c r="B45" s="257">
        <f t="shared" si="18"/>
        <v>0</v>
      </c>
      <c r="E45" s="208" t="s">
        <v>110</v>
      </c>
      <c r="F45" s="9">
        <v>0</v>
      </c>
      <c r="G45" s="9">
        <v>0</v>
      </c>
      <c r="H45" s="9">
        <v>0</v>
      </c>
      <c r="I45" s="9">
        <v>0</v>
      </c>
      <c r="J45" s="302">
        <v>23.255771321548323</v>
      </c>
      <c r="K45" s="9">
        <v>208.48384222830768</v>
      </c>
      <c r="L45" s="9">
        <v>211.9799015291095</v>
      </c>
      <c r="M45" s="9">
        <v>206.80663055229968</v>
      </c>
      <c r="N45" s="9">
        <v>207.2741964210536</v>
      </c>
      <c r="O45" s="9">
        <v>152.17924473368751</v>
      </c>
      <c r="P45" s="9">
        <v>3977.1319386518726</v>
      </c>
      <c r="Q45" s="9">
        <v>374.48745694605822</v>
      </c>
      <c r="R45" s="253">
        <v>0</v>
      </c>
      <c r="S45" s="253">
        <v>0</v>
      </c>
      <c r="T45" s="253">
        <v>0</v>
      </c>
      <c r="U45" s="253">
        <v>0</v>
      </c>
      <c r="V45" s="362">
        <v>0</v>
      </c>
      <c r="W45" s="369">
        <v>0</v>
      </c>
      <c r="X45" s="253">
        <v>0</v>
      </c>
      <c r="Y45" s="253">
        <v>0</v>
      </c>
      <c r="Z45" s="253"/>
      <c r="AA45" s="253"/>
      <c r="AB45" s="253"/>
      <c r="AC45" s="253"/>
      <c r="AD45" s="270"/>
      <c r="AE45" s="185">
        <v>38</v>
      </c>
    </row>
    <row r="46" spans="1:31">
      <c r="A46" s="219" t="s">
        <v>91</v>
      </c>
      <c r="B46" s="257">
        <f t="shared" si="18"/>
        <v>700361.17205046327</v>
      </c>
      <c r="E46" s="208" t="s">
        <v>110</v>
      </c>
      <c r="F46" s="9">
        <v>0</v>
      </c>
      <c r="G46" s="9">
        <v>0</v>
      </c>
      <c r="H46" s="9">
        <v>0</v>
      </c>
      <c r="I46" s="9">
        <v>0</v>
      </c>
      <c r="J46" s="302">
        <v>1151.6421471313724</v>
      </c>
      <c r="K46" s="9">
        <v>10324.266453529146</v>
      </c>
      <c r="L46" s="9">
        <v>11544.781658313486</v>
      </c>
      <c r="M46" s="9">
        <v>11825.47033371908</v>
      </c>
      <c r="N46" s="9">
        <v>11852.568717356795</v>
      </c>
      <c r="O46" s="9">
        <v>11504.951928967972</v>
      </c>
      <c r="P46" s="9">
        <v>408908.78950384987</v>
      </c>
      <c r="Q46" s="9">
        <v>60112.970065778245</v>
      </c>
      <c r="R46" s="253">
        <v>178163.61780000001</v>
      </c>
      <c r="S46" s="253">
        <v>527552.20174607344</v>
      </c>
      <c r="T46" s="253">
        <v>579361.22649942921</v>
      </c>
      <c r="U46" s="253">
        <v>581459.42778773129</v>
      </c>
      <c r="V46" s="362">
        <v>581459.42778773129</v>
      </c>
      <c r="W46" s="369">
        <v>629903.49374099926</v>
      </c>
      <c r="X46" s="253">
        <v>678007.88293040474</v>
      </c>
      <c r="Y46" s="253">
        <v>700361.17205046327</v>
      </c>
      <c r="Z46" s="253"/>
      <c r="AA46" s="253"/>
      <c r="AB46" s="253"/>
      <c r="AC46" s="253"/>
      <c r="AD46" s="270"/>
      <c r="AE46" s="185">
        <v>39</v>
      </c>
    </row>
    <row r="47" spans="1:31">
      <c r="A47" s="219" t="s">
        <v>92</v>
      </c>
      <c r="B47" s="257">
        <f t="shared" si="18"/>
        <v>0</v>
      </c>
      <c r="E47" s="208" t="s">
        <v>110</v>
      </c>
      <c r="F47" s="9">
        <v>0</v>
      </c>
      <c r="G47" s="9">
        <v>0</v>
      </c>
      <c r="H47" s="9">
        <v>0</v>
      </c>
      <c r="I47" s="9">
        <v>0</v>
      </c>
      <c r="J47" s="302">
        <v>739.88331771180253</v>
      </c>
      <c r="K47" s="9">
        <v>6206.5730039646724</v>
      </c>
      <c r="L47" s="9">
        <v>6299.7380486163411</v>
      </c>
      <c r="M47" s="9">
        <v>6282.8537190227544</v>
      </c>
      <c r="N47" s="9">
        <v>6294.2986349235198</v>
      </c>
      <c r="O47" s="9">
        <v>6849.0651606168676</v>
      </c>
      <c r="P47" s="9">
        <v>243020.92064860425</v>
      </c>
      <c r="Q47" s="9">
        <v>28331.631856108717</v>
      </c>
      <c r="R47" s="253">
        <v>101425.3275</v>
      </c>
      <c r="S47" s="253">
        <v>300325.93352199858</v>
      </c>
      <c r="T47" s="253">
        <v>329819.8749223327</v>
      </c>
      <c r="U47" s="253">
        <v>331014.34299305768</v>
      </c>
      <c r="V47" s="362">
        <v>331014.34299305768</v>
      </c>
      <c r="W47" s="369">
        <v>358592.67416647082</v>
      </c>
      <c r="X47" s="253">
        <v>385977.63349750498</v>
      </c>
      <c r="Y47" s="253">
        <v>0</v>
      </c>
      <c r="Z47" s="253"/>
      <c r="AA47" s="253"/>
      <c r="AB47" s="253"/>
      <c r="AC47" s="253"/>
      <c r="AD47" s="270"/>
      <c r="AE47" s="185">
        <v>40</v>
      </c>
    </row>
    <row r="48" spans="1:31">
      <c r="A48" s="219" t="s">
        <v>93</v>
      </c>
      <c r="B48" s="257">
        <f t="shared" si="18"/>
        <v>0</v>
      </c>
      <c r="E48" s="208" t="s">
        <v>110</v>
      </c>
      <c r="F48" s="9">
        <v>0</v>
      </c>
      <c r="G48" s="9">
        <v>0</v>
      </c>
      <c r="H48" s="9">
        <v>0</v>
      </c>
      <c r="I48" s="9">
        <v>0</v>
      </c>
      <c r="J48" s="302">
        <v>50.203788467312187</v>
      </c>
      <c r="K48" s="9">
        <v>468.59047828062847</v>
      </c>
      <c r="L48" s="9">
        <v>515.09770998991269</v>
      </c>
      <c r="M48" s="9">
        <v>497.33253060226906</v>
      </c>
      <c r="N48" s="9">
        <v>531.62802767205687</v>
      </c>
      <c r="O48" s="9">
        <v>529.89716005160346</v>
      </c>
      <c r="P48" s="9">
        <v>18780.021572631547</v>
      </c>
      <c r="Q48" s="9">
        <v>2826.1223098472387</v>
      </c>
      <c r="R48" s="253">
        <v>14.998199999999999</v>
      </c>
      <c r="S48" s="253">
        <v>44.410489245397201</v>
      </c>
      <c r="T48" s="253">
        <v>48.771885385927199</v>
      </c>
      <c r="U48" s="253">
        <v>48.948516523927204</v>
      </c>
      <c r="V48" s="362">
        <v>48.948516523927204</v>
      </c>
      <c r="W48" s="369">
        <v>53.026643129977202</v>
      </c>
      <c r="X48" s="253">
        <v>57.0761750088732</v>
      </c>
      <c r="Y48" s="253">
        <v>0</v>
      </c>
      <c r="Z48" s="253"/>
      <c r="AA48" s="253"/>
      <c r="AB48" s="253"/>
      <c r="AC48" s="253"/>
      <c r="AD48" s="270"/>
      <c r="AE48" s="185">
        <v>41</v>
      </c>
    </row>
    <row r="49" spans="1:31">
      <c r="A49" s="219" t="s">
        <v>94</v>
      </c>
      <c r="B49" s="257">
        <f t="shared" si="18"/>
        <v>0</v>
      </c>
      <c r="E49" s="208" t="s">
        <v>110</v>
      </c>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70"/>
      <c r="AE49" s="185">
        <v>42</v>
      </c>
    </row>
    <row r="50" spans="1:31">
      <c r="A50" s="204" t="s">
        <v>50</v>
      </c>
      <c r="B50" s="205"/>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70"/>
      <c r="AE50" s="185">
        <v>43</v>
      </c>
    </row>
    <row r="51" spans="1:31">
      <c r="A51" s="180" t="s">
        <v>59</v>
      </c>
      <c r="B51" s="258">
        <f>HLOOKUP($B$7,$F$8:$AC$75,AE51,FALSE)</f>
        <v>7373304</v>
      </c>
      <c r="F51" s="221">
        <f t="shared" ref="F51:Q51" si="19">$F$4</f>
        <v>7373304</v>
      </c>
      <c r="G51" s="221">
        <f t="shared" si="19"/>
        <v>7373304</v>
      </c>
      <c r="H51" s="221">
        <f t="shared" si="19"/>
        <v>7373304</v>
      </c>
      <c r="I51" s="221">
        <f t="shared" si="19"/>
        <v>7373304</v>
      </c>
      <c r="J51" s="221">
        <f t="shared" si="19"/>
        <v>7373304</v>
      </c>
      <c r="K51" s="221">
        <f t="shared" si="19"/>
        <v>7373304</v>
      </c>
      <c r="L51" s="221">
        <f t="shared" si="19"/>
        <v>7373304</v>
      </c>
      <c r="M51" s="221">
        <f t="shared" si="19"/>
        <v>7373304</v>
      </c>
      <c r="N51" s="221">
        <f t="shared" si="19"/>
        <v>7373304</v>
      </c>
      <c r="O51" s="221">
        <f t="shared" si="19"/>
        <v>7373304</v>
      </c>
      <c r="P51" s="221">
        <f t="shared" si="19"/>
        <v>7373304</v>
      </c>
      <c r="Q51" s="221">
        <f t="shared" si="19"/>
        <v>7373304</v>
      </c>
      <c r="R51" s="221">
        <f t="shared" ref="R51:AC51" si="20">$G$4</f>
        <v>7373304</v>
      </c>
      <c r="S51" s="221">
        <f t="shared" si="20"/>
        <v>7373304</v>
      </c>
      <c r="T51" s="221">
        <f t="shared" si="20"/>
        <v>7373304</v>
      </c>
      <c r="U51" s="221">
        <f t="shared" si="20"/>
        <v>7373304</v>
      </c>
      <c r="V51" s="221">
        <f t="shared" si="20"/>
        <v>7373304</v>
      </c>
      <c r="W51" s="221">
        <f t="shared" si="20"/>
        <v>7373304</v>
      </c>
      <c r="X51" s="221">
        <f t="shared" si="20"/>
        <v>7373304</v>
      </c>
      <c r="Y51" s="221">
        <f t="shared" si="20"/>
        <v>7373304</v>
      </c>
      <c r="Z51" s="221">
        <f t="shared" si="20"/>
        <v>7373304</v>
      </c>
      <c r="AA51" s="221">
        <f t="shared" si="20"/>
        <v>7373304</v>
      </c>
      <c r="AB51" s="221">
        <f t="shared" si="20"/>
        <v>7373304</v>
      </c>
      <c r="AC51" s="221">
        <f t="shared" si="20"/>
        <v>7373304</v>
      </c>
      <c r="AD51" s="222"/>
      <c r="AE51" s="185">
        <v>44</v>
      </c>
    </row>
    <row r="52" spans="1:31">
      <c r="A52" s="180" t="s">
        <v>60</v>
      </c>
      <c r="B52" s="258">
        <f>HLOOKUP($B$7,$F$8:$AC$75,AE52,FALSE)</f>
        <v>4915536</v>
      </c>
      <c r="F52" s="259">
        <f t="shared" ref="F52:AC52" si="21">F51*(F9/12)</f>
        <v>614442</v>
      </c>
      <c r="G52" s="259">
        <f t="shared" si="21"/>
        <v>1228884</v>
      </c>
      <c r="H52" s="259">
        <f t="shared" si="21"/>
        <v>1843326</v>
      </c>
      <c r="I52" s="259">
        <f t="shared" si="21"/>
        <v>2457768</v>
      </c>
      <c r="J52" s="259">
        <f t="shared" si="21"/>
        <v>3072210</v>
      </c>
      <c r="K52" s="259">
        <f t="shared" si="21"/>
        <v>3686652</v>
      </c>
      <c r="L52" s="259">
        <f t="shared" si="21"/>
        <v>4301094</v>
      </c>
      <c r="M52" s="259">
        <f t="shared" si="21"/>
        <v>4915536</v>
      </c>
      <c r="N52" s="259">
        <f t="shared" si="21"/>
        <v>5529978</v>
      </c>
      <c r="O52" s="259">
        <f t="shared" si="21"/>
        <v>6144420</v>
      </c>
      <c r="P52" s="259">
        <f t="shared" si="21"/>
        <v>6758862</v>
      </c>
      <c r="Q52" s="259">
        <f t="shared" si="21"/>
        <v>7373304</v>
      </c>
      <c r="R52" s="259">
        <f t="shared" si="21"/>
        <v>614442</v>
      </c>
      <c r="S52" s="259">
        <f t="shared" si="21"/>
        <v>1228884</v>
      </c>
      <c r="T52" s="259">
        <f t="shared" si="21"/>
        <v>1843326</v>
      </c>
      <c r="U52" s="259">
        <f t="shared" si="21"/>
        <v>2457768</v>
      </c>
      <c r="V52" s="259">
        <f t="shared" si="21"/>
        <v>3072210</v>
      </c>
      <c r="W52" s="259">
        <f t="shared" si="21"/>
        <v>3686652</v>
      </c>
      <c r="X52" s="259">
        <f t="shared" si="21"/>
        <v>4301094</v>
      </c>
      <c r="Y52" s="259">
        <f t="shared" si="21"/>
        <v>4915536</v>
      </c>
      <c r="Z52" s="259">
        <f t="shared" si="21"/>
        <v>5529978</v>
      </c>
      <c r="AA52" s="259">
        <f t="shared" si="21"/>
        <v>6144420</v>
      </c>
      <c r="AB52" s="259">
        <f t="shared" si="21"/>
        <v>6758862</v>
      </c>
      <c r="AC52" s="259">
        <f t="shared" si="21"/>
        <v>7373304</v>
      </c>
      <c r="AD52" s="203"/>
      <c r="AE52" s="185">
        <v>45</v>
      </c>
    </row>
    <row r="53" spans="1:31">
      <c r="A53" s="209" t="s">
        <v>55</v>
      </c>
      <c r="B53" s="257">
        <f>HLOOKUP($B$7,$F$8:$AC$75,AE53,FALSE)</f>
        <v>6285604.54</v>
      </c>
      <c r="F53" s="260">
        <f>F40</f>
        <v>2446.15</v>
      </c>
      <c r="G53" s="260">
        <f t="shared" ref="G53:Q53" si="22">F53+G40</f>
        <v>27102.570000000003</v>
      </c>
      <c r="H53" s="260">
        <f t="shared" si="22"/>
        <v>100980.22</v>
      </c>
      <c r="I53" s="260">
        <f t="shared" si="22"/>
        <v>225232.82</v>
      </c>
      <c r="J53" s="260">
        <f t="shared" si="22"/>
        <v>726015.39000000013</v>
      </c>
      <c r="K53" s="260">
        <f t="shared" si="22"/>
        <v>741809.63000000012</v>
      </c>
      <c r="L53" s="260">
        <f t="shared" si="22"/>
        <v>814393.24000000011</v>
      </c>
      <c r="M53" s="260">
        <f t="shared" si="22"/>
        <v>1240372.7400000002</v>
      </c>
      <c r="N53" s="260">
        <f t="shared" si="22"/>
        <v>1269356.3800000001</v>
      </c>
      <c r="O53" s="260">
        <f t="shared" si="22"/>
        <v>1873870.54</v>
      </c>
      <c r="P53" s="260">
        <f t="shared" si="22"/>
        <v>2384015.2800000003</v>
      </c>
      <c r="Q53" s="260">
        <f t="shared" si="22"/>
        <v>2794404.1300000004</v>
      </c>
      <c r="R53" s="260">
        <f>R40</f>
        <v>647252.39</v>
      </c>
      <c r="S53" s="260">
        <f t="shared" ref="S53:AC53" si="23">R53+S40</f>
        <v>1767152.65</v>
      </c>
      <c r="T53" s="260">
        <f t="shared" si="23"/>
        <v>2278686.5</v>
      </c>
      <c r="U53" s="260">
        <f t="shared" si="23"/>
        <v>2941191.88</v>
      </c>
      <c r="V53" s="260">
        <f t="shared" si="23"/>
        <v>3800940.8499999996</v>
      </c>
      <c r="W53" s="260">
        <f t="shared" si="23"/>
        <v>4547190.72</v>
      </c>
      <c r="X53" s="260">
        <f t="shared" si="23"/>
        <v>5506889.8399999999</v>
      </c>
      <c r="Y53" s="260">
        <f t="shared" si="23"/>
        <v>6285604.54</v>
      </c>
      <c r="Z53" s="260">
        <f t="shared" si="23"/>
        <v>6285604.54</v>
      </c>
      <c r="AA53" s="260">
        <f t="shared" si="23"/>
        <v>6285604.54</v>
      </c>
      <c r="AB53" s="260">
        <f t="shared" si="23"/>
        <v>6285604.54</v>
      </c>
      <c r="AC53" s="260">
        <f t="shared" si="23"/>
        <v>6285604.54</v>
      </c>
      <c r="AD53" s="261"/>
      <c r="AE53" s="185">
        <v>46</v>
      </c>
    </row>
    <row r="54" spans="1:31">
      <c r="A54" s="209" t="s">
        <v>14</v>
      </c>
      <c r="B54" s="257">
        <f>HLOOKUP($B$7,$F$8:$AC$75,AE54,FALSE)</f>
        <v>700361.17205046327</v>
      </c>
      <c r="E54" s="183"/>
      <c r="F54" s="260">
        <f t="shared" ref="F54:AC54" si="24">SUM(F42:F49)</f>
        <v>0</v>
      </c>
      <c r="G54" s="260">
        <f t="shared" si="24"/>
        <v>0</v>
      </c>
      <c r="H54" s="260">
        <f t="shared" si="24"/>
        <v>0</v>
      </c>
      <c r="I54" s="260">
        <f t="shared" si="24"/>
        <v>0</v>
      </c>
      <c r="J54" s="260">
        <f t="shared" si="24"/>
        <v>2402.0083537900282</v>
      </c>
      <c r="K54" s="260">
        <f t="shared" si="24"/>
        <v>21122.846682354306</v>
      </c>
      <c r="L54" s="260">
        <f t="shared" si="24"/>
        <v>22561.301178291513</v>
      </c>
      <c r="M54" s="260">
        <f t="shared" si="24"/>
        <v>22702.180181896572</v>
      </c>
      <c r="N54" s="260">
        <f t="shared" si="24"/>
        <v>22759.52386300845</v>
      </c>
      <c r="O54" s="260">
        <f t="shared" si="24"/>
        <v>22413.949794423646</v>
      </c>
      <c r="P54" s="260">
        <f t="shared" si="24"/>
        <v>785209.3374855232</v>
      </c>
      <c r="Q54" s="260">
        <f t="shared" si="24"/>
        <v>144469.96456125545</v>
      </c>
      <c r="R54" s="260">
        <f t="shared" si="24"/>
        <v>339701.73089999997</v>
      </c>
      <c r="S54" s="260">
        <f t="shared" si="24"/>
        <v>1005875.3761636241</v>
      </c>
      <c r="T54" s="260">
        <f t="shared" si="24"/>
        <v>1104658.818048558</v>
      </c>
      <c r="U54" s="260">
        <f t="shared" si="24"/>
        <v>1108659.4250086891</v>
      </c>
      <c r="V54" s="260">
        <f t="shared" si="24"/>
        <v>1108659.4250086891</v>
      </c>
      <c r="W54" s="260">
        <f t="shared" si="24"/>
        <v>1201026.9535724188</v>
      </c>
      <c r="X54" s="260">
        <f t="shared" si="24"/>
        <v>1292746.8258634736</v>
      </c>
      <c r="Y54" s="260">
        <f t="shared" si="24"/>
        <v>700361.17205046327</v>
      </c>
      <c r="Z54" s="260">
        <f t="shared" si="24"/>
        <v>0</v>
      </c>
      <c r="AA54" s="260">
        <f t="shared" si="24"/>
        <v>0</v>
      </c>
      <c r="AB54" s="260">
        <f t="shared" si="24"/>
        <v>0</v>
      </c>
      <c r="AC54" s="260">
        <f t="shared" si="24"/>
        <v>0</v>
      </c>
      <c r="AD54" s="261"/>
      <c r="AE54" s="185">
        <v>47</v>
      </c>
    </row>
    <row r="55" spans="1:31">
      <c r="A55" s="223" t="s">
        <v>56</v>
      </c>
      <c r="B55" s="255">
        <f>HLOOKUP($B$7,$F$8:$AC$75,AE55,FALSE)</f>
        <v>6985965.7120504631</v>
      </c>
      <c r="C55" s="211"/>
      <c r="D55" s="211"/>
      <c r="E55" s="224"/>
      <c r="F55" s="262">
        <f t="shared" ref="F55:AC55" si="25">F53+F54</f>
        <v>2446.15</v>
      </c>
      <c r="G55" s="262">
        <f t="shared" si="25"/>
        <v>27102.570000000003</v>
      </c>
      <c r="H55" s="262">
        <f t="shared" si="25"/>
        <v>100980.22</v>
      </c>
      <c r="I55" s="262">
        <f t="shared" si="25"/>
        <v>225232.82</v>
      </c>
      <c r="J55" s="262">
        <f t="shared" si="25"/>
        <v>728417.39835379017</v>
      </c>
      <c r="K55" s="262">
        <f t="shared" si="25"/>
        <v>762932.47668235446</v>
      </c>
      <c r="L55" s="262">
        <f t="shared" si="25"/>
        <v>836954.54117829166</v>
      </c>
      <c r="M55" s="262">
        <f t="shared" si="25"/>
        <v>1263074.9201818968</v>
      </c>
      <c r="N55" s="262">
        <f t="shared" si="25"/>
        <v>1292115.9038630086</v>
      </c>
      <c r="O55" s="262">
        <f t="shared" si="25"/>
        <v>1896284.4897944236</v>
      </c>
      <c r="P55" s="262">
        <f t="shared" si="25"/>
        <v>3169224.6174855232</v>
      </c>
      <c r="Q55" s="262">
        <f t="shared" si="25"/>
        <v>2938874.094561256</v>
      </c>
      <c r="R55" s="262">
        <f t="shared" si="25"/>
        <v>986954.12089999998</v>
      </c>
      <c r="S55" s="262">
        <f t="shared" si="25"/>
        <v>2773028.0261636241</v>
      </c>
      <c r="T55" s="262">
        <f t="shared" si="25"/>
        <v>3383345.3180485582</v>
      </c>
      <c r="U55" s="262">
        <f t="shared" si="25"/>
        <v>4049851.3050086889</v>
      </c>
      <c r="V55" s="262">
        <f t="shared" si="25"/>
        <v>4909600.2750086887</v>
      </c>
      <c r="W55" s="262">
        <f t="shared" si="25"/>
        <v>5748217.6735724183</v>
      </c>
      <c r="X55" s="262">
        <f t="shared" si="25"/>
        <v>6799636.665863473</v>
      </c>
      <c r="Y55" s="262">
        <f t="shared" si="25"/>
        <v>6985965.7120504631</v>
      </c>
      <c r="Z55" s="262">
        <f t="shared" si="25"/>
        <v>6285604.54</v>
      </c>
      <c r="AA55" s="262">
        <f t="shared" si="25"/>
        <v>6285604.54</v>
      </c>
      <c r="AB55" s="262">
        <f t="shared" si="25"/>
        <v>6285604.54</v>
      </c>
      <c r="AC55" s="262">
        <f t="shared" si="25"/>
        <v>6285604.54</v>
      </c>
      <c r="AD55" s="261"/>
      <c r="AE55" s="185">
        <v>48</v>
      </c>
    </row>
    <row r="56" spans="1:31">
      <c r="A56" s="209" t="s">
        <v>72</v>
      </c>
      <c r="B56" s="250">
        <f>IFERROR(HLOOKUP($B$7,$F$8:$AC$75,AE56,FALSE),"-  ")</f>
        <v>0.85248140318098919</v>
      </c>
      <c r="F56" s="250">
        <f t="shared" ref="F56:AC56" si="26">IFERROR(F53/F51,"-  ")</f>
        <v>3.3175764894543885E-4</v>
      </c>
      <c r="G56" s="250">
        <f t="shared" si="26"/>
        <v>3.6757700482714403E-3</v>
      </c>
      <c r="H56" s="250">
        <f t="shared" si="26"/>
        <v>1.3695382694108367E-2</v>
      </c>
      <c r="I56" s="250">
        <f t="shared" si="26"/>
        <v>3.0547068180018077E-2</v>
      </c>
      <c r="J56" s="250">
        <f t="shared" si="26"/>
        <v>9.8465408451896205E-2</v>
      </c>
      <c r="K56" s="250">
        <f t="shared" si="26"/>
        <v>0.10060749292311834</v>
      </c>
      <c r="L56" s="250">
        <f t="shared" si="26"/>
        <v>0.11045160215827261</v>
      </c>
      <c r="M56" s="250">
        <f t="shared" si="26"/>
        <v>0.16822482024340787</v>
      </c>
      <c r="N56" s="250">
        <f t="shared" si="26"/>
        <v>0.17215570929938601</v>
      </c>
      <c r="O56" s="250">
        <f t="shared" si="26"/>
        <v>0.25414258519654148</v>
      </c>
      <c r="P56" s="250">
        <f t="shared" si="26"/>
        <v>0.32333066424495727</v>
      </c>
      <c r="Q56" s="250">
        <f t="shared" si="26"/>
        <v>0.3789894096323711</v>
      </c>
      <c r="R56" s="250">
        <f t="shared" si="26"/>
        <v>8.7783223097813418E-2</v>
      </c>
      <c r="S56" s="250">
        <f t="shared" si="26"/>
        <v>0.23966903439760517</v>
      </c>
      <c r="T56" s="250">
        <f t="shared" si="26"/>
        <v>0.30904551066930103</v>
      </c>
      <c r="U56" s="250">
        <f t="shared" si="26"/>
        <v>0.39889741152677277</v>
      </c>
      <c r="V56" s="250">
        <f t="shared" si="26"/>
        <v>0.51550035777719183</v>
      </c>
      <c r="W56" s="250">
        <f t="shared" si="26"/>
        <v>0.61671005562770775</v>
      </c>
      <c r="X56" s="250">
        <f t="shared" si="26"/>
        <v>0.74686868193689016</v>
      </c>
      <c r="Y56" s="250">
        <f t="shared" si="26"/>
        <v>0.85248140318098919</v>
      </c>
      <c r="Z56" s="250">
        <f t="shared" si="26"/>
        <v>0.85248140318098919</v>
      </c>
      <c r="AA56" s="250">
        <f t="shared" si="26"/>
        <v>0.85248140318098919</v>
      </c>
      <c r="AB56" s="250">
        <f t="shared" si="26"/>
        <v>0.85248140318098919</v>
      </c>
      <c r="AC56" s="250">
        <f t="shared" si="26"/>
        <v>0.85248140318098919</v>
      </c>
      <c r="AD56" s="251"/>
      <c r="AE56" s="185">
        <v>49</v>
      </c>
    </row>
    <row r="57" spans="1:31">
      <c r="A57" s="209" t="s">
        <v>73</v>
      </c>
      <c r="B57" s="250">
        <f>IFERROR(HLOOKUP($B$7,$F$8:$AC$75,AE57,FALSE),"-  ")</f>
        <v>0.94746747347599702</v>
      </c>
      <c r="F57" s="250">
        <f t="shared" ref="F57:AC57" si="27">IFERROR(F55/F51,"-  ")</f>
        <v>3.3175764894543885E-4</v>
      </c>
      <c r="G57" s="250">
        <f t="shared" si="27"/>
        <v>3.6757700482714403E-3</v>
      </c>
      <c r="H57" s="250">
        <f t="shared" si="27"/>
        <v>1.3695382694108367E-2</v>
      </c>
      <c r="I57" s="250">
        <f t="shared" si="27"/>
        <v>3.0547068180018077E-2</v>
      </c>
      <c r="J57" s="250">
        <f t="shared" si="27"/>
        <v>9.879117941614643E-2</v>
      </c>
      <c r="K57" s="250">
        <f t="shared" si="27"/>
        <v>0.10347226652832359</v>
      </c>
      <c r="L57" s="250">
        <f t="shared" si="27"/>
        <v>0.11351146530487441</v>
      </c>
      <c r="M57" s="250">
        <f t="shared" si="27"/>
        <v>0.17130379002166421</v>
      </c>
      <c r="N57" s="250">
        <f t="shared" si="27"/>
        <v>0.17524245628052343</v>
      </c>
      <c r="O57" s="250">
        <f t="shared" si="27"/>
        <v>0.25718246389873844</v>
      </c>
      <c r="P57" s="250">
        <f t="shared" si="27"/>
        <v>0.42982421686200967</v>
      </c>
      <c r="Q57" s="250">
        <f t="shared" si="27"/>
        <v>0.39858306324562992</v>
      </c>
      <c r="R57" s="250">
        <f t="shared" si="27"/>
        <v>0.13385506970823391</v>
      </c>
      <c r="S57" s="250">
        <f t="shared" si="27"/>
        <v>0.37609028817523654</v>
      </c>
      <c r="T57" s="250">
        <f t="shared" si="27"/>
        <v>0.45886421040669939</v>
      </c>
      <c r="U57" s="250">
        <f t="shared" si="27"/>
        <v>0.54925869122020321</v>
      </c>
      <c r="V57" s="250">
        <f t="shared" si="27"/>
        <v>0.66586163747062221</v>
      </c>
      <c r="W57" s="250">
        <f t="shared" si="27"/>
        <v>0.77959862682623937</v>
      </c>
      <c r="X57" s="250">
        <f t="shared" si="27"/>
        <v>0.92219670664107611</v>
      </c>
      <c r="Y57" s="250">
        <f t="shared" si="27"/>
        <v>0.94746747347599702</v>
      </c>
      <c r="Z57" s="250">
        <f t="shared" si="27"/>
        <v>0.85248140318098919</v>
      </c>
      <c r="AA57" s="250">
        <f t="shared" si="27"/>
        <v>0.85248140318098919</v>
      </c>
      <c r="AB57" s="250">
        <f t="shared" si="27"/>
        <v>0.85248140318098919</v>
      </c>
      <c r="AC57" s="250">
        <f t="shared" si="27"/>
        <v>0.85248140318098919</v>
      </c>
      <c r="AD57" s="251"/>
      <c r="AE57" s="185">
        <v>50</v>
      </c>
    </row>
    <row r="58" spans="1:31">
      <c r="A58" s="209" t="s">
        <v>74</v>
      </c>
      <c r="B58" s="250">
        <f>IFERROR(HLOOKUP($B$7,$F$8:$AC$75,AE58,FALSE),"-  ")</f>
        <v>1.2787221047714836</v>
      </c>
      <c r="F58" s="250">
        <f t="shared" ref="F58:AC58" si="28">IFERROR(F53/F52,"-  ")</f>
        <v>3.9810917873452662E-3</v>
      </c>
      <c r="G58" s="250">
        <f t="shared" si="28"/>
        <v>2.2054620289628641E-2</v>
      </c>
      <c r="H58" s="250">
        <f t="shared" si="28"/>
        <v>5.4781530776433468E-2</v>
      </c>
      <c r="I58" s="250">
        <f t="shared" si="28"/>
        <v>9.1641204540054227E-2</v>
      </c>
      <c r="J58" s="250">
        <f t="shared" si="28"/>
        <v>0.23631698028455089</v>
      </c>
      <c r="K58" s="250">
        <f t="shared" si="28"/>
        <v>0.20121498584623668</v>
      </c>
      <c r="L58" s="250">
        <f t="shared" si="28"/>
        <v>0.18934560369989592</v>
      </c>
      <c r="M58" s="250">
        <f t="shared" si="28"/>
        <v>0.2523372303651118</v>
      </c>
      <c r="N58" s="250">
        <f t="shared" si="28"/>
        <v>0.22954094573251468</v>
      </c>
      <c r="O58" s="250">
        <f t="shared" si="28"/>
        <v>0.30497110223584978</v>
      </c>
      <c r="P58" s="250">
        <f t="shared" si="28"/>
        <v>0.35272436099449883</v>
      </c>
      <c r="Q58" s="250">
        <f t="shared" si="28"/>
        <v>0.3789894096323711</v>
      </c>
      <c r="R58" s="250">
        <f t="shared" si="28"/>
        <v>1.0533986771737609</v>
      </c>
      <c r="S58" s="250">
        <f t="shared" si="28"/>
        <v>1.4380142063856312</v>
      </c>
      <c r="T58" s="250">
        <f t="shared" si="28"/>
        <v>1.2361820426772041</v>
      </c>
      <c r="U58" s="250">
        <f t="shared" si="28"/>
        <v>1.1966922345803184</v>
      </c>
      <c r="V58" s="250">
        <f t="shared" si="28"/>
        <v>1.2372008586652603</v>
      </c>
      <c r="W58" s="250">
        <f t="shared" si="28"/>
        <v>1.2334201112554155</v>
      </c>
      <c r="X58" s="250">
        <f t="shared" si="28"/>
        <v>1.2803463118918117</v>
      </c>
      <c r="Y58" s="250">
        <f t="shared" si="28"/>
        <v>1.2787221047714836</v>
      </c>
      <c r="Z58" s="250">
        <f t="shared" si="28"/>
        <v>1.1366418709079855</v>
      </c>
      <c r="AA58" s="250">
        <f t="shared" si="28"/>
        <v>1.0229776838171869</v>
      </c>
      <c r="AB58" s="250">
        <f t="shared" si="28"/>
        <v>0.92997971256107903</v>
      </c>
      <c r="AC58" s="250">
        <f t="shared" si="28"/>
        <v>0.85248140318098919</v>
      </c>
      <c r="AD58" s="251"/>
      <c r="AE58" s="185">
        <v>51</v>
      </c>
    </row>
    <row r="59" spans="1:31">
      <c r="A59" s="204" t="s">
        <v>48</v>
      </c>
      <c r="B59" s="205"/>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51"/>
      <c r="AE59" s="185">
        <v>52</v>
      </c>
    </row>
    <row r="60" spans="1:31">
      <c r="A60" s="180" t="s">
        <v>52</v>
      </c>
      <c r="B60" s="258">
        <f>HLOOKUP($B$7,$F$8:$AC$75,AE60,FALSE)</f>
        <v>29493216</v>
      </c>
      <c r="F60" s="264">
        <f t="shared" ref="F60:AC60" si="29">SUM($F$4:$I$4)</f>
        <v>29493216</v>
      </c>
      <c r="G60" s="264">
        <f t="shared" si="29"/>
        <v>29493216</v>
      </c>
      <c r="H60" s="264">
        <f t="shared" si="29"/>
        <v>29493216</v>
      </c>
      <c r="I60" s="264">
        <f t="shared" si="29"/>
        <v>29493216</v>
      </c>
      <c r="J60" s="264">
        <f t="shared" si="29"/>
        <v>29493216</v>
      </c>
      <c r="K60" s="264">
        <f t="shared" si="29"/>
        <v>29493216</v>
      </c>
      <c r="L60" s="264">
        <f t="shared" si="29"/>
        <v>29493216</v>
      </c>
      <c r="M60" s="264">
        <f t="shared" si="29"/>
        <v>29493216</v>
      </c>
      <c r="N60" s="264">
        <f t="shared" si="29"/>
        <v>29493216</v>
      </c>
      <c r="O60" s="264">
        <f t="shared" si="29"/>
        <v>29493216</v>
      </c>
      <c r="P60" s="264">
        <f t="shared" si="29"/>
        <v>29493216</v>
      </c>
      <c r="Q60" s="264">
        <f t="shared" si="29"/>
        <v>29493216</v>
      </c>
      <c r="R60" s="264">
        <f t="shared" si="29"/>
        <v>29493216</v>
      </c>
      <c r="S60" s="264">
        <f t="shared" si="29"/>
        <v>29493216</v>
      </c>
      <c r="T60" s="264">
        <f t="shared" si="29"/>
        <v>29493216</v>
      </c>
      <c r="U60" s="264">
        <f t="shared" si="29"/>
        <v>29493216</v>
      </c>
      <c r="V60" s="264">
        <f t="shared" si="29"/>
        <v>29493216</v>
      </c>
      <c r="W60" s="264">
        <f t="shared" si="29"/>
        <v>29493216</v>
      </c>
      <c r="X60" s="264">
        <f t="shared" si="29"/>
        <v>29493216</v>
      </c>
      <c r="Y60" s="264">
        <f t="shared" si="29"/>
        <v>29493216</v>
      </c>
      <c r="Z60" s="264">
        <f t="shared" si="29"/>
        <v>29493216</v>
      </c>
      <c r="AA60" s="264">
        <f t="shared" si="29"/>
        <v>29493216</v>
      </c>
      <c r="AB60" s="264">
        <f t="shared" si="29"/>
        <v>29493216</v>
      </c>
      <c r="AC60" s="264">
        <f t="shared" si="29"/>
        <v>29493216</v>
      </c>
      <c r="AD60" s="251"/>
      <c r="AE60" s="185">
        <v>53</v>
      </c>
    </row>
    <row r="61" spans="1:31">
      <c r="A61" s="209" t="s">
        <v>58</v>
      </c>
      <c r="B61" s="257">
        <f>HLOOKUP($B$7,$F$8:$AC$75,AE61,FALSE)</f>
        <v>9080008.6699999999</v>
      </c>
      <c r="F61" s="265">
        <f t="shared" ref="F61:Q61" si="30">F53</f>
        <v>2446.15</v>
      </c>
      <c r="G61" s="265">
        <f t="shared" si="30"/>
        <v>27102.570000000003</v>
      </c>
      <c r="H61" s="265">
        <f t="shared" si="30"/>
        <v>100980.22</v>
      </c>
      <c r="I61" s="265">
        <f t="shared" si="30"/>
        <v>225232.82</v>
      </c>
      <c r="J61" s="265">
        <f t="shared" si="30"/>
        <v>726015.39000000013</v>
      </c>
      <c r="K61" s="265">
        <f t="shared" si="30"/>
        <v>741809.63000000012</v>
      </c>
      <c r="L61" s="265">
        <f t="shared" si="30"/>
        <v>814393.24000000011</v>
      </c>
      <c r="M61" s="265">
        <f t="shared" si="30"/>
        <v>1240372.7400000002</v>
      </c>
      <c r="N61" s="265">
        <f t="shared" si="30"/>
        <v>1269356.3800000001</v>
      </c>
      <c r="O61" s="265">
        <f t="shared" si="30"/>
        <v>1873870.54</v>
      </c>
      <c r="P61" s="265">
        <f t="shared" si="30"/>
        <v>2384015.2800000003</v>
      </c>
      <c r="Q61" s="265">
        <f t="shared" si="30"/>
        <v>2794404.1300000004</v>
      </c>
      <c r="R61" s="265">
        <f>Q61+R40</f>
        <v>3441656.5200000005</v>
      </c>
      <c r="S61" s="265">
        <f t="shared" ref="S61:AC61" si="31">R61+S40</f>
        <v>4561556.78</v>
      </c>
      <c r="T61" s="265">
        <f t="shared" si="31"/>
        <v>5073090.63</v>
      </c>
      <c r="U61" s="265">
        <f t="shared" si="31"/>
        <v>5735596.0099999998</v>
      </c>
      <c r="V61" s="265">
        <f t="shared" si="31"/>
        <v>6595344.9799999995</v>
      </c>
      <c r="W61" s="265">
        <f t="shared" si="31"/>
        <v>7341594.8499999996</v>
      </c>
      <c r="X61" s="265">
        <f t="shared" si="31"/>
        <v>8301293.9699999997</v>
      </c>
      <c r="Y61" s="265">
        <f t="shared" si="31"/>
        <v>9080008.6699999999</v>
      </c>
      <c r="Z61" s="265">
        <f t="shared" si="31"/>
        <v>9080008.6699999999</v>
      </c>
      <c r="AA61" s="265">
        <f t="shared" si="31"/>
        <v>9080008.6699999999</v>
      </c>
      <c r="AB61" s="265">
        <f t="shared" si="31"/>
        <v>9080008.6699999999</v>
      </c>
      <c r="AC61" s="265">
        <f t="shared" si="31"/>
        <v>9080008.6699999999</v>
      </c>
      <c r="AD61" s="251"/>
      <c r="AE61" s="185">
        <v>54</v>
      </c>
    </row>
    <row r="62" spans="1:31">
      <c r="A62" s="223" t="s">
        <v>57</v>
      </c>
      <c r="B62" s="266">
        <f>HLOOKUP($B$7,$F$8:$AC$75,AE62,FALSE)</f>
        <v>9780369.842050463</v>
      </c>
      <c r="F62" s="255">
        <f t="shared" ref="F62:AC62" si="32">F61+F54</f>
        <v>2446.15</v>
      </c>
      <c r="G62" s="255">
        <f t="shared" si="32"/>
        <v>27102.570000000003</v>
      </c>
      <c r="H62" s="255">
        <f t="shared" si="32"/>
        <v>100980.22</v>
      </c>
      <c r="I62" s="255">
        <f t="shared" si="32"/>
        <v>225232.82</v>
      </c>
      <c r="J62" s="255">
        <f t="shared" si="32"/>
        <v>728417.39835379017</v>
      </c>
      <c r="K62" s="255">
        <f t="shared" si="32"/>
        <v>762932.47668235446</v>
      </c>
      <c r="L62" s="255">
        <f t="shared" si="32"/>
        <v>836954.54117829166</v>
      </c>
      <c r="M62" s="255">
        <f t="shared" si="32"/>
        <v>1263074.9201818968</v>
      </c>
      <c r="N62" s="255">
        <f t="shared" si="32"/>
        <v>1292115.9038630086</v>
      </c>
      <c r="O62" s="255">
        <f t="shared" si="32"/>
        <v>1896284.4897944236</v>
      </c>
      <c r="P62" s="255">
        <f t="shared" si="32"/>
        <v>3169224.6174855232</v>
      </c>
      <c r="Q62" s="255">
        <f t="shared" si="32"/>
        <v>2938874.094561256</v>
      </c>
      <c r="R62" s="255">
        <f t="shared" si="32"/>
        <v>3781358.2509000003</v>
      </c>
      <c r="S62" s="255">
        <f t="shared" si="32"/>
        <v>5567432.1561636245</v>
      </c>
      <c r="T62" s="255">
        <f t="shared" si="32"/>
        <v>6177749.4480485581</v>
      </c>
      <c r="U62" s="255">
        <f t="shared" si="32"/>
        <v>6844255.4350086888</v>
      </c>
      <c r="V62" s="255">
        <f t="shared" si="32"/>
        <v>7704004.4050086886</v>
      </c>
      <c r="W62" s="255">
        <f t="shared" si="32"/>
        <v>8542621.8035724182</v>
      </c>
      <c r="X62" s="255">
        <f t="shared" si="32"/>
        <v>9594040.7958634738</v>
      </c>
      <c r="Y62" s="255">
        <f t="shared" si="32"/>
        <v>9780369.842050463</v>
      </c>
      <c r="Z62" s="255">
        <f t="shared" si="32"/>
        <v>9080008.6699999999</v>
      </c>
      <c r="AA62" s="255">
        <f t="shared" si="32"/>
        <v>9080008.6699999999</v>
      </c>
      <c r="AB62" s="255">
        <f t="shared" si="32"/>
        <v>9080008.6699999999</v>
      </c>
      <c r="AC62" s="255">
        <f t="shared" si="32"/>
        <v>9080008.6699999999</v>
      </c>
      <c r="AD62" s="251"/>
      <c r="AE62" s="185">
        <v>55</v>
      </c>
    </row>
    <row r="63" spans="1:31">
      <c r="A63" s="209" t="s">
        <v>53</v>
      </c>
      <c r="B63" s="250">
        <f>IFERROR(HLOOKUP($B$7,$F$8:$AC$75,AE63,FALSE),"-  ")</f>
        <v>0.30786770320334006</v>
      </c>
      <c r="F63" s="250">
        <f t="shared" ref="F63:AC63" si="33">IFERROR(F61/F60,"-  ")</f>
        <v>8.2939412236359713E-5</v>
      </c>
      <c r="G63" s="250">
        <f t="shared" si="33"/>
        <v>9.1894251206786008E-4</v>
      </c>
      <c r="H63" s="250">
        <f t="shared" si="33"/>
        <v>3.4238456735270918E-3</v>
      </c>
      <c r="I63" s="250">
        <f t="shared" si="33"/>
        <v>7.6367670450045192E-3</v>
      </c>
      <c r="J63" s="250">
        <f t="shared" si="33"/>
        <v>2.4616352112974051E-2</v>
      </c>
      <c r="K63" s="250">
        <f t="shared" si="33"/>
        <v>2.5151873230779585E-2</v>
      </c>
      <c r="L63" s="250">
        <f t="shared" si="33"/>
        <v>2.7612900539568153E-2</v>
      </c>
      <c r="M63" s="250">
        <f t="shared" si="33"/>
        <v>4.2056205060851969E-2</v>
      </c>
      <c r="N63" s="250">
        <f t="shared" si="33"/>
        <v>4.3038927324846502E-2</v>
      </c>
      <c r="O63" s="250">
        <f t="shared" si="33"/>
        <v>6.353564629913537E-2</v>
      </c>
      <c r="P63" s="250">
        <f t="shared" si="33"/>
        <v>8.0832666061239317E-2</v>
      </c>
      <c r="Q63" s="250">
        <f t="shared" si="33"/>
        <v>9.4747352408092775E-2</v>
      </c>
      <c r="R63" s="250">
        <f t="shared" si="33"/>
        <v>0.11669315818254614</v>
      </c>
      <c r="S63" s="250">
        <f t="shared" si="33"/>
        <v>0.15466461100749407</v>
      </c>
      <c r="T63" s="250">
        <f t="shared" si="33"/>
        <v>0.17200873007541803</v>
      </c>
      <c r="U63" s="250">
        <f t="shared" si="33"/>
        <v>0.19447170528978597</v>
      </c>
      <c r="V63" s="250">
        <f t="shared" si="33"/>
        <v>0.22362244185239072</v>
      </c>
      <c r="W63" s="250">
        <f t="shared" si="33"/>
        <v>0.24892486631501967</v>
      </c>
      <c r="X63" s="250">
        <f t="shared" si="33"/>
        <v>0.28146452289231527</v>
      </c>
      <c r="Y63" s="250">
        <f t="shared" si="33"/>
        <v>0.30786770320334006</v>
      </c>
      <c r="Z63" s="250">
        <f t="shared" si="33"/>
        <v>0.30786770320334006</v>
      </c>
      <c r="AA63" s="250">
        <f t="shared" si="33"/>
        <v>0.30786770320334006</v>
      </c>
      <c r="AB63" s="250">
        <f t="shared" si="33"/>
        <v>0.30786770320334006</v>
      </c>
      <c r="AC63" s="250">
        <f t="shared" si="33"/>
        <v>0.30786770320334006</v>
      </c>
      <c r="AD63" s="251"/>
      <c r="AE63" s="185">
        <v>56</v>
      </c>
    </row>
    <row r="64" spans="1:31">
      <c r="A64" s="209" t="s">
        <v>54</v>
      </c>
      <c r="B64" s="250">
        <f>IFERROR(HLOOKUP($B$7,$F$8:$AC$75,AE64,FALSE),"-  ")</f>
        <v>0.33161422077709202</v>
      </c>
      <c r="F64" s="250">
        <f t="shared" ref="F64:AC64" si="34">IFERROR(F62/F60,"-  ")</f>
        <v>8.2939412236359713E-5</v>
      </c>
      <c r="G64" s="250">
        <f t="shared" si="34"/>
        <v>9.1894251206786008E-4</v>
      </c>
      <c r="H64" s="250">
        <f t="shared" si="34"/>
        <v>3.4238456735270918E-3</v>
      </c>
      <c r="I64" s="250">
        <f t="shared" si="34"/>
        <v>7.6367670450045192E-3</v>
      </c>
      <c r="J64" s="250">
        <f t="shared" si="34"/>
        <v>2.4697794854036607E-2</v>
      </c>
      <c r="K64" s="250">
        <f t="shared" si="34"/>
        <v>2.5868066632080897E-2</v>
      </c>
      <c r="L64" s="250">
        <f t="shared" si="34"/>
        <v>2.8377866326218602E-2</v>
      </c>
      <c r="M64" s="250">
        <f t="shared" si="34"/>
        <v>4.2825947505416052E-2</v>
      </c>
      <c r="N64" s="250">
        <f t="shared" si="34"/>
        <v>4.3810614070130857E-2</v>
      </c>
      <c r="O64" s="250">
        <f t="shared" si="34"/>
        <v>6.4295615974684611E-2</v>
      </c>
      <c r="P64" s="250">
        <f t="shared" si="34"/>
        <v>0.10745605421550242</v>
      </c>
      <c r="Q64" s="250">
        <f t="shared" si="34"/>
        <v>9.964576581140748E-2</v>
      </c>
      <c r="R64" s="250">
        <f t="shared" si="34"/>
        <v>0.12821111983515127</v>
      </c>
      <c r="S64" s="250">
        <f t="shared" si="34"/>
        <v>0.18876992445190191</v>
      </c>
      <c r="T64" s="250">
        <f t="shared" si="34"/>
        <v>0.20946340500976759</v>
      </c>
      <c r="U64" s="250">
        <f t="shared" si="34"/>
        <v>0.23206202521314356</v>
      </c>
      <c r="V64" s="250">
        <f t="shared" si="34"/>
        <v>0.26121276177574831</v>
      </c>
      <c r="W64" s="250">
        <f t="shared" si="34"/>
        <v>0.28964700911465263</v>
      </c>
      <c r="X64" s="250">
        <f t="shared" si="34"/>
        <v>0.32529652906836182</v>
      </c>
      <c r="Y64" s="250">
        <f t="shared" si="34"/>
        <v>0.33161422077709202</v>
      </c>
      <c r="Z64" s="250">
        <f t="shared" si="34"/>
        <v>0.30786770320334006</v>
      </c>
      <c r="AA64" s="250">
        <f t="shared" si="34"/>
        <v>0.30786770320334006</v>
      </c>
      <c r="AB64" s="250">
        <f t="shared" si="34"/>
        <v>0.30786770320334006</v>
      </c>
      <c r="AC64" s="250">
        <f t="shared" si="34"/>
        <v>0.30786770320334006</v>
      </c>
      <c r="AD64" s="251"/>
      <c r="AE64" s="185">
        <v>57</v>
      </c>
    </row>
    <row r="65" spans="1:31">
      <c r="A65" s="204" t="s">
        <v>15</v>
      </c>
      <c r="B65" s="205"/>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70"/>
      <c r="AE65" s="185">
        <v>58</v>
      </c>
    </row>
    <row r="66" spans="1:31">
      <c r="A66" s="207" t="s">
        <v>16</v>
      </c>
      <c r="B66" s="283">
        <f>HLOOKUP($B$7,$F$8:$AC$75,AE66,FALSE)</f>
        <v>0</v>
      </c>
      <c r="E66" s="208" t="s">
        <v>30</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03"/>
      <c r="AE66" s="185">
        <v>59</v>
      </c>
    </row>
    <row r="67" spans="1:31">
      <c r="A67" s="207" t="s">
        <v>17</v>
      </c>
      <c r="B67" s="283">
        <f>HLOOKUP($B$7,$F$8:$AC$75,AE67,FALSE)</f>
        <v>0</v>
      </c>
      <c r="E67" s="208" t="s">
        <v>30</v>
      </c>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03"/>
      <c r="AE67" s="185">
        <v>60</v>
      </c>
    </row>
    <row r="68" spans="1:31">
      <c r="A68" s="207" t="s">
        <v>18</v>
      </c>
      <c r="B68" s="283">
        <f>HLOOKUP($B$7,$F$8:$AC$75,AE68,FALSE)</f>
        <v>0</v>
      </c>
      <c r="E68" s="208" t="s">
        <v>30</v>
      </c>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03"/>
      <c r="AE68" s="185">
        <v>61</v>
      </c>
    </row>
    <row r="69" spans="1:31">
      <c r="A69" s="207" t="s">
        <v>19</v>
      </c>
      <c r="B69" s="283">
        <f>HLOOKUP($B$7,$F$8:$AC$75,AE69,FALSE)</f>
        <v>0.9</v>
      </c>
      <c r="E69" s="208" t="s">
        <v>31</v>
      </c>
      <c r="F69" s="412">
        <v>0.9</v>
      </c>
      <c r="G69" s="412">
        <v>0.9</v>
      </c>
      <c r="H69" s="412">
        <v>0.9</v>
      </c>
      <c r="I69" s="412">
        <v>0.9</v>
      </c>
      <c r="J69" s="412">
        <v>0.9</v>
      </c>
      <c r="K69" s="412">
        <v>0.9</v>
      </c>
      <c r="L69" s="412">
        <v>0.9</v>
      </c>
      <c r="M69" s="412">
        <v>0.9</v>
      </c>
      <c r="N69" s="412">
        <v>0.9</v>
      </c>
      <c r="O69" s="412">
        <v>0.9</v>
      </c>
      <c r="P69" s="412">
        <v>0.9</v>
      </c>
      <c r="Q69" s="412">
        <v>0.9</v>
      </c>
      <c r="R69" s="412">
        <v>0.9</v>
      </c>
      <c r="S69" s="412">
        <v>0.9</v>
      </c>
      <c r="T69" s="412">
        <v>0.9</v>
      </c>
      <c r="U69" s="412">
        <v>0.9</v>
      </c>
      <c r="V69" s="412">
        <v>0.9</v>
      </c>
      <c r="W69" s="412">
        <v>0.9</v>
      </c>
      <c r="X69" s="412">
        <v>0.9</v>
      </c>
      <c r="Y69" s="225">
        <v>0.9</v>
      </c>
      <c r="Z69" s="225"/>
      <c r="AA69" s="225"/>
      <c r="AB69" s="225"/>
      <c r="AC69" s="225"/>
      <c r="AD69" s="203"/>
      <c r="AE69" s="185">
        <v>62</v>
      </c>
    </row>
    <row r="70" spans="1:31">
      <c r="A70" s="204" t="s">
        <v>6</v>
      </c>
      <c r="B70" s="205"/>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70"/>
      <c r="AE70" s="185">
        <v>63</v>
      </c>
    </row>
    <row r="71" spans="1:31">
      <c r="A71" s="207" t="s">
        <v>1</v>
      </c>
      <c r="B71" s="271">
        <f>HLOOKUP($B$7,$F$8:$AC$75,AE71,FALSE)</f>
        <v>4170</v>
      </c>
      <c r="E71" s="208" t="s">
        <v>110</v>
      </c>
      <c r="F71" s="7">
        <v>89</v>
      </c>
      <c r="G71" s="286">
        <v>272</v>
      </c>
      <c r="H71" s="7">
        <v>430</v>
      </c>
      <c r="I71" s="7">
        <v>600</v>
      </c>
      <c r="J71" s="169">
        <v>729</v>
      </c>
      <c r="K71" s="169">
        <v>985</v>
      </c>
      <c r="L71" s="7">
        <v>1197</v>
      </c>
      <c r="M71" s="7">
        <v>1336</v>
      </c>
      <c r="N71" s="7">
        <v>2032</v>
      </c>
      <c r="O71" s="7">
        <v>2230</v>
      </c>
      <c r="P71" s="7">
        <v>2341</v>
      </c>
      <c r="Q71" s="7">
        <v>2514</v>
      </c>
      <c r="R71" s="272">
        <v>2701</v>
      </c>
      <c r="S71" s="272">
        <v>2900</v>
      </c>
      <c r="T71" s="272">
        <v>3038</v>
      </c>
      <c r="U71" s="272">
        <v>3159</v>
      </c>
      <c r="V71" s="357">
        <v>3498</v>
      </c>
      <c r="W71" s="429">
        <v>3697</v>
      </c>
      <c r="X71" s="272">
        <v>3921</v>
      </c>
      <c r="Y71" s="272">
        <v>4170</v>
      </c>
      <c r="Z71" s="272"/>
      <c r="AA71" s="272"/>
      <c r="AB71" s="272"/>
      <c r="AC71" s="272"/>
      <c r="AD71" s="270"/>
      <c r="AE71" s="185">
        <v>64</v>
      </c>
    </row>
    <row r="72" spans="1:31">
      <c r="A72" s="207" t="s">
        <v>32</v>
      </c>
      <c r="B72" s="271">
        <f>HLOOKUP($B$7,$F$8:$AC$75,AE72,FALSE)</f>
        <v>4170</v>
      </c>
      <c r="E72" s="208" t="s">
        <v>110</v>
      </c>
      <c r="F72" s="7">
        <v>89</v>
      </c>
      <c r="G72" s="286">
        <v>272</v>
      </c>
      <c r="H72" s="7">
        <v>430</v>
      </c>
      <c r="I72" s="7">
        <v>600</v>
      </c>
      <c r="J72" s="169">
        <v>729</v>
      </c>
      <c r="K72" s="169">
        <v>985</v>
      </c>
      <c r="L72" s="7">
        <v>1197</v>
      </c>
      <c r="M72" s="7">
        <v>1336</v>
      </c>
      <c r="N72" s="7">
        <v>2032</v>
      </c>
      <c r="O72" s="7">
        <v>2230</v>
      </c>
      <c r="P72" s="7">
        <v>2341</v>
      </c>
      <c r="Q72" s="7">
        <v>2514</v>
      </c>
      <c r="R72" s="272">
        <v>2701</v>
      </c>
      <c r="S72" s="272">
        <v>2900</v>
      </c>
      <c r="T72" s="272">
        <v>3038</v>
      </c>
      <c r="U72" s="272">
        <v>3159</v>
      </c>
      <c r="V72" s="357">
        <v>3498</v>
      </c>
      <c r="W72" s="429">
        <v>3697</v>
      </c>
      <c r="X72" s="272">
        <v>3921</v>
      </c>
      <c r="Y72" s="272">
        <v>4170</v>
      </c>
      <c r="Z72" s="272"/>
      <c r="AA72" s="272"/>
      <c r="AB72" s="272"/>
      <c r="AC72" s="272"/>
      <c r="AD72" s="270"/>
      <c r="AE72" s="185">
        <v>65</v>
      </c>
    </row>
    <row r="73" spans="1:31" s="185" customFormat="1">
      <c r="A73" s="204" t="s">
        <v>27</v>
      </c>
      <c r="B73" s="205"/>
      <c r="C73" s="226"/>
      <c r="E73" s="226"/>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70"/>
      <c r="AE73" s="185">
        <v>66</v>
      </c>
    </row>
    <row r="74" spans="1:31" s="185" customFormat="1">
      <c r="A74" s="207" t="s">
        <v>108</v>
      </c>
      <c r="B74" s="271">
        <f>HLOOKUP($B$7,$F$8:$AC$75,AE74,FALSE)</f>
        <v>0</v>
      </c>
      <c r="C74" s="226"/>
      <c r="E74" s="208" t="s">
        <v>28</v>
      </c>
      <c r="F74" s="284"/>
      <c r="G74" s="284"/>
      <c r="H74" s="285"/>
      <c r="I74" s="284">
        <f>H74</f>
        <v>0</v>
      </c>
      <c r="J74" s="284">
        <f>H74</f>
        <v>0</v>
      </c>
      <c r="K74" s="285"/>
      <c r="L74" s="284">
        <f>K74</f>
        <v>0</v>
      </c>
      <c r="M74" s="284">
        <f>K74</f>
        <v>0</v>
      </c>
      <c r="N74" s="285"/>
      <c r="O74" s="284">
        <f>N74</f>
        <v>0</v>
      </c>
      <c r="P74" s="284">
        <f>N74</f>
        <v>0</v>
      </c>
      <c r="Q74" s="285"/>
      <c r="R74" s="284">
        <f>Q74</f>
        <v>0</v>
      </c>
      <c r="S74" s="284">
        <f>Q74</f>
        <v>0</v>
      </c>
      <c r="T74" s="285"/>
      <c r="U74" s="284">
        <f>T74</f>
        <v>0</v>
      </c>
      <c r="V74" s="284">
        <f>T74</f>
        <v>0</v>
      </c>
      <c r="W74" s="285">
        <v>0</v>
      </c>
      <c r="X74" s="284">
        <f>W74</f>
        <v>0</v>
      </c>
      <c r="Y74" s="284">
        <f>W74</f>
        <v>0</v>
      </c>
      <c r="Z74" s="285"/>
      <c r="AA74" s="284">
        <f>Z74</f>
        <v>0</v>
      </c>
      <c r="AB74" s="284">
        <f>Z74</f>
        <v>0</v>
      </c>
      <c r="AC74" s="285"/>
      <c r="AD74" s="270"/>
      <c r="AE74" s="185">
        <v>67</v>
      </c>
    </row>
    <row r="75" spans="1:31" s="185" customFormat="1" ht="15" customHeight="1">
      <c r="A75" s="207" t="s">
        <v>109</v>
      </c>
      <c r="B75" s="271">
        <f>HLOOKUP($B$7,$F$8:$AC$75,AE75,FALSE)</f>
        <v>0</v>
      </c>
      <c r="C75" s="226"/>
      <c r="D75" s="226"/>
      <c r="E75" s="208" t="s">
        <v>28</v>
      </c>
      <c r="F75" s="284"/>
      <c r="G75" s="284"/>
      <c r="H75" s="285"/>
      <c r="I75" s="284">
        <f>H75</f>
        <v>0</v>
      </c>
      <c r="J75" s="284">
        <f>H75</f>
        <v>0</v>
      </c>
      <c r="K75" s="285"/>
      <c r="L75" s="284">
        <f>K75</f>
        <v>0</v>
      </c>
      <c r="M75" s="284">
        <f>K75</f>
        <v>0</v>
      </c>
      <c r="N75" s="285"/>
      <c r="O75" s="284">
        <f>N75</f>
        <v>0</v>
      </c>
      <c r="P75" s="284">
        <f>N75</f>
        <v>0</v>
      </c>
      <c r="Q75" s="285"/>
      <c r="R75" s="284">
        <f>Q75</f>
        <v>0</v>
      </c>
      <c r="S75" s="284">
        <f>Q75</f>
        <v>0</v>
      </c>
      <c r="T75" s="285"/>
      <c r="U75" s="284">
        <f>T75</f>
        <v>0</v>
      </c>
      <c r="V75" s="284">
        <f>T75</f>
        <v>0</v>
      </c>
      <c r="W75" s="285">
        <v>0</v>
      </c>
      <c r="X75" s="284">
        <f>W75</f>
        <v>0</v>
      </c>
      <c r="Y75" s="284">
        <f>W75</f>
        <v>0</v>
      </c>
      <c r="Z75" s="285"/>
      <c r="AA75" s="284">
        <f>Z75</f>
        <v>0</v>
      </c>
      <c r="AB75" s="284">
        <f>Z75</f>
        <v>0</v>
      </c>
      <c r="AC75" s="285"/>
      <c r="AD75" s="270"/>
      <c r="AE75" s="185">
        <v>68</v>
      </c>
    </row>
    <row r="76" spans="1:31" s="185" customFormat="1" ht="15" customHeight="1">
      <c r="C76" s="226"/>
      <c r="D76" s="226"/>
      <c r="E76" s="226"/>
      <c r="F76" s="226"/>
      <c r="G76" s="226"/>
      <c r="H76" s="226"/>
      <c r="I76" s="226"/>
      <c r="J76" s="226"/>
      <c r="K76" s="226"/>
      <c r="L76" s="226"/>
      <c r="M76" s="226"/>
      <c r="N76" s="226"/>
      <c r="O76" s="226"/>
      <c r="P76" s="226"/>
      <c r="Q76" s="226"/>
      <c r="R76" s="226"/>
      <c r="S76" s="226"/>
      <c r="T76" s="226"/>
      <c r="U76" s="226"/>
      <c r="V76" s="435"/>
      <c r="W76" s="439"/>
      <c r="X76" s="438"/>
      <c r="Y76" s="226"/>
      <c r="Z76" s="226"/>
      <c r="AA76" s="226"/>
      <c r="AB76" s="226"/>
      <c r="AC76" s="226"/>
      <c r="AD76" s="227"/>
    </row>
    <row r="77" spans="1:31" s="185" customFormat="1">
      <c r="A77" s="228" t="s">
        <v>36</v>
      </c>
      <c r="B77" s="229"/>
      <c r="C77" s="226"/>
      <c r="AD77" s="227"/>
    </row>
    <row r="78" spans="1:31" s="185" customFormat="1">
      <c r="A78" s="204" t="s">
        <v>26</v>
      </c>
      <c r="B78" s="197"/>
      <c r="C78" s="226"/>
      <c r="S78" s="154"/>
      <c r="T78" s="154"/>
      <c r="U78" s="154"/>
      <c r="V78" s="154"/>
      <c r="AD78" s="227"/>
    </row>
    <row r="79" spans="1:31" s="185" customFormat="1">
      <c r="A79" s="230">
        <f>VLOOKUP(B7,E88:T111,2,FALSE)</f>
        <v>0</v>
      </c>
      <c r="B79" s="231"/>
      <c r="C79" s="226"/>
      <c r="AD79" s="227"/>
    </row>
    <row r="80" spans="1:31" s="185" customFormat="1">
      <c r="A80" s="204" t="s">
        <v>99</v>
      </c>
      <c r="B80" s="197"/>
      <c r="C80" s="226"/>
      <c r="AD80" s="227"/>
    </row>
    <row r="81" spans="1:32" s="185" customFormat="1">
      <c r="A81" s="230">
        <f>VLOOKUP(B7,E88:T111,6,FALSE)</f>
        <v>0</v>
      </c>
      <c r="B81" s="232"/>
      <c r="C81" s="226"/>
      <c r="AD81" s="227"/>
    </row>
    <row r="82" spans="1:32" s="185" customFormat="1">
      <c r="A82" s="204" t="s">
        <v>37</v>
      </c>
      <c r="B82" s="197"/>
      <c r="C82" s="226"/>
      <c r="AD82" s="227"/>
    </row>
    <row r="83" spans="1:32" s="185" customFormat="1" ht="15" customHeight="1">
      <c r="A83" s="230">
        <f>VLOOKUP(B7,E88:T111,10,FALSE)</f>
        <v>0</v>
      </c>
      <c r="B83" s="233"/>
      <c r="C83" s="226"/>
      <c r="AD83" s="227"/>
    </row>
    <row r="84" spans="1:32">
      <c r="A84" s="204" t="s">
        <v>49</v>
      </c>
    </row>
    <row r="85" spans="1:32" ht="29.25" customHeight="1">
      <c r="A85" s="230">
        <f>VLOOKUP(B7,E88:T111,14,FALSE)</f>
        <v>0</v>
      </c>
      <c r="D85" s="473" t="s">
        <v>35</v>
      </c>
      <c r="E85" s="473"/>
      <c r="F85" s="473"/>
      <c r="G85" s="473"/>
      <c r="H85" s="226"/>
      <c r="I85" s="226"/>
      <c r="J85" s="226"/>
      <c r="K85" s="226"/>
      <c r="L85" s="226"/>
      <c r="M85" s="226"/>
      <c r="N85" s="226"/>
      <c r="O85" s="226"/>
      <c r="P85" s="226"/>
      <c r="Q85" s="226"/>
      <c r="R85" s="226"/>
      <c r="S85" s="226"/>
      <c r="T85" s="226"/>
      <c r="U85" s="226"/>
      <c r="V85" s="226"/>
      <c r="W85" s="226"/>
      <c r="X85" s="226"/>
      <c r="Y85" s="226"/>
      <c r="Z85" s="226"/>
      <c r="AA85" s="226"/>
      <c r="AB85" s="226"/>
      <c r="AC85" s="226"/>
    </row>
    <row r="86" spans="1:32">
      <c r="A86" s="234"/>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row>
    <row r="87" spans="1:32">
      <c r="A87" s="231"/>
      <c r="D87" s="226"/>
      <c r="E87" s="183"/>
      <c r="F87" s="474" t="s">
        <v>26</v>
      </c>
      <c r="G87" s="474"/>
      <c r="H87" s="474"/>
      <c r="I87" s="474"/>
      <c r="J87" s="474" t="s">
        <v>99</v>
      </c>
      <c r="K87" s="474"/>
      <c r="L87" s="474"/>
      <c r="M87" s="474"/>
      <c r="N87" s="474" t="s">
        <v>34</v>
      </c>
      <c r="O87" s="474"/>
      <c r="P87" s="474"/>
      <c r="Q87" s="474"/>
      <c r="R87" s="443" t="s">
        <v>49</v>
      </c>
      <c r="S87" s="443"/>
      <c r="T87" s="443"/>
      <c r="U87" s="193"/>
      <c r="V87" s="193"/>
      <c r="W87" s="193"/>
      <c r="X87" s="193"/>
      <c r="Y87" s="193"/>
      <c r="Z87" s="193"/>
      <c r="AA87" s="193"/>
      <c r="AB87" s="193"/>
      <c r="AC87" s="193"/>
      <c r="AD87" s="474" t="s">
        <v>49</v>
      </c>
      <c r="AE87" s="474"/>
      <c r="AF87" s="474"/>
    </row>
    <row r="88" spans="1:32">
      <c r="D88" s="226"/>
      <c r="E88" s="199">
        <v>40909</v>
      </c>
      <c r="F88" s="465"/>
      <c r="G88" s="465"/>
      <c r="H88" s="465"/>
      <c r="I88" s="465"/>
      <c r="J88" s="465"/>
      <c r="K88" s="465"/>
      <c r="L88" s="465"/>
      <c r="M88" s="465"/>
      <c r="N88" s="465"/>
      <c r="O88" s="465"/>
      <c r="P88" s="465"/>
      <c r="Q88" s="465"/>
      <c r="R88" s="445" t="s">
        <v>165</v>
      </c>
      <c r="S88" s="445"/>
      <c r="T88" s="445"/>
      <c r="AD88" s="183"/>
    </row>
    <row r="89" spans="1:32">
      <c r="D89" s="226"/>
      <c r="E89" s="199">
        <v>40940</v>
      </c>
      <c r="F89" s="465"/>
      <c r="G89" s="465"/>
      <c r="H89" s="465"/>
      <c r="I89" s="465"/>
      <c r="J89" s="465"/>
      <c r="K89" s="465"/>
      <c r="L89" s="465"/>
      <c r="M89" s="465"/>
      <c r="N89" s="465"/>
      <c r="O89" s="465"/>
      <c r="P89" s="465"/>
      <c r="Q89" s="465"/>
      <c r="R89" s="445" t="s">
        <v>166</v>
      </c>
      <c r="S89" s="445"/>
      <c r="T89" s="445"/>
      <c r="AD89" s="183"/>
    </row>
    <row r="90" spans="1:32">
      <c r="D90" s="226"/>
      <c r="E90" s="199">
        <v>40969</v>
      </c>
      <c r="F90" s="465"/>
      <c r="G90" s="465"/>
      <c r="H90" s="465"/>
      <c r="I90" s="465"/>
      <c r="J90" s="465"/>
      <c r="K90" s="465"/>
      <c r="L90" s="465"/>
      <c r="M90" s="465"/>
      <c r="N90" s="465"/>
      <c r="O90" s="465"/>
      <c r="P90" s="465"/>
      <c r="Q90" s="465"/>
      <c r="R90" s="445" t="s">
        <v>167</v>
      </c>
      <c r="S90" s="445"/>
      <c r="T90" s="445"/>
      <c r="AD90" s="183"/>
    </row>
    <row r="91" spans="1:32">
      <c r="D91" s="226"/>
      <c r="E91" s="199">
        <v>41000</v>
      </c>
      <c r="F91" s="465"/>
      <c r="G91" s="465"/>
      <c r="H91" s="465"/>
      <c r="I91" s="465"/>
      <c r="J91" s="465"/>
      <c r="K91" s="465"/>
      <c r="L91" s="465"/>
      <c r="M91" s="465"/>
      <c r="N91" s="465"/>
      <c r="O91" s="465"/>
      <c r="P91" s="465"/>
      <c r="Q91" s="465"/>
      <c r="R91" s="445"/>
      <c r="S91" s="445"/>
      <c r="T91" s="445"/>
      <c r="AD91" s="183"/>
    </row>
    <row r="92" spans="1:32">
      <c r="D92" s="226"/>
      <c r="E92" s="199">
        <v>41030</v>
      </c>
      <c r="F92" s="465"/>
      <c r="G92" s="465"/>
      <c r="H92" s="465"/>
      <c r="I92" s="465"/>
      <c r="J92" s="465"/>
      <c r="K92" s="465"/>
      <c r="L92" s="465"/>
      <c r="M92" s="465"/>
      <c r="N92" s="465"/>
      <c r="O92" s="465"/>
      <c r="P92" s="465"/>
      <c r="Q92" s="465"/>
      <c r="R92" s="445"/>
      <c r="S92" s="445"/>
      <c r="T92" s="445"/>
      <c r="AD92" s="183"/>
    </row>
    <row r="93" spans="1:32">
      <c r="D93" s="226"/>
      <c r="E93" s="199">
        <v>41061</v>
      </c>
      <c r="F93" s="465"/>
      <c r="G93" s="465"/>
      <c r="H93" s="465"/>
      <c r="I93" s="465"/>
      <c r="J93" s="465"/>
      <c r="K93" s="465"/>
      <c r="L93" s="465"/>
      <c r="M93" s="465"/>
      <c r="N93" s="465"/>
      <c r="O93" s="465"/>
      <c r="P93" s="465"/>
      <c r="Q93" s="465"/>
      <c r="R93" s="445"/>
      <c r="S93" s="445"/>
      <c r="T93" s="445"/>
      <c r="AD93" s="183"/>
    </row>
    <row r="94" spans="1:32">
      <c r="D94" s="226"/>
      <c r="E94" s="199">
        <v>41091</v>
      </c>
      <c r="F94" s="465"/>
      <c r="G94" s="465"/>
      <c r="H94" s="465"/>
      <c r="I94" s="465"/>
      <c r="J94" s="465"/>
      <c r="K94" s="465"/>
      <c r="L94" s="465"/>
      <c r="M94" s="465"/>
      <c r="N94" s="465"/>
      <c r="O94" s="465"/>
      <c r="P94" s="465"/>
      <c r="Q94" s="465"/>
      <c r="R94" s="445" t="s">
        <v>121</v>
      </c>
      <c r="S94" s="445"/>
      <c r="T94" s="445"/>
      <c r="AD94" s="183"/>
    </row>
    <row r="95" spans="1:32">
      <c r="D95" s="226"/>
      <c r="E95" s="199">
        <v>41122</v>
      </c>
      <c r="F95" s="465"/>
      <c r="G95" s="465"/>
      <c r="H95" s="465"/>
      <c r="I95" s="465"/>
      <c r="J95" s="465"/>
      <c r="K95" s="465"/>
      <c r="L95" s="465"/>
      <c r="M95" s="465"/>
      <c r="N95" s="465"/>
      <c r="O95" s="465"/>
      <c r="P95" s="465"/>
      <c r="Q95" s="465"/>
      <c r="R95" s="445" t="s">
        <v>121</v>
      </c>
      <c r="S95" s="445"/>
      <c r="T95" s="445"/>
      <c r="AD95" s="183"/>
    </row>
    <row r="96" spans="1:32">
      <c r="D96" s="235"/>
      <c r="E96" s="199">
        <v>41153</v>
      </c>
      <c r="F96" s="465"/>
      <c r="G96" s="465"/>
      <c r="H96" s="465"/>
      <c r="I96" s="465"/>
      <c r="J96" s="465"/>
      <c r="K96" s="465"/>
      <c r="L96" s="465"/>
      <c r="M96" s="465"/>
      <c r="N96" s="465"/>
      <c r="O96" s="465"/>
      <c r="P96" s="465"/>
      <c r="Q96" s="465"/>
      <c r="R96" s="445"/>
      <c r="S96" s="445"/>
      <c r="T96" s="445"/>
      <c r="AD96" s="183"/>
    </row>
    <row r="97" spans="4:20" s="183" customFormat="1">
      <c r="D97" s="235"/>
      <c r="E97" s="199">
        <v>41183</v>
      </c>
      <c r="F97" s="465"/>
      <c r="G97" s="465"/>
      <c r="H97" s="465"/>
      <c r="I97" s="465"/>
      <c r="J97" s="465"/>
      <c r="K97" s="465"/>
      <c r="L97" s="465"/>
      <c r="M97" s="465"/>
      <c r="N97" s="465"/>
      <c r="O97" s="465"/>
      <c r="P97" s="465"/>
      <c r="Q97" s="465"/>
      <c r="R97" s="445"/>
      <c r="S97" s="445"/>
      <c r="T97" s="445"/>
    </row>
    <row r="98" spans="4:20" s="183" customFormat="1" ht="38.25" customHeight="1">
      <c r="D98" s="235"/>
      <c r="E98" s="199">
        <v>41214</v>
      </c>
      <c r="F98" s="465"/>
      <c r="G98" s="465"/>
      <c r="H98" s="465"/>
      <c r="I98" s="465"/>
      <c r="J98" s="465"/>
      <c r="K98" s="465"/>
      <c r="L98" s="465"/>
      <c r="M98" s="465"/>
      <c r="N98" s="465"/>
      <c r="O98" s="465"/>
      <c r="P98" s="465"/>
      <c r="Q98" s="465"/>
      <c r="R98" s="445" t="s">
        <v>182</v>
      </c>
      <c r="S98" s="445"/>
      <c r="T98" s="445"/>
    </row>
    <row r="99" spans="4:20" s="183" customFormat="1">
      <c r="D99" s="235"/>
      <c r="E99" s="199">
        <v>41244</v>
      </c>
      <c r="F99" s="465"/>
      <c r="G99" s="465"/>
      <c r="H99" s="465"/>
      <c r="I99" s="465"/>
      <c r="J99" s="465"/>
      <c r="K99" s="465"/>
      <c r="L99" s="465"/>
      <c r="M99" s="465"/>
      <c r="N99" s="465"/>
      <c r="O99" s="465"/>
      <c r="P99" s="465"/>
      <c r="Q99" s="465"/>
      <c r="R99" s="445" t="s">
        <v>183</v>
      </c>
      <c r="S99" s="445"/>
      <c r="T99" s="445"/>
    </row>
    <row r="100" spans="4:20" s="183" customFormat="1">
      <c r="D100" s="185"/>
      <c r="E100" s="199">
        <v>41275</v>
      </c>
      <c r="F100" s="465"/>
      <c r="G100" s="465"/>
      <c r="H100" s="465"/>
      <c r="I100" s="465"/>
      <c r="J100" s="465"/>
      <c r="K100" s="465"/>
      <c r="L100" s="465"/>
      <c r="M100" s="465"/>
      <c r="N100" s="465"/>
      <c r="O100" s="465"/>
      <c r="P100" s="465"/>
      <c r="Q100" s="465"/>
      <c r="R100" s="472" t="s">
        <v>184</v>
      </c>
      <c r="S100" s="472"/>
      <c r="T100" s="472"/>
    </row>
    <row r="101" spans="4:20" s="183" customFormat="1">
      <c r="D101" s="185"/>
      <c r="E101" s="199">
        <v>41306</v>
      </c>
      <c r="F101" s="465"/>
      <c r="G101" s="465"/>
      <c r="H101" s="465"/>
      <c r="I101" s="465"/>
      <c r="J101" s="465"/>
      <c r="K101" s="465"/>
      <c r="L101" s="465"/>
      <c r="M101" s="465"/>
      <c r="N101" s="465"/>
      <c r="O101" s="465"/>
      <c r="P101" s="465"/>
      <c r="Q101" s="465"/>
      <c r="R101" s="472"/>
      <c r="S101" s="472"/>
      <c r="T101" s="472"/>
    </row>
    <row r="102" spans="4:20" s="183" customFormat="1">
      <c r="D102" s="185"/>
      <c r="E102" s="199">
        <v>41334</v>
      </c>
      <c r="F102" s="465"/>
      <c r="G102" s="465"/>
      <c r="H102" s="465"/>
      <c r="I102" s="465"/>
      <c r="J102" s="465"/>
      <c r="K102" s="465"/>
      <c r="L102" s="465"/>
      <c r="M102" s="465"/>
      <c r="N102" s="465"/>
      <c r="O102" s="465"/>
      <c r="P102" s="465"/>
      <c r="Q102" s="465"/>
      <c r="R102" s="472"/>
      <c r="S102" s="472"/>
      <c r="T102" s="472"/>
    </row>
    <row r="103" spans="4:20" s="183" customFormat="1">
      <c r="D103" s="185"/>
      <c r="E103" s="199">
        <v>41365</v>
      </c>
      <c r="F103" s="465"/>
      <c r="G103" s="465"/>
      <c r="H103" s="465"/>
      <c r="I103" s="465"/>
      <c r="J103" s="465"/>
      <c r="K103" s="465"/>
      <c r="L103" s="465"/>
      <c r="M103" s="465"/>
      <c r="N103" s="465"/>
      <c r="O103" s="465"/>
      <c r="P103" s="465"/>
      <c r="Q103" s="465"/>
      <c r="R103" s="472"/>
      <c r="S103" s="472"/>
      <c r="T103" s="472"/>
    </row>
    <row r="104" spans="4:20" s="183" customFormat="1" ht="28.5" customHeight="1">
      <c r="D104" s="185"/>
      <c r="E104" s="199">
        <v>41395</v>
      </c>
      <c r="F104" s="465"/>
      <c r="G104" s="465"/>
      <c r="H104" s="465"/>
      <c r="I104" s="465"/>
      <c r="J104" s="465"/>
      <c r="K104" s="465"/>
      <c r="L104" s="465"/>
      <c r="M104" s="465"/>
      <c r="N104" s="465"/>
      <c r="O104" s="465"/>
      <c r="P104" s="465"/>
      <c r="Q104" s="465"/>
      <c r="R104" s="472"/>
      <c r="S104" s="472"/>
      <c r="T104" s="472"/>
    </row>
    <row r="105" spans="4:20" s="183" customFormat="1" ht="39" customHeight="1">
      <c r="D105" s="185"/>
      <c r="E105" s="199">
        <v>41426</v>
      </c>
      <c r="F105" s="465"/>
      <c r="G105" s="465"/>
      <c r="H105" s="465"/>
      <c r="I105" s="465"/>
      <c r="J105" s="465"/>
      <c r="K105" s="465"/>
      <c r="L105" s="465"/>
      <c r="M105" s="465"/>
      <c r="N105" s="465"/>
      <c r="O105" s="465"/>
      <c r="P105" s="465"/>
      <c r="Q105" s="465"/>
      <c r="R105" s="469" t="s">
        <v>194</v>
      </c>
      <c r="S105" s="470"/>
      <c r="T105" s="471"/>
    </row>
    <row r="106" spans="4:20" s="183" customFormat="1">
      <c r="D106" s="185"/>
      <c r="E106" s="199">
        <v>41456</v>
      </c>
      <c r="F106" s="465"/>
      <c r="G106" s="465"/>
      <c r="H106" s="465"/>
      <c r="I106" s="465"/>
      <c r="J106" s="465"/>
      <c r="K106" s="465"/>
      <c r="L106" s="465"/>
      <c r="M106" s="465"/>
      <c r="N106" s="465"/>
      <c r="O106" s="465"/>
      <c r="P106" s="465"/>
      <c r="Q106" s="465"/>
      <c r="R106" s="469"/>
      <c r="S106" s="470"/>
      <c r="T106" s="471"/>
    </row>
    <row r="107" spans="4:20" s="183" customFormat="1">
      <c r="D107" s="185"/>
      <c r="E107" s="199">
        <v>41487</v>
      </c>
      <c r="F107" s="465"/>
      <c r="G107" s="465"/>
      <c r="H107" s="465"/>
      <c r="I107" s="465"/>
      <c r="J107" s="465"/>
      <c r="K107" s="465"/>
      <c r="L107" s="465"/>
      <c r="M107" s="465"/>
      <c r="N107" s="465"/>
      <c r="O107" s="465"/>
      <c r="P107" s="465"/>
      <c r="Q107" s="465"/>
      <c r="R107" s="472"/>
      <c r="S107" s="472"/>
      <c r="T107" s="472"/>
    </row>
    <row r="108" spans="4:20" s="183" customFormat="1">
      <c r="D108" s="185"/>
      <c r="E108" s="199">
        <v>41518</v>
      </c>
      <c r="F108" s="465"/>
      <c r="G108" s="465"/>
      <c r="H108" s="465"/>
      <c r="I108" s="465"/>
      <c r="J108" s="465"/>
      <c r="K108" s="465"/>
      <c r="L108" s="465"/>
      <c r="M108" s="465"/>
      <c r="N108" s="465"/>
      <c r="O108" s="465"/>
      <c r="P108" s="465"/>
      <c r="Q108" s="465"/>
      <c r="R108" s="472"/>
      <c r="S108" s="472"/>
      <c r="T108" s="472"/>
    </row>
    <row r="109" spans="4:20" s="183" customFormat="1">
      <c r="D109" s="185"/>
      <c r="E109" s="199">
        <v>41548</v>
      </c>
      <c r="F109" s="465"/>
      <c r="G109" s="465"/>
      <c r="H109" s="465"/>
      <c r="I109" s="465"/>
      <c r="J109" s="465"/>
      <c r="K109" s="465"/>
      <c r="L109" s="465"/>
      <c r="M109" s="465"/>
      <c r="N109" s="465"/>
      <c r="O109" s="465"/>
      <c r="P109" s="465"/>
      <c r="Q109" s="465"/>
      <c r="R109" s="472"/>
      <c r="S109" s="472"/>
      <c r="T109" s="472"/>
    </row>
    <row r="110" spans="4:20" s="183" customFormat="1">
      <c r="D110" s="185"/>
      <c r="E110" s="199">
        <v>41579</v>
      </c>
      <c r="F110" s="465"/>
      <c r="G110" s="465"/>
      <c r="H110" s="465"/>
      <c r="I110" s="465"/>
      <c r="J110" s="465"/>
      <c r="K110" s="465"/>
      <c r="L110" s="465"/>
      <c r="M110" s="465"/>
      <c r="N110" s="465"/>
      <c r="O110" s="465"/>
      <c r="P110" s="465"/>
      <c r="Q110" s="465"/>
      <c r="R110" s="472"/>
      <c r="S110" s="472"/>
      <c r="T110" s="472"/>
    </row>
    <row r="111" spans="4:20" s="183" customFormat="1">
      <c r="D111" s="185"/>
      <c r="E111" s="199">
        <v>41609</v>
      </c>
      <c r="F111" s="465"/>
      <c r="G111" s="465"/>
      <c r="H111" s="465"/>
      <c r="I111" s="465"/>
      <c r="J111" s="465"/>
      <c r="K111" s="465"/>
      <c r="L111" s="465"/>
      <c r="M111" s="465"/>
      <c r="N111" s="465"/>
      <c r="O111" s="465"/>
      <c r="P111" s="465"/>
      <c r="Q111" s="465"/>
      <c r="R111" s="472"/>
      <c r="S111" s="472"/>
      <c r="T111" s="472"/>
    </row>
  </sheetData>
  <scenarios current="0">
    <scenario name="V11" locked="1" count="1" user="DEPIERROM" comment="Created by DEPIERROM on 7/19/2013">
      <inputCells r="V11" val="1212" numFmtId="164"/>
    </scenario>
  </scenarios>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F1"/>
    <mergeCell ref="D85:G85"/>
    <mergeCell ref="F87:I87"/>
    <mergeCell ref="J87:M87"/>
    <mergeCell ref="N87:Q87"/>
    <mergeCell ref="AD87:AF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topLeftCell="A2" zoomScaleNormal="100" workbookViewId="0">
      <pane xSplit="2" ySplit="7" topLeftCell="C9" activePane="bottomRight" state="frozen"/>
      <selection pane="topRight"/>
      <selection pane="bottomLeft"/>
      <selection pane="bottomRight" activeCell="B11" sqref="B11"/>
    </sheetView>
  </sheetViews>
  <sheetFormatPr defaultRowHeight="15"/>
  <cols>
    <col min="1" max="1" width="64.28515625" style="183" customWidth="1"/>
    <col min="2" max="2" width="37.7109375" style="183" customWidth="1"/>
    <col min="3" max="3" width="6.5703125" style="185" customWidth="1"/>
    <col min="4" max="4" width="4.7109375" style="185" customWidth="1"/>
    <col min="5" max="5" width="27.7109375" style="185" customWidth="1"/>
    <col min="6" max="6" width="15.7109375" style="185" customWidth="1"/>
    <col min="7" max="30" width="15.7109375" style="183" customWidth="1"/>
    <col min="31" max="31" width="6.42578125" style="183" customWidth="1"/>
    <col min="32" max="32" width="28.5703125" style="183" customWidth="1"/>
    <col min="33" max="33" width="15.7109375" style="183" customWidth="1"/>
    <col min="34" max="16384" width="9.140625" style="183"/>
  </cols>
  <sheetData>
    <row r="1" spans="1:31">
      <c r="A1" s="180" t="s">
        <v>3</v>
      </c>
      <c r="B1" s="105" t="s">
        <v>116</v>
      </c>
      <c r="C1" s="182"/>
      <c r="D1" s="473" t="s">
        <v>23</v>
      </c>
      <c r="E1" s="473"/>
      <c r="F1" s="473"/>
      <c r="G1" s="473"/>
    </row>
    <row r="2" spans="1:31">
      <c r="A2" s="180" t="s">
        <v>4</v>
      </c>
      <c r="B2" s="181" t="s">
        <v>160</v>
      </c>
      <c r="C2" s="182"/>
      <c r="E2" s="186"/>
      <c r="F2" s="187">
        <v>2012</v>
      </c>
      <c r="G2" s="187">
        <v>2013</v>
      </c>
      <c r="H2" s="187">
        <v>2014</v>
      </c>
      <c r="I2" s="187">
        <v>2015</v>
      </c>
    </row>
    <row r="3" spans="1:31">
      <c r="A3" s="180" t="s">
        <v>5</v>
      </c>
      <c r="B3" s="188" t="s">
        <v>98</v>
      </c>
      <c r="C3" s="189"/>
      <c r="E3" s="191" t="s">
        <v>61</v>
      </c>
      <c r="F3" s="267">
        <v>132210</v>
      </c>
      <c r="G3" s="267">
        <v>132210</v>
      </c>
      <c r="H3" s="267">
        <v>132210</v>
      </c>
      <c r="I3" s="267">
        <v>132210</v>
      </c>
    </row>
    <row r="4" spans="1:31">
      <c r="A4" s="180" t="s">
        <v>7</v>
      </c>
      <c r="B4" s="244">
        <v>40831</v>
      </c>
      <c r="C4" s="190"/>
      <c r="E4" s="191" t="s">
        <v>62</v>
      </c>
      <c r="F4" s="245">
        <v>5986359</v>
      </c>
      <c r="G4" s="245">
        <v>5986359</v>
      </c>
      <c r="H4" s="245">
        <v>5986359</v>
      </c>
      <c r="I4" s="245">
        <v>5986359</v>
      </c>
      <c r="K4" s="192"/>
      <c r="L4" s="192"/>
      <c r="M4" s="192"/>
      <c r="N4" s="192"/>
      <c r="O4" s="192"/>
      <c r="P4" s="192"/>
      <c r="Q4" s="192"/>
      <c r="R4" s="192"/>
      <c r="S4" s="192"/>
      <c r="T4" s="192"/>
      <c r="U4" s="192"/>
      <c r="V4" s="192"/>
      <c r="W4" s="192"/>
      <c r="X4" s="192"/>
      <c r="Y4" s="192"/>
      <c r="Z4" s="192"/>
      <c r="AA4" s="192"/>
      <c r="AB4" s="192"/>
      <c r="AC4" s="192"/>
      <c r="AD4" s="192"/>
      <c r="AE4" s="236"/>
    </row>
    <row r="5" spans="1:31">
      <c r="A5" s="180" t="s">
        <v>8</v>
      </c>
      <c r="B5" s="244">
        <v>40547</v>
      </c>
      <c r="C5" s="190"/>
      <c r="E5" s="183"/>
      <c r="F5" s="192"/>
      <c r="G5" s="192"/>
      <c r="H5" s="192"/>
      <c r="I5" s="192"/>
      <c r="J5" s="192"/>
      <c r="K5" s="192"/>
      <c r="L5" s="192"/>
      <c r="M5" s="192"/>
      <c r="N5" s="192"/>
      <c r="O5" s="192"/>
      <c r="P5" s="192"/>
      <c r="Q5" s="192"/>
      <c r="R5" s="192"/>
      <c r="S5" s="192"/>
      <c r="T5" s="192"/>
      <c r="U5" s="192"/>
      <c r="V5" s="192"/>
      <c r="W5" s="192"/>
      <c r="X5" s="192"/>
      <c r="Y5" s="192"/>
      <c r="Z5" s="192"/>
      <c r="AA5" s="192"/>
      <c r="AB5" s="192"/>
      <c r="AC5" s="236"/>
    </row>
    <row r="6" spans="1:31">
      <c r="A6" s="180" t="s">
        <v>86</v>
      </c>
      <c r="B6" s="244">
        <v>40909</v>
      </c>
      <c r="C6" s="190"/>
      <c r="E6" s="183"/>
      <c r="F6" s="192"/>
      <c r="G6" s="192"/>
      <c r="H6" s="192"/>
      <c r="I6" s="192"/>
      <c r="J6" s="192"/>
      <c r="K6" s="192"/>
      <c r="L6" s="192"/>
      <c r="M6" s="192"/>
      <c r="N6" s="192"/>
      <c r="O6" s="192"/>
      <c r="P6" s="192"/>
      <c r="Q6" s="192"/>
      <c r="R6" s="192"/>
      <c r="S6" s="192"/>
      <c r="T6" s="192"/>
      <c r="U6" s="192"/>
      <c r="V6" s="192"/>
      <c r="W6" s="192"/>
      <c r="X6" s="192"/>
      <c r="Y6" s="192"/>
      <c r="Z6" s="192"/>
      <c r="AA6" s="192"/>
      <c r="AB6" s="192"/>
      <c r="AC6" s="236"/>
    </row>
    <row r="7" spans="1:31">
      <c r="A7" s="180" t="s">
        <v>2</v>
      </c>
      <c r="B7" s="377">
        <v>41487</v>
      </c>
      <c r="C7" s="197"/>
      <c r="H7" s="192"/>
      <c r="I7" s="192"/>
      <c r="J7" s="192"/>
      <c r="K7" s="192"/>
      <c r="L7" s="192"/>
      <c r="M7" s="192"/>
      <c r="N7" s="192"/>
      <c r="O7" s="192"/>
      <c r="P7" s="192"/>
      <c r="Q7" s="192"/>
      <c r="R7" s="192"/>
      <c r="S7" s="192"/>
      <c r="T7" s="192"/>
      <c r="U7" s="192"/>
      <c r="V7" s="192"/>
      <c r="W7" s="192"/>
      <c r="X7" s="192"/>
      <c r="Y7" s="192"/>
      <c r="Z7" s="192"/>
      <c r="AA7" s="192"/>
      <c r="AB7" s="192"/>
      <c r="AC7" s="192"/>
      <c r="AD7" s="192"/>
      <c r="AE7" s="198" t="s">
        <v>33</v>
      </c>
    </row>
    <row r="8" spans="1:31">
      <c r="F8" s="199">
        <v>40909</v>
      </c>
      <c r="G8" s="199">
        <v>40940</v>
      </c>
      <c r="H8" s="199">
        <v>40969</v>
      </c>
      <c r="I8" s="199">
        <v>41000</v>
      </c>
      <c r="J8" s="199">
        <v>41030</v>
      </c>
      <c r="K8" s="199">
        <v>41061</v>
      </c>
      <c r="L8" s="199">
        <v>41091</v>
      </c>
      <c r="M8" s="199">
        <v>41122</v>
      </c>
      <c r="N8" s="199">
        <v>41153</v>
      </c>
      <c r="O8" s="199">
        <v>41183</v>
      </c>
      <c r="P8" s="199">
        <v>41214</v>
      </c>
      <c r="Q8" s="199">
        <v>41244</v>
      </c>
      <c r="R8" s="199">
        <v>41275</v>
      </c>
      <c r="S8" s="199">
        <v>41306</v>
      </c>
      <c r="T8" s="199">
        <v>41334</v>
      </c>
      <c r="U8" s="199">
        <v>41365</v>
      </c>
      <c r="V8" s="199">
        <v>41395</v>
      </c>
      <c r="W8" s="199">
        <v>41426</v>
      </c>
      <c r="X8" s="199">
        <v>41456</v>
      </c>
      <c r="Y8" s="199">
        <v>41487</v>
      </c>
      <c r="Z8" s="199">
        <v>41518</v>
      </c>
      <c r="AA8" s="199">
        <v>41548</v>
      </c>
      <c r="AB8" s="199">
        <v>41579</v>
      </c>
      <c r="AC8" s="199">
        <v>41609</v>
      </c>
      <c r="AD8" s="200" t="s">
        <v>0</v>
      </c>
      <c r="AE8" s="185">
        <v>1</v>
      </c>
    </row>
    <row r="9" spans="1:31">
      <c r="A9" s="197"/>
      <c r="B9" s="197"/>
      <c r="E9" s="201" t="s">
        <v>29</v>
      </c>
      <c r="F9" s="202">
        <v>1</v>
      </c>
      <c r="G9" s="202">
        <v>2</v>
      </c>
      <c r="H9" s="202">
        <v>3</v>
      </c>
      <c r="I9" s="202">
        <v>4</v>
      </c>
      <c r="J9" s="202">
        <v>5</v>
      </c>
      <c r="K9" s="202">
        <v>6</v>
      </c>
      <c r="L9" s="202">
        <v>7</v>
      </c>
      <c r="M9" s="202">
        <v>8</v>
      </c>
      <c r="N9" s="202">
        <v>9</v>
      </c>
      <c r="O9" s="202">
        <v>10</v>
      </c>
      <c r="P9" s="202">
        <v>11</v>
      </c>
      <c r="Q9" s="202">
        <v>12</v>
      </c>
      <c r="R9" s="202">
        <v>1</v>
      </c>
      <c r="S9" s="202">
        <v>2</v>
      </c>
      <c r="T9" s="202">
        <v>3</v>
      </c>
      <c r="U9" s="202">
        <v>4</v>
      </c>
      <c r="V9" s="202">
        <v>5</v>
      </c>
      <c r="W9" s="202">
        <v>6</v>
      </c>
      <c r="X9" s="202">
        <v>7</v>
      </c>
      <c r="Y9" s="202">
        <v>8</v>
      </c>
      <c r="Z9" s="202">
        <v>9</v>
      </c>
      <c r="AA9" s="202">
        <v>10</v>
      </c>
      <c r="AB9" s="202">
        <v>11</v>
      </c>
      <c r="AC9" s="202">
        <v>12</v>
      </c>
      <c r="AD9" s="237"/>
      <c r="AE9" s="185">
        <v>2</v>
      </c>
    </row>
    <row r="10" spans="1:31">
      <c r="A10" s="204" t="s">
        <v>80</v>
      </c>
      <c r="B10" s="205"/>
      <c r="E10" s="206" t="s">
        <v>25</v>
      </c>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185">
        <v>3</v>
      </c>
    </row>
    <row r="11" spans="1:31">
      <c r="A11" s="207" t="s">
        <v>10</v>
      </c>
      <c r="B11" s="271">
        <f>HLOOKUP($B$7,$F$8:$AC$75,AE11,FALSE)</f>
        <v>12174.753086213501</v>
      </c>
      <c r="E11" s="208" t="s">
        <v>24</v>
      </c>
      <c r="F11" s="7">
        <v>202.2</v>
      </c>
      <c r="G11" s="7">
        <v>242</v>
      </c>
      <c r="H11" s="7">
        <v>564.27315524999949</v>
      </c>
      <c r="I11" s="7">
        <v>2523.3402284999952</v>
      </c>
      <c r="J11" s="169">
        <v>6059.8731526875126</v>
      </c>
      <c r="K11" s="169">
        <v>9541.4909114062957</v>
      </c>
      <c r="L11" s="7">
        <v>17803.454007988828</v>
      </c>
      <c r="M11" s="7">
        <v>8537.4880300882996</v>
      </c>
      <c r="N11" s="7">
        <v>7225.7835685490136</v>
      </c>
      <c r="O11" s="7">
        <v>13477.404161157649</v>
      </c>
      <c r="P11" s="7">
        <v>20756.060272523715</v>
      </c>
      <c r="Q11" s="7">
        <v>7676.3712742350035</v>
      </c>
      <c r="R11" s="272">
        <v>7861.0878491546082</v>
      </c>
      <c r="S11" s="272">
        <v>17300.172057523403</v>
      </c>
      <c r="T11" s="272">
        <v>12584.171962775399</v>
      </c>
      <c r="U11" s="272">
        <v>16396.930411354901</v>
      </c>
      <c r="V11" s="358">
        <v>17684.726984310098</v>
      </c>
      <c r="W11" s="432">
        <v>17647.8365197313</v>
      </c>
      <c r="X11" s="272">
        <v>5439.1226782499998</v>
      </c>
      <c r="Y11" s="272">
        <v>12174.753086213501</v>
      </c>
      <c r="Z11" s="272"/>
      <c r="AA11" s="272"/>
      <c r="AB11" s="272"/>
      <c r="AC11" s="272"/>
      <c r="AD11" s="273">
        <f>SUM(F11:AC11)</f>
        <v>201698.5403116995</v>
      </c>
      <c r="AE11" s="185">
        <v>4</v>
      </c>
    </row>
    <row r="12" spans="1:31">
      <c r="A12" s="207" t="s">
        <v>11</v>
      </c>
      <c r="B12" s="271">
        <f>HLOOKUP($B$7,$F$8:$AC$75,AE12,FALSE)</f>
        <v>0</v>
      </c>
      <c r="E12" s="208" t="s">
        <v>24</v>
      </c>
      <c r="F12" s="7">
        <v>0</v>
      </c>
      <c r="G12" s="7">
        <v>0</v>
      </c>
      <c r="H12" s="7">
        <v>0</v>
      </c>
      <c r="I12" s="7">
        <v>0</v>
      </c>
      <c r="J12" s="169">
        <v>0</v>
      </c>
      <c r="K12" s="169">
        <v>0</v>
      </c>
      <c r="L12" s="7">
        <v>0</v>
      </c>
      <c r="M12" s="7">
        <v>0</v>
      </c>
      <c r="N12" s="7">
        <v>0</v>
      </c>
      <c r="O12" s="7">
        <v>0</v>
      </c>
      <c r="P12" s="7">
        <v>0</v>
      </c>
      <c r="Q12" s="7">
        <v>0</v>
      </c>
      <c r="R12" s="272">
        <v>0</v>
      </c>
      <c r="S12" s="272">
        <v>0</v>
      </c>
      <c r="T12" s="272">
        <v>0</v>
      </c>
      <c r="U12" s="272">
        <v>0</v>
      </c>
      <c r="V12" s="358">
        <v>0</v>
      </c>
      <c r="W12" s="272">
        <v>0</v>
      </c>
      <c r="X12" s="272">
        <v>0</v>
      </c>
      <c r="Y12" s="434">
        <v>0</v>
      </c>
      <c r="Z12" s="272"/>
      <c r="AA12" s="272"/>
      <c r="AB12" s="272"/>
      <c r="AC12" s="272"/>
      <c r="AD12" s="273">
        <f>SUM(F12:AC12)</f>
        <v>0</v>
      </c>
      <c r="AE12" s="185">
        <v>5</v>
      </c>
    </row>
    <row r="13" spans="1:31">
      <c r="A13" s="207" t="s">
        <v>85</v>
      </c>
      <c r="B13" s="274">
        <f>HLOOKUP($B$7,$F$8:$AC$75,AE13,FALSE)</f>
        <v>0</v>
      </c>
      <c r="E13" s="208" t="s">
        <v>24</v>
      </c>
      <c r="F13" s="75">
        <v>0</v>
      </c>
      <c r="G13" s="75">
        <v>0</v>
      </c>
      <c r="H13" s="75">
        <v>0</v>
      </c>
      <c r="I13" s="75">
        <v>0</v>
      </c>
      <c r="J13" s="170">
        <v>0</v>
      </c>
      <c r="K13" s="170">
        <v>0</v>
      </c>
      <c r="L13" s="75">
        <v>0</v>
      </c>
      <c r="M13" s="75">
        <v>0</v>
      </c>
      <c r="N13" s="75">
        <v>0</v>
      </c>
      <c r="O13" s="75">
        <v>0</v>
      </c>
      <c r="P13" s="75">
        <v>0</v>
      </c>
      <c r="Q13" s="75">
        <v>0</v>
      </c>
      <c r="R13" s="289">
        <v>0</v>
      </c>
      <c r="S13" s="289">
        <v>0</v>
      </c>
      <c r="T13" s="289">
        <v>0</v>
      </c>
      <c r="U13" s="289">
        <v>0</v>
      </c>
      <c r="V13" s="359">
        <v>0</v>
      </c>
      <c r="W13" s="289">
        <v>0</v>
      </c>
      <c r="X13" s="289">
        <v>0</v>
      </c>
      <c r="Y13" s="359">
        <v>0</v>
      </c>
      <c r="Z13" s="289"/>
      <c r="AA13" s="289"/>
      <c r="AB13" s="289"/>
      <c r="AC13" s="289"/>
      <c r="AD13" s="290">
        <f>SUM(F13:AC13)</f>
        <v>0</v>
      </c>
      <c r="AE13" s="185">
        <v>6</v>
      </c>
    </row>
    <row r="14" spans="1:31">
      <c r="A14" s="204" t="s">
        <v>63</v>
      </c>
      <c r="B14" s="205"/>
      <c r="E14" s="291"/>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37"/>
      <c r="AE14" s="185">
        <v>7</v>
      </c>
    </row>
    <row r="15" spans="1:31">
      <c r="A15" s="180" t="s">
        <v>68</v>
      </c>
      <c r="B15" s="277">
        <f>HLOOKUP($B$7,$F$8:$AC$75,AE15,FALSE)</f>
        <v>132210</v>
      </c>
      <c r="E15" s="186"/>
      <c r="F15" s="273">
        <f t="shared" ref="F15:Q15" si="0">$F$3</f>
        <v>132210</v>
      </c>
      <c r="G15" s="273">
        <f t="shared" si="0"/>
        <v>132210</v>
      </c>
      <c r="H15" s="273">
        <f t="shared" si="0"/>
        <v>132210</v>
      </c>
      <c r="I15" s="273">
        <f t="shared" si="0"/>
        <v>132210</v>
      </c>
      <c r="J15" s="273">
        <f t="shared" si="0"/>
        <v>132210</v>
      </c>
      <c r="K15" s="273">
        <f t="shared" si="0"/>
        <v>132210</v>
      </c>
      <c r="L15" s="273">
        <f t="shared" si="0"/>
        <v>132210</v>
      </c>
      <c r="M15" s="273">
        <f t="shared" si="0"/>
        <v>132210</v>
      </c>
      <c r="N15" s="273">
        <f t="shared" si="0"/>
        <v>132210</v>
      </c>
      <c r="O15" s="273">
        <f t="shared" si="0"/>
        <v>132210</v>
      </c>
      <c r="P15" s="273">
        <f t="shared" si="0"/>
        <v>132210</v>
      </c>
      <c r="Q15" s="273">
        <f t="shared" si="0"/>
        <v>132210</v>
      </c>
      <c r="R15" s="273">
        <f t="shared" ref="R15:AC15" si="1">$G$3</f>
        <v>132210</v>
      </c>
      <c r="S15" s="273">
        <f t="shared" si="1"/>
        <v>132210</v>
      </c>
      <c r="T15" s="273">
        <f t="shared" si="1"/>
        <v>132210</v>
      </c>
      <c r="U15" s="273">
        <f t="shared" si="1"/>
        <v>132210</v>
      </c>
      <c r="V15" s="273">
        <f t="shared" si="1"/>
        <v>132210</v>
      </c>
      <c r="W15" s="273">
        <f t="shared" si="1"/>
        <v>132210</v>
      </c>
      <c r="X15" s="273">
        <f t="shared" si="1"/>
        <v>132210</v>
      </c>
      <c r="Y15" s="273">
        <f t="shared" si="1"/>
        <v>132210</v>
      </c>
      <c r="Z15" s="273">
        <f t="shared" si="1"/>
        <v>132210</v>
      </c>
      <c r="AA15" s="273">
        <f t="shared" si="1"/>
        <v>132210</v>
      </c>
      <c r="AB15" s="273">
        <f t="shared" si="1"/>
        <v>132210</v>
      </c>
      <c r="AC15" s="273">
        <f t="shared" si="1"/>
        <v>132210</v>
      </c>
      <c r="AD15" s="270"/>
      <c r="AE15" s="185">
        <v>8</v>
      </c>
    </row>
    <row r="16" spans="1:31">
      <c r="A16" s="180" t="s">
        <v>69</v>
      </c>
      <c r="B16" s="277">
        <f>HLOOKUP($B$7,$F$8:$AC$75,AE16,FALSE)</f>
        <v>88140</v>
      </c>
      <c r="E16" s="186"/>
      <c r="F16" s="273">
        <f t="shared" ref="F16:AC16" si="2">F15*(F9/12)</f>
        <v>11017.5</v>
      </c>
      <c r="G16" s="273">
        <f t="shared" si="2"/>
        <v>22035</v>
      </c>
      <c r="H16" s="273">
        <f t="shared" si="2"/>
        <v>33052.5</v>
      </c>
      <c r="I16" s="273">
        <f t="shared" si="2"/>
        <v>44070</v>
      </c>
      <c r="J16" s="273">
        <f t="shared" si="2"/>
        <v>55087.5</v>
      </c>
      <c r="K16" s="273">
        <f t="shared" si="2"/>
        <v>66105</v>
      </c>
      <c r="L16" s="273">
        <f t="shared" si="2"/>
        <v>77122.5</v>
      </c>
      <c r="M16" s="273">
        <f t="shared" si="2"/>
        <v>88140</v>
      </c>
      <c r="N16" s="273">
        <f t="shared" si="2"/>
        <v>99157.5</v>
      </c>
      <c r="O16" s="273">
        <f t="shared" si="2"/>
        <v>110175</v>
      </c>
      <c r="P16" s="273">
        <f t="shared" si="2"/>
        <v>121192.5</v>
      </c>
      <c r="Q16" s="273">
        <f t="shared" si="2"/>
        <v>132210</v>
      </c>
      <c r="R16" s="273">
        <f t="shared" si="2"/>
        <v>11017.5</v>
      </c>
      <c r="S16" s="273">
        <f t="shared" si="2"/>
        <v>22035</v>
      </c>
      <c r="T16" s="273">
        <f t="shared" si="2"/>
        <v>33052.5</v>
      </c>
      <c r="U16" s="273">
        <f t="shared" si="2"/>
        <v>44070</v>
      </c>
      <c r="V16" s="273">
        <f t="shared" si="2"/>
        <v>55087.5</v>
      </c>
      <c r="W16" s="273">
        <f t="shared" si="2"/>
        <v>66105</v>
      </c>
      <c r="X16" s="273">
        <f t="shared" si="2"/>
        <v>77122.5</v>
      </c>
      <c r="Y16" s="273">
        <f t="shared" si="2"/>
        <v>88140</v>
      </c>
      <c r="Z16" s="273">
        <f t="shared" si="2"/>
        <v>99157.5</v>
      </c>
      <c r="AA16" s="273">
        <f t="shared" si="2"/>
        <v>110175</v>
      </c>
      <c r="AB16" s="273">
        <f t="shared" si="2"/>
        <v>121192.5</v>
      </c>
      <c r="AC16" s="273">
        <f t="shared" si="2"/>
        <v>132210</v>
      </c>
      <c r="AD16" s="270"/>
      <c r="AE16" s="185">
        <v>9</v>
      </c>
    </row>
    <row r="17" spans="1:31">
      <c r="A17" s="209" t="s">
        <v>67</v>
      </c>
      <c r="B17" s="271">
        <f>HLOOKUP($B$7,$F$8:$AC$75,AE17,FALSE)</f>
        <v>107088.80154931321</v>
      </c>
      <c r="E17" s="186"/>
      <c r="F17" s="278">
        <f>F11</f>
        <v>202.2</v>
      </c>
      <c r="G17" s="278">
        <f t="shared" ref="G17:Q17" si="3">F17+G11</f>
        <v>444.2</v>
      </c>
      <c r="H17" s="278">
        <f t="shared" si="3"/>
        <v>1008.4731552499995</v>
      </c>
      <c r="I17" s="278">
        <f t="shared" si="3"/>
        <v>3531.8133837499945</v>
      </c>
      <c r="J17" s="278">
        <f t="shared" si="3"/>
        <v>9591.686536437508</v>
      </c>
      <c r="K17" s="278">
        <f t="shared" si="3"/>
        <v>19133.177447843802</v>
      </c>
      <c r="L17" s="278">
        <f t="shared" si="3"/>
        <v>36936.631455832627</v>
      </c>
      <c r="M17" s="278">
        <f t="shared" si="3"/>
        <v>45474.119485920928</v>
      </c>
      <c r="N17" s="278">
        <f t="shared" si="3"/>
        <v>52699.903054469942</v>
      </c>
      <c r="O17" s="278">
        <f t="shared" si="3"/>
        <v>66177.307215627588</v>
      </c>
      <c r="P17" s="278">
        <f t="shared" si="3"/>
        <v>86933.3674881513</v>
      </c>
      <c r="Q17" s="278">
        <f t="shared" si="3"/>
        <v>94609.738762386303</v>
      </c>
      <c r="R17" s="278">
        <f>R11</f>
        <v>7861.0878491546082</v>
      </c>
      <c r="S17" s="278">
        <f t="shared" ref="S17:AC17" si="4">R17+S11</f>
        <v>25161.259906678009</v>
      </c>
      <c r="T17" s="278">
        <f t="shared" si="4"/>
        <v>37745.431869453409</v>
      </c>
      <c r="U17" s="278">
        <f t="shared" si="4"/>
        <v>54142.362280808309</v>
      </c>
      <c r="V17" s="278">
        <f t="shared" si="4"/>
        <v>71827.089265118411</v>
      </c>
      <c r="W17" s="278">
        <f t="shared" si="4"/>
        <v>89474.925784849707</v>
      </c>
      <c r="X17" s="278">
        <f t="shared" si="4"/>
        <v>94914.048463099709</v>
      </c>
      <c r="Y17" s="278">
        <f t="shared" si="4"/>
        <v>107088.80154931321</v>
      </c>
      <c r="Z17" s="278">
        <f t="shared" si="4"/>
        <v>107088.80154931321</v>
      </c>
      <c r="AA17" s="278">
        <f t="shared" si="4"/>
        <v>107088.80154931321</v>
      </c>
      <c r="AB17" s="278">
        <f t="shared" si="4"/>
        <v>107088.80154931321</v>
      </c>
      <c r="AC17" s="278">
        <f t="shared" si="4"/>
        <v>107088.80154931321</v>
      </c>
      <c r="AD17" s="292"/>
      <c r="AE17" s="185">
        <v>10</v>
      </c>
    </row>
    <row r="18" spans="1:31">
      <c r="A18" s="209" t="s">
        <v>9</v>
      </c>
      <c r="B18" s="271">
        <f>HLOOKUP($B$7,$F$8:$AC$75,AE18,FALSE)</f>
        <v>106942.441958</v>
      </c>
      <c r="E18" s="208" t="s">
        <v>110</v>
      </c>
      <c r="F18" s="7">
        <v>552.5</v>
      </c>
      <c r="G18" s="286">
        <v>755.5</v>
      </c>
      <c r="H18" s="7">
        <v>3354.5233600000006</v>
      </c>
      <c r="I18" s="7">
        <v>4644.9121072000007</v>
      </c>
      <c r="J18" s="169">
        <v>5006.4558856000003</v>
      </c>
      <c r="K18" s="169">
        <v>5105.7498255999999</v>
      </c>
      <c r="L18" s="7">
        <v>5105.7498255999999</v>
      </c>
      <c r="M18" s="7">
        <v>5106</v>
      </c>
      <c r="N18" s="7">
        <v>5106</v>
      </c>
      <c r="O18" s="7">
        <v>5106</v>
      </c>
      <c r="P18" s="7">
        <v>34049.5800174451</v>
      </c>
      <c r="Q18" s="7">
        <v>39779.674382565099</v>
      </c>
      <c r="R18" s="272">
        <v>59447.462664200408</v>
      </c>
      <c r="S18" s="272">
        <v>64873.367283200409</v>
      </c>
      <c r="T18" s="272">
        <v>73331.820878000406</v>
      </c>
      <c r="U18" s="272">
        <v>77581.221758000407</v>
      </c>
      <c r="V18" s="360">
        <v>77581.221758000407</v>
      </c>
      <c r="W18" s="433">
        <v>82862.016758000405</v>
      </c>
      <c r="X18" s="272">
        <v>90823.830758000404</v>
      </c>
      <c r="Y18" s="272">
        <v>106942.441958</v>
      </c>
      <c r="Z18" s="272"/>
      <c r="AA18" s="272"/>
      <c r="AB18" s="272"/>
      <c r="AC18" s="272"/>
      <c r="AD18" s="292"/>
      <c r="AE18" s="185">
        <v>11</v>
      </c>
    </row>
    <row r="19" spans="1:31">
      <c r="A19" s="210" t="s">
        <v>38</v>
      </c>
      <c r="B19" s="280">
        <f>HLOOKUP($B$7,$F$8:$AC$75,AE19,FALSE)</f>
        <v>214031.24350731319</v>
      </c>
      <c r="C19" s="211"/>
      <c r="D19" s="211"/>
      <c r="E19" s="211"/>
      <c r="F19" s="281">
        <f t="shared" ref="F19:AC19" si="5">F17+F18</f>
        <v>754.7</v>
      </c>
      <c r="G19" s="281">
        <f t="shared" si="5"/>
        <v>1199.7</v>
      </c>
      <c r="H19" s="281">
        <f t="shared" si="5"/>
        <v>4362.9965152499999</v>
      </c>
      <c r="I19" s="281">
        <f t="shared" si="5"/>
        <v>8176.7254909499952</v>
      </c>
      <c r="J19" s="281">
        <f t="shared" si="5"/>
        <v>14598.142422037508</v>
      </c>
      <c r="K19" s="281">
        <f t="shared" si="5"/>
        <v>24238.927273443802</v>
      </c>
      <c r="L19" s="281">
        <f t="shared" si="5"/>
        <v>42042.381281432623</v>
      </c>
      <c r="M19" s="281">
        <f t="shared" si="5"/>
        <v>50580.119485920928</v>
      </c>
      <c r="N19" s="281">
        <f t="shared" si="5"/>
        <v>57805.903054469942</v>
      </c>
      <c r="O19" s="281">
        <f t="shared" si="5"/>
        <v>71283.307215627588</v>
      </c>
      <c r="P19" s="281">
        <f t="shared" si="5"/>
        <v>120982.9475055964</v>
      </c>
      <c r="Q19" s="281">
        <f t="shared" si="5"/>
        <v>134389.4131449514</v>
      </c>
      <c r="R19" s="281">
        <f t="shared" si="5"/>
        <v>67308.550513355018</v>
      </c>
      <c r="S19" s="281">
        <f t="shared" si="5"/>
        <v>90034.627189878418</v>
      </c>
      <c r="T19" s="281">
        <f t="shared" si="5"/>
        <v>111077.25274745381</v>
      </c>
      <c r="U19" s="281">
        <f t="shared" si="5"/>
        <v>131723.58403880871</v>
      </c>
      <c r="V19" s="281">
        <f t="shared" si="5"/>
        <v>149408.31102311882</v>
      </c>
      <c r="W19" s="281">
        <f t="shared" si="5"/>
        <v>172336.9425428501</v>
      </c>
      <c r="X19" s="281">
        <f t="shared" si="5"/>
        <v>185737.87922110013</v>
      </c>
      <c r="Y19" s="281">
        <f t="shared" si="5"/>
        <v>214031.24350731319</v>
      </c>
      <c r="Z19" s="281">
        <f t="shared" si="5"/>
        <v>107088.80154931321</v>
      </c>
      <c r="AA19" s="281">
        <f t="shared" si="5"/>
        <v>107088.80154931321</v>
      </c>
      <c r="AB19" s="281">
        <f t="shared" si="5"/>
        <v>107088.80154931321</v>
      </c>
      <c r="AC19" s="281">
        <f t="shared" si="5"/>
        <v>107088.80154931321</v>
      </c>
      <c r="AD19" s="288"/>
      <c r="AE19" s="185">
        <v>12</v>
      </c>
    </row>
    <row r="20" spans="1:31">
      <c r="A20" s="209" t="s">
        <v>100</v>
      </c>
      <c r="B20" s="250">
        <f>IFERROR(HLOOKUP($B$7,$F$8:$AC$75,AE20,FALSE),"-  ")</f>
        <v>0.80999017887688685</v>
      </c>
      <c r="F20" s="250">
        <f t="shared" ref="F20:AC20" si="6">IFERROR(F17/F15,"-  ")</f>
        <v>1.5293850692080779E-3</v>
      </c>
      <c r="G20" s="250">
        <f t="shared" si="6"/>
        <v>3.359806368655926E-3</v>
      </c>
      <c r="H20" s="250">
        <f t="shared" si="6"/>
        <v>7.6278129888056843E-3</v>
      </c>
      <c r="I20" s="250">
        <f t="shared" si="6"/>
        <v>2.6713662988805648E-2</v>
      </c>
      <c r="J20" s="250">
        <f t="shared" si="6"/>
        <v>7.2548873280670959E-2</v>
      </c>
      <c r="K20" s="250">
        <f t="shared" si="6"/>
        <v>0.14471808068863024</v>
      </c>
      <c r="L20" s="250">
        <f t="shared" si="6"/>
        <v>0.279378499779386</v>
      </c>
      <c r="M20" s="250">
        <f t="shared" si="6"/>
        <v>0.34395370611845494</v>
      </c>
      <c r="N20" s="250">
        <f t="shared" si="6"/>
        <v>0.39860754144520039</v>
      </c>
      <c r="O20" s="250">
        <f t="shared" si="6"/>
        <v>0.50054691184953926</v>
      </c>
      <c r="P20" s="250">
        <f t="shared" si="6"/>
        <v>0.6575400309216497</v>
      </c>
      <c r="Q20" s="250">
        <f t="shared" si="6"/>
        <v>0.71560198746226689</v>
      </c>
      <c r="R20" s="250">
        <f t="shared" si="6"/>
        <v>5.9459101801335817E-2</v>
      </c>
      <c r="S20" s="250">
        <f t="shared" si="6"/>
        <v>0.19031283493440745</v>
      </c>
      <c r="T20" s="250">
        <f t="shared" si="6"/>
        <v>0.28549604318473193</v>
      </c>
      <c r="U20" s="250">
        <f t="shared" si="6"/>
        <v>0.40951790545955913</v>
      </c>
      <c r="V20" s="250">
        <f t="shared" si="6"/>
        <v>0.54328030606700262</v>
      </c>
      <c r="W20" s="250">
        <f t="shared" si="6"/>
        <v>0.67676367736819987</v>
      </c>
      <c r="X20" s="250">
        <f t="shared" si="6"/>
        <v>0.71790370216397936</v>
      </c>
      <c r="Y20" s="250">
        <f t="shared" si="6"/>
        <v>0.80999017887688685</v>
      </c>
      <c r="Z20" s="250">
        <f t="shared" si="6"/>
        <v>0.80999017887688685</v>
      </c>
      <c r="AA20" s="250">
        <f t="shared" si="6"/>
        <v>0.80999017887688685</v>
      </c>
      <c r="AB20" s="250">
        <f t="shared" si="6"/>
        <v>0.80999017887688685</v>
      </c>
      <c r="AC20" s="250">
        <f t="shared" si="6"/>
        <v>0.80999017887688685</v>
      </c>
      <c r="AD20" s="293"/>
      <c r="AE20" s="185">
        <v>13</v>
      </c>
    </row>
    <row r="21" spans="1:31">
      <c r="A21" s="209" t="s">
        <v>101</v>
      </c>
      <c r="B21" s="250">
        <f>IFERROR(HLOOKUP($B$7,$F$8:$AC$75,AE21,FALSE),"-  ")</f>
        <v>1.6188733341450208</v>
      </c>
      <c r="F21" s="250">
        <f t="shared" ref="F21:AC21" si="7">IFERROR(F19/F15,"-  ")</f>
        <v>5.7083427879888061E-3</v>
      </c>
      <c r="G21" s="250">
        <f t="shared" si="7"/>
        <v>9.0742001361470391E-3</v>
      </c>
      <c r="H21" s="250">
        <f t="shared" si="7"/>
        <v>3.3000503103017928E-2</v>
      </c>
      <c r="I21" s="250">
        <f t="shared" si="7"/>
        <v>6.1846497927161299E-2</v>
      </c>
      <c r="J21" s="250">
        <f t="shared" si="7"/>
        <v>0.11041632570938287</v>
      </c>
      <c r="K21" s="250">
        <f t="shared" si="7"/>
        <v>0.18333656511189625</v>
      </c>
      <c r="L21" s="250">
        <f t="shared" si="7"/>
        <v>0.31799698420265199</v>
      </c>
      <c r="M21" s="250">
        <f t="shared" si="7"/>
        <v>0.38257408279192895</v>
      </c>
      <c r="N21" s="250">
        <f t="shared" si="7"/>
        <v>0.4372279181186744</v>
      </c>
      <c r="O21" s="250">
        <f t="shared" si="7"/>
        <v>0.53916728852301332</v>
      </c>
      <c r="P21" s="250">
        <f t="shared" si="7"/>
        <v>0.91508166935629986</v>
      </c>
      <c r="Q21" s="250">
        <f t="shared" si="7"/>
        <v>1.016484480333949</v>
      </c>
      <c r="R21" s="250">
        <f t="shared" si="7"/>
        <v>0.50910332435787775</v>
      </c>
      <c r="S21" s="250">
        <f t="shared" si="7"/>
        <v>0.68099710452975126</v>
      </c>
      <c r="T21" s="250">
        <f t="shared" si="7"/>
        <v>0.84015772443426218</v>
      </c>
      <c r="U21" s="250">
        <f t="shared" si="7"/>
        <v>0.9963208837365457</v>
      </c>
      <c r="V21" s="250">
        <f t="shared" si="7"/>
        <v>1.1300832843439892</v>
      </c>
      <c r="W21" s="250">
        <f t="shared" si="7"/>
        <v>1.3035091335212927</v>
      </c>
      <c r="X21" s="250">
        <f t="shared" si="7"/>
        <v>1.4048701249610478</v>
      </c>
      <c r="Y21" s="250">
        <f t="shared" si="7"/>
        <v>1.6188733341450208</v>
      </c>
      <c r="Z21" s="250">
        <f t="shared" si="7"/>
        <v>0.80999017887688685</v>
      </c>
      <c r="AA21" s="250">
        <f t="shared" si="7"/>
        <v>0.80999017887688685</v>
      </c>
      <c r="AB21" s="250">
        <f t="shared" si="7"/>
        <v>0.80999017887688685</v>
      </c>
      <c r="AC21" s="250">
        <f t="shared" si="7"/>
        <v>0.80999017887688685</v>
      </c>
      <c r="AD21" s="293"/>
      <c r="AE21" s="185">
        <v>14</v>
      </c>
    </row>
    <row r="22" spans="1:31">
      <c r="A22" s="209" t="s">
        <v>102</v>
      </c>
      <c r="B22" s="250">
        <f>IFERROR(HLOOKUP($B$7,$F$8:$AC$75,AE22,FALSE),"-  ")</f>
        <v>1.2149852683153304</v>
      </c>
      <c r="F22" s="250">
        <f t="shared" ref="F22:AC22" si="8">IFERROR(F17/F16,"-  ")</f>
        <v>1.8352620830496935E-2</v>
      </c>
      <c r="G22" s="250">
        <f t="shared" si="8"/>
        <v>2.0158838211935558E-2</v>
      </c>
      <c r="H22" s="250">
        <f t="shared" si="8"/>
        <v>3.0511251955222737E-2</v>
      </c>
      <c r="I22" s="250">
        <f t="shared" si="8"/>
        <v>8.0140988966416943E-2</v>
      </c>
      <c r="J22" s="250">
        <f t="shared" si="8"/>
        <v>0.1741172958736103</v>
      </c>
      <c r="K22" s="250">
        <f t="shared" si="8"/>
        <v>0.28943616137726047</v>
      </c>
      <c r="L22" s="250">
        <f t="shared" si="8"/>
        <v>0.47893457105037607</v>
      </c>
      <c r="M22" s="250">
        <f t="shared" si="8"/>
        <v>0.51593055917768238</v>
      </c>
      <c r="N22" s="250">
        <f t="shared" si="8"/>
        <v>0.53147672192693385</v>
      </c>
      <c r="O22" s="250">
        <f t="shared" si="8"/>
        <v>0.60065629421944711</v>
      </c>
      <c r="P22" s="250">
        <f t="shared" si="8"/>
        <v>0.71731639736907238</v>
      </c>
      <c r="Q22" s="250">
        <f t="shared" si="8"/>
        <v>0.71560198746226689</v>
      </c>
      <c r="R22" s="250">
        <f t="shared" si="8"/>
        <v>0.71350922161602981</v>
      </c>
      <c r="S22" s="250">
        <f t="shared" si="8"/>
        <v>1.1418770096064448</v>
      </c>
      <c r="T22" s="250">
        <f t="shared" si="8"/>
        <v>1.1419841727389277</v>
      </c>
      <c r="U22" s="250">
        <f t="shared" si="8"/>
        <v>1.2285537163786773</v>
      </c>
      <c r="V22" s="250">
        <f t="shared" si="8"/>
        <v>1.3038727345608061</v>
      </c>
      <c r="W22" s="250">
        <f t="shared" si="8"/>
        <v>1.3535273547363997</v>
      </c>
      <c r="X22" s="250">
        <f t="shared" si="8"/>
        <v>1.230692060852536</v>
      </c>
      <c r="Y22" s="250">
        <f t="shared" si="8"/>
        <v>1.2149852683153304</v>
      </c>
      <c r="Z22" s="250">
        <f t="shared" si="8"/>
        <v>1.0799869051691824</v>
      </c>
      <c r="AA22" s="250">
        <f t="shared" si="8"/>
        <v>0.97198821465226426</v>
      </c>
      <c r="AB22" s="250">
        <f t="shared" si="8"/>
        <v>0.88362564968387658</v>
      </c>
      <c r="AC22" s="250">
        <f t="shared" si="8"/>
        <v>0.80999017887688685</v>
      </c>
      <c r="AD22" s="293"/>
      <c r="AE22" s="185">
        <v>15</v>
      </c>
    </row>
    <row r="23" spans="1:31">
      <c r="A23" s="204" t="s">
        <v>64</v>
      </c>
      <c r="B23" s="205"/>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37"/>
      <c r="AE23" s="185">
        <v>16</v>
      </c>
    </row>
    <row r="24" spans="1:31">
      <c r="A24" s="209" t="s">
        <v>70</v>
      </c>
      <c r="B24" s="271">
        <f>HLOOKUP($B$7,$F$8:$AC$75,AE24,FALSE)</f>
        <v>0</v>
      </c>
      <c r="F24" s="278">
        <f>F12</f>
        <v>0</v>
      </c>
      <c r="G24" s="278">
        <f t="shared" ref="G24:Q24" si="9">F24+G12</f>
        <v>0</v>
      </c>
      <c r="H24" s="278">
        <f t="shared" si="9"/>
        <v>0</v>
      </c>
      <c r="I24" s="278">
        <f t="shared" si="9"/>
        <v>0</v>
      </c>
      <c r="J24" s="278">
        <f t="shared" si="9"/>
        <v>0</v>
      </c>
      <c r="K24" s="278">
        <f t="shared" si="9"/>
        <v>0</v>
      </c>
      <c r="L24" s="278">
        <f t="shared" si="9"/>
        <v>0</v>
      </c>
      <c r="M24" s="278">
        <f t="shared" si="9"/>
        <v>0</v>
      </c>
      <c r="N24" s="278">
        <f t="shared" si="9"/>
        <v>0</v>
      </c>
      <c r="O24" s="278">
        <f t="shared" si="9"/>
        <v>0</v>
      </c>
      <c r="P24" s="278">
        <f t="shared" si="9"/>
        <v>0</v>
      </c>
      <c r="Q24" s="278">
        <f t="shared" si="9"/>
        <v>0</v>
      </c>
      <c r="R24" s="278">
        <f>R12</f>
        <v>0</v>
      </c>
      <c r="S24" s="278">
        <f t="shared" ref="S24:AC24" si="10">R24+S12</f>
        <v>0</v>
      </c>
      <c r="T24" s="278">
        <f t="shared" si="10"/>
        <v>0</v>
      </c>
      <c r="U24" s="278">
        <f t="shared" si="10"/>
        <v>0</v>
      </c>
      <c r="V24" s="278">
        <f t="shared" si="10"/>
        <v>0</v>
      </c>
      <c r="W24" s="278">
        <f t="shared" si="10"/>
        <v>0</v>
      </c>
      <c r="X24" s="278">
        <f t="shared" si="10"/>
        <v>0</v>
      </c>
      <c r="Y24" s="278">
        <f t="shared" si="10"/>
        <v>0</v>
      </c>
      <c r="Z24" s="278">
        <f t="shared" si="10"/>
        <v>0</v>
      </c>
      <c r="AA24" s="278">
        <f t="shared" si="10"/>
        <v>0</v>
      </c>
      <c r="AB24" s="278">
        <f t="shared" si="10"/>
        <v>0</v>
      </c>
      <c r="AC24" s="278">
        <f t="shared" si="10"/>
        <v>0</v>
      </c>
      <c r="AD24" s="237"/>
      <c r="AE24" s="185">
        <v>17</v>
      </c>
    </row>
    <row r="25" spans="1:31">
      <c r="A25" s="209" t="s">
        <v>12</v>
      </c>
      <c r="B25" s="271">
        <f>HLOOKUP($B$7,$F$8:$AC$75,AE25,FALSE)</f>
        <v>0</v>
      </c>
      <c r="E25" s="208" t="s">
        <v>110</v>
      </c>
      <c r="F25" s="7">
        <v>0</v>
      </c>
      <c r="G25" s="7">
        <v>0</v>
      </c>
      <c r="H25" s="7">
        <v>0</v>
      </c>
      <c r="I25" s="7">
        <v>0</v>
      </c>
      <c r="J25" s="7">
        <v>0</v>
      </c>
      <c r="K25" s="7">
        <v>0</v>
      </c>
      <c r="L25" s="7">
        <v>0</v>
      </c>
      <c r="M25" s="7">
        <v>0</v>
      </c>
      <c r="N25" s="7">
        <v>0</v>
      </c>
      <c r="O25" s="7">
        <v>0</v>
      </c>
      <c r="P25" s="7">
        <v>0</v>
      </c>
      <c r="Q25" s="7">
        <v>0</v>
      </c>
      <c r="R25" s="272">
        <v>0</v>
      </c>
      <c r="S25" s="272">
        <v>0</v>
      </c>
      <c r="T25" s="272">
        <v>0</v>
      </c>
      <c r="U25" s="272">
        <v>0</v>
      </c>
      <c r="V25" s="272">
        <v>0</v>
      </c>
      <c r="W25" s="272">
        <v>0</v>
      </c>
      <c r="X25" s="434">
        <v>0</v>
      </c>
      <c r="Y25" s="434">
        <v>0</v>
      </c>
      <c r="Z25" s="272"/>
      <c r="AA25" s="272"/>
      <c r="AB25" s="272"/>
      <c r="AC25" s="272"/>
      <c r="AD25" s="237"/>
      <c r="AE25" s="185">
        <v>18</v>
      </c>
    </row>
    <row r="26" spans="1:31">
      <c r="A26" s="215" t="s">
        <v>39</v>
      </c>
      <c r="B26" s="280">
        <f>HLOOKUP($B$7,$F$8:$AC$75,AE26,FALSE)</f>
        <v>0</v>
      </c>
      <c r="C26" s="211"/>
      <c r="D26" s="211"/>
      <c r="E26" s="211"/>
      <c r="F26" s="281">
        <f t="shared" ref="F26:AC26" si="11">F24+F25</f>
        <v>0</v>
      </c>
      <c r="G26" s="281">
        <f t="shared" si="11"/>
        <v>0</v>
      </c>
      <c r="H26" s="281">
        <f t="shared" si="11"/>
        <v>0</v>
      </c>
      <c r="I26" s="281">
        <f t="shared" si="11"/>
        <v>0</v>
      </c>
      <c r="J26" s="281">
        <f t="shared" si="11"/>
        <v>0</v>
      </c>
      <c r="K26" s="281">
        <f t="shared" si="11"/>
        <v>0</v>
      </c>
      <c r="L26" s="281">
        <f t="shared" si="11"/>
        <v>0</v>
      </c>
      <c r="M26" s="281">
        <f t="shared" si="11"/>
        <v>0</v>
      </c>
      <c r="N26" s="281">
        <f t="shared" si="11"/>
        <v>0</v>
      </c>
      <c r="O26" s="281">
        <f t="shared" si="11"/>
        <v>0</v>
      </c>
      <c r="P26" s="281">
        <f t="shared" si="11"/>
        <v>0</v>
      </c>
      <c r="Q26" s="281">
        <f t="shared" si="11"/>
        <v>0</v>
      </c>
      <c r="R26" s="281">
        <f t="shared" si="11"/>
        <v>0</v>
      </c>
      <c r="S26" s="281">
        <f t="shared" si="11"/>
        <v>0</v>
      </c>
      <c r="T26" s="281">
        <f t="shared" si="11"/>
        <v>0</v>
      </c>
      <c r="U26" s="281">
        <f t="shared" si="11"/>
        <v>0</v>
      </c>
      <c r="V26" s="281">
        <f t="shared" si="11"/>
        <v>0</v>
      </c>
      <c r="W26" s="281">
        <f t="shared" si="11"/>
        <v>0</v>
      </c>
      <c r="X26" s="281">
        <f t="shared" si="11"/>
        <v>0</v>
      </c>
      <c r="Y26" s="281">
        <f t="shared" si="11"/>
        <v>0</v>
      </c>
      <c r="Z26" s="281">
        <f t="shared" si="11"/>
        <v>0</v>
      </c>
      <c r="AA26" s="281">
        <f t="shared" si="11"/>
        <v>0</v>
      </c>
      <c r="AB26" s="281">
        <f t="shared" si="11"/>
        <v>0</v>
      </c>
      <c r="AC26" s="281">
        <f t="shared" si="11"/>
        <v>0</v>
      </c>
      <c r="AD26" s="237"/>
      <c r="AE26" s="185">
        <v>19</v>
      </c>
    </row>
    <row r="27" spans="1:31">
      <c r="A27" s="204" t="s">
        <v>65</v>
      </c>
      <c r="B27" s="238"/>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37"/>
      <c r="AE27" s="185">
        <v>20</v>
      </c>
    </row>
    <row r="28" spans="1:31">
      <c r="A28" s="209" t="s">
        <v>71</v>
      </c>
      <c r="B28" s="274">
        <f>HLOOKUP($B$7,$F$8:$AC$75,AE28,FALSE)</f>
        <v>0</v>
      </c>
      <c r="F28" s="294">
        <f>F13</f>
        <v>0</v>
      </c>
      <c r="G28" s="294">
        <f t="shared" ref="G28:Q28" si="12">F28+G13</f>
        <v>0</v>
      </c>
      <c r="H28" s="294">
        <f t="shared" si="12"/>
        <v>0</v>
      </c>
      <c r="I28" s="294">
        <f t="shared" si="12"/>
        <v>0</v>
      </c>
      <c r="J28" s="294">
        <f t="shared" si="12"/>
        <v>0</v>
      </c>
      <c r="K28" s="294">
        <f t="shared" si="12"/>
        <v>0</v>
      </c>
      <c r="L28" s="294">
        <f t="shared" si="12"/>
        <v>0</v>
      </c>
      <c r="M28" s="294">
        <f t="shared" si="12"/>
        <v>0</v>
      </c>
      <c r="N28" s="294">
        <f t="shared" si="12"/>
        <v>0</v>
      </c>
      <c r="O28" s="294">
        <f t="shared" si="12"/>
        <v>0</v>
      </c>
      <c r="P28" s="294">
        <f t="shared" si="12"/>
        <v>0</v>
      </c>
      <c r="Q28" s="294">
        <f t="shared" si="12"/>
        <v>0</v>
      </c>
      <c r="R28" s="294">
        <f>R13</f>
        <v>0</v>
      </c>
      <c r="S28" s="294">
        <f t="shared" ref="S28:AC28" si="13">R28+S13</f>
        <v>0</v>
      </c>
      <c r="T28" s="294">
        <f t="shared" si="13"/>
        <v>0</v>
      </c>
      <c r="U28" s="294">
        <f t="shared" si="13"/>
        <v>0</v>
      </c>
      <c r="V28" s="294">
        <f t="shared" si="13"/>
        <v>0</v>
      </c>
      <c r="W28" s="294">
        <f t="shared" si="13"/>
        <v>0</v>
      </c>
      <c r="X28" s="294">
        <f t="shared" si="13"/>
        <v>0</v>
      </c>
      <c r="Y28" s="294">
        <f t="shared" si="13"/>
        <v>0</v>
      </c>
      <c r="Z28" s="294">
        <f t="shared" si="13"/>
        <v>0</v>
      </c>
      <c r="AA28" s="294">
        <f t="shared" si="13"/>
        <v>0</v>
      </c>
      <c r="AB28" s="294">
        <f t="shared" si="13"/>
        <v>0</v>
      </c>
      <c r="AC28" s="294">
        <f t="shared" si="13"/>
        <v>0</v>
      </c>
      <c r="AD28" s="288"/>
      <c r="AE28" s="185">
        <v>21</v>
      </c>
    </row>
    <row r="29" spans="1:31">
      <c r="A29" s="209" t="s">
        <v>13</v>
      </c>
      <c r="B29" s="274">
        <f>HLOOKUP($B$7,$F$8:$AC$75,AE29,FALSE)</f>
        <v>0</v>
      </c>
      <c r="E29" s="208" t="s">
        <v>110</v>
      </c>
      <c r="F29" s="75">
        <v>0</v>
      </c>
      <c r="G29" s="75">
        <v>0</v>
      </c>
      <c r="H29" s="75">
        <v>0</v>
      </c>
      <c r="I29" s="75">
        <v>0</v>
      </c>
      <c r="J29" s="75">
        <v>0</v>
      </c>
      <c r="K29" s="75">
        <v>0</v>
      </c>
      <c r="L29" s="75">
        <v>0</v>
      </c>
      <c r="M29" s="75">
        <v>0</v>
      </c>
      <c r="N29" s="75">
        <v>0</v>
      </c>
      <c r="O29" s="75">
        <v>0</v>
      </c>
      <c r="P29" s="75">
        <v>0</v>
      </c>
      <c r="Q29" s="75">
        <v>0</v>
      </c>
      <c r="R29" s="289">
        <v>0</v>
      </c>
      <c r="S29" s="289">
        <v>0</v>
      </c>
      <c r="T29" s="289">
        <v>0</v>
      </c>
      <c r="U29" s="289">
        <v>0</v>
      </c>
      <c r="V29" s="289">
        <v>0</v>
      </c>
      <c r="W29" s="289">
        <v>0</v>
      </c>
      <c r="X29" s="359">
        <v>0</v>
      </c>
      <c r="Y29" s="359">
        <v>0</v>
      </c>
      <c r="Z29" s="289"/>
      <c r="AA29" s="289"/>
      <c r="AB29" s="289"/>
      <c r="AC29" s="289"/>
      <c r="AD29" s="288"/>
      <c r="AE29" s="185">
        <v>22</v>
      </c>
    </row>
    <row r="30" spans="1:31">
      <c r="A30" s="215" t="s">
        <v>22</v>
      </c>
      <c r="B30" s="282">
        <f>HLOOKUP($B$7,$F$8:$AC$75,AE30,FALSE)</f>
        <v>0</v>
      </c>
      <c r="C30" s="211"/>
      <c r="D30" s="211"/>
      <c r="E30" s="211"/>
      <c r="F30" s="295">
        <f t="shared" ref="F30:AC30" si="14">F28+F29</f>
        <v>0</v>
      </c>
      <c r="G30" s="295">
        <f t="shared" si="14"/>
        <v>0</v>
      </c>
      <c r="H30" s="295">
        <f t="shared" si="14"/>
        <v>0</v>
      </c>
      <c r="I30" s="295">
        <f t="shared" si="14"/>
        <v>0</v>
      </c>
      <c r="J30" s="295">
        <f t="shared" si="14"/>
        <v>0</v>
      </c>
      <c r="K30" s="295">
        <f t="shared" si="14"/>
        <v>0</v>
      </c>
      <c r="L30" s="295">
        <f t="shared" si="14"/>
        <v>0</v>
      </c>
      <c r="M30" s="295">
        <f t="shared" si="14"/>
        <v>0</v>
      </c>
      <c r="N30" s="295">
        <f t="shared" si="14"/>
        <v>0</v>
      </c>
      <c r="O30" s="295">
        <f t="shared" si="14"/>
        <v>0</v>
      </c>
      <c r="P30" s="295">
        <f t="shared" si="14"/>
        <v>0</v>
      </c>
      <c r="Q30" s="295">
        <f t="shared" si="14"/>
        <v>0</v>
      </c>
      <c r="R30" s="295">
        <f t="shared" si="14"/>
        <v>0</v>
      </c>
      <c r="S30" s="295">
        <f t="shared" si="14"/>
        <v>0</v>
      </c>
      <c r="T30" s="295">
        <f t="shared" si="14"/>
        <v>0</v>
      </c>
      <c r="U30" s="295">
        <f t="shared" si="14"/>
        <v>0</v>
      </c>
      <c r="V30" s="295">
        <f t="shared" si="14"/>
        <v>0</v>
      </c>
      <c r="W30" s="295">
        <f t="shared" si="14"/>
        <v>0</v>
      </c>
      <c r="X30" s="295">
        <f t="shared" si="14"/>
        <v>0</v>
      </c>
      <c r="Y30" s="295">
        <f t="shared" si="14"/>
        <v>0</v>
      </c>
      <c r="Z30" s="295">
        <f t="shared" si="14"/>
        <v>0</v>
      </c>
      <c r="AA30" s="295">
        <f t="shared" si="14"/>
        <v>0</v>
      </c>
      <c r="AB30" s="295">
        <f t="shared" si="14"/>
        <v>0</v>
      </c>
      <c r="AC30" s="295">
        <f t="shared" si="14"/>
        <v>0</v>
      </c>
      <c r="AD30" s="288"/>
      <c r="AE30" s="185">
        <v>23</v>
      </c>
    </row>
    <row r="31" spans="1:31">
      <c r="A31" s="204" t="s">
        <v>81</v>
      </c>
      <c r="B31" s="205"/>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37"/>
      <c r="AE31" s="185">
        <v>24</v>
      </c>
    </row>
    <row r="32" spans="1:31">
      <c r="A32" s="219" t="s">
        <v>40</v>
      </c>
      <c r="B32" s="252">
        <f t="shared" ref="B32:B40" si="15">HLOOKUP($B$7,$F$8:$AC$75,AE32,FALSE)</f>
        <v>15099.2</v>
      </c>
      <c r="E32" s="208" t="s">
        <v>24</v>
      </c>
      <c r="F32" s="9">
        <v>1600.21</v>
      </c>
      <c r="G32" s="9">
        <v>22867.18</v>
      </c>
      <c r="H32" s="9">
        <v>6976.74</v>
      </c>
      <c r="I32" s="9">
        <v>10806.729999999998</v>
      </c>
      <c r="J32" s="9">
        <v>8228.99</v>
      </c>
      <c r="K32" s="9">
        <v>9642.9599999999973</v>
      </c>
      <c r="L32" s="9">
        <v>70490.58</v>
      </c>
      <c r="M32" s="9">
        <v>-2427.3199999999997</v>
      </c>
      <c r="N32" s="9">
        <v>22575.18</v>
      </c>
      <c r="O32" s="9">
        <v>8145.48</v>
      </c>
      <c r="P32" s="9">
        <v>8411.51</v>
      </c>
      <c r="Q32" s="9">
        <v>21760.5</v>
      </c>
      <c r="R32" s="253">
        <v>17975.809999999998</v>
      </c>
      <c r="S32" s="253">
        <v>17907.169999999998</v>
      </c>
      <c r="T32" s="253">
        <v>14757.5</v>
      </c>
      <c r="U32" s="253">
        <v>14023.61</v>
      </c>
      <c r="V32" s="362">
        <v>15645.750000000002</v>
      </c>
      <c r="W32" s="253">
        <v>15333.75</v>
      </c>
      <c r="X32" s="369">
        <v>14230.72</v>
      </c>
      <c r="Y32" s="369">
        <v>15099.2</v>
      </c>
      <c r="Z32" s="253"/>
      <c r="AA32" s="253"/>
      <c r="AB32" s="253"/>
      <c r="AC32" s="253"/>
      <c r="AD32" s="254">
        <f t="shared" ref="AD32:AD40" si="16">SUM(F32:AC32)</f>
        <v>314052.24999999994</v>
      </c>
      <c r="AE32" s="185">
        <v>25</v>
      </c>
    </row>
    <row r="33" spans="1:31">
      <c r="A33" s="219" t="s">
        <v>41</v>
      </c>
      <c r="B33" s="252">
        <f t="shared" si="15"/>
        <v>13054.69</v>
      </c>
      <c r="E33" s="208" t="s">
        <v>24</v>
      </c>
      <c r="F33" s="9">
        <v>0</v>
      </c>
      <c r="G33" s="9">
        <v>0</v>
      </c>
      <c r="H33" s="9">
        <v>0</v>
      </c>
      <c r="I33" s="9">
        <v>0</v>
      </c>
      <c r="J33" s="9">
        <v>0</v>
      </c>
      <c r="K33" s="9">
        <v>0</v>
      </c>
      <c r="L33" s="9">
        <v>0</v>
      </c>
      <c r="M33" s="9">
        <v>0</v>
      </c>
      <c r="N33" s="9">
        <v>0</v>
      </c>
      <c r="O33" s="9">
        <v>0</v>
      </c>
      <c r="P33" s="9">
        <v>369.32</v>
      </c>
      <c r="Q33" s="9">
        <v>276.99</v>
      </c>
      <c r="R33" s="253">
        <v>0</v>
      </c>
      <c r="S33" s="253">
        <v>646.29999999999995</v>
      </c>
      <c r="T33" s="253">
        <v>1010.48</v>
      </c>
      <c r="U33" s="253">
        <v>1083.3499999999999</v>
      </c>
      <c r="V33" s="362">
        <v>0</v>
      </c>
      <c r="W33" s="253">
        <v>0</v>
      </c>
      <c r="X33" s="369">
        <v>6804.69</v>
      </c>
      <c r="Y33" s="369">
        <v>13054.69</v>
      </c>
      <c r="Z33" s="253"/>
      <c r="AA33" s="253"/>
      <c r="AB33" s="253"/>
      <c r="AC33" s="253"/>
      <c r="AD33" s="254">
        <f t="shared" si="16"/>
        <v>23245.82</v>
      </c>
      <c r="AE33" s="185">
        <v>26</v>
      </c>
    </row>
    <row r="34" spans="1:31">
      <c r="A34" s="219" t="s">
        <v>42</v>
      </c>
      <c r="B34" s="252">
        <f t="shared" si="15"/>
        <v>7299.9699999999993</v>
      </c>
      <c r="E34" s="208" t="s">
        <v>24</v>
      </c>
      <c r="F34" s="9">
        <v>0</v>
      </c>
      <c r="G34" s="9">
        <v>0</v>
      </c>
      <c r="H34" s="9">
        <v>19078.32</v>
      </c>
      <c r="I34" s="9">
        <v>16190.45</v>
      </c>
      <c r="J34" s="9">
        <v>112149.59</v>
      </c>
      <c r="K34" s="9">
        <v>1129.98</v>
      </c>
      <c r="L34" s="9">
        <v>0</v>
      </c>
      <c r="M34" s="9">
        <v>24014.29</v>
      </c>
      <c r="N34" s="9">
        <v>3960.08</v>
      </c>
      <c r="O34" s="9">
        <v>5728.61</v>
      </c>
      <c r="P34" s="9">
        <v>7702.51</v>
      </c>
      <c r="Q34" s="9">
        <v>1701.2800000000002</v>
      </c>
      <c r="R34" s="253">
        <v>10096.939999999999</v>
      </c>
      <c r="S34" s="253">
        <v>31372.080000000002</v>
      </c>
      <c r="T34" s="253">
        <v>198208.58</v>
      </c>
      <c r="U34" s="253">
        <v>17900.199999999997</v>
      </c>
      <c r="V34" s="362">
        <v>151470.11999999997</v>
      </c>
      <c r="W34" s="253">
        <v>39057.71</v>
      </c>
      <c r="X34" s="369">
        <v>116270.52999999998</v>
      </c>
      <c r="Y34" s="369">
        <v>7299.9699999999993</v>
      </c>
      <c r="Z34" s="253"/>
      <c r="AA34" s="253"/>
      <c r="AB34" s="253"/>
      <c r="AC34" s="253"/>
      <c r="AD34" s="254">
        <f t="shared" si="16"/>
        <v>763331.23999999987</v>
      </c>
      <c r="AE34" s="185">
        <v>27</v>
      </c>
    </row>
    <row r="35" spans="1:31">
      <c r="A35" s="219" t="s">
        <v>43</v>
      </c>
      <c r="B35" s="252">
        <f t="shared" si="15"/>
        <v>0</v>
      </c>
      <c r="E35" s="208" t="s">
        <v>24</v>
      </c>
      <c r="F35" s="9">
        <v>0</v>
      </c>
      <c r="G35" s="9">
        <v>0</v>
      </c>
      <c r="H35" s="9">
        <v>0</v>
      </c>
      <c r="I35" s="9">
        <v>0</v>
      </c>
      <c r="J35" s="9">
        <v>0</v>
      </c>
      <c r="K35" s="9">
        <v>0</v>
      </c>
      <c r="L35" s="9">
        <v>0</v>
      </c>
      <c r="M35" s="9">
        <v>0</v>
      </c>
      <c r="N35" s="9">
        <v>0</v>
      </c>
      <c r="O35" s="9">
        <v>0</v>
      </c>
      <c r="P35" s="9">
        <v>0</v>
      </c>
      <c r="Q35" s="9">
        <v>0</v>
      </c>
      <c r="R35" s="253">
        <v>0</v>
      </c>
      <c r="S35" s="253">
        <v>0</v>
      </c>
      <c r="T35" s="253">
        <v>0</v>
      </c>
      <c r="U35" s="253">
        <v>0</v>
      </c>
      <c r="V35" s="362">
        <v>6300</v>
      </c>
      <c r="W35" s="253">
        <v>180.5</v>
      </c>
      <c r="X35" s="369">
        <v>0</v>
      </c>
      <c r="Y35" s="369">
        <v>0</v>
      </c>
      <c r="Z35" s="253"/>
      <c r="AA35" s="253"/>
      <c r="AB35" s="253"/>
      <c r="AC35" s="253"/>
      <c r="AD35" s="254">
        <f t="shared" si="16"/>
        <v>6480.5</v>
      </c>
      <c r="AE35" s="185">
        <v>28</v>
      </c>
    </row>
    <row r="36" spans="1:31">
      <c r="A36" s="219" t="s">
        <v>44</v>
      </c>
      <c r="B36" s="252">
        <f t="shared" si="15"/>
        <v>166125.75</v>
      </c>
      <c r="E36" s="208" t="s">
        <v>24</v>
      </c>
      <c r="F36" s="9">
        <v>0</v>
      </c>
      <c r="G36" s="9">
        <v>0</v>
      </c>
      <c r="H36" s="9">
        <v>3044.5</v>
      </c>
      <c r="I36" s="9">
        <v>3625.5</v>
      </c>
      <c r="J36" s="9">
        <v>2992.25</v>
      </c>
      <c r="K36" s="9">
        <v>0</v>
      </c>
      <c r="L36" s="9">
        <v>0</v>
      </c>
      <c r="M36" s="9">
        <v>431916.7</v>
      </c>
      <c r="N36" s="9">
        <v>0</v>
      </c>
      <c r="O36" s="9">
        <v>866046.54</v>
      </c>
      <c r="P36" s="9">
        <v>226175.77</v>
      </c>
      <c r="Q36" s="9">
        <v>314015.46999999997</v>
      </c>
      <c r="R36" s="369">
        <v>544971.1</v>
      </c>
      <c r="S36" s="369">
        <v>598392.43000000005</v>
      </c>
      <c r="T36" s="369">
        <v>0</v>
      </c>
      <c r="U36" s="369">
        <v>1048862.33</v>
      </c>
      <c r="V36" s="369">
        <v>553108.4</v>
      </c>
      <c r="W36" s="253">
        <v>514525.98</v>
      </c>
      <c r="X36" s="369">
        <v>603199.4</v>
      </c>
      <c r="Y36" s="369">
        <v>166125.75</v>
      </c>
      <c r="Z36" s="253"/>
      <c r="AA36" s="253"/>
      <c r="AB36" s="253"/>
      <c r="AC36" s="253"/>
      <c r="AD36" s="254">
        <f t="shared" si="16"/>
        <v>5877002.120000001</v>
      </c>
      <c r="AE36" s="185">
        <v>29</v>
      </c>
    </row>
    <row r="37" spans="1:31">
      <c r="A37" s="219" t="s">
        <v>45</v>
      </c>
      <c r="B37" s="252">
        <f t="shared" si="15"/>
        <v>0</v>
      </c>
      <c r="E37" s="208" t="s">
        <v>24</v>
      </c>
      <c r="F37" s="9">
        <v>0</v>
      </c>
      <c r="G37" s="9">
        <v>0</v>
      </c>
      <c r="H37" s="9">
        <v>26229.279999999999</v>
      </c>
      <c r="I37" s="9">
        <v>57690.6</v>
      </c>
      <c r="J37" s="9">
        <v>111012.6</v>
      </c>
      <c r="K37" s="9">
        <v>0</v>
      </c>
      <c r="L37" s="9">
        <v>0</v>
      </c>
      <c r="M37" s="9">
        <v>96478</v>
      </c>
      <c r="N37" s="9">
        <v>0</v>
      </c>
      <c r="O37" s="9">
        <v>0</v>
      </c>
      <c r="P37" s="9">
        <v>236720.2</v>
      </c>
      <c r="Q37" s="9">
        <v>139186.96</v>
      </c>
      <c r="R37" s="253">
        <v>134596</v>
      </c>
      <c r="S37" s="253">
        <v>113986</v>
      </c>
      <c r="T37" s="253">
        <v>149691.63999999998</v>
      </c>
      <c r="U37" s="253">
        <v>0</v>
      </c>
      <c r="V37" s="362">
        <v>273037.67000000004</v>
      </c>
      <c r="W37" s="253">
        <v>140475.03</v>
      </c>
      <c r="X37" s="369">
        <v>283875.17</v>
      </c>
      <c r="Y37" s="369">
        <v>0</v>
      </c>
      <c r="Z37" s="253"/>
      <c r="AA37" s="253"/>
      <c r="AB37" s="253"/>
      <c r="AC37" s="253"/>
      <c r="AD37" s="254">
        <f t="shared" si="16"/>
        <v>1762979.1499999997</v>
      </c>
      <c r="AE37" s="185">
        <v>30</v>
      </c>
    </row>
    <row r="38" spans="1:31">
      <c r="A38" s="219" t="s">
        <v>46</v>
      </c>
      <c r="B38" s="252">
        <f t="shared" si="15"/>
        <v>125</v>
      </c>
      <c r="E38" s="208" t="s">
        <v>24</v>
      </c>
      <c r="F38" s="9">
        <v>0</v>
      </c>
      <c r="G38" s="9">
        <v>0</v>
      </c>
      <c r="H38" s="9">
        <v>0</v>
      </c>
      <c r="I38" s="9">
        <v>0</v>
      </c>
      <c r="J38" s="9">
        <v>0</v>
      </c>
      <c r="K38" s="9">
        <v>0</v>
      </c>
      <c r="L38" s="9">
        <v>0</v>
      </c>
      <c r="M38" s="9">
        <v>0</v>
      </c>
      <c r="N38" s="9">
        <v>0</v>
      </c>
      <c r="O38" s="9">
        <v>0</v>
      </c>
      <c r="P38" s="9">
        <v>0</v>
      </c>
      <c r="Q38" s="9">
        <v>0</v>
      </c>
      <c r="R38" s="253">
        <v>0</v>
      </c>
      <c r="S38" s="253">
        <v>0</v>
      </c>
      <c r="T38" s="253">
        <v>0</v>
      </c>
      <c r="U38" s="253">
        <v>0</v>
      </c>
      <c r="V38" s="362">
        <v>0</v>
      </c>
      <c r="W38" s="253">
        <v>0</v>
      </c>
      <c r="X38" s="369">
        <v>0</v>
      </c>
      <c r="Y38" s="369">
        <v>125</v>
      </c>
      <c r="Z38" s="253"/>
      <c r="AA38" s="253"/>
      <c r="AB38" s="253"/>
      <c r="AC38" s="253"/>
      <c r="AD38" s="254">
        <f t="shared" si="16"/>
        <v>125</v>
      </c>
      <c r="AE38" s="185">
        <v>31</v>
      </c>
    </row>
    <row r="39" spans="1:31">
      <c r="A39" s="219" t="s">
        <v>82</v>
      </c>
      <c r="B39" s="252">
        <f t="shared" si="15"/>
        <v>0</v>
      </c>
      <c r="E39" s="208" t="s">
        <v>24</v>
      </c>
      <c r="F39" s="9"/>
      <c r="G39" s="9"/>
      <c r="H39" s="9"/>
      <c r="I39" s="9"/>
      <c r="J39" s="9"/>
      <c r="K39" s="9"/>
      <c r="L39" s="9"/>
      <c r="M39" s="9"/>
      <c r="N39" s="9"/>
      <c r="O39" s="9"/>
      <c r="P39" s="9"/>
      <c r="Q39" s="9"/>
      <c r="R39" s="253"/>
      <c r="S39" s="253"/>
      <c r="T39" s="253"/>
      <c r="U39" s="253"/>
      <c r="V39" s="253"/>
      <c r="W39" s="253"/>
      <c r="X39" s="253"/>
      <c r="Y39" s="253"/>
      <c r="Z39" s="253"/>
      <c r="AA39" s="253"/>
      <c r="AB39" s="253"/>
      <c r="AC39" s="253"/>
      <c r="AD39" s="254">
        <f t="shared" si="16"/>
        <v>0</v>
      </c>
      <c r="AE39" s="185">
        <v>32</v>
      </c>
    </row>
    <row r="40" spans="1:31">
      <c r="A40" s="223" t="s">
        <v>47</v>
      </c>
      <c r="B40" s="296">
        <f t="shared" si="15"/>
        <v>201704.61</v>
      </c>
      <c r="C40" s="211"/>
      <c r="D40" s="211"/>
      <c r="E40" s="224"/>
      <c r="F40" s="262">
        <f t="shared" ref="F40:AC40" si="17">SUM(F32:F39)</f>
        <v>1600.21</v>
      </c>
      <c r="G40" s="262">
        <f t="shared" si="17"/>
        <v>22867.18</v>
      </c>
      <c r="H40" s="262">
        <f t="shared" si="17"/>
        <v>55328.84</v>
      </c>
      <c r="I40" s="262">
        <f t="shared" si="17"/>
        <v>88313.279999999999</v>
      </c>
      <c r="J40" s="262">
        <f t="shared" si="17"/>
        <v>234383.43</v>
      </c>
      <c r="K40" s="262">
        <f t="shared" si="17"/>
        <v>10772.939999999997</v>
      </c>
      <c r="L40" s="262">
        <f t="shared" si="17"/>
        <v>70490.58</v>
      </c>
      <c r="M40" s="262">
        <f t="shared" si="17"/>
        <v>549981.67000000004</v>
      </c>
      <c r="N40" s="262">
        <f t="shared" si="17"/>
        <v>26535.260000000002</v>
      </c>
      <c r="O40" s="262">
        <f t="shared" si="17"/>
        <v>879920.63</v>
      </c>
      <c r="P40" s="262">
        <f t="shared" si="17"/>
        <v>479379.31</v>
      </c>
      <c r="Q40" s="262">
        <f t="shared" si="17"/>
        <v>476941.19999999995</v>
      </c>
      <c r="R40" s="262">
        <f t="shared" si="17"/>
        <v>707639.85</v>
      </c>
      <c r="S40" s="262">
        <f t="shared" si="17"/>
        <v>762303.9800000001</v>
      </c>
      <c r="T40" s="262">
        <f t="shared" si="17"/>
        <v>363668.19999999995</v>
      </c>
      <c r="U40" s="262">
        <f t="shared" si="17"/>
        <v>1081869.49</v>
      </c>
      <c r="V40" s="262">
        <f t="shared" si="17"/>
        <v>999561.94000000006</v>
      </c>
      <c r="W40" s="262">
        <f t="shared" si="17"/>
        <v>709572.97</v>
      </c>
      <c r="X40" s="262">
        <f t="shared" si="17"/>
        <v>1024380.51</v>
      </c>
      <c r="Y40" s="262">
        <f t="shared" si="17"/>
        <v>201704.61</v>
      </c>
      <c r="Z40" s="262">
        <f t="shared" si="17"/>
        <v>0</v>
      </c>
      <c r="AA40" s="262">
        <f t="shared" si="17"/>
        <v>0</v>
      </c>
      <c r="AB40" s="262">
        <f t="shared" si="17"/>
        <v>0</v>
      </c>
      <c r="AC40" s="262">
        <f t="shared" si="17"/>
        <v>0</v>
      </c>
      <c r="AD40" s="256">
        <f t="shared" si="16"/>
        <v>8747216.0800000001</v>
      </c>
      <c r="AE40" s="185">
        <v>33</v>
      </c>
    </row>
    <row r="41" spans="1:31">
      <c r="A41" s="204" t="s">
        <v>83</v>
      </c>
      <c r="B41" s="205"/>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37"/>
      <c r="AE41" s="185">
        <v>34</v>
      </c>
    </row>
    <row r="42" spans="1:31">
      <c r="A42" s="219" t="s">
        <v>87</v>
      </c>
      <c r="B42" s="252">
        <f t="shared" ref="B42:B49" si="18">HLOOKUP($B$7,$F$8:$AC$75,AE42,FALSE)</f>
        <v>0</v>
      </c>
      <c r="E42" s="208" t="s">
        <v>110</v>
      </c>
      <c r="F42" s="9">
        <v>0</v>
      </c>
      <c r="G42" s="9">
        <v>293.29577357753345</v>
      </c>
      <c r="H42" s="9">
        <v>1485.1577283098336</v>
      </c>
      <c r="I42" s="9">
        <v>1429.3393454924408</v>
      </c>
      <c r="J42" s="241">
        <v>1441.5863582346401</v>
      </c>
      <c r="K42" s="9">
        <v>1372.4556694042972</v>
      </c>
      <c r="L42" s="9">
        <v>13368.681588857178</v>
      </c>
      <c r="M42" s="9">
        <v>13107.154022128248</v>
      </c>
      <c r="N42" s="9">
        <v>13003.872793963708</v>
      </c>
      <c r="O42" s="9">
        <v>11885.245381362825</v>
      </c>
      <c r="P42" s="9">
        <v>61333.478906037351</v>
      </c>
      <c r="Q42" s="9">
        <v>42042.710280036314</v>
      </c>
      <c r="R42" s="253">
        <v>62732.763600000006</v>
      </c>
      <c r="S42" s="253">
        <v>160237.21718950503</v>
      </c>
      <c r="T42" s="253">
        <v>181129.597568661</v>
      </c>
      <c r="U42" s="253">
        <v>191625.61774226103</v>
      </c>
      <c r="V42" s="362">
        <v>191625.61774226103</v>
      </c>
      <c r="W42" s="369">
        <v>204669.18139226103</v>
      </c>
      <c r="X42" s="253">
        <v>224334.86197226102</v>
      </c>
      <c r="Y42" s="253">
        <v>0</v>
      </c>
      <c r="Z42" s="253"/>
      <c r="AA42" s="253"/>
      <c r="AB42" s="253"/>
      <c r="AC42" s="253"/>
      <c r="AD42" s="237"/>
      <c r="AE42" s="185">
        <v>35</v>
      </c>
    </row>
    <row r="43" spans="1:31">
      <c r="A43" s="219" t="s">
        <v>88</v>
      </c>
      <c r="B43" s="252">
        <f t="shared" si="18"/>
        <v>0</v>
      </c>
      <c r="E43" s="208" t="s">
        <v>110</v>
      </c>
      <c r="F43" s="9">
        <v>0</v>
      </c>
      <c r="G43" s="9">
        <v>113.85325510202648</v>
      </c>
      <c r="H43" s="9">
        <v>566.55858791353069</v>
      </c>
      <c r="I43" s="9">
        <v>544.4449159116748</v>
      </c>
      <c r="J43" s="241">
        <v>545.55895000024145</v>
      </c>
      <c r="K43" s="9">
        <v>516.86398550518675</v>
      </c>
      <c r="L43" s="9">
        <v>4979.0451096622737</v>
      </c>
      <c r="M43" s="9">
        <v>4873.9723728001072</v>
      </c>
      <c r="N43" s="9">
        <v>4869.6994697428672</v>
      </c>
      <c r="O43" s="9">
        <v>3259.3764856547709</v>
      </c>
      <c r="P43" s="9">
        <v>13993.151122809895</v>
      </c>
      <c r="Q43" s="9">
        <v>1969.1095612121862</v>
      </c>
      <c r="R43" s="253">
        <v>253.97880000000001</v>
      </c>
      <c r="S43" s="253">
        <v>648.73367283200412</v>
      </c>
      <c r="T43" s="253">
        <v>733.31820878000406</v>
      </c>
      <c r="U43" s="253">
        <v>775.81221758000413</v>
      </c>
      <c r="V43" s="362">
        <v>775.81221758000413</v>
      </c>
      <c r="W43" s="369">
        <v>828.62016758000402</v>
      </c>
      <c r="X43" s="253">
        <v>908.23830758000406</v>
      </c>
      <c r="Y43" s="253">
        <v>0</v>
      </c>
      <c r="Z43" s="253"/>
      <c r="AA43" s="253"/>
      <c r="AB43" s="253"/>
      <c r="AC43" s="253"/>
      <c r="AD43" s="237"/>
      <c r="AE43" s="185">
        <v>36</v>
      </c>
    </row>
    <row r="44" spans="1:31">
      <c r="A44" s="219" t="s">
        <v>89</v>
      </c>
      <c r="B44" s="252">
        <f t="shared" si="18"/>
        <v>0</v>
      </c>
      <c r="E44" s="208" t="s">
        <v>110</v>
      </c>
      <c r="F44" s="9">
        <v>0</v>
      </c>
      <c r="G44" s="9">
        <v>345.03823092376655</v>
      </c>
      <c r="H44" s="9">
        <v>1765.5612921006002</v>
      </c>
      <c r="I44" s="9">
        <v>1711.001755744624</v>
      </c>
      <c r="J44" s="241">
        <v>1723.4476475507233</v>
      </c>
      <c r="K44" s="9">
        <v>1626.2431046866941</v>
      </c>
      <c r="L44" s="9">
        <v>15699.23431133084</v>
      </c>
      <c r="M44" s="9">
        <v>15374.014802515683</v>
      </c>
      <c r="N44" s="9">
        <v>15344.249400498027</v>
      </c>
      <c r="O44" s="9">
        <v>14142.303447339296</v>
      </c>
      <c r="P44" s="9">
        <v>75313.003542272025</v>
      </c>
      <c r="Q44" s="9">
        <v>18564.696330585663</v>
      </c>
      <c r="R44" s="253">
        <v>55367.378400000009</v>
      </c>
      <c r="S44" s="253">
        <v>141423.9406773769</v>
      </c>
      <c r="T44" s="253">
        <v>159863.36951404091</v>
      </c>
      <c r="U44" s="253">
        <v>169127.06343244089</v>
      </c>
      <c r="V44" s="362">
        <v>169127.06343244089</v>
      </c>
      <c r="W44" s="369">
        <v>180639.1965324409</v>
      </c>
      <c r="X44" s="253">
        <v>197995.95105244088</v>
      </c>
      <c r="Y44" s="253">
        <v>0</v>
      </c>
      <c r="Z44" s="253"/>
      <c r="AA44" s="253"/>
      <c r="AB44" s="253"/>
      <c r="AC44" s="253"/>
      <c r="AD44" s="237"/>
      <c r="AE44" s="185">
        <v>37</v>
      </c>
    </row>
    <row r="45" spans="1:31">
      <c r="A45" s="219" t="s">
        <v>90</v>
      </c>
      <c r="B45" s="252">
        <f t="shared" si="18"/>
        <v>0</v>
      </c>
      <c r="E45" s="208" t="s">
        <v>110</v>
      </c>
      <c r="F45" s="9">
        <v>0</v>
      </c>
      <c r="G45" s="9">
        <v>0</v>
      </c>
      <c r="H45" s="9">
        <v>0</v>
      </c>
      <c r="I45" s="9">
        <v>222.44734257335503</v>
      </c>
      <c r="J45" s="241">
        <v>224.38575671124201</v>
      </c>
      <c r="K45" s="9">
        <v>213.61462906869761</v>
      </c>
      <c r="L45" s="9">
        <v>2063.8410964076902</v>
      </c>
      <c r="M45" s="9">
        <v>2022.3789788599386</v>
      </c>
      <c r="N45" s="9">
        <v>2029.3522543406445</v>
      </c>
      <c r="O45" s="9">
        <v>1533.3404223232174</v>
      </c>
      <c r="P45" s="9">
        <v>6390.2765583865967</v>
      </c>
      <c r="Q45" s="9">
        <v>872.06376661943568</v>
      </c>
      <c r="R45" s="253">
        <v>0</v>
      </c>
      <c r="S45" s="253">
        <v>0</v>
      </c>
      <c r="T45" s="253">
        <v>0</v>
      </c>
      <c r="U45" s="253">
        <v>0</v>
      </c>
      <c r="V45" s="362">
        <v>0</v>
      </c>
      <c r="W45" s="369">
        <v>0</v>
      </c>
      <c r="X45" s="253">
        <v>0</v>
      </c>
      <c r="Y45" s="253">
        <v>0</v>
      </c>
      <c r="Z45" s="253"/>
      <c r="AA45" s="253"/>
      <c r="AB45" s="253"/>
      <c r="AC45" s="253"/>
      <c r="AD45" s="237"/>
      <c r="AE45" s="185">
        <v>38</v>
      </c>
    </row>
    <row r="46" spans="1:31">
      <c r="A46" s="219" t="s">
        <v>91</v>
      </c>
      <c r="B46" s="252">
        <f t="shared" si="18"/>
        <v>2198736.6066564796</v>
      </c>
      <c r="E46" s="208" t="s">
        <v>110</v>
      </c>
      <c r="F46" s="9">
        <v>0</v>
      </c>
      <c r="G46" s="9">
        <v>1653.888977924953</v>
      </c>
      <c r="H46" s="9">
        <v>10148.881623975423</v>
      </c>
      <c r="I46" s="9">
        <v>9843.4221558269455</v>
      </c>
      <c r="J46" s="241">
        <v>12406.021666913733</v>
      </c>
      <c r="K46" s="9">
        <v>11810.498827723626</v>
      </c>
      <c r="L46" s="9">
        <v>129066.41823647576</v>
      </c>
      <c r="M46" s="9">
        <v>133406.05028041289</v>
      </c>
      <c r="N46" s="9">
        <v>133867.86243027329</v>
      </c>
      <c r="O46" s="9">
        <v>133706.75505383898</v>
      </c>
      <c r="P46" s="9">
        <v>753521.74289652624</v>
      </c>
      <c r="Q46" s="9">
        <v>152991.73188122394</v>
      </c>
      <c r="R46" s="253">
        <v>522180.41279999999</v>
      </c>
      <c r="S46" s="253">
        <v>1333796.4313426004</v>
      </c>
      <c r="T46" s="253">
        <v>1507702.2372516883</v>
      </c>
      <c r="U46" s="253">
        <v>1595069.9193444883</v>
      </c>
      <c r="V46" s="362">
        <v>1595069.9193444883</v>
      </c>
      <c r="W46" s="369">
        <v>1703643.0645444882</v>
      </c>
      <c r="X46" s="253">
        <v>1867337.9603844881</v>
      </c>
      <c r="Y46" s="253">
        <v>2198736.6066564796</v>
      </c>
      <c r="Z46" s="253"/>
      <c r="AA46" s="253"/>
      <c r="AB46" s="253"/>
      <c r="AC46" s="253"/>
      <c r="AD46" s="237"/>
      <c r="AE46" s="185">
        <v>39</v>
      </c>
    </row>
    <row r="47" spans="1:31">
      <c r="A47" s="219" t="s">
        <v>92</v>
      </c>
      <c r="B47" s="252">
        <f t="shared" si="18"/>
        <v>0</v>
      </c>
      <c r="E47" s="208" t="s">
        <v>110</v>
      </c>
      <c r="F47" s="9">
        <v>0</v>
      </c>
      <c r="G47" s="9">
        <v>992.0834194426468</v>
      </c>
      <c r="H47" s="9">
        <v>5377.0120124657979</v>
      </c>
      <c r="I47" s="9">
        <v>5268.1703224350504</v>
      </c>
      <c r="J47" s="241">
        <v>5979.8051081072917</v>
      </c>
      <c r="K47" s="9">
        <v>5265.9514313818308</v>
      </c>
      <c r="L47" s="9">
        <v>50769.004907340684</v>
      </c>
      <c r="M47" s="9">
        <v>50668.028159708811</v>
      </c>
      <c r="N47" s="9">
        <v>48234.59407463501</v>
      </c>
      <c r="O47" s="9">
        <v>56070.832176087373</v>
      </c>
      <c r="P47" s="9">
        <v>315758.26238596602</v>
      </c>
      <c r="Q47" s="9">
        <v>52459.512045949421</v>
      </c>
      <c r="R47" s="253">
        <v>188960.22720000002</v>
      </c>
      <c r="S47" s="253">
        <v>482657.85258701106</v>
      </c>
      <c r="T47" s="253">
        <v>545588.74733232299</v>
      </c>
      <c r="U47" s="253">
        <v>577204.2898795231</v>
      </c>
      <c r="V47" s="362">
        <v>577204.2898795231</v>
      </c>
      <c r="W47" s="369">
        <v>616493.40467952308</v>
      </c>
      <c r="X47" s="253">
        <v>675729.30083952309</v>
      </c>
      <c r="Y47" s="253">
        <v>0</v>
      </c>
      <c r="Z47" s="253"/>
      <c r="AA47" s="253"/>
      <c r="AB47" s="253"/>
      <c r="AC47" s="253"/>
      <c r="AD47" s="237"/>
      <c r="AE47" s="185">
        <v>40</v>
      </c>
    </row>
    <row r="48" spans="1:31">
      <c r="A48" s="219" t="s">
        <v>93</v>
      </c>
      <c r="B48" s="252">
        <f t="shared" si="18"/>
        <v>0</v>
      </c>
      <c r="E48" s="208" t="s">
        <v>110</v>
      </c>
      <c r="F48" s="9">
        <v>0</v>
      </c>
      <c r="G48" s="9">
        <v>0</v>
      </c>
      <c r="H48" s="9">
        <v>300.42297177541593</v>
      </c>
      <c r="I48" s="9">
        <v>293.43084391557994</v>
      </c>
      <c r="J48" s="241">
        <v>387.23079810538599</v>
      </c>
      <c r="K48" s="9">
        <v>383.87929660322698</v>
      </c>
      <c r="L48" s="9">
        <v>4085.2760407772375</v>
      </c>
      <c r="M48" s="9">
        <v>3948.1593997019236</v>
      </c>
      <c r="N48" s="9">
        <v>4306.4416666528023</v>
      </c>
      <c r="O48" s="9">
        <v>4614.2467298966703</v>
      </c>
      <c r="P48" s="9">
        <v>26200.278540344392</v>
      </c>
      <c r="Q48" s="9">
        <v>5832.8784499685171</v>
      </c>
      <c r="R48" s="253">
        <v>0</v>
      </c>
      <c r="S48" s="253">
        <v>0</v>
      </c>
      <c r="T48" s="253">
        <v>0</v>
      </c>
      <c r="U48" s="253">
        <v>0</v>
      </c>
      <c r="V48" s="362">
        <v>0</v>
      </c>
      <c r="W48" s="369">
        <v>0</v>
      </c>
      <c r="X48" s="253">
        <v>0</v>
      </c>
      <c r="Y48" s="253">
        <v>0</v>
      </c>
      <c r="Z48" s="253"/>
      <c r="AA48" s="253"/>
      <c r="AB48" s="253"/>
      <c r="AC48" s="253"/>
      <c r="AD48" s="237"/>
      <c r="AE48" s="185">
        <v>41</v>
      </c>
    </row>
    <row r="49" spans="1:31">
      <c r="A49" s="219" t="s">
        <v>94</v>
      </c>
      <c r="B49" s="252">
        <f t="shared" si="18"/>
        <v>0</v>
      </c>
      <c r="E49" s="208" t="s">
        <v>110</v>
      </c>
      <c r="F49" s="9"/>
      <c r="G49" s="9"/>
      <c r="H49" s="9"/>
      <c r="I49" s="9"/>
      <c r="J49" s="9"/>
      <c r="K49" s="9"/>
      <c r="L49" s="9"/>
      <c r="M49" s="9"/>
      <c r="N49" s="9"/>
      <c r="O49" s="9"/>
      <c r="P49" s="9"/>
      <c r="Q49" s="9"/>
      <c r="R49" s="253"/>
      <c r="S49" s="253"/>
      <c r="T49" s="253"/>
      <c r="U49" s="253"/>
      <c r="V49" s="253"/>
      <c r="W49" s="253"/>
      <c r="X49" s="253"/>
      <c r="Y49" s="253"/>
      <c r="Z49" s="253"/>
      <c r="AA49" s="253"/>
      <c r="AB49" s="253"/>
      <c r="AC49" s="253"/>
      <c r="AD49" s="237"/>
      <c r="AE49" s="185">
        <v>42</v>
      </c>
    </row>
    <row r="50" spans="1:31">
      <c r="A50" s="204" t="s">
        <v>66</v>
      </c>
      <c r="B50" s="205"/>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37"/>
      <c r="AE50" s="185">
        <v>43</v>
      </c>
    </row>
    <row r="51" spans="1:31">
      <c r="A51" s="180" t="s">
        <v>59</v>
      </c>
      <c r="B51" s="259">
        <f>HLOOKUP($B$7,$F$8:$AC$75,AE51,FALSE)</f>
        <v>5986359</v>
      </c>
      <c r="F51" s="221">
        <f t="shared" ref="F51:Q51" si="19">$F$4</f>
        <v>5986359</v>
      </c>
      <c r="G51" s="221">
        <f t="shared" si="19"/>
        <v>5986359</v>
      </c>
      <c r="H51" s="221">
        <f t="shared" si="19"/>
        <v>5986359</v>
      </c>
      <c r="I51" s="221">
        <f t="shared" si="19"/>
        <v>5986359</v>
      </c>
      <c r="J51" s="221">
        <f t="shared" si="19"/>
        <v>5986359</v>
      </c>
      <c r="K51" s="221">
        <f t="shared" si="19"/>
        <v>5986359</v>
      </c>
      <c r="L51" s="221">
        <f t="shared" si="19"/>
        <v>5986359</v>
      </c>
      <c r="M51" s="221">
        <f t="shared" si="19"/>
        <v>5986359</v>
      </c>
      <c r="N51" s="221">
        <f t="shared" si="19"/>
        <v>5986359</v>
      </c>
      <c r="O51" s="221">
        <f t="shared" si="19"/>
        <v>5986359</v>
      </c>
      <c r="P51" s="221">
        <f t="shared" si="19"/>
        <v>5986359</v>
      </c>
      <c r="Q51" s="221">
        <f t="shared" si="19"/>
        <v>5986359</v>
      </c>
      <c r="R51" s="221">
        <f t="shared" ref="R51:AC51" si="20">$G$4</f>
        <v>5986359</v>
      </c>
      <c r="S51" s="221">
        <f t="shared" si="20"/>
        <v>5986359</v>
      </c>
      <c r="T51" s="221">
        <f t="shared" si="20"/>
        <v>5986359</v>
      </c>
      <c r="U51" s="221">
        <f t="shared" si="20"/>
        <v>5986359</v>
      </c>
      <c r="V51" s="221">
        <f t="shared" si="20"/>
        <v>5986359</v>
      </c>
      <c r="W51" s="221">
        <f t="shared" si="20"/>
        <v>5986359</v>
      </c>
      <c r="X51" s="221">
        <f t="shared" si="20"/>
        <v>5986359</v>
      </c>
      <c r="Y51" s="221">
        <f t="shared" si="20"/>
        <v>5986359</v>
      </c>
      <c r="Z51" s="221">
        <f t="shared" si="20"/>
        <v>5986359</v>
      </c>
      <c r="AA51" s="221">
        <f t="shared" si="20"/>
        <v>5986359</v>
      </c>
      <c r="AB51" s="221">
        <f t="shared" si="20"/>
        <v>5986359</v>
      </c>
      <c r="AC51" s="221">
        <f t="shared" si="20"/>
        <v>5986359</v>
      </c>
      <c r="AD51" s="222"/>
      <c r="AE51" s="185">
        <v>44</v>
      </c>
    </row>
    <row r="52" spans="1:31">
      <c r="A52" s="180" t="s">
        <v>60</v>
      </c>
      <c r="B52" s="259">
        <f>HLOOKUP($B$7,$F$8:$AC$75,AE52,FALSE)</f>
        <v>3990906</v>
      </c>
      <c r="F52" s="259">
        <f t="shared" ref="F52:AC52" si="21">F51*(F9/12)</f>
        <v>498863.25</v>
      </c>
      <c r="G52" s="259">
        <f t="shared" si="21"/>
        <v>997726.5</v>
      </c>
      <c r="H52" s="259">
        <f t="shared" si="21"/>
        <v>1496589.75</v>
      </c>
      <c r="I52" s="259">
        <f t="shared" si="21"/>
        <v>1995453</v>
      </c>
      <c r="J52" s="259">
        <f t="shared" si="21"/>
        <v>2494316.25</v>
      </c>
      <c r="K52" s="259">
        <f t="shared" si="21"/>
        <v>2993179.5</v>
      </c>
      <c r="L52" s="259">
        <f t="shared" si="21"/>
        <v>3492042.75</v>
      </c>
      <c r="M52" s="259">
        <f t="shared" si="21"/>
        <v>3990906</v>
      </c>
      <c r="N52" s="259">
        <f t="shared" si="21"/>
        <v>4489769.25</v>
      </c>
      <c r="O52" s="259">
        <f t="shared" si="21"/>
        <v>4988632.5</v>
      </c>
      <c r="P52" s="259">
        <f t="shared" si="21"/>
        <v>5487495.75</v>
      </c>
      <c r="Q52" s="259">
        <f t="shared" si="21"/>
        <v>5986359</v>
      </c>
      <c r="R52" s="259">
        <f t="shared" si="21"/>
        <v>498863.25</v>
      </c>
      <c r="S52" s="259">
        <f t="shared" si="21"/>
        <v>997726.5</v>
      </c>
      <c r="T52" s="259">
        <f t="shared" si="21"/>
        <v>1496589.75</v>
      </c>
      <c r="U52" s="259">
        <f t="shared" si="21"/>
        <v>1995453</v>
      </c>
      <c r="V52" s="259">
        <f t="shared" si="21"/>
        <v>2494316.25</v>
      </c>
      <c r="W52" s="259">
        <f t="shared" si="21"/>
        <v>2993179.5</v>
      </c>
      <c r="X52" s="259">
        <f t="shared" si="21"/>
        <v>3492042.75</v>
      </c>
      <c r="Y52" s="259">
        <f t="shared" si="21"/>
        <v>3990906</v>
      </c>
      <c r="Z52" s="259">
        <f t="shared" si="21"/>
        <v>4489769.25</v>
      </c>
      <c r="AA52" s="259">
        <f t="shared" si="21"/>
        <v>4988632.5</v>
      </c>
      <c r="AB52" s="259">
        <f t="shared" si="21"/>
        <v>5487495.75</v>
      </c>
      <c r="AC52" s="259">
        <f t="shared" si="21"/>
        <v>5986359</v>
      </c>
      <c r="AD52" s="237"/>
      <c r="AE52" s="185">
        <v>45</v>
      </c>
    </row>
    <row r="53" spans="1:31">
      <c r="A53" s="209" t="s">
        <v>55</v>
      </c>
      <c r="B53" s="252">
        <f>HLOOKUP($B$7,$F$8:$AC$75,AE53,FALSE)</f>
        <v>5850701.5499999998</v>
      </c>
      <c r="F53" s="260">
        <f>SUM(F32:F38)</f>
        <v>1600.21</v>
      </c>
      <c r="G53" s="260">
        <f t="shared" ref="G53:Q53" si="22">F53+G40</f>
        <v>24467.39</v>
      </c>
      <c r="H53" s="260">
        <f t="shared" si="22"/>
        <v>79796.23</v>
      </c>
      <c r="I53" s="260">
        <f t="shared" si="22"/>
        <v>168109.51</v>
      </c>
      <c r="J53" s="260">
        <f t="shared" si="22"/>
        <v>402492.94</v>
      </c>
      <c r="K53" s="260">
        <f t="shared" si="22"/>
        <v>413265.88</v>
      </c>
      <c r="L53" s="260">
        <f t="shared" si="22"/>
        <v>483756.46</v>
      </c>
      <c r="M53" s="260">
        <f t="shared" si="22"/>
        <v>1033738.1300000001</v>
      </c>
      <c r="N53" s="260">
        <f t="shared" si="22"/>
        <v>1060273.3900000001</v>
      </c>
      <c r="O53" s="260">
        <f t="shared" si="22"/>
        <v>1940194.02</v>
      </c>
      <c r="P53" s="260">
        <f t="shared" si="22"/>
        <v>2419573.33</v>
      </c>
      <c r="Q53" s="260">
        <f t="shared" si="22"/>
        <v>2896514.5300000003</v>
      </c>
      <c r="R53" s="260">
        <f>R40</f>
        <v>707639.85</v>
      </c>
      <c r="S53" s="260">
        <f t="shared" ref="S53:AC53" si="23">R53+S40</f>
        <v>1469943.83</v>
      </c>
      <c r="T53" s="260">
        <f t="shared" si="23"/>
        <v>1833612.03</v>
      </c>
      <c r="U53" s="260">
        <f t="shared" si="23"/>
        <v>2915481.52</v>
      </c>
      <c r="V53" s="260">
        <f t="shared" si="23"/>
        <v>3915043.46</v>
      </c>
      <c r="W53" s="260">
        <f t="shared" si="23"/>
        <v>4624616.43</v>
      </c>
      <c r="X53" s="260">
        <f t="shared" si="23"/>
        <v>5648996.9399999995</v>
      </c>
      <c r="Y53" s="260">
        <f t="shared" si="23"/>
        <v>5850701.5499999998</v>
      </c>
      <c r="Z53" s="260">
        <f t="shared" si="23"/>
        <v>5850701.5499999998</v>
      </c>
      <c r="AA53" s="260">
        <f t="shared" si="23"/>
        <v>5850701.5499999998</v>
      </c>
      <c r="AB53" s="260">
        <f t="shared" si="23"/>
        <v>5850701.5499999998</v>
      </c>
      <c r="AC53" s="260">
        <f t="shared" si="23"/>
        <v>5850701.5499999998</v>
      </c>
      <c r="AD53" s="297"/>
      <c r="AE53" s="185">
        <v>46</v>
      </c>
    </row>
    <row r="54" spans="1:31">
      <c r="A54" s="209" t="s">
        <v>84</v>
      </c>
      <c r="B54" s="252">
        <f>HLOOKUP($B$7,$F$8:$AC$75,AE54,FALSE)</f>
        <v>2198736.6066564796</v>
      </c>
      <c r="E54" s="183"/>
      <c r="F54" s="260">
        <f t="shared" ref="F54:AC54" si="24">SUM(F42:F49)</f>
        <v>0</v>
      </c>
      <c r="G54" s="260">
        <f t="shared" si="24"/>
        <v>3398.1596569709263</v>
      </c>
      <c r="H54" s="260">
        <f t="shared" si="24"/>
        <v>19643.594216540601</v>
      </c>
      <c r="I54" s="260">
        <f t="shared" si="24"/>
        <v>19312.256681899671</v>
      </c>
      <c r="J54" s="260">
        <f t="shared" si="24"/>
        <v>22708.036285623257</v>
      </c>
      <c r="K54" s="260">
        <f t="shared" si="24"/>
        <v>21189.506944373559</v>
      </c>
      <c r="L54" s="260">
        <f t="shared" si="24"/>
        <v>220031.50129085165</v>
      </c>
      <c r="M54" s="260">
        <f t="shared" si="24"/>
        <v>223399.7580161276</v>
      </c>
      <c r="N54" s="260">
        <f t="shared" si="24"/>
        <v>221656.07209010635</v>
      </c>
      <c r="O54" s="260">
        <f t="shared" si="24"/>
        <v>225212.09969650311</v>
      </c>
      <c r="P54" s="260">
        <f t="shared" si="24"/>
        <v>1252510.1939523425</v>
      </c>
      <c r="Q54" s="260">
        <f t="shared" si="24"/>
        <v>274732.70231559547</v>
      </c>
      <c r="R54" s="260">
        <f t="shared" si="24"/>
        <v>829494.76080000005</v>
      </c>
      <c r="S54" s="260">
        <f t="shared" si="24"/>
        <v>2118764.1754693254</v>
      </c>
      <c r="T54" s="260">
        <f t="shared" si="24"/>
        <v>2395017.2698754929</v>
      </c>
      <c r="U54" s="260">
        <f t="shared" si="24"/>
        <v>2533802.7026162934</v>
      </c>
      <c r="V54" s="260">
        <f t="shared" si="24"/>
        <v>2533802.7026162934</v>
      </c>
      <c r="W54" s="260">
        <f t="shared" si="24"/>
        <v>2706273.4673162932</v>
      </c>
      <c r="X54" s="260">
        <f t="shared" si="24"/>
        <v>2966306.3125562929</v>
      </c>
      <c r="Y54" s="260">
        <f t="shared" si="24"/>
        <v>2198736.6066564796</v>
      </c>
      <c r="Z54" s="260">
        <f t="shared" si="24"/>
        <v>0</v>
      </c>
      <c r="AA54" s="260">
        <f t="shared" si="24"/>
        <v>0</v>
      </c>
      <c r="AB54" s="260">
        <f t="shared" si="24"/>
        <v>0</v>
      </c>
      <c r="AC54" s="260">
        <f t="shared" si="24"/>
        <v>0</v>
      </c>
      <c r="AD54" s="297"/>
      <c r="AE54" s="185">
        <v>47</v>
      </c>
    </row>
    <row r="55" spans="1:31">
      <c r="A55" s="223" t="s">
        <v>56</v>
      </c>
      <c r="B55" s="296">
        <f>HLOOKUP($B$7,$F$8:$AC$75,AE55,FALSE)</f>
        <v>8049438.1566564795</v>
      </c>
      <c r="C55" s="211"/>
      <c r="D55" s="211"/>
      <c r="E55" s="224"/>
      <c r="F55" s="262">
        <f t="shared" ref="F55:AC55" si="25">F53+F54</f>
        <v>1600.21</v>
      </c>
      <c r="G55" s="262">
        <f t="shared" si="25"/>
        <v>27865.549656970925</v>
      </c>
      <c r="H55" s="262">
        <f t="shared" si="25"/>
        <v>99439.824216540597</v>
      </c>
      <c r="I55" s="262">
        <f t="shared" si="25"/>
        <v>187421.76668189967</v>
      </c>
      <c r="J55" s="262">
        <f t="shared" si="25"/>
        <v>425200.97628562327</v>
      </c>
      <c r="K55" s="262">
        <f t="shared" si="25"/>
        <v>434455.38694437355</v>
      </c>
      <c r="L55" s="262">
        <f t="shared" si="25"/>
        <v>703787.9612908517</v>
      </c>
      <c r="M55" s="262">
        <f t="shared" si="25"/>
        <v>1257137.8880161277</v>
      </c>
      <c r="N55" s="262">
        <f t="shared" si="25"/>
        <v>1281929.4620901064</v>
      </c>
      <c r="O55" s="262">
        <f t="shared" si="25"/>
        <v>2165406.119696503</v>
      </c>
      <c r="P55" s="262">
        <f t="shared" si="25"/>
        <v>3672083.5239523426</v>
      </c>
      <c r="Q55" s="262">
        <f t="shared" si="25"/>
        <v>3171247.2323155957</v>
      </c>
      <c r="R55" s="262">
        <f t="shared" si="25"/>
        <v>1537134.6107999999</v>
      </c>
      <c r="S55" s="262">
        <f t="shared" si="25"/>
        <v>3588708.0054693255</v>
      </c>
      <c r="T55" s="262">
        <f t="shared" si="25"/>
        <v>4228629.2998754932</v>
      </c>
      <c r="U55" s="262">
        <f t="shared" si="25"/>
        <v>5449284.2226162935</v>
      </c>
      <c r="V55" s="262">
        <f t="shared" si="25"/>
        <v>6448846.1626162939</v>
      </c>
      <c r="W55" s="262">
        <f t="shared" si="25"/>
        <v>7330889.8973162929</v>
      </c>
      <c r="X55" s="262">
        <f t="shared" si="25"/>
        <v>8615303.2525562923</v>
      </c>
      <c r="Y55" s="262">
        <f t="shared" si="25"/>
        <v>8049438.1566564795</v>
      </c>
      <c r="Z55" s="262">
        <f t="shared" si="25"/>
        <v>5850701.5499999998</v>
      </c>
      <c r="AA55" s="262">
        <f t="shared" si="25"/>
        <v>5850701.5499999998</v>
      </c>
      <c r="AB55" s="262">
        <f t="shared" si="25"/>
        <v>5850701.5499999998</v>
      </c>
      <c r="AC55" s="262">
        <f t="shared" si="25"/>
        <v>5850701.5499999998</v>
      </c>
      <c r="AD55" s="297"/>
      <c r="AE55" s="185">
        <v>48</v>
      </c>
    </row>
    <row r="56" spans="1:31">
      <c r="A56" s="209" t="s">
        <v>72</v>
      </c>
      <c r="B56" s="250">
        <f>IFERROR(HLOOKUP($B$7,$F$8:$AC$75,AE56,FALSE),"-  ")</f>
        <v>0.97733890500051868</v>
      </c>
      <c r="F56" s="250">
        <f t="shared" ref="F56:AC56" si="26">IFERROR(F53/F51,"-  ")</f>
        <v>2.6730939457523346E-4</v>
      </c>
      <c r="G56" s="250">
        <f t="shared" si="26"/>
        <v>4.0871905610739348E-3</v>
      </c>
      <c r="H56" s="250">
        <f t="shared" si="26"/>
        <v>1.3329676686613683E-2</v>
      </c>
      <c r="I56" s="250">
        <f t="shared" si="26"/>
        <v>2.8082096312633441E-2</v>
      </c>
      <c r="J56" s="250">
        <f t="shared" si="26"/>
        <v>6.7235015474347598E-2</v>
      </c>
      <c r="K56" s="250">
        <f t="shared" si="26"/>
        <v>6.9034596822542718E-2</v>
      </c>
      <c r="L56" s="250">
        <f t="shared" si="26"/>
        <v>8.0809797741832723E-2</v>
      </c>
      <c r="M56" s="250">
        <f t="shared" si="26"/>
        <v>0.17268228150032433</v>
      </c>
      <c r="N56" s="250">
        <f t="shared" si="26"/>
        <v>0.17711490239726688</v>
      </c>
      <c r="O56" s="250">
        <f t="shared" si="26"/>
        <v>0.32410251707256449</v>
      </c>
      <c r="P56" s="250">
        <f t="shared" si="26"/>
        <v>0.40418112745994689</v>
      </c>
      <c r="Q56" s="250">
        <f t="shared" si="26"/>
        <v>0.48385246023501099</v>
      </c>
      <c r="R56" s="250">
        <f t="shared" si="26"/>
        <v>0.11820872253067348</v>
      </c>
      <c r="S56" s="250">
        <f t="shared" si="26"/>
        <v>0.24554889374325864</v>
      </c>
      <c r="T56" s="250">
        <f t="shared" si="26"/>
        <v>0.30629837435409402</v>
      </c>
      <c r="U56" s="250">
        <f t="shared" si="26"/>
        <v>0.48702082852030759</v>
      </c>
      <c r="V56" s="250">
        <f t="shared" si="26"/>
        <v>0.6539940989172216</v>
      </c>
      <c r="W56" s="250">
        <f t="shared" si="26"/>
        <v>0.77252574227506232</v>
      </c>
      <c r="X56" s="250">
        <f t="shared" si="26"/>
        <v>0.94364486660422464</v>
      </c>
      <c r="Y56" s="250">
        <f t="shared" si="26"/>
        <v>0.97733890500051868</v>
      </c>
      <c r="Z56" s="250">
        <f t="shared" si="26"/>
        <v>0.97733890500051868</v>
      </c>
      <c r="AA56" s="250">
        <f t="shared" si="26"/>
        <v>0.97733890500051868</v>
      </c>
      <c r="AB56" s="250">
        <f t="shared" si="26"/>
        <v>0.97733890500051868</v>
      </c>
      <c r="AC56" s="250">
        <f t="shared" si="26"/>
        <v>0.97733890500051868</v>
      </c>
      <c r="AD56" s="293"/>
      <c r="AE56" s="185">
        <v>49</v>
      </c>
    </row>
    <row r="57" spans="1:31">
      <c r="A57" s="209" t="s">
        <v>73</v>
      </c>
      <c r="B57" s="250">
        <f>IFERROR(HLOOKUP($B$7,$F$8:$AC$75,AE57,FALSE),"-  ")</f>
        <v>1.3446300425110622</v>
      </c>
      <c r="E57" s="298"/>
      <c r="F57" s="250">
        <f t="shared" ref="F57:AC57" si="27">IFERROR(F55/F51,"-  ")</f>
        <v>2.6730939457523346E-4</v>
      </c>
      <c r="G57" s="250">
        <f t="shared" si="27"/>
        <v>4.6548410573056054E-3</v>
      </c>
      <c r="H57" s="250">
        <f t="shared" si="27"/>
        <v>1.6611069302148534E-2</v>
      </c>
      <c r="I57" s="250">
        <f t="shared" si="27"/>
        <v>3.1308140170327181E-2</v>
      </c>
      <c r="J57" s="250">
        <f t="shared" si="27"/>
        <v>7.1028312248834935E-2</v>
      </c>
      <c r="K57" s="250">
        <f t="shared" si="27"/>
        <v>7.2574228666268351E-2</v>
      </c>
      <c r="L57" s="250">
        <f t="shared" si="27"/>
        <v>0.11756527820848227</v>
      </c>
      <c r="M57" s="250">
        <f t="shared" si="27"/>
        <v>0.2100004172847181</v>
      </c>
      <c r="N57" s="250">
        <f t="shared" si="27"/>
        <v>0.21414176164344745</v>
      </c>
      <c r="O57" s="250">
        <f t="shared" si="27"/>
        <v>0.3617233980949861</v>
      </c>
      <c r="P57" s="250">
        <f t="shared" si="27"/>
        <v>0.61340850489460164</v>
      </c>
      <c r="Q57" s="250">
        <f t="shared" si="27"/>
        <v>0.52974558196653354</v>
      </c>
      <c r="R57" s="250">
        <f t="shared" si="27"/>
        <v>0.25677287493115597</v>
      </c>
      <c r="S57" s="250">
        <f t="shared" si="27"/>
        <v>0.59948092078495885</v>
      </c>
      <c r="T57" s="250">
        <f t="shared" si="27"/>
        <v>0.70637749922373405</v>
      </c>
      <c r="U57" s="250">
        <f t="shared" si="27"/>
        <v>0.91028356679181677</v>
      </c>
      <c r="V57" s="250">
        <f t="shared" si="27"/>
        <v>1.077256837188731</v>
      </c>
      <c r="W57" s="250">
        <f t="shared" si="27"/>
        <v>1.2245991089602699</v>
      </c>
      <c r="X57" s="250">
        <f t="shared" si="27"/>
        <v>1.439155796128547</v>
      </c>
      <c r="Y57" s="250">
        <f t="shared" si="27"/>
        <v>1.3446300425110622</v>
      </c>
      <c r="Z57" s="250">
        <f t="shared" si="27"/>
        <v>0.97733890500051868</v>
      </c>
      <c r="AA57" s="250">
        <f t="shared" si="27"/>
        <v>0.97733890500051868</v>
      </c>
      <c r="AB57" s="250">
        <f t="shared" si="27"/>
        <v>0.97733890500051868</v>
      </c>
      <c r="AC57" s="250">
        <f t="shared" si="27"/>
        <v>0.97733890500051868</v>
      </c>
      <c r="AD57" s="293"/>
      <c r="AE57" s="185">
        <v>50</v>
      </c>
    </row>
    <row r="58" spans="1:31">
      <c r="A58" s="209" t="s">
        <v>74</v>
      </c>
      <c r="B58" s="250">
        <f>IFERROR(HLOOKUP($B$7,$F$8:$AC$75,AE58,FALSE),"-  ")</f>
        <v>1.4660083575007781</v>
      </c>
      <c r="F58" s="250">
        <f t="shared" ref="F58:AC58" si="28">IFERROR(F53/F52,"-  ")</f>
        <v>3.2077127349028015E-3</v>
      </c>
      <c r="G58" s="250">
        <f t="shared" si="28"/>
        <v>2.4523143366443609E-2</v>
      </c>
      <c r="H58" s="250">
        <f t="shared" si="28"/>
        <v>5.3318706746454732E-2</v>
      </c>
      <c r="I58" s="250">
        <f t="shared" si="28"/>
        <v>8.4246288937900315E-2</v>
      </c>
      <c r="J58" s="250">
        <f t="shared" si="28"/>
        <v>0.16136403713843422</v>
      </c>
      <c r="K58" s="250">
        <f t="shared" si="28"/>
        <v>0.13806919364508544</v>
      </c>
      <c r="L58" s="250">
        <f t="shared" si="28"/>
        <v>0.13853108184314181</v>
      </c>
      <c r="M58" s="250">
        <f t="shared" si="28"/>
        <v>0.25902342225048652</v>
      </c>
      <c r="N58" s="250">
        <f t="shared" si="28"/>
        <v>0.23615320319635583</v>
      </c>
      <c r="O58" s="250">
        <f t="shared" si="28"/>
        <v>0.38892302048707739</v>
      </c>
      <c r="P58" s="250">
        <f t="shared" si="28"/>
        <v>0.44092486631994204</v>
      </c>
      <c r="Q58" s="250">
        <f t="shared" si="28"/>
        <v>0.48385246023501099</v>
      </c>
      <c r="R58" s="250">
        <f t="shared" si="28"/>
        <v>1.4185046703680817</v>
      </c>
      <c r="S58" s="250">
        <f t="shared" si="28"/>
        <v>1.4732933624595519</v>
      </c>
      <c r="T58" s="250">
        <f t="shared" si="28"/>
        <v>1.2251934974163761</v>
      </c>
      <c r="U58" s="250">
        <f t="shared" si="28"/>
        <v>1.4610624855609227</v>
      </c>
      <c r="V58" s="250">
        <f t="shared" si="28"/>
        <v>1.5695858374013318</v>
      </c>
      <c r="W58" s="250">
        <f t="shared" si="28"/>
        <v>1.5450514845501246</v>
      </c>
      <c r="X58" s="250">
        <f t="shared" si="28"/>
        <v>1.6176769141786709</v>
      </c>
      <c r="Y58" s="250">
        <f t="shared" si="28"/>
        <v>1.4660083575007781</v>
      </c>
      <c r="Z58" s="250">
        <f t="shared" si="28"/>
        <v>1.3031185400006915</v>
      </c>
      <c r="AA58" s="250">
        <f t="shared" si="28"/>
        <v>1.1728066860006223</v>
      </c>
      <c r="AB58" s="250">
        <f t="shared" si="28"/>
        <v>1.0661878963642022</v>
      </c>
      <c r="AC58" s="250">
        <f t="shared" si="28"/>
        <v>0.97733890500051868</v>
      </c>
      <c r="AD58" s="293"/>
      <c r="AE58" s="185">
        <v>51</v>
      </c>
    </row>
    <row r="59" spans="1:31">
      <c r="A59" s="204" t="s">
        <v>51</v>
      </c>
      <c r="B59" s="205"/>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93"/>
      <c r="AE59" s="185">
        <v>52</v>
      </c>
    </row>
    <row r="60" spans="1:31">
      <c r="A60" s="180" t="s">
        <v>52</v>
      </c>
      <c r="B60" s="259">
        <f>HLOOKUP($B$7,$F$8:$AC$75,AE60,FALSE)</f>
        <v>23945436</v>
      </c>
      <c r="F60" s="264">
        <f t="shared" ref="F60:AC60" si="29">SUM($F$4:$I$4)</f>
        <v>23945436</v>
      </c>
      <c r="G60" s="264">
        <f t="shared" si="29"/>
        <v>23945436</v>
      </c>
      <c r="H60" s="264">
        <f t="shared" si="29"/>
        <v>23945436</v>
      </c>
      <c r="I60" s="264">
        <f t="shared" si="29"/>
        <v>23945436</v>
      </c>
      <c r="J60" s="264">
        <f t="shared" si="29"/>
        <v>23945436</v>
      </c>
      <c r="K60" s="264">
        <f t="shared" si="29"/>
        <v>23945436</v>
      </c>
      <c r="L60" s="264">
        <f t="shared" si="29"/>
        <v>23945436</v>
      </c>
      <c r="M60" s="264">
        <f t="shared" si="29"/>
        <v>23945436</v>
      </c>
      <c r="N60" s="264">
        <f t="shared" si="29"/>
        <v>23945436</v>
      </c>
      <c r="O60" s="264">
        <f t="shared" si="29"/>
        <v>23945436</v>
      </c>
      <c r="P60" s="264">
        <f t="shared" si="29"/>
        <v>23945436</v>
      </c>
      <c r="Q60" s="264">
        <f t="shared" si="29"/>
        <v>23945436</v>
      </c>
      <c r="R60" s="264">
        <f t="shared" si="29"/>
        <v>23945436</v>
      </c>
      <c r="S60" s="264">
        <f t="shared" si="29"/>
        <v>23945436</v>
      </c>
      <c r="T60" s="264">
        <f t="shared" si="29"/>
        <v>23945436</v>
      </c>
      <c r="U60" s="264">
        <f t="shared" si="29"/>
        <v>23945436</v>
      </c>
      <c r="V60" s="264">
        <f t="shared" si="29"/>
        <v>23945436</v>
      </c>
      <c r="W60" s="264">
        <f t="shared" si="29"/>
        <v>23945436</v>
      </c>
      <c r="X60" s="264">
        <f t="shared" si="29"/>
        <v>23945436</v>
      </c>
      <c r="Y60" s="264">
        <f t="shared" si="29"/>
        <v>23945436</v>
      </c>
      <c r="Z60" s="264">
        <f t="shared" si="29"/>
        <v>23945436</v>
      </c>
      <c r="AA60" s="264">
        <f t="shared" si="29"/>
        <v>23945436</v>
      </c>
      <c r="AB60" s="264">
        <f t="shared" si="29"/>
        <v>23945436</v>
      </c>
      <c r="AC60" s="264">
        <f t="shared" si="29"/>
        <v>23945436</v>
      </c>
      <c r="AD60" s="293"/>
      <c r="AE60" s="185">
        <v>53</v>
      </c>
    </row>
    <row r="61" spans="1:31">
      <c r="A61" s="209" t="s">
        <v>58</v>
      </c>
      <c r="B61" s="252">
        <f>HLOOKUP($B$7,$F$8:$AC$75,AE61,FALSE)</f>
        <v>8747216.0800000001</v>
      </c>
      <c r="F61" s="265">
        <f t="shared" ref="F61:Q61" si="30">F53</f>
        <v>1600.21</v>
      </c>
      <c r="G61" s="265">
        <f t="shared" si="30"/>
        <v>24467.39</v>
      </c>
      <c r="H61" s="265">
        <f t="shared" si="30"/>
        <v>79796.23</v>
      </c>
      <c r="I61" s="265">
        <f t="shared" si="30"/>
        <v>168109.51</v>
      </c>
      <c r="J61" s="265">
        <f t="shared" si="30"/>
        <v>402492.94</v>
      </c>
      <c r="K61" s="265">
        <f t="shared" si="30"/>
        <v>413265.88</v>
      </c>
      <c r="L61" s="265">
        <f t="shared" si="30"/>
        <v>483756.46</v>
      </c>
      <c r="M61" s="265">
        <f t="shared" si="30"/>
        <v>1033738.1300000001</v>
      </c>
      <c r="N61" s="265">
        <f t="shared" si="30"/>
        <v>1060273.3900000001</v>
      </c>
      <c r="O61" s="265">
        <f t="shared" si="30"/>
        <v>1940194.02</v>
      </c>
      <c r="P61" s="265">
        <f t="shared" si="30"/>
        <v>2419573.33</v>
      </c>
      <c r="Q61" s="265">
        <f t="shared" si="30"/>
        <v>2896514.5300000003</v>
      </c>
      <c r="R61" s="265">
        <f>Q61+R40</f>
        <v>3604154.3800000004</v>
      </c>
      <c r="S61" s="265">
        <f t="shared" ref="S61:AC61" si="31">R61+S40</f>
        <v>4366458.3600000003</v>
      </c>
      <c r="T61" s="265">
        <f t="shared" si="31"/>
        <v>4730126.5600000005</v>
      </c>
      <c r="U61" s="265">
        <f t="shared" si="31"/>
        <v>5811996.0500000007</v>
      </c>
      <c r="V61" s="265">
        <f t="shared" si="31"/>
        <v>6811557.9900000012</v>
      </c>
      <c r="W61" s="265">
        <f t="shared" si="31"/>
        <v>7521130.9600000009</v>
      </c>
      <c r="X61" s="265">
        <f t="shared" si="31"/>
        <v>8545511.4700000007</v>
      </c>
      <c r="Y61" s="265">
        <f t="shared" si="31"/>
        <v>8747216.0800000001</v>
      </c>
      <c r="Z61" s="265">
        <f t="shared" si="31"/>
        <v>8747216.0800000001</v>
      </c>
      <c r="AA61" s="265">
        <f t="shared" si="31"/>
        <v>8747216.0800000001</v>
      </c>
      <c r="AB61" s="265">
        <f t="shared" si="31"/>
        <v>8747216.0800000001</v>
      </c>
      <c r="AC61" s="265">
        <f t="shared" si="31"/>
        <v>8747216.0800000001</v>
      </c>
      <c r="AD61" s="293"/>
      <c r="AE61" s="185">
        <v>54</v>
      </c>
    </row>
    <row r="62" spans="1:31">
      <c r="A62" s="223" t="s">
        <v>57</v>
      </c>
      <c r="B62" s="296">
        <f>HLOOKUP($B$7,$F$8:$AC$75,AE62,FALSE)</f>
        <v>10945952.686656479</v>
      </c>
      <c r="F62" s="255">
        <f t="shared" ref="F62:AC62" si="32">F61+F54</f>
        <v>1600.21</v>
      </c>
      <c r="G62" s="255">
        <f t="shared" si="32"/>
        <v>27865.549656970925</v>
      </c>
      <c r="H62" s="255">
        <f t="shared" si="32"/>
        <v>99439.824216540597</v>
      </c>
      <c r="I62" s="255">
        <f t="shared" si="32"/>
        <v>187421.76668189967</v>
      </c>
      <c r="J62" s="255">
        <f t="shared" si="32"/>
        <v>425200.97628562327</v>
      </c>
      <c r="K62" s="255">
        <f t="shared" si="32"/>
        <v>434455.38694437355</v>
      </c>
      <c r="L62" s="255">
        <f t="shared" si="32"/>
        <v>703787.9612908517</v>
      </c>
      <c r="M62" s="255">
        <f t="shared" si="32"/>
        <v>1257137.8880161277</v>
      </c>
      <c r="N62" s="255">
        <f t="shared" si="32"/>
        <v>1281929.4620901064</v>
      </c>
      <c r="O62" s="255">
        <f t="shared" si="32"/>
        <v>2165406.119696503</v>
      </c>
      <c r="P62" s="255">
        <f t="shared" si="32"/>
        <v>3672083.5239523426</v>
      </c>
      <c r="Q62" s="255">
        <f t="shared" si="32"/>
        <v>3171247.2323155957</v>
      </c>
      <c r="R62" s="255">
        <f t="shared" si="32"/>
        <v>4433649.1408000002</v>
      </c>
      <c r="S62" s="255">
        <f t="shared" si="32"/>
        <v>6485222.5354693253</v>
      </c>
      <c r="T62" s="255">
        <f t="shared" si="32"/>
        <v>7125143.8298754934</v>
      </c>
      <c r="U62" s="255">
        <f t="shared" si="32"/>
        <v>8345798.7526162937</v>
      </c>
      <c r="V62" s="255">
        <f t="shared" si="32"/>
        <v>9345360.6926162951</v>
      </c>
      <c r="W62" s="255">
        <f t="shared" si="32"/>
        <v>10227404.427316293</v>
      </c>
      <c r="X62" s="255">
        <f t="shared" si="32"/>
        <v>11511817.782556294</v>
      </c>
      <c r="Y62" s="255">
        <f t="shared" si="32"/>
        <v>10945952.686656479</v>
      </c>
      <c r="Z62" s="255">
        <f t="shared" si="32"/>
        <v>8747216.0800000001</v>
      </c>
      <c r="AA62" s="255">
        <f t="shared" si="32"/>
        <v>8747216.0800000001</v>
      </c>
      <c r="AB62" s="255">
        <f t="shared" si="32"/>
        <v>8747216.0800000001</v>
      </c>
      <c r="AC62" s="255">
        <f t="shared" si="32"/>
        <v>8747216.0800000001</v>
      </c>
      <c r="AD62" s="293"/>
      <c r="AE62" s="185">
        <v>55</v>
      </c>
    </row>
    <row r="63" spans="1:31">
      <c r="A63" s="209" t="s">
        <v>53</v>
      </c>
      <c r="B63" s="250">
        <f>IFERROR(HLOOKUP($B$7,$F$8:$AC$75,AE63,FALSE),"-  ")</f>
        <v>0.36529784130888243</v>
      </c>
      <c r="F63" s="250">
        <f t="shared" ref="F63:AC63" si="33">IFERROR(F61/F60,"-  ")</f>
        <v>6.6827348643808365E-5</v>
      </c>
      <c r="G63" s="250">
        <f t="shared" si="33"/>
        <v>1.0217976402684837E-3</v>
      </c>
      <c r="H63" s="250">
        <f t="shared" si="33"/>
        <v>3.3324191716534207E-3</v>
      </c>
      <c r="I63" s="250">
        <f t="shared" si="33"/>
        <v>7.0205240781583602E-3</v>
      </c>
      <c r="J63" s="250">
        <f t="shared" si="33"/>
        <v>1.68087538685869E-2</v>
      </c>
      <c r="K63" s="250">
        <f t="shared" si="33"/>
        <v>1.725864920563568E-2</v>
      </c>
      <c r="L63" s="250">
        <f t="shared" si="33"/>
        <v>2.0202449435458181E-2</v>
      </c>
      <c r="M63" s="250">
        <f t="shared" si="33"/>
        <v>4.3170570375081083E-2</v>
      </c>
      <c r="N63" s="250">
        <f t="shared" si="33"/>
        <v>4.4278725599316719E-2</v>
      </c>
      <c r="O63" s="250">
        <f t="shared" si="33"/>
        <v>8.1025629268141122E-2</v>
      </c>
      <c r="P63" s="250">
        <f t="shared" si="33"/>
        <v>0.10104528186498672</v>
      </c>
      <c r="Q63" s="250">
        <f t="shared" si="33"/>
        <v>0.12096311505875275</v>
      </c>
      <c r="R63" s="250">
        <f t="shared" si="33"/>
        <v>0.15051529569142114</v>
      </c>
      <c r="S63" s="250">
        <f t="shared" si="33"/>
        <v>0.18235033849456742</v>
      </c>
      <c r="T63" s="250">
        <f t="shared" si="33"/>
        <v>0.19753770864727627</v>
      </c>
      <c r="U63" s="250">
        <f t="shared" si="33"/>
        <v>0.24271832218882966</v>
      </c>
      <c r="V63" s="250">
        <f t="shared" si="33"/>
        <v>0.28446163978805822</v>
      </c>
      <c r="W63" s="250">
        <f t="shared" si="33"/>
        <v>0.31409455062751834</v>
      </c>
      <c r="X63" s="250">
        <f t="shared" si="33"/>
        <v>0.35687433170980892</v>
      </c>
      <c r="Y63" s="250">
        <f t="shared" si="33"/>
        <v>0.36529784130888243</v>
      </c>
      <c r="Z63" s="250">
        <f t="shared" si="33"/>
        <v>0.36529784130888243</v>
      </c>
      <c r="AA63" s="250">
        <f t="shared" si="33"/>
        <v>0.36529784130888243</v>
      </c>
      <c r="AB63" s="250">
        <f t="shared" si="33"/>
        <v>0.36529784130888243</v>
      </c>
      <c r="AC63" s="250">
        <f t="shared" si="33"/>
        <v>0.36529784130888243</v>
      </c>
      <c r="AD63" s="293"/>
      <c r="AE63" s="185">
        <v>56</v>
      </c>
    </row>
    <row r="64" spans="1:31">
      <c r="A64" s="209" t="s">
        <v>54</v>
      </c>
      <c r="B64" s="250">
        <f>IFERROR(HLOOKUP($B$7,$F$8:$AC$75,AE64,FALSE),"-  ")</f>
        <v>0.45712062568651823</v>
      </c>
      <c r="F64" s="250">
        <f t="shared" ref="F64:AC64" si="34">IFERROR(F62/F60,"-  ")</f>
        <v>6.6827348643808365E-5</v>
      </c>
      <c r="G64" s="250">
        <f t="shared" si="34"/>
        <v>1.1637102643264014E-3</v>
      </c>
      <c r="H64" s="250">
        <f t="shared" si="34"/>
        <v>4.1527673255371336E-3</v>
      </c>
      <c r="I64" s="250">
        <f t="shared" si="34"/>
        <v>7.8270350425817953E-3</v>
      </c>
      <c r="J64" s="250">
        <f t="shared" si="34"/>
        <v>1.7757078062208734E-2</v>
      </c>
      <c r="K64" s="250">
        <f t="shared" si="34"/>
        <v>1.8143557166567088E-2</v>
      </c>
      <c r="L64" s="250">
        <f t="shared" si="34"/>
        <v>2.9391319552120567E-2</v>
      </c>
      <c r="M64" s="250">
        <f t="shared" si="34"/>
        <v>5.2500104321179526E-2</v>
      </c>
      <c r="N64" s="250">
        <f t="shared" si="34"/>
        <v>5.3535440410861862E-2</v>
      </c>
      <c r="O64" s="250">
        <f t="shared" si="34"/>
        <v>9.0430849523746526E-2</v>
      </c>
      <c r="P64" s="250">
        <f t="shared" si="34"/>
        <v>0.15335212622365041</v>
      </c>
      <c r="Q64" s="250">
        <f t="shared" si="34"/>
        <v>0.13243639549163339</v>
      </c>
      <c r="R64" s="250">
        <f t="shared" si="34"/>
        <v>0.18515633379154176</v>
      </c>
      <c r="S64" s="250">
        <f t="shared" si="34"/>
        <v>0.27083334525499242</v>
      </c>
      <c r="T64" s="250">
        <f t="shared" si="34"/>
        <v>0.29755748986468628</v>
      </c>
      <c r="U64" s="250">
        <f t="shared" si="34"/>
        <v>0.34853400675670693</v>
      </c>
      <c r="V64" s="250">
        <f t="shared" si="34"/>
        <v>0.39027732435593554</v>
      </c>
      <c r="W64" s="250">
        <f t="shared" si="34"/>
        <v>0.42711289229882027</v>
      </c>
      <c r="X64" s="250">
        <f t="shared" si="34"/>
        <v>0.48075206409088955</v>
      </c>
      <c r="Y64" s="250">
        <f t="shared" si="34"/>
        <v>0.45712062568651823</v>
      </c>
      <c r="Z64" s="250">
        <f t="shared" si="34"/>
        <v>0.36529784130888243</v>
      </c>
      <c r="AA64" s="250">
        <f t="shared" si="34"/>
        <v>0.36529784130888243</v>
      </c>
      <c r="AB64" s="250">
        <f t="shared" si="34"/>
        <v>0.36529784130888243</v>
      </c>
      <c r="AC64" s="250">
        <f t="shared" si="34"/>
        <v>0.36529784130888243</v>
      </c>
      <c r="AD64" s="293"/>
      <c r="AE64" s="185">
        <v>57</v>
      </c>
    </row>
    <row r="65" spans="1:31">
      <c r="A65" s="204" t="s">
        <v>15</v>
      </c>
      <c r="B65" s="205"/>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37"/>
      <c r="AE65" s="185">
        <v>58</v>
      </c>
    </row>
    <row r="66" spans="1:31">
      <c r="A66" s="207" t="s">
        <v>16</v>
      </c>
      <c r="B66" s="283">
        <f>HLOOKUP($B$7,$F$8:$AC$75,AE66,FALSE)</f>
        <v>0</v>
      </c>
      <c r="E66" s="208" t="s">
        <v>30</v>
      </c>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37"/>
      <c r="AE66" s="185">
        <v>59</v>
      </c>
    </row>
    <row r="67" spans="1:31">
      <c r="A67" s="207" t="s">
        <v>17</v>
      </c>
      <c r="B67" s="283">
        <f>HLOOKUP($B$7,$F$8:$AC$75,AE67,FALSE)</f>
        <v>0</v>
      </c>
      <c r="E67" s="208" t="s">
        <v>30</v>
      </c>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37"/>
      <c r="AE67" s="185">
        <v>60</v>
      </c>
    </row>
    <row r="68" spans="1:31">
      <c r="A68" s="207" t="s">
        <v>18</v>
      </c>
      <c r="B68" s="283">
        <f>HLOOKUP($B$7,$F$8:$AC$75,AE68,FALSE)</f>
        <v>0</v>
      </c>
      <c r="E68" s="208" t="s">
        <v>30</v>
      </c>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37"/>
      <c r="AE68" s="185">
        <v>61</v>
      </c>
    </row>
    <row r="69" spans="1:31">
      <c r="A69" s="207" t="s">
        <v>19</v>
      </c>
      <c r="B69" s="283">
        <f>HLOOKUP($B$7,$F$8:$AC$75,AE69,FALSE)</f>
        <v>0.9</v>
      </c>
      <c r="E69" s="208" t="s">
        <v>31</v>
      </c>
      <c r="F69" s="299">
        <v>0.9</v>
      </c>
      <c r="G69" s="299">
        <v>0.9</v>
      </c>
      <c r="H69" s="299">
        <v>0.9</v>
      </c>
      <c r="I69" s="299">
        <v>0.9</v>
      </c>
      <c r="J69" s="299">
        <v>0.9</v>
      </c>
      <c r="K69" s="299">
        <v>0.9</v>
      </c>
      <c r="L69" s="299">
        <v>0.9</v>
      </c>
      <c r="M69" s="299">
        <v>0.9</v>
      </c>
      <c r="N69" s="299">
        <v>0.9</v>
      </c>
      <c r="O69" s="299">
        <v>0.9</v>
      </c>
      <c r="P69" s="299">
        <v>0.9</v>
      </c>
      <c r="Q69" s="299">
        <v>0.9</v>
      </c>
      <c r="R69" s="299">
        <v>0.9</v>
      </c>
      <c r="S69" s="299">
        <v>0.9</v>
      </c>
      <c r="T69" s="299">
        <v>0.9</v>
      </c>
      <c r="U69" s="299">
        <v>0.9</v>
      </c>
      <c r="V69" s="299">
        <v>0.9</v>
      </c>
      <c r="W69" s="299">
        <v>0.9</v>
      </c>
      <c r="X69" s="299">
        <v>0.9</v>
      </c>
      <c r="Y69" s="299">
        <v>0.9</v>
      </c>
      <c r="Z69" s="299"/>
      <c r="AA69" s="299"/>
      <c r="AB69" s="299"/>
      <c r="AC69" s="299"/>
      <c r="AD69" s="237"/>
      <c r="AE69" s="185">
        <v>62</v>
      </c>
    </row>
    <row r="70" spans="1:31">
      <c r="A70" s="204" t="s">
        <v>6</v>
      </c>
      <c r="B70" s="205"/>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37"/>
      <c r="AE70" s="185">
        <v>63</v>
      </c>
    </row>
    <row r="71" spans="1:31">
      <c r="A71" s="207" t="s">
        <v>1</v>
      </c>
      <c r="B71" s="271">
        <f>HLOOKUP($B$7,$F$8:$AC$75,AE71,FALSE)</f>
        <v>1596</v>
      </c>
      <c r="E71" s="208" t="s">
        <v>110</v>
      </c>
      <c r="F71" s="7">
        <v>43</v>
      </c>
      <c r="G71" s="286">
        <v>76</v>
      </c>
      <c r="H71" s="7">
        <v>142</v>
      </c>
      <c r="I71" s="7">
        <v>240</v>
      </c>
      <c r="J71" s="169">
        <v>330</v>
      </c>
      <c r="K71" s="169">
        <v>444</v>
      </c>
      <c r="L71" s="7">
        <v>536</v>
      </c>
      <c r="M71" s="7">
        <v>621</v>
      </c>
      <c r="N71" s="7">
        <v>878</v>
      </c>
      <c r="O71" s="7">
        <v>917</v>
      </c>
      <c r="P71" s="7">
        <v>969</v>
      </c>
      <c r="Q71" s="7">
        <v>1019</v>
      </c>
      <c r="R71" s="272">
        <v>1066</v>
      </c>
      <c r="S71" s="272">
        <v>1126</v>
      </c>
      <c r="T71" s="272">
        <v>1182</v>
      </c>
      <c r="U71" s="272">
        <v>1234</v>
      </c>
      <c r="V71" s="361">
        <v>1332</v>
      </c>
      <c r="W71" s="434">
        <v>1450</v>
      </c>
      <c r="X71" s="272">
        <v>1512</v>
      </c>
      <c r="Y71" s="272">
        <v>1596</v>
      </c>
      <c r="Z71" s="272"/>
      <c r="AA71" s="272"/>
      <c r="AB71" s="272"/>
      <c r="AC71" s="272"/>
      <c r="AD71" s="288"/>
      <c r="AE71" s="185">
        <v>64</v>
      </c>
    </row>
    <row r="72" spans="1:31">
      <c r="A72" s="207" t="s">
        <v>32</v>
      </c>
      <c r="B72" s="271">
        <f>HLOOKUP($B$7,$F$8:$AC$75,AE72,FALSE)</f>
        <v>1596</v>
      </c>
      <c r="E72" s="208" t="s">
        <v>110</v>
      </c>
      <c r="F72" s="7">
        <v>43</v>
      </c>
      <c r="G72" s="286">
        <v>76</v>
      </c>
      <c r="H72" s="7">
        <v>142</v>
      </c>
      <c r="I72" s="7">
        <v>240</v>
      </c>
      <c r="J72" s="169">
        <v>330</v>
      </c>
      <c r="K72" s="169">
        <v>444</v>
      </c>
      <c r="L72" s="7">
        <v>536</v>
      </c>
      <c r="M72" s="7">
        <v>621</v>
      </c>
      <c r="N72" s="7">
        <v>878</v>
      </c>
      <c r="O72" s="7">
        <v>917</v>
      </c>
      <c r="P72" s="7">
        <v>969</v>
      </c>
      <c r="Q72" s="7">
        <v>1019</v>
      </c>
      <c r="R72" s="272">
        <v>1066</v>
      </c>
      <c r="S72" s="272">
        <v>1126</v>
      </c>
      <c r="T72" s="272">
        <v>1182</v>
      </c>
      <c r="U72" s="272">
        <v>1234</v>
      </c>
      <c r="V72" s="361">
        <v>1332</v>
      </c>
      <c r="W72" s="434">
        <v>1450</v>
      </c>
      <c r="X72" s="272">
        <v>1512</v>
      </c>
      <c r="Y72" s="272">
        <v>1596</v>
      </c>
      <c r="Z72" s="272"/>
      <c r="AA72" s="272"/>
      <c r="AB72" s="272"/>
      <c r="AC72" s="272"/>
      <c r="AD72" s="288"/>
      <c r="AE72" s="185">
        <v>65</v>
      </c>
    </row>
    <row r="73" spans="1:31" s="185" customFormat="1">
      <c r="A73" s="204" t="s">
        <v>27</v>
      </c>
      <c r="B73" s="205"/>
      <c r="C73" s="226"/>
      <c r="E73" s="226"/>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37"/>
      <c r="AE73" s="185">
        <v>66</v>
      </c>
    </row>
    <row r="74" spans="1:31" s="185" customFormat="1">
      <c r="A74" s="207" t="s">
        <v>103</v>
      </c>
      <c r="B74" s="271">
        <f>HLOOKUP($B$7,$F$8:$AC$75,AE75,FALSE)</f>
        <v>0</v>
      </c>
      <c r="C74" s="300"/>
      <c r="D74" s="301"/>
      <c r="E74" s="287" t="s">
        <v>28</v>
      </c>
      <c r="F74" s="284"/>
      <c r="G74" s="284"/>
      <c r="H74" s="285"/>
      <c r="I74" s="284">
        <f>H74</f>
        <v>0</v>
      </c>
      <c r="J74" s="284">
        <f>H74</f>
        <v>0</v>
      </c>
      <c r="K74" s="285"/>
      <c r="L74" s="284">
        <f>K74</f>
        <v>0</v>
      </c>
      <c r="M74" s="284">
        <f>K74</f>
        <v>0</v>
      </c>
      <c r="N74" s="285">
        <v>0</v>
      </c>
      <c r="O74" s="284">
        <f>N74</f>
        <v>0</v>
      </c>
      <c r="P74" s="284">
        <f>N74</f>
        <v>0</v>
      </c>
      <c r="Q74" s="285">
        <v>0</v>
      </c>
      <c r="R74" s="284">
        <f>Q74</f>
        <v>0</v>
      </c>
      <c r="S74" s="284">
        <f>Q74</f>
        <v>0</v>
      </c>
      <c r="T74" s="285">
        <v>0</v>
      </c>
      <c r="U74" s="284">
        <f>T74</f>
        <v>0</v>
      </c>
      <c r="V74" s="284">
        <f>T74</f>
        <v>0</v>
      </c>
      <c r="W74" s="285">
        <v>0</v>
      </c>
      <c r="X74" s="284">
        <f>W74</f>
        <v>0</v>
      </c>
      <c r="Y74" s="284">
        <f>W74</f>
        <v>0</v>
      </c>
      <c r="Z74" s="285"/>
      <c r="AA74" s="284">
        <f>Z74</f>
        <v>0</v>
      </c>
      <c r="AB74" s="284">
        <f>Z74</f>
        <v>0</v>
      </c>
      <c r="AC74" s="285"/>
      <c r="AD74" s="237"/>
      <c r="AE74" s="185">
        <v>67</v>
      </c>
    </row>
    <row r="75" spans="1:31" s="185" customFormat="1" ht="15" customHeight="1">
      <c r="A75" s="207" t="s">
        <v>104</v>
      </c>
      <c r="B75" s="271">
        <f>HLOOKUP($B$7,$F$8:$AC$75,AE75,FALSE)</f>
        <v>0</v>
      </c>
      <c r="C75" s="226"/>
      <c r="D75" s="226"/>
      <c r="E75" s="287" t="s">
        <v>28</v>
      </c>
      <c r="F75" s="284"/>
      <c r="G75" s="284"/>
      <c r="H75" s="285"/>
      <c r="I75" s="284">
        <f>H75</f>
        <v>0</v>
      </c>
      <c r="J75" s="284">
        <f>H75</f>
        <v>0</v>
      </c>
      <c r="K75" s="285"/>
      <c r="L75" s="284">
        <f>K75</f>
        <v>0</v>
      </c>
      <c r="M75" s="284">
        <f>K75</f>
        <v>0</v>
      </c>
      <c r="N75" s="285">
        <v>0</v>
      </c>
      <c r="O75" s="284">
        <f>N75</f>
        <v>0</v>
      </c>
      <c r="P75" s="284">
        <f>N75</f>
        <v>0</v>
      </c>
      <c r="Q75" s="285">
        <v>0</v>
      </c>
      <c r="R75" s="284">
        <f>Q75</f>
        <v>0</v>
      </c>
      <c r="S75" s="284">
        <f>Q75</f>
        <v>0</v>
      </c>
      <c r="T75" s="285">
        <v>0</v>
      </c>
      <c r="U75" s="284">
        <f>T75</f>
        <v>0</v>
      </c>
      <c r="V75" s="284">
        <f>T75</f>
        <v>0</v>
      </c>
      <c r="W75" s="285">
        <v>0</v>
      </c>
      <c r="X75" s="284">
        <f>W75</f>
        <v>0</v>
      </c>
      <c r="Y75" s="284">
        <f>W75</f>
        <v>0</v>
      </c>
      <c r="Z75" s="285"/>
      <c r="AA75" s="284">
        <f>Z75</f>
        <v>0</v>
      </c>
      <c r="AB75" s="284">
        <f>Z75</f>
        <v>0</v>
      </c>
      <c r="AC75" s="285"/>
      <c r="AD75" s="237"/>
      <c r="AE75" s="185">
        <v>68</v>
      </c>
    </row>
    <row r="76" spans="1:31" s="185" customFormat="1" ht="15" customHeight="1">
      <c r="C76" s="226"/>
      <c r="D76" s="226"/>
      <c r="E76" s="226"/>
      <c r="F76" s="226"/>
      <c r="G76" s="226"/>
      <c r="H76" s="226"/>
      <c r="I76" s="226"/>
      <c r="J76" s="226"/>
      <c r="K76" s="226"/>
      <c r="L76" s="226"/>
      <c r="M76" s="226"/>
      <c r="N76" s="226"/>
      <c r="O76" s="226"/>
      <c r="P76" s="226"/>
      <c r="Q76" s="226"/>
      <c r="R76" s="226"/>
      <c r="S76" s="226"/>
      <c r="T76" s="226"/>
      <c r="U76" s="435"/>
      <c r="V76" s="435"/>
      <c r="W76" s="438"/>
      <c r="X76" s="226"/>
      <c r="Y76" s="226"/>
      <c r="Z76" s="226"/>
      <c r="AA76" s="226"/>
      <c r="AB76" s="226"/>
      <c r="AC76" s="226"/>
      <c r="AD76" s="226"/>
    </row>
    <row r="77" spans="1:31" s="185" customFormat="1">
      <c r="A77" s="228" t="s">
        <v>36</v>
      </c>
      <c r="B77" s="229"/>
      <c r="C77" s="226"/>
    </row>
    <row r="78" spans="1:31" s="185" customFormat="1">
      <c r="A78" s="204" t="s">
        <v>26</v>
      </c>
      <c r="B78" s="197"/>
      <c r="C78" s="226"/>
      <c r="S78" s="154"/>
      <c r="T78" s="154"/>
      <c r="U78" s="154"/>
      <c r="V78" s="154"/>
    </row>
    <row r="79" spans="1:31" s="185" customFormat="1">
      <c r="A79" s="230">
        <f>VLOOKUP(B7,E88:T111,2,FALSE)</f>
        <v>0</v>
      </c>
      <c r="B79" s="232"/>
      <c r="C79" s="226"/>
    </row>
    <row r="80" spans="1:31" s="185" customFormat="1">
      <c r="A80" s="204" t="s">
        <v>99</v>
      </c>
      <c r="B80" s="197"/>
      <c r="C80" s="226"/>
    </row>
    <row r="81" spans="1:30" s="185" customFormat="1">
      <c r="A81" s="230">
        <f>VLOOKUP(B7,E88:T111,6,FALSE)</f>
        <v>0</v>
      </c>
      <c r="B81" s="232"/>
      <c r="C81" s="226"/>
    </row>
    <row r="82" spans="1:30" s="185" customFormat="1">
      <c r="A82" s="204" t="s">
        <v>37</v>
      </c>
      <c r="B82" s="197"/>
      <c r="C82" s="226"/>
    </row>
    <row r="83" spans="1:30" s="185" customFormat="1">
      <c r="A83" s="230">
        <f>VLOOKUP(B7,E88:T111,10,FALSE)</f>
        <v>0</v>
      </c>
      <c r="B83" s="239"/>
      <c r="C83" s="226"/>
    </row>
    <row r="84" spans="1:30">
      <c r="A84" s="204" t="s">
        <v>49</v>
      </c>
    </row>
    <row r="85" spans="1:30">
      <c r="A85" s="230">
        <f>VLOOKUP(B7,E88:T111,14,FALSE)</f>
        <v>0</v>
      </c>
      <c r="D85" s="473" t="s">
        <v>35</v>
      </c>
      <c r="E85" s="473"/>
      <c r="F85" s="473"/>
      <c r="G85" s="473"/>
      <c r="H85" s="473"/>
      <c r="I85" s="226"/>
      <c r="J85" s="226"/>
      <c r="K85" s="226"/>
      <c r="L85" s="226"/>
      <c r="M85" s="226"/>
      <c r="N85" s="226"/>
      <c r="O85" s="226"/>
      <c r="P85" s="226"/>
      <c r="Q85" s="226"/>
      <c r="R85" s="226"/>
      <c r="S85" s="226"/>
      <c r="T85" s="226"/>
      <c r="U85" s="226"/>
      <c r="V85" s="226"/>
      <c r="W85" s="226"/>
      <c r="X85" s="226"/>
      <c r="Y85" s="226"/>
      <c r="Z85" s="226"/>
      <c r="AA85" s="226"/>
      <c r="AB85" s="226"/>
      <c r="AC85" s="226"/>
      <c r="AD85" s="226"/>
    </row>
    <row r="86" spans="1:30">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row>
    <row r="87" spans="1:30">
      <c r="D87" s="226"/>
      <c r="E87" s="183"/>
      <c r="F87" s="474" t="s">
        <v>26</v>
      </c>
      <c r="G87" s="474"/>
      <c r="H87" s="474"/>
      <c r="I87" s="474"/>
      <c r="J87" s="474" t="s">
        <v>99</v>
      </c>
      <c r="K87" s="474"/>
      <c r="L87" s="474"/>
      <c r="M87" s="474"/>
      <c r="N87" s="474" t="s">
        <v>34</v>
      </c>
      <c r="O87" s="474"/>
      <c r="P87" s="474"/>
      <c r="Q87" s="474"/>
      <c r="R87" s="443" t="s">
        <v>49</v>
      </c>
      <c r="S87" s="443"/>
      <c r="T87" s="443"/>
      <c r="U87" s="193"/>
      <c r="V87" s="193"/>
      <c r="W87" s="193"/>
      <c r="X87" s="193"/>
      <c r="Y87" s="193"/>
      <c r="Z87" s="193"/>
      <c r="AA87" s="193"/>
      <c r="AB87" s="193"/>
      <c r="AC87" s="193"/>
    </row>
    <row r="88" spans="1:30">
      <c r="D88" s="226"/>
      <c r="E88" s="199">
        <v>40909</v>
      </c>
      <c r="F88" s="465"/>
      <c r="G88" s="465"/>
      <c r="H88" s="465"/>
      <c r="I88" s="465"/>
      <c r="J88" s="465"/>
      <c r="K88" s="465"/>
      <c r="L88" s="465"/>
      <c r="M88" s="465"/>
      <c r="N88" s="465"/>
      <c r="O88" s="465"/>
      <c r="P88" s="465"/>
      <c r="Q88" s="465"/>
      <c r="R88" s="446" t="s">
        <v>162</v>
      </c>
      <c r="S88" s="446"/>
      <c r="T88" s="446"/>
    </row>
    <row r="89" spans="1:30">
      <c r="D89" s="226"/>
      <c r="E89" s="199">
        <v>40940</v>
      </c>
      <c r="F89" s="465"/>
      <c r="G89" s="465"/>
      <c r="H89" s="465"/>
      <c r="I89" s="465"/>
      <c r="J89" s="465"/>
      <c r="K89" s="465"/>
      <c r="L89" s="465"/>
      <c r="M89" s="465"/>
      <c r="N89" s="465"/>
      <c r="O89" s="465"/>
      <c r="P89" s="465"/>
      <c r="Q89" s="465"/>
      <c r="R89" s="446" t="s">
        <v>163</v>
      </c>
      <c r="S89" s="446"/>
      <c r="T89" s="446"/>
    </row>
    <row r="90" spans="1:30">
      <c r="D90" s="226"/>
      <c r="E90" s="199">
        <v>40969</v>
      </c>
      <c r="F90" s="465"/>
      <c r="G90" s="465"/>
      <c r="H90" s="465"/>
      <c r="I90" s="465"/>
      <c r="J90" s="465"/>
      <c r="K90" s="465"/>
      <c r="L90" s="465"/>
      <c r="M90" s="465"/>
      <c r="N90" s="465"/>
      <c r="O90" s="465"/>
      <c r="P90" s="465"/>
      <c r="Q90" s="465"/>
      <c r="R90" s="446" t="s">
        <v>164</v>
      </c>
      <c r="S90" s="446"/>
      <c r="T90" s="446"/>
    </row>
    <row r="91" spans="1:30">
      <c r="D91" s="226"/>
      <c r="E91" s="199">
        <v>41000</v>
      </c>
      <c r="F91" s="465"/>
      <c r="G91" s="465"/>
      <c r="H91" s="465"/>
      <c r="I91" s="465"/>
      <c r="J91" s="465"/>
      <c r="K91" s="465"/>
      <c r="L91" s="465"/>
      <c r="M91" s="465"/>
      <c r="N91" s="465"/>
      <c r="O91" s="465"/>
      <c r="P91" s="465"/>
      <c r="Q91" s="465"/>
      <c r="R91" s="446"/>
      <c r="S91" s="446"/>
      <c r="T91" s="446"/>
    </row>
    <row r="92" spans="1:30">
      <c r="D92" s="226"/>
      <c r="E92" s="199">
        <v>41030</v>
      </c>
      <c r="F92" s="465"/>
      <c r="G92" s="465"/>
      <c r="H92" s="465"/>
      <c r="I92" s="465"/>
      <c r="J92" s="465"/>
      <c r="K92" s="465"/>
      <c r="L92" s="465"/>
      <c r="M92" s="465"/>
      <c r="N92" s="465"/>
      <c r="O92" s="465"/>
      <c r="P92" s="465"/>
      <c r="Q92" s="465"/>
      <c r="R92" s="446"/>
      <c r="S92" s="446"/>
      <c r="T92" s="446"/>
    </row>
    <row r="93" spans="1:30">
      <c r="D93" s="226"/>
      <c r="E93" s="199">
        <v>41061</v>
      </c>
      <c r="F93" s="465"/>
      <c r="G93" s="465"/>
      <c r="H93" s="465"/>
      <c r="I93" s="465"/>
      <c r="J93" s="465"/>
      <c r="K93" s="465"/>
      <c r="L93" s="465"/>
      <c r="M93" s="465"/>
      <c r="N93" s="465"/>
      <c r="O93" s="465"/>
      <c r="P93" s="465"/>
      <c r="Q93" s="465"/>
      <c r="R93" s="446"/>
      <c r="S93" s="446"/>
      <c r="T93" s="446"/>
    </row>
    <row r="94" spans="1:30">
      <c r="D94" s="226"/>
      <c r="E94" s="199">
        <v>41091</v>
      </c>
      <c r="F94" s="465"/>
      <c r="G94" s="465"/>
      <c r="H94" s="465"/>
      <c r="I94" s="465"/>
      <c r="J94" s="465"/>
      <c r="K94" s="465"/>
      <c r="L94" s="465"/>
      <c r="M94" s="465"/>
      <c r="N94" s="465"/>
      <c r="O94" s="465"/>
      <c r="P94" s="465"/>
      <c r="Q94" s="465"/>
      <c r="R94" s="445" t="s">
        <v>121</v>
      </c>
      <c r="S94" s="445"/>
      <c r="T94" s="445"/>
    </row>
    <row r="95" spans="1:30">
      <c r="D95" s="226"/>
      <c r="E95" s="199">
        <v>41122</v>
      </c>
      <c r="F95" s="465"/>
      <c r="G95" s="465"/>
      <c r="H95" s="465"/>
      <c r="I95" s="465"/>
      <c r="J95" s="465"/>
      <c r="K95" s="465"/>
      <c r="L95" s="465"/>
      <c r="M95" s="465"/>
      <c r="N95" s="465"/>
      <c r="O95" s="465"/>
      <c r="P95" s="465"/>
      <c r="Q95" s="465"/>
      <c r="R95" s="445" t="s">
        <v>121</v>
      </c>
      <c r="S95" s="445"/>
      <c r="T95" s="445"/>
    </row>
    <row r="96" spans="1:30">
      <c r="D96" s="235"/>
      <c r="E96" s="199">
        <v>41153</v>
      </c>
      <c r="F96" s="465"/>
      <c r="G96" s="465"/>
      <c r="H96" s="465"/>
      <c r="I96" s="465"/>
      <c r="J96" s="465"/>
      <c r="K96" s="465"/>
      <c r="L96" s="465"/>
      <c r="M96" s="465"/>
      <c r="N96" s="465"/>
      <c r="O96" s="465"/>
      <c r="P96" s="465"/>
      <c r="Q96" s="465"/>
      <c r="R96" s="446"/>
      <c r="S96" s="446"/>
      <c r="T96" s="446"/>
    </row>
    <row r="97" spans="4:20" s="183" customFormat="1">
      <c r="D97" s="235"/>
      <c r="E97" s="199">
        <v>41183</v>
      </c>
      <c r="F97" s="465"/>
      <c r="G97" s="465"/>
      <c r="H97" s="465"/>
      <c r="I97" s="465"/>
      <c r="J97" s="465"/>
      <c r="K97" s="465"/>
      <c r="L97" s="465"/>
      <c r="M97" s="465"/>
      <c r="N97" s="465"/>
      <c r="O97" s="465"/>
      <c r="P97" s="465"/>
      <c r="Q97" s="465"/>
      <c r="R97" s="446"/>
      <c r="S97" s="446"/>
      <c r="T97" s="446"/>
    </row>
    <row r="98" spans="4:20" s="183" customFormat="1">
      <c r="D98" s="235"/>
      <c r="E98" s="199">
        <v>41214</v>
      </c>
      <c r="F98" s="465"/>
      <c r="G98" s="465"/>
      <c r="H98" s="465"/>
      <c r="I98" s="465"/>
      <c r="J98" s="465"/>
      <c r="K98" s="465"/>
      <c r="L98" s="465"/>
      <c r="M98" s="465"/>
      <c r="N98" s="465"/>
      <c r="O98" s="465"/>
      <c r="P98" s="465"/>
      <c r="Q98" s="465"/>
      <c r="R98" s="446" t="s">
        <v>175</v>
      </c>
      <c r="S98" s="446"/>
      <c r="T98" s="446"/>
    </row>
    <row r="99" spans="4:20" s="183" customFormat="1">
      <c r="D99" s="235"/>
      <c r="E99" s="199">
        <v>41244</v>
      </c>
      <c r="F99" s="465"/>
      <c r="G99" s="465"/>
      <c r="H99" s="465"/>
      <c r="I99" s="465"/>
      <c r="J99" s="465"/>
      <c r="K99" s="465"/>
      <c r="L99" s="465"/>
      <c r="M99" s="465"/>
      <c r="N99" s="465"/>
      <c r="O99" s="465"/>
      <c r="P99" s="465"/>
      <c r="Q99" s="465"/>
      <c r="R99" s="446" t="s">
        <v>174</v>
      </c>
      <c r="S99" s="446"/>
      <c r="T99" s="446"/>
    </row>
    <row r="100" spans="4:20" s="183" customFormat="1">
      <c r="D100" s="185"/>
      <c r="E100" s="199">
        <v>41275</v>
      </c>
      <c r="F100" s="465"/>
      <c r="G100" s="465"/>
      <c r="H100" s="465"/>
      <c r="I100" s="465"/>
      <c r="J100" s="465"/>
      <c r="K100" s="465"/>
      <c r="L100" s="465"/>
      <c r="M100" s="465"/>
      <c r="N100" s="465"/>
      <c r="O100" s="465"/>
      <c r="P100" s="465"/>
      <c r="Q100" s="465"/>
      <c r="R100" s="475" t="s">
        <v>176</v>
      </c>
      <c r="S100" s="475"/>
      <c r="T100" s="475"/>
    </row>
    <row r="101" spans="4:20" s="183" customFormat="1">
      <c r="D101" s="185"/>
      <c r="E101" s="199">
        <v>41306</v>
      </c>
      <c r="F101" s="465"/>
      <c r="G101" s="465"/>
      <c r="H101" s="465"/>
      <c r="I101" s="465"/>
      <c r="J101" s="465"/>
      <c r="K101" s="465"/>
      <c r="L101" s="465"/>
      <c r="M101" s="465"/>
      <c r="N101" s="465"/>
      <c r="O101" s="465"/>
      <c r="P101" s="465"/>
      <c r="Q101" s="465"/>
      <c r="R101" s="475"/>
      <c r="S101" s="475"/>
      <c r="T101" s="475"/>
    </row>
    <row r="102" spans="4:20" s="183" customFormat="1">
      <c r="D102" s="185"/>
      <c r="E102" s="199">
        <v>41334</v>
      </c>
      <c r="F102" s="465"/>
      <c r="G102" s="465"/>
      <c r="H102" s="465"/>
      <c r="I102" s="465"/>
      <c r="J102" s="465"/>
      <c r="K102" s="465"/>
      <c r="L102" s="465"/>
      <c r="M102" s="465"/>
      <c r="N102" s="465"/>
      <c r="O102" s="465"/>
      <c r="P102" s="465"/>
      <c r="Q102" s="465"/>
      <c r="R102" s="475"/>
      <c r="S102" s="475"/>
      <c r="T102" s="475"/>
    </row>
    <row r="103" spans="4:20" s="183" customFormat="1">
      <c r="D103" s="185"/>
      <c r="E103" s="199">
        <v>41365</v>
      </c>
      <c r="F103" s="465"/>
      <c r="G103" s="465"/>
      <c r="H103" s="465"/>
      <c r="I103" s="465"/>
      <c r="J103" s="465"/>
      <c r="K103" s="465"/>
      <c r="L103" s="465"/>
      <c r="M103" s="465"/>
      <c r="N103" s="465"/>
      <c r="O103" s="465"/>
      <c r="P103" s="465"/>
      <c r="Q103" s="465"/>
      <c r="R103" s="475"/>
      <c r="S103" s="475"/>
      <c r="T103" s="475"/>
    </row>
    <row r="104" spans="4:20" s="183" customFormat="1" ht="29.25" customHeight="1">
      <c r="D104" s="185"/>
      <c r="E104" s="199">
        <v>41395</v>
      </c>
      <c r="F104" s="465"/>
      <c r="G104" s="465"/>
      <c r="H104" s="465"/>
      <c r="I104" s="465"/>
      <c r="J104" s="465"/>
      <c r="K104" s="465"/>
      <c r="L104" s="465"/>
      <c r="M104" s="465"/>
      <c r="N104" s="465"/>
      <c r="O104" s="465"/>
      <c r="P104" s="465"/>
      <c r="Q104" s="465"/>
      <c r="R104" s="469"/>
      <c r="S104" s="470"/>
      <c r="T104" s="471"/>
    </row>
    <row r="105" spans="4:20" s="183" customFormat="1" ht="30" customHeight="1">
      <c r="D105" s="185"/>
      <c r="E105" s="199">
        <v>41426</v>
      </c>
      <c r="F105" s="465"/>
      <c r="G105" s="465"/>
      <c r="H105" s="465"/>
      <c r="I105" s="465"/>
      <c r="J105" s="465"/>
      <c r="K105" s="465"/>
      <c r="L105" s="465"/>
      <c r="M105" s="465"/>
      <c r="N105" s="465"/>
      <c r="O105" s="465"/>
      <c r="P105" s="465"/>
      <c r="Q105" s="465"/>
      <c r="R105" s="469" t="s">
        <v>193</v>
      </c>
      <c r="S105" s="470"/>
      <c r="T105" s="471"/>
    </row>
    <row r="106" spans="4:20" s="183" customFormat="1">
      <c r="D106" s="185"/>
      <c r="E106" s="199">
        <v>41456</v>
      </c>
      <c r="F106" s="465"/>
      <c r="G106" s="465"/>
      <c r="H106" s="465"/>
      <c r="I106" s="465"/>
      <c r="J106" s="465"/>
      <c r="K106" s="465"/>
      <c r="L106" s="465"/>
      <c r="M106" s="465"/>
      <c r="N106" s="465"/>
      <c r="O106" s="465"/>
      <c r="P106" s="465"/>
      <c r="Q106" s="465"/>
      <c r="R106" s="475"/>
      <c r="S106" s="475"/>
      <c r="T106" s="475"/>
    </row>
    <row r="107" spans="4:20" s="183" customFormat="1">
      <c r="D107" s="185"/>
      <c r="E107" s="199">
        <v>41487</v>
      </c>
      <c r="F107" s="465"/>
      <c r="G107" s="465"/>
      <c r="H107" s="465"/>
      <c r="I107" s="465"/>
      <c r="J107" s="465"/>
      <c r="K107" s="465"/>
      <c r="L107" s="465"/>
      <c r="M107" s="465"/>
      <c r="N107" s="465"/>
      <c r="O107" s="465"/>
      <c r="P107" s="465"/>
      <c r="Q107" s="465"/>
      <c r="R107" s="475"/>
      <c r="S107" s="475"/>
      <c r="T107" s="475"/>
    </row>
    <row r="108" spans="4:20" s="183" customFormat="1">
      <c r="D108" s="185"/>
      <c r="E108" s="199">
        <v>41518</v>
      </c>
      <c r="F108" s="465"/>
      <c r="G108" s="465"/>
      <c r="H108" s="465"/>
      <c r="I108" s="465"/>
      <c r="J108" s="465"/>
      <c r="K108" s="465"/>
      <c r="L108" s="465"/>
      <c r="M108" s="465"/>
      <c r="N108" s="465"/>
      <c r="O108" s="465"/>
      <c r="P108" s="465"/>
      <c r="Q108" s="465"/>
      <c r="R108" s="475"/>
      <c r="S108" s="475"/>
      <c r="T108" s="475"/>
    </row>
    <row r="109" spans="4:20" s="183" customFormat="1">
      <c r="D109" s="185"/>
      <c r="E109" s="199">
        <v>41548</v>
      </c>
      <c r="F109" s="465"/>
      <c r="G109" s="465"/>
      <c r="H109" s="465"/>
      <c r="I109" s="465"/>
      <c r="J109" s="465"/>
      <c r="K109" s="465"/>
      <c r="L109" s="465"/>
      <c r="M109" s="465"/>
      <c r="N109" s="465"/>
      <c r="O109" s="465"/>
      <c r="P109" s="465"/>
      <c r="Q109" s="465"/>
      <c r="R109" s="475"/>
      <c r="S109" s="475"/>
      <c r="T109" s="475"/>
    </row>
    <row r="110" spans="4:20" s="183" customFormat="1">
      <c r="D110" s="185"/>
      <c r="E110" s="199">
        <v>41579</v>
      </c>
      <c r="F110" s="465"/>
      <c r="G110" s="465"/>
      <c r="H110" s="465"/>
      <c r="I110" s="465"/>
      <c r="J110" s="465"/>
      <c r="K110" s="465"/>
      <c r="L110" s="465"/>
      <c r="M110" s="465"/>
      <c r="N110" s="465"/>
      <c r="O110" s="465"/>
      <c r="P110" s="465"/>
      <c r="Q110" s="465"/>
      <c r="R110" s="475"/>
      <c r="S110" s="475"/>
      <c r="T110" s="475"/>
    </row>
    <row r="111" spans="4:20" s="183" customFormat="1">
      <c r="D111" s="185"/>
      <c r="E111" s="199">
        <v>41609</v>
      </c>
      <c r="F111" s="465"/>
      <c r="G111" s="465"/>
      <c r="H111" s="465"/>
      <c r="I111" s="465"/>
      <c r="J111" s="465"/>
      <c r="K111" s="465"/>
      <c r="L111" s="465"/>
      <c r="M111" s="465"/>
      <c r="N111" s="465"/>
      <c r="O111" s="465"/>
      <c r="P111" s="465"/>
      <c r="Q111" s="465"/>
      <c r="R111" s="475"/>
      <c r="S111" s="475"/>
      <c r="T111" s="475"/>
    </row>
  </sheetData>
  <mergeCells count="102">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G1"/>
    <mergeCell ref="D85:H85"/>
    <mergeCell ref="F87:I87"/>
    <mergeCell ref="J87:M87"/>
    <mergeCell ref="N87:Q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zoomScaleNormal="100" workbookViewId="0">
      <pane xSplit="2" ySplit="8" topLeftCell="C9" activePane="bottomRight" state="frozen"/>
      <selection pane="topRight"/>
      <selection pane="bottomLeft"/>
      <selection pane="bottomRight" activeCell="B11" sqref="B11"/>
    </sheetView>
  </sheetViews>
  <sheetFormatPr defaultRowHeight="15"/>
  <cols>
    <col min="1" max="1" width="64.28515625" style="183" customWidth="1"/>
    <col min="2" max="2" width="37.7109375" style="183" customWidth="1"/>
    <col min="3" max="3" width="6.5703125" style="185" customWidth="1"/>
    <col min="4" max="4" width="4.7109375" style="185" customWidth="1"/>
    <col min="5" max="5" width="27.7109375" style="185" customWidth="1"/>
    <col min="6" max="6" width="15.7109375" style="185" customWidth="1"/>
    <col min="7" max="30" width="15.7109375" style="183" customWidth="1"/>
    <col min="31" max="31" width="6.42578125" style="183" customWidth="1"/>
    <col min="32" max="32" width="28.5703125" style="183" customWidth="1"/>
    <col min="33" max="33" width="15.7109375" style="183" customWidth="1"/>
    <col min="34" max="16384" width="9.140625" style="183"/>
  </cols>
  <sheetData>
    <row r="1" spans="1:31">
      <c r="A1" s="180" t="s">
        <v>3</v>
      </c>
      <c r="B1" s="105" t="s">
        <v>116</v>
      </c>
      <c r="C1" s="182"/>
      <c r="D1" s="473" t="s">
        <v>23</v>
      </c>
      <c r="E1" s="473"/>
      <c r="F1" s="473"/>
      <c r="G1" s="473"/>
    </row>
    <row r="2" spans="1:31">
      <c r="A2" s="180" t="s">
        <v>4</v>
      </c>
      <c r="B2" s="105" t="s">
        <v>168</v>
      </c>
      <c r="C2" s="182"/>
      <c r="E2" s="186"/>
      <c r="F2" s="187">
        <v>2012</v>
      </c>
      <c r="G2" s="187">
        <v>2013</v>
      </c>
      <c r="H2" s="187">
        <v>2014</v>
      </c>
      <c r="I2" s="187">
        <v>2015</v>
      </c>
    </row>
    <row r="3" spans="1:31">
      <c r="A3" s="180" t="s">
        <v>5</v>
      </c>
      <c r="B3" s="188" t="s">
        <v>98</v>
      </c>
      <c r="C3" s="189"/>
      <c r="E3" s="191" t="s">
        <v>61</v>
      </c>
      <c r="F3" s="267">
        <v>15702</v>
      </c>
      <c r="G3" s="267">
        <v>15702</v>
      </c>
      <c r="H3" s="267">
        <v>15702</v>
      </c>
      <c r="I3" s="267">
        <v>15702</v>
      </c>
    </row>
    <row r="4" spans="1:31">
      <c r="A4" s="180" t="s">
        <v>7</v>
      </c>
      <c r="B4" s="109">
        <v>40841</v>
      </c>
      <c r="C4" s="190"/>
      <c r="E4" s="191" t="s">
        <v>62</v>
      </c>
      <c r="F4" s="245">
        <v>1187200</v>
      </c>
      <c r="G4" s="245">
        <v>1187200</v>
      </c>
      <c r="H4" s="245">
        <v>1187200</v>
      </c>
      <c r="I4" s="245">
        <v>1187200</v>
      </c>
      <c r="K4" s="192"/>
      <c r="L4" s="192"/>
      <c r="M4" s="192"/>
      <c r="N4" s="192"/>
      <c r="O4" s="192"/>
      <c r="P4" s="192"/>
      <c r="Q4" s="192"/>
      <c r="R4" s="192"/>
      <c r="S4" s="192"/>
      <c r="T4" s="192"/>
      <c r="U4" s="192"/>
      <c r="V4" s="192"/>
      <c r="W4" s="192"/>
      <c r="X4" s="192"/>
      <c r="Y4" s="192"/>
      <c r="Z4" s="192"/>
      <c r="AA4" s="192"/>
      <c r="AB4" s="192"/>
      <c r="AC4" s="192"/>
      <c r="AD4" s="192"/>
      <c r="AE4" s="236"/>
    </row>
    <row r="5" spans="1:31">
      <c r="A5" s="180" t="s">
        <v>8</v>
      </c>
      <c r="B5" s="109"/>
      <c r="C5" s="190"/>
      <c r="E5" s="183"/>
      <c r="F5" s="192"/>
      <c r="G5" s="192"/>
      <c r="H5" s="192"/>
      <c r="I5" s="192"/>
      <c r="J5" s="192"/>
      <c r="K5" s="192"/>
      <c r="L5" s="192"/>
      <c r="M5" s="192"/>
      <c r="N5" s="192"/>
      <c r="O5" s="192"/>
      <c r="P5" s="192"/>
      <c r="Q5" s="192"/>
      <c r="R5" s="192"/>
      <c r="S5" s="192"/>
      <c r="T5" s="192"/>
      <c r="U5" s="192"/>
      <c r="V5" s="192"/>
      <c r="W5" s="192"/>
      <c r="X5" s="192"/>
      <c r="Y5" s="192"/>
      <c r="Z5" s="192"/>
      <c r="AA5" s="192"/>
      <c r="AB5" s="192"/>
      <c r="AC5" s="236"/>
    </row>
    <row r="6" spans="1:31">
      <c r="A6" s="180" t="s">
        <v>86</v>
      </c>
      <c r="B6" s="109">
        <v>40909</v>
      </c>
      <c r="C6" s="190"/>
      <c r="E6" s="183"/>
      <c r="F6" s="192"/>
      <c r="G6" s="192"/>
      <c r="H6" s="192"/>
      <c r="I6" s="192"/>
      <c r="J6" s="192"/>
      <c r="K6" s="192"/>
      <c r="L6" s="192"/>
      <c r="M6" s="192"/>
      <c r="N6" s="192"/>
      <c r="O6" s="192"/>
      <c r="P6" s="192"/>
      <c r="Q6" s="192"/>
      <c r="R6" s="192"/>
      <c r="S6" s="192"/>
      <c r="T6" s="192"/>
      <c r="U6" s="192"/>
      <c r="V6" s="192"/>
      <c r="W6" s="192"/>
      <c r="X6" s="192"/>
      <c r="Y6" s="192"/>
      <c r="Z6" s="192"/>
      <c r="AA6" s="192"/>
      <c r="AB6" s="192"/>
      <c r="AC6" s="236"/>
    </row>
    <row r="7" spans="1:31">
      <c r="A7" s="180" t="s">
        <v>2</v>
      </c>
      <c r="B7" s="377">
        <v>41487</v>
      </c>
      <c r="C7" s="197"/>
      <c r="H7" s="192"/>
      <c r="I7" s="192"/>
      <c r="J7" s="192"/>
      <c r="K7" s="192"/>
      <c r="L7" s="192"/>
      <c r="M7" s="192"/>
      <c r="N7" s="192"/>
      <c r="O7" s="192"/>
      <c r="P7" s="192"/>
      <c r="Q7" s="192"/>
      <c r="R7" s="192"/>
      <c r="S7" s="192"/>
      <c r="T7" s="192"/>
      <c r="U7" s="192"/>
      <c r="V7" s="192"/>
      <c r="W7" s="192"/>
      <c r="X7" s="192"/>
      <c r="Y7" s="192"/>
      <c r="Z7" s="192"/>
      <c r="AA7" s="192"/>
      <c r="AB7" s="192"/>
      <c r="AC7" s="192"/>
      <c r="AD7" s="192"/>
      <c r="AE7" s="198" t="s">
        <v>33</v>
      </c>
    </row>
    <row r="8" spans="1:31">
      <c r="F8" s="199">
        <v>40909</v>
      </c>
      <c r="G8" s="199">
        <v>40940</v>
      </c>
      <c r="H8" s="199">
        <v>40969</v>
      </c>
      <c r="I8" s="199">
        <v>41000</v>
      </c>
      <c r="J8" s="199">
        <v>41030</v>
      </c>
      <c r="K8" s="199">
        <v>41061</v>
      </c>
      <c r="L8" s="199">
        <v>41091</v>
      </c>
      <c r="M8" s="199">
        <v>41122</v>
      </c>
      <c r="N8" s="199">
        <v>41153</v>
      </c>
      <c r="O8" s="199">
        <v>41183</v>
      </c>
      <c r="P8" s="199">
        <v>41214</v>
      </c>
      <c r="Q8" s="199">
        <v>41244</v>
      </c>
      <c r="R8" s="199">
        <v>41275</v>
      </c>
      <c r="S8" s="199">
        <v>41306</v>
      </c>
      <c r="T8" s="199">
        <v>41334</v>
      </c>
      <c r="U8" s="199">
        <v>41365</v>
      </c>
      <c r="V8" s="199">
        <v>41395</v>
      </c>
      <c r="W8" s="199">
        <v>41426</v>
      </c>
      <c r="X8" s="199">
        <v>41456</v>
      </c>
      <c r="Y8" s="199">
        <v>41487</v>
      </c>
      <c r="Z8" s="199">
        <v>41518</v>
      </c>
      <c r="AA8" s="199">
        <v>41548</v>
      </c>
      <c r="AB8" s="199">
        <v>41579</v>
      </c>
      <c r="AC8" s="199">
        <v>41609</v>
      </c>
      <c r="AD8" s="200" t="s">
        <v>0</v>
      </c>
      <c r="AE8" s="185">
        <v>1</v>
      </c>
    </row>
    <row r="9" spans="1:31">
      <c r="A9" s="197"/>
      <c r="B9" s="197"/>
      <c r="E9" s="201" t="s">
        <v>29</v>
      </c>
      <c r="F9" s="202">
        <v>1</v>
      </c>
      <c r="G9" s="202">
        <v>2</v>
      </c>
      <c r="H9" s="202">
        <v>3</v>
      </c>
      <c r="I9" s="202">
        <v>4</v>
      </c>
      <c r="J9" s="202">
        <v>5</v>
      </c>
      <c r="K9" s="202">
        <v>6</v>
      </c>
      <c r="L9" s="202">
        <v>7</v>
      </c>
      <c r="M9" s="202">
        <v>8</v>
      </c>
      <c r="N9" s="202">
        <v>9</v>
      </c>
      <c r="O9" s="202">
        <v>10</v>
      </c>
      <c r="P9" s="202">
        <v>11</v>
      </c>
      <c r="Q9" s="202">
        <v>12</v>
      </c>
      <c r="R9" s="202">
        <v>1</v>
      </c>
      <c r="S9" s="202">
        <v>2</v>
      </c>
      <c r="T9" s="202">
        <v>3</v>
      </c>
      <c r="U9" s="202">
        <v>4</v>
      </c>
      <c r="V9" s="202">
        <v>5</v>
      </c>
      <c r="W9" s="202">
        <v>6</v>
      </c>
      <c r="X9" s="202">
        <v>7</v>
      </c>
      <c r="Y9" s="202">
        <v>8</v>
      </c>
      <c r="Z9" s="202">
        <v>9</v>
      </c>
      <c r="AA9" s="202">
        <v>10</v>
      </c>
      <c r="AB9" s="202">
        <v>11</v>
      </c>
      <c r="AC9" s="202">
        <v>12</v>
      </c>
      <c r="AD9" s="237"/>
      <c r="AE9" s="185">
        <v>2</v>
      </c>
    </row>
    <row r="10" spans="1:31">
      <c r="A10" s="204" t="s">
        <v>80</v>
      </c>
      <c r="B10" s="205"/>
      <c r="E10" s="206" t="s">
        <v>25</v>
      </c>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185">
        <v>3</v>
      </c>
    </row>
    <row r="11" spans="1:31">
      <c r="A11" s="207" t="s">
        <v>10</v>
      </c>
      <c r="B11" s="271">
        <f>HLOOKUP($B$7,$F$8:$AC$75,AE11,FALSE)</f>
        <v>0</v>
      </c>
      <c r="E11" s="208" t="s">
        <v>24</v>
      </c>
      <c r="F11" s="7">
        <v>0</v>
      </c>
      <c r="G11" s="7">
        <v>0</v>
      </c>
      <c r="H11" s="7">
        <v>0</v>
      </c>
      <c r="I11" s="7">
        <v>0</v>
      </c>
      <c r="J11" s="7">
        <v>0</v>
      </c>
      <c r="K11" s="7">
        <v>0</v>
      </c>
      <c r="L11" s="7">
        <v>0</v>
      </c>
      <c r="M11" s="7">
        <v>0</v>
      </c>
      <c r="N11" s="7">
        <v>0</v>
      </c>
      <c r="O11" s="7">
        <v>0</v>
      </c>
      <c r="P11" s="7">
        <v>0</v>
      </c>
      <c r="Q11" s="7">
        <v>0</v>
      </c>
      <c r="R11" s="272">
        <v>0</v>
      </c>
      <c r="S11" s="272">
        <v>0</v>
      </c>
      <c r="T11" s="272">
        <v>0</v>
      </c>
      <c r="U11" s="272">
        <v>33.012</v>
      </c>
      <c r="V11" s="272">
        <v>0</v>
      </c>
      <c r="W11" s="272">
        <v>0</v>
      </c>
      <c r="X11" s="434">
        <v>0</v>
      </c>
      <c r="Y11" s="434">
        <v>0</v>
      </c>
      <c r="Z11" s="272"/>
      <c r="AA11" s="272"/>
      <c r="AB11" s="272"/>
      <c r="AC11" s="272"/>
      <c r="AD11" s="273">
        <f>SUM(F11:AC11)</f>
        <v>33.012</v>
      </c>
      <c r="AE11" s="185">
        <v>4</v>
      </c>
    </row>
    <row r="12" spans="1:31">
      <c r="A12" s="207" t="s">
        <v>11</v>
      </c>
      <c r="B12" s="271">
        <f>HLOOKUP($B$7,$F$8:$AC$75,AE12,FALSE)</f>
        <v>0</v>
      </c>
      <c r="E12" s="208" t="s">
        <v>24</v>
      </c>
      <c r="F12" s="7">
        <v>0</v>
      </c>
      <c r="G12" s="7">
        <v>0</v>
      </c>
      <c r="H12" s="7">
        <v>0</v>
      </c>
      <c r="I12" s="7">
        <v>0</v>
      </c>
      <c r="J12" s="7">
        <v>0</v>
      </c>
      <c r="K12" s="7">
        <v>0</v>
      </c>
      <c r="L12" s="7">
        <v>0</v>
      </c>
      <c r="M12" s="7">
        <v>0</v>
      </c>
      <c r="N12" s="7">
        <v>0</v>
      </c>
      <c r="O12" s="7">
        <v>0</v>
      </c>
      <c r="P12" s="7">
        <v>0</v>
      </c>
      <c r="Q12" s="7">
        <v>0</v>
      </c>
      <c r="R12" s="272">
        <v>0</v>
      </c>
      <c r="S12" s="272">
        <v>0</v>
      </c>
      <c r="T12" s="272">
        <v>0</v>
      </c>
      <c r="U12" s="272">
        <v>0</v>
      </c>
      <c r="V12" s="272">
        <v>0</v>
      </c>
      <c r="W12" s="272">
        <v>0</v>
      </c>
      <c r="X12" s="434">
        <v>0</v>
      </c>
      <c r="Y12" s="434">
        <v>0</v>
      </c>
      <c r="Z12" s="272"/>
      <c r="AA12" s="272"/>
      <c r="AB12" s="272"/>
      <c r="AC12" s="272"/>
      <c r="AD12" s="273">
        <f>SUM(F12:AC12)</f>
        <v>0</v>
      </c>
      <c r="AE12" s="185">
        <v>5</v>
      </c>
    </row>
    <row r="13" spans="1:31">
      <c r="A13" s="207" t="s">
        <v>85</v>
      </c>
      <c r="B13" s="274">
        <f>HLOOKUP($B$7,$F$8:$AC$75,AE13,FALSE)</f>
        <v>0</v>
      </c>
      <c r="E13" s="208" t="s">
        <v>24</v>
      </c>
      <c r="F13" s="75">
        <v>0</v>
      </c>
      <c r="G13" s="75">
        <v>0</v>
      </c>
      <c r="H13" s="75">
        <v>0</v>
      </c>
      <c r="I13" s="75">
        <v>0</v>
      </c>
      <c r="J13" s="75">
        <v>0</v>
      </c>
      <c r="K13" s="75">
        <v>0</v>
      </c>
      <c r="L13" s="75">
        <v>0</v>
      </c>
      <c r="M13" s="75">
        <v>0</v>
      </c>
      <c r="N13" s="75">
        <v>0</v>
      </c>
      <c r="O13" s="75">
        <v>0</v>
      </c>
      <c r="P13" s="75">
        <v>0</v>
      </c>
      <c r="Q13" s="75">
        <v>0</v>
      </c>
      <c r="R13" s="289">
        <v>0</v>
      </c>
      <c r="S13" s="289">
        <v>0</v>
      </c>
      <c r="T13" s="289">
        <v>0</v>
      </c>
      <c r="U13" s="289">
        <v>0</v>
      </c>
      <c r="V13" s="289">
        <v>0</v>
      </c>
      <c r="W13" s="289">
        <v>0</v>
      </c>
      <c r="X13" s="359">
        <v>0</v>
      </c>
      <c r="Y13" s="359">
        <v>0</v>
      </c>
      <c r="Z13" s="289"/>
      <c r="AA13" s="289"/>
      <c r="AB13" s="289"/>
      <c r="AC13" s="289"/>
      <c r="AD13" s="290">
        <f>SUM(F13:AC13)</f>
        <v>0</v>
      </c>
      <c r="AE13" s="185">
        <v>6</v>
      </c>
    </row>
    <row r="14" spans="1:31">
      <c r="A14" s="204" t="s">
        <v>63</v>
      </c>
      <c r="B14" s="205"/>
      <c r="E14" s="291"/>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37"/>
      <c r="AE14" s="185">
        <v>7</v>
      </c>
    </row>
    <row r="15" spans="1:31">
      <c r="A15" s="180" t="s">
        <v>68</v>
      </c>
      <c r="B15" s="277">
        <f>HLOOKUP($B$7,$F$8:$AC$75,AE15,FALSE)</f>
        <v>15702</v>
      </c>
      <c r="E15" s="186"/>
      <c r="F15" s="273">
        <f t="shared" ref="F15:Q15" si="0">$F$3</f>
        <v>15702</v>
      </c>
      <c r="G15" s="273">
        <f t="shared" si="0"/>
        <v>15702</v>
      </c>
      <c r="H15" s="273">
        <f t="shared" si="0"/>
        <v>15702</v>
      </c>
      <c r="I15" s="273">
        <f t="shared" si="0"/>
        <v>15702</v>
      </c>
      <c r="J15" s="273">
        <f t="shared" si="0"/>
        <v>15702</v>
      </c>
      <c r="K15" s="273">
        <f t="shared" si="0"/>
        <v>15702</v>
      </c>
      <c r="L15" s="273">
        <f t="shared" si="0"/>
        <v>15702</v>
      </c>
      <c r="M15" s="273">
        <f t="shared" si="0"/>
        <v>15702</v>
      </c>
      <c r="N15" s="273">
        <f t="shared" si="0"/>
        <v>15702</v>
      </c>
      <c r="O15" s="273">
        <f t="shared" si="0"/>
        <v>15702</v>
      </c>
      <c r="P15" s="273">
        <f t="shared" si="0"/>
        <v>15702</v>
      </c>
      <c r="Q15" s="273">
        <f t="shared" si="0"/>
        <v>15702</v>
      </c>
      <c r="R15" s="273">
        <f t="shared" ref="R15:AC15" si="1">$G$3</f>
        <v>15702</v>
      </c>
      <c r="S15" s="273">
        <f t="shared" si="1"/>
        <v>15702</v>
      </c>
      <c r="T15" s="273">
        <f t="shared" si="1"/>
        <v>15702</v>
      </c>
      <c r="U15" s="273">
        <f t="shared" si="1"/>
        <v>15702</v>
      </c>
      <c r="V15" s="273">
        <f t="shared" si="1"/>
        <v>15702</v>
      </c>
      <c r="W15" s="273">
        <f t="shared" si="1"/>
        <v>15702</v>
      </c>
      <c r="X15" s="273">
        <f t="shared" si="1"/>
        <v>15702</v>
      </c>
      <c r="Y15" s="273">
        <f t="shared" si="1"/>
        <v>15702</v>
      </c>
      <c r="Z15" s="273">
        <f t="shared" si="1"/>
        <v>15702</v>
      </c>
      <c r="AA15" s="273">
        <f t="shared" si="1"/>
        <v>15702</v>
      </c>
      <c r="AB15" s="273">
        <f t="shared" si="1"/>
        <v>15702</v>
      </c>
      <c r="AC15" s="273">
        <f t="shared" si="1"/>
        <v>15702</v>
      </c>
      <c r="AD15" s="270"/>
      <c r="AE15" s="185">
        <v>8</v>
      </c>
    </row>
    <row r="16" spans="1:31">
      <c r="A16" s="180" t="s">
        <v>69</v>
      </c>
      <c r="B16" s="277">
        <f>HLOOKUP($B$7,$F$8:$AC$75,AE16,FALSE)</f>
        <v>10468</v>
      </c>
      <c r="E16" s="186"/>
      <c r="F16" s="273">
        <f t="shared" ref="F16:AC16" si="2">F15*(F9/12)</f>
        <v>1308.5</v>
      </c>
      <c r="G16" s="273">
        <f t="shared" si="2"/>
        <v>2617</v>
      </c>
      <c r="H16" s="273">
        <f t="shared" si="2"/>
        <v>3925.5</v>
      </c>
      <c r="I16" s="273">
        <f t="shared" si="2"/>
        <v>5234</v>
      </c>
      <c r="J16" s="273">
        <f t="shared" si="2"/>
        <v>6542.5</v>
      </c>
      <c r="K16" s="273">
        <f t="shared" si="2"/>
        <v>7851</v>
      </c>
      <c r="L16" s="273">
        <f t="shared" si="2"/>
        <v>9159.5</v>
      </c>
      <c r="M16" s="273">
        <f t="shared" si="2"/>
        <v>10468</v>
      </c>
      <c r="N16" s="273">
        <f t="shared" si="2"/>
        <v>11776.5</v>
      </c>
      <c r="O16" s="273">
        <f t="shared" si="2"/>
        <v>13085</v>
      </c>
      <c r="P16" s="273">
        <f t="shared" si="2"/>
        <v>14393.5</v>
      </c>
      <c r="Q16" s="273">
        <f t="shared" si="2"/>
        <v>15702</v>
      </c>
      <c r="R16" s="273">
        <f t="shared" si="2"/>
        <v>1308.5</v>
      </c>
      <c r="S16" s="273">
        <f t="shared" si="2"/>
        <v>2617</v>
      </c>
      <c r="T16" s="273">
        <f t="shared" si="2"/>
        <v>3925.5</v>
      </c>
      <c r="U16" s="273">
        <f t="shared" si="2"/>
        <v>5234</v>
      </c>
      <c r="V16" s="273">
        <f t="shared" si="2"/>
        <v>6542.5</v>
      </c>
      <c r="W16" s="273">
        <f t="shared" si="2"/>
        <v>7851</v>
      </c>
      <c r="X16" s="273">
        <f t="shared" si="2"/>
        <v>9159.5</v>
      </c>
      <c r="Y16" s="273">
        <f t="shared" si="2"/>
        <v>10468</v>
      </c>
      <c r="Z16" s="273">
        <f t="shared" si="2"/>
        <v>11776.5</v>
      </c>
      <c r="AA16" s="273">
        <f t="shared" si="2"/>
        <v>13085</v>
      </c>
      <c r="AB16" s="273">
        <f t="shared" si="2"/>
        <v>14393.5</v>
      </c>
      <c r="AC16" s="273">
        <f t="shared" si="2"/>
        <v>15702</v>
      </c>
      <c r="AD16" s="270"/>
      <c r="AE16" s="185">
        <v>9</v>
      </c>
    </row>
    <row r="17" spans="1:31">
      <c r="A17" s="209" t="s">
        <v>67</v>
      </c>
      <c r="B17" s="271">
        <f>HLOOKUP($B$7,$F$8:$AC$75,AE17,FALSE)</f>
        <v>33.012</v>
      </c>
      <c r="E17" s="186"/>
      <c r="F17" s="278">
        <f>F11</f>
        <v>0</v>
      </c>
      <c r="G17" s="278">
        <f t="shared" ref="G17:Q17" si="3">F17+G11</f>
        <v>0</v>
      </c>
      <c r="H17" s="278">
        <f t="shared" si="3"/>
        <v>0</v>
      </c>
      <c r="I17" s="278">
        <f t="shared" si="3"/>
        <v>0</v>
      </c>
      <c r="J17" s="278">
        <f t="shared" si="3"/>
        <v>0</v>
      </c>
      <c r="K17" s="278">
        <f t="shared" si="3"/>
        <v>0</v>
      </c>
      <c r="L17" s="278">
        <f t="shared" si="3"/>
        <v>0</v>
      </c>
      <c r="M17" s="278">
        <f t="shared" si="3"/>
        <v>0</v>
      </c>
      <c r="N17" s="278">
        <f t="shared" si="3"/>
        <v>0</v>
      </c>
      <c r="O17" s="278">
        <f t="shared" si="3"/>
        <v>0</v>
      </c>
      <c r="P17" s="278">
        <f t="shared" si="3"/>
        <v>0</v>
      </c>
      <c r="Q17" s="278">
        <f t="shared" si="3"/>
        <v>0</v>
      </c>
      <c r="R17" s="278">
        <f>R11</f>
        <v>0</v>
      </c>
      <c r="S17" s="278">
        <f t="shared" ref="S17:AC17" si="4">R17+S11</f>
        <v>0</v>
      </c>
      <c r="T17" s="278">
        <f t="shared" si="4"/>
        <v>0</v>
      </c>
      <c r="U17" s="278">
        <f t="shared" si="4"/>
        <v>33.012</v>
      </c>
      <c r="V17" s="278">
        <f t="shared" si="4"/>
        <v>33.012</v>
      </c>
      <c r="W17" s="278">
        <f t="shared" si="4"/>
        <v>33.012</v>
      </c>
      <c r="X17" s="278">
        <f t="shared" si="4"/>
        <v>33.012</v>
      </c>
      <c r="Y17" s="278">
        <f t="shared" si="4"/>
        <v>33.012</v>
      </c>
      <c r="Z17" s="278">
        <f t="shared" si="4"/>
        <v>33.012</v>
      </c>
      <c r="AA17" s="278">
        <f t="shared" si="4"/>
        <v>33.012</v>
      </c>
      <c r="AB17" s="278">
        <f t="shared" si="4"/>
        <v>33.012</v>
      </c>
      <c r="AC17" s="278">
        <f t="shared" si="4"/>
        <v>33.012</v>
      </c>
      <c r="AD17" s="292"/>
      <c r="AE17" s="185">
        <v>10</v>
      </c>
    </row>
    <row r="18" spans="1:31">
      <c r="A18" s="209" t="s">
        <v>9</v>
      </c>
      <c r="B18" s="271">
        <f>HLOOKUP($B$7,$F$8:$AC$75,AE18,FALSE)</f>
        <v>0</v>
      </c>
      <c r="E18" s="208" t="s">
        <v>110</v>
      </c>
      <c r="F18" s="7">
        <v>0</v>
      </c>
      <c r="G18" s="7">
        <v>0</v>
      </c>
      <c r="H18" s="7">
        <v>0</v>
      </c>
      <c r="I18" s="7">
        <v>0</v>
      </c>
      <c r="J18" s="7">
        <v>0</v>
      </c>
      <c r="K18" s="7">
        <v>0</v>
      </c>
      <c r="L18" s="7">
        <v>0</v>
      </c>
      <c r="M18" s="7">
        <v>0</v>
      </c>
      <c r="N18" s="7">
        <v>0</v>
      </c>
      <c r="O18" s="7">
        <v>0</v>
      </c>
      <c r="P18" s="7">
        <v>0</v>
      </c>
      <c r="Q18" s="7">
        <v>0</v>
      </c>
      <c r="R18" s="272">
        <v>0</v>
      </c>
      <c r="S18" s="272">
        <v>9856.17</v>
      </c>
      <c r="T18" s="272">
        <v>9982.56</v>
      </c>
      <c r="U18" s="272">
        <v>9982.5600000000013</v>
      </c>
      <c r="V18" s="272">
        <v>0</v>
      </c>
      <c r="W18" s="272">
        <v>0</v>
      </c>
      <c r="X18" s="434">
        <v>0</v>
      </c>
      <c r="Y18" s="434">
        <v>0</v>
      </c>
      <c r="Z18" s="272"/>
      <c r="AA18" s="272"/>
      <c r="AB18" s="272"/>
      <c r="AC18" s="272"/>
      <c r="AD18" s="292"/>
      <c r="AE18" s="185">
        <v>11</v>
      </c>
    </row>
    <row r="19" spans="1:31">
      <c r="A19" s="210" t="s">
        <v>38</v>
      </c>
      <c r="B19" s="280">
        <f>HLOOKUP($B$7,$F$8:$AC$75,AE19,FALSE)</f>
        <v>33.012</v>
      </c>
      <c r="C19" s="211"/>
      <c r="D19" s="211"/>
      <c r="E19" s="211"/>
      <c r="F19" s="281">
        <f t="shared" ref="F19:AC19" si="5">F17+F18</f>
        <v>0</v>
      </c>
      <c r="G19" s="281">
        <f t="shared" si="5"/>
        <v>0</v>
      </c>
      <c r="H19" s="281">
        <f t="shared" si="5"/>
        <v>0</v>
      </c>
      <c r="I19" s="281">
        <f t="shared" si="5"/>
        <v>0</v>
      </c>
      <c r="J19" s="281">
        <f t="shared" si="5"/>
        <v>0</v>
      </c>
      <c r="K19" s="281">
        <f t="shared" si="5"/>
        <v>0</v>
      </c>
      <c r="L19" s="281">
        <f t="shared" si="5"/>
        <v>0</v>
      </c>
      <c r="M19" s="281">
        <f t="shared" si="5"/>
        <v>0</v>
      </c>
      <c r="N19" s="281">
        <f t="shared" si="5"/>
        <v>0</v>
      </c>
      <c r="O19" s="281">
        <f t="shared" si="5"/>
        <v>0</v>
      </c>
      <c r="P19" s="281">
        <f t="shared" si="5"/>
        <v>0</v>
      </c>
      <c r="Q19" s="281">
        <f t="shared" si="5"/>
        <v>0</v>
      </c>
      <c r="R19" s="281">
        <f t="shared" si="5"/>
        <v>0</v>
      </c>
      <c r="S19" s="281">
        <f t="shared" si="5"/>
        <v>9856.17</v>
      </c>
      <c r="T19" s="281">
        <f t="shared" si="5"/>
        <v>9982.56</v>
      </c>
      <c r="U19" s="281">
        <f t="shared" si="5"/>
        <v>10015.572000000002</v>
      </c>
      <c r="V19" s="281">
        <f t="shared" si="5"/>
        <v>33.012</v>
      </c>
      <c r="W19" s="281">
        <f t="shared" si="5"/>
        <v>33.012</v>
      </c>
      <c r="X19" s="281">
        <f t="shared" si="5"/>
        <v>33.012</v>
      </c>
      <c r="Y19" s="281">
        <f t="shared" si="5"/>
        <v>33.012</v>
      </c>
      <c r="Z19" s="281">
        <f t="shared" si="5"/>
        <v>33.012</v>
      </c>
      <c r="AA19" s="281">
        <f t="shared" si="5"/>
        <v>33.012</v>
      </c>
      <c r="AB19" s="281">
        <f t="shared" si="5"/>
        <v>33.012</v>
      </c>
      <c r="AC19" s="281">
        <f t="shared" si="5"/>
        <v>33.012</v>
      </c>
      <c r="AD19" s="288"/>
      <c r="AE19" s="185">
        <v>12</v>
      </c>
    </row>
    <row r="20" spans="1:31">
      <c r="A20" s="209" t="s">
        <v>100</v>
      </c>
      <c r="B20" s="250">
        <f>IFERROR(HLOOKUP($B$7,$F$8:$AC$75,AE20,FALSE),"-  ")</f>
        <v>2.1024073366450132E-3</v>
      </c>
      <c r="F20" s="250">
        <f t="shared" ref="F20:AC20" si="6">IFERROR(F17/F15,"-  ")</f>
        <v>0</v>
      </c>
      <c r="G20" s="250">
        <f t="shared" si="6"/>
        <v>0</v>
      </c>
      <c r="H20" s="250">
        <f t="shared" si="6"/>
        <v>0</v>
      </c>
      <c r="I20" s="250">
        <f t="shared" si="6"/>
        <v>0</v>
      </c>
      <c r="J20" s="250">
        <f t="shared" si="6"/>
        <v>0</v>
      </c>
      <c r="K20" s="250">
        <f t="shared" si="6"/>
        <v>0</v>
      </c>
      <c r="L20" s="250">
        <f t="shared" si="6"/>
        <v>0</v>
      </c>
      <c r="M20" s="250">
        <f t="shared" si="6"/>
        <v>0</v>
      </c>
      <c r="N20" s="250">
        <f t="shared" si="6"/>
        <v>0</v>
      </c>
      <c r="O20" s="250">
        <f t="shared" si="6"/>
        <v>0</v>
      </c>
      <c r="P20" s="250">
        <f t="shared" si="6"/>
        <v>0</v>
      </c>
      <c r="Q20" s="250">
        <f t="shared" si="6"/>
        <v>0</v>
      </c>
      <c r="R20" s="250">
        <f t="shared" si="6"/>
        <v>0</v>
      </c>
      <c r="S20" s="250">
        <f t="shared" si="6"/>
        <v>0</v>
      </c>
      <c r="T20" s="250">
        <f t="shared" si="6"/>
        <v>0</v>
      </c>
      <c r="U20" s="250">
        <f t="shared" si="6"/>
        <v>2.1024073366450132E-3</v>
      </c>
      <c r="V20" s="250">
        <f t="shared" si="6"/>
        <v>2.1024073366450132E-3</v>
      </c>
      <c r="W20" s="250">
        <f t="shared" si="6"/>
        <v>2.1024073366450132E-3</v>
      </c>
      <c r="X20" s="250">
        <f t="shared" si="6"/>
        <v>2.1024073366450132E-3</v>
      </c>
      <c r="Y20" s="250">
        <f t="shared" si="6"/>
        <v>2.1024073366450132E-3</v>
      </c>
      <c r="Z20" s="250">
        <f t="shared" si="6"/>
        <v>2.1024073366450132E-3</v>
      </c>
      <c r="AA20" s="250">
        <f t="shared" si="6"/>
        <v>2.1024073366450132E-3</v>
      </c>
      <c r="AB20" s="250">
        <f t="shared" si="6"/>
        <v>2.1024073366450132E-3</v>
      </c>
      <c r="AC20" s="250">
        <f t="shared" si="6"/>
        <v>2.1024073366450132E-3</v>
      </c>
      <c r="AD20" s="293"/>
      <c r="AE20" s="185">
        <v>13</v>
      </c>
    </row>
    <row r="21" spans="1:31">
      <c r="A21" s="209" t="s">
        <v>101</v>
      </c>
      <c r="B21" s="250">
        <f>IFERROR(HLOOKUP($B$7,$F$8:$AC$75,AE21,FALSE),"-  ")</f>
        <v>2.1024073366450132E-3</v>
      </c>
      <c r="F21" s="250">
        <f t="shared" ref="F21:AC21" si="7">IFERROR(F19/F15,"-  ")</f>
        <v>0</v>
      </c>
      <c r="G21" s="250">
        <f t="shared" si="7"/>
        <v>0</v>
      </c>
      <c r="H21" s="250">
        <f t="shared" si="7"/>
        <v>0</v>
      </c>
      <c r="I21" s="250">
        <f t="shared" si="7"/>
        <v>0</v>
      </c>
      <c r="J21" s="250">
        <f t="shared" si="7"/>
        <v>0</v>
      </c>
      <c r="K21" s="250">
        <f t="shared" si="7"/>
        <v>0</v>
      </c>
      <c r="L21" s="250">
        <f t="shared" si="7"/>
        <v>0</v>
      </c>
      <c r="M21" s="250">
        <f t="shared" si="7"/>
        <v>0</v>
      </c>
      <c r="N21" s="250">
        <f t="shared" si="7"/>
        <v>0</v>
      </c>
      <c r="O21" s="250">
        <f t="shared" si="7"/>
        <v>0</v>
      </c>
      <c r="P21" s="250">
        <f t="shared" si="7"/>
        <v>0</v>
      </c>
      <c r="Q21" s="250">
        <f t="shared" si="7"/>
        <v>0</v>
      </c>
      <c r="R21" s="250">
        <f t="shared" si="7"/>
        <v>0</v>
      </c>
      <c r="S21" s="250">
        <f t="shared" si="7"/>
        <v>0.62770156667940391</v>
      </c>
      <c r="T21" s="250">
        <f t="shared" si="7"/>
        <v>0.63575085976308743</v>
      </c>
      <c r="U21" s="250">
        <f t="shared" si="7"/>
        <v>0.63785326709973267</v>
      </c>
      <c r="V21" s="250">
        <f t="shared" si="7"/>
        <v>2.1024073366450132E-3</v>
      </c>
      <c r="W21" s="250">
        <f t="shared" si="7"/>
        <v>2.1024073366450132E-3</v>
      </c>
      <c r="X21" s="250">
        <f t="shared" si="7"/>
        <v>2.1024073366450132E-3</v>
      </c>
      <c r="Y21" s="250">
        <f t="shared" si="7"/>
        <v>2.1024073366450132E-3</v>
      </c>
      <c r="Z21" s="250">
        <f t="shared" si="7"/>
        <v>2.1024073366450132E-3</v>
      </c>
      <c r="AA21" s="250">
        <f t="shared" si="7"/>
        <v>2.1024073366450132E-3</v>
      </c>
      <c r="AB21" s="250">
        <f t="shared" si="7"/>
        <v>2.1024073366450132E-3</v>
      </c>
      <c r="AC21" s="250">
        <f t="shared" si="7"/>
        <v>2.1024073366450132E-3</v>
      </c>
      <c r="AD21" s="293"/>
      <c r="AE21" s="185">
        <v>14</v>
      </c>
    </row>
    <row r="22" spans="1:31">
      <c r="A22" s="209" t="s">
        <v>102</v>
      </c>
      <c r="B22" s="250">
        <f>IFERROR(HLOOKUP($B$7,$F$8:$AC$75,AE22,FALSE),"-  ")</f>
        <v>3.1536110049675201E-3</v>
      </c>
      <c r="F22" s="250">
        <f t="shared" ref="F22:AC22" si="8">IFERROR(F17/F16,"-  ")</f>
        <v>0</v>
      </c>
      <c r="G22" s="250">
        <f t="shared" si="8"/>
        <v>0</v>
      </c>
      <c r="H22" s="250">
        <f t="shared" si="8"/>
        <v>0</v>
      </c>
      <c r="I22" s="250">
        <f t="shared" si="8"/>
        <v>0</v>
      </c>
      <c r="J22" s="250">
        <f t="shared" si="8"/>
        <v>0</v>
      </c>
      <c r="K22" s="250">
        <f t="shared" si="8"/>
        <v>0</v>
      </c>
      <c r="L22" s="250">
        <f t="shared" si="8"/>
        <v>0</v>
      </c>
      <c r="M22" s="250">
        <f t="shared" si="8"/>
        <v>0</v>
      </c>
      <c r="N22" s="250">
        <f t="shared" si="8"/>
        <v>0</v>
      </c>
      <c r="O22" s="250">
        <f t="shared" si="8"/>
        <v>0</v>
      </c>
      <c r="P22" s="250">
        <f t="shared" si="8"/>
        <v>0</v>
      </c>
      <c r="Q22" s="250">
        <f t="shared" si="8"/>
        <v>0</v>
      </c>
      <c r="R22" s="250">
        <f t="shared" si="8"/>
        <v>0</v>
      </c>
      <c r="S22" s="250">
        <f t="shared" si="8"/>
        <v>0</v>
      </c>
      <c r="T22" s="250">
        <f t="shared" si="8"/>
        <v>0</v>
      </c>
      <c r="U22" s="250">
        <f t="shared" si="8"/>
        <v>6.3072220099350401E-3</v>
      </c>
      <c r="V22" s="250">
        <f t="shared" si="8"/>
        <v>5.0457776079480317E-3</v>
      </c>
      <c r="W22" s="250">
        <f t="shared" si="8"/>
        <v>4.2048146732900265E-3</v>
      </c>
      <c r="X22" s="250">
        <f t="shared" si="8"/>
        <v>3.6041268628200229E-3</v>
      </c>
      <c r="Y22" s="250">
        <f t="shared" si="8"/>
        <v>3.1536110049675201E-3</v>
      </c>
      <c r="Z22" s="250">
        <f t="shared" si="8"/>
        <v>2.8032097821933514E-3</v>
      </c>
      <c r="AA22" s="250">
        <f t="shared" si="8"/>
        <v>2.5228888039740159E-3</v>
      </c>
      <c r="AB22" s="250">
        <f t="shared" si="8"/>
        <v>2.2935352763400144E-3</v>
      </c>
      <c r="AC22" s="250">
        <f t="shared" si="8"/>
        <v>2.1024073366450132E-3</v>
      </c>
      <c r="AD22" s="293"/>
      <c r="AE22" s="185">
        <v>15</v>
      </c>
    </row>
    <row r="23" spans="1:31">
      <c r="A23" s="204" t="s">
        <v>64</v>
      </c>
      <c r="B23" s="205"/>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37"/>
      <c r="AE23" s="185">
        <v>16</v>
      </c>
    </row>
    <row r="24" spans="1:31">
      <c r="A24" s="209" t="s">
        <v>70</v>
      </c>
      <c r="B24" s="271">
        <f>HLOOKUP($B$7,$F$8:$AC$75,AE24,FALSE)</f>
        <v>0</v>
      </c>
      <c r="F24" s="278">
        <f>F12</f>
        <v>0</v>
      </c>
      <c r="G24" s="278">
        <f t="shared" ref="G24:Q24" si="9">F24+G12</f>
        <v>0</v>
      </c>
      <c r="H24" s="278">
        <f t="shared" si="9"/>
        <v>0</v>
      </c>
      <c r="I24" s="278">
        <f t="shared" si="9"/>
        <v>0</v>
      </c>
      <c r="J24" s="278">
        <f t="shared" si="9"/>
        <v>0</v>
      </c>
      <c r="K24" s="278">
        <f t="shared" si="9"/>
        <v>0</v>
      </c>
      <c r="L24" s="278">
        <f t="shared" si="9"/>
        <v>0</v>
      </c>
      <c r="M24" s="278">
        <f t="shared" si="9"/>
        <v>0</v>
      </c>
      <c r="N24" s="278">
        <f t="shared" si="9"/>
        <v>0</v>
      </c>
      <c r="O24" s="278">
        <f t="shared" si="9"/>
        <v>0</v>
      </c>
      <c r="P24" s="278">
        <f t="shared" si="9"/>
        <v>0</v>
      </c>
      <c r="Q24" s="278">
        <f t="shared" si="9"/>
        <v>0</v>
      </c>
      <c r="R24" s="278">
        <f>R12</f>
        <v>0</v>
      </c>
      <c r="S24" s="278">
        <f t="shared" ref="S24:AC24" si="10">R24+S12</f>
        <v>0</v>
      </c>
      <c r="T24" s="278">
        <f t="shared" si="10"/>
        <v>0</v>
      </c>
      <c r="U24" s="278">
        <f t="shared" si="10"/>
        <v>0</v>
      </c>
      <c r="V24" s="278">
        <f t="shared" si="10"/>
        <v>0</v>
      </c>
      <c r="W24" s="278">
        <f t="shared" si="10"/>
        <v>0</v>
      </c>
      <c r="X24" s="278">
        <f t="shared" si="10"/>
        <v>0</v>
      </c>
      <c r="Y24" s="278">
        <f t="shared" si="10"/>
        <v>0</v>
      </c>
      <c r="Z24" s="278">
        <f t="shared" si="10"/>
        <v>0</v>
      </c>
      <c r="AA24" s="278">
        <f t="shared" si="10"/>
        <v>0</v>
      </c>
      <c r="AB24" s="278">
        <f t="shared" si="10"/>
        <v>0</v>
      </c>
      <c r="AC24" s="278">
        <f t="shared" si="10"/>
        <v>0</v>
      </c>
      <c r="AD24" s="237"/>
      <c r="AE24" s="185">
        <v>17</v>
      </c>
    </row>
    <row r="25" spans="1:31">
      <c r="A25" s="209" t="s">
        <v>12</v>
      </c>
      <c r="B25" s="271">
        <f>HLOOKUP($B$7,$F$8:$AC$75,AE25,FALSE)</f>
        <v>0</v>
      </c>
      <c r="E25" s="208" t="s">
        <v>110</v>
      </c>
      <c r="F25" s="7">
        <v>0</v>
      </c>
      <c r="G25" s="7">
        <v>0</v>
      </c>
      <c r="H25" s="7">
        <v>0</v>
      </c>
      <c r="I25" s="7">
        <v>0</v>
      </c>
      <c r="J25" s="7">
        <v>0</v>
      </c>
      <c r="K25" s="7">
        <v>0</v>
      </c>
      <c r="L25" s="7">
        <v>0</v>
      </c>
      <c r="M25" s="7">
        <v>0</v>
      </c>
      <c r="N25" s="7">
        <v>0</v>
      </c>
      <c r="O25" s="7">
        <v>0</v>
      </c>
      <c r="P25" s="7">
        <v>0</v>
      </c>
      <c r="Q25" s="7">
        <v>0</v>
      </c>
      <c r="R25" s="272">
        <v>0</v>
      </c>
      <c r="S25" s="272">
        <v>0</v>
      </c>
      <c r="T25" s="272">
        <v>0</v>
      </c>
      <c r="U25" s="272">
        <v>0</v>
      </c>
      <c r="V25" s="272">
        <v>0</v>
      </c>
      <c r="W25" s="272">
        <v>0</v>
      </c>
      <c r="X25" s="434">
        <v>0</v>
      </c>
      <c r="Y25" s="434">
        <v>0</v>
      </c>
      <c r="Z25" s="272"/>
      <c r="AA25" s="272"/>
      <c r="AB25" s="272"/>
      <c r="AC25" s="272"/>
      <c r="AD25" s="237"/>
      <c r="AE25" s="185">
        <v>18</v>
      </c>
    </row>
    <row r="26" spans="1:31">
      <c r="A26" s="215" t="s">
        <v>39</v>
      </c>
      <c r="B26" s="280">
        <f>HLOOKUP($B$7,$F$8:$AC$75,AE26,FALSE)</f>
        <v>0</v>
      </c>
      <c r="C26" s="211"/>
      <c r="D26" s="211"/>
      <c r="E26" s="211"/>
      <c r="F26" s="281">
        <f t="shared" ref="F26:AC26" si="11">F24+F25</f>
        <v>0</v>
      </c>
      <c r="G26" s="281">
        <f t="shared" si="11"/>
        <v>0</v>
      </c>
      <c r="H26" s="281">
        <f t="shared" si="11"/>
        <v>0</v>
      </c>
      <c r="I26" s="281">
        <f t="shared" si="11"/>
        <v>0</v>
      </c>
      <c r="J26" s="281">
        <f t="shared" si="11"/>
        <v>0</v>
      </c>
      <c r="K26" s="281">
        <f t="shared" si="11"/>
        <v>0</v>
      </c>
      <c r="L26" s="281">
        <f t="shared" si="11"/>
        <v>0</v>
      </c>
      <c r="M26" s="281">
        <f t="shared" si="11"/>
        <v>0</v>
      </c>
      <c r="N26" s="281">
        <f t="shared" si="11"/>
        <v>0</v>
      </c>
      <c r="O26" s="281">
        <f t="shared" si="11"/>
        <v>0</v>
      </c>
      <c r="P26" s="281">
        <f t="shared" si="11"/>
        <v>0</v>
      </c>
      <c r="Q26" s="281">
        <f t="shared" si="11"/>
        <v>0</v>
      </c>
      <c r="R26" s="281">
        <f t="shared" si="11"/>
        <v>0</v>
      </c>
      <c r="S26" s="281">
        <f t="shared" si="11"/>
        <v>0</v>
      </c>
      <c r="T26" s="281">
        <f t="shared" si="11"/>
        <v>0</v>
      </c>
      <c r="U26" s="281">
        <f t="shared" si="11"/>
        <v>0</v>
      </c>
      <c r="V26" s="281">
        <f t="shared" si="11"/>
        <v>0</v>
      </c>
      <c r="W26" s="281">
        <f t="shared" si="11"/>
        <v>0</v>
      </c>
      <c r="X26" s="281">
        <f t="shared" si="11"/>
        <v>0</v>
      </c>
      <c r="Y26" s="281">
        <f t="shared" si="11"/>
        <v>0</v>
      </c>
      <c r="Z26" s="281">
        <f t="shared" si="11"/>
        <v>0</v>
      </c>
      <c r="AA26" s="281">
        <f t="shared" si="11"/>
        <v>0</v>
      </c>
      <c r="AB26" s="281">
        <f t="shared" si="11"/>
        <v>0</v>
      </c>
      <c r="AC26" s="281">
        <f t="shared" si="11"/>
        <v>0</v>
      </c>
      <c r="AD26" s="237"/>
      <c r="AE26" s="185">
        <v>19</v>
      </c>
    </row>
    <row r="27" spans="1:31">
      <c r="A27" s="204" t="s">
        <v>65</v>
      </c>
      <c r="B27" s="238"/>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37"/>
      <c r="AE27" s="185">
        <v>20</v>
      </c>
    </row>
    <row r="28" spans="1:31">
      <c r="A28" s="209" t="s">
        <v>71</v>
      </c>
      <c r="B28" s="274">
        <f>HLOOKUP($B$7,$F$8:$AC$75,AE28,FALSE)</f>
        <v>0</v>
      </c>
      <c r="F28" s="294">
        <f>F13</f>
        <v>0</v>
      </c>
      <c r="G28" s="294">
        <f t="shared" ref="G28:Q28" si="12">F28+G13</f>
        <v>0</v>
      </c>
      <c r="H28" s="294">
        <f t="shared" si="12"/>
        <v>0</v>
      </c>
      <c r="I28" s="294">
        <f t="shared" si="12"/>
        <v>0</v>
      </c>
      <c r="J28" s="294">
        <f t="shared" si="12"/>
        <v>0</v>
      </c>
      <c r="K28" s="294">
        <f t="shared" si="12"/>
        <v>0</v>
      </c>
      <c r="L28" s="294">
        <f t="shared" si="12"/>
        <v>0</v>
      </c>
      <c r="M28" s="294">
        <f t="shared" si="12"/>
        <v>0</v>
      </c>
      <c r="N28" s="294">
        <f t="shared" si="12"/>
        <v>0</v>
      </c>
      <c r="O28" s="294">
        <f t="shared" si="12"/>
        <v>0</v>
      </c>
      <c r="P28" s="294">
        <f t="shared" si="12"/>
        <v>0</v>
      </c>
      <c r="Q28" s="294">
        <f t="shared" si="12"/>
        <v>0</v>
      </c>
      <c r="R28" s="294">
        <f>R13</f>
        <v>0</v>
      </c>
      <c r="S28" s="294">
        <f t="shared" ref="S28:AC28" si="13">R28+S13</f>
        <v>0</v>
      </c>
      <c r="T28" s="294">
        <f t="shared" si="13"/>
        <v>0</v>
      </c>
      <c r="U28" s="294">
        <f t="shared" si="13"/>
        <v>0</v>
      </c>
      <c r="V28" s="294">
        <f t="shared" si="13"/>
        <v>0</v>
      </c>
      <c r="W28" s="294">
        <f t="shared" si="13"/>
        <v>0</v>
      </c>
      <c r="X28" s="294">
        <f t="shared" si="13"/>
        <v>0</v>
      </c>
      <c r="Y28" s="294">
        <f t="shared" si="13"/>
        <v>0</v>
      </c>
      <c r="Z28" s="294">
        <f t="shared" si="13"/>
        <v>0</v>
      </c>
      <c r="AA28" s="294">
        <f t="shared" si="13"/>
        <v>0</v>
      </c>
      <c r="AB28" s="294">
        <f t="shared" si="13"/>
        <v>0</v>
      </c>
      <c r="AC28" s="294">
        <f t="shared" si="13"/>
        <v>0</v>
      </c>
      <c r="AD28" s="288"/>
      <c r="AE28" s="185">
        <v>21</v>
      </c>
    </row>
    <row r="29" spans="1:31">
      <c r="A29" s="209" t="s">
        <v>13</v>
      </c>
      <c r="B29" s="274">
        <f>HLOOKUP($B$7,$F$8:$AC$75,AE29,FALSE)</f>
        <v>0</v>
      </c>
      <c r="E29" s="208" t="s">
        <v>110</v>
      </c>
      <c r="F29" s="75">
        <v>0</v>
      </c>
      <c r="G29" s="75">
        <v>0</v>
      </c>
      <c r="H29" s="75">
        <v>0</v>
      </c>
      <c r="I29" s="75">
        <v>0</v>
      </c>
      <c r="J29" s="75">
        <v>0</v>
      </c>
      <c r="K29" s="75">
        <v>0</v>
      </c>
      <c r="L29" s="75">
        <v>0</v>
      </c>
      <c r="M29" s="75">
        <v>0</v>
      </c>
      <c r="N29" s="75">
        <v>0</v>
      </c>
      <c r="O29" s="75">
        <v>0</v>
      </c>
      <c r="P29" s="75">
        <v>0</v>
      </c>
      <c r="Q29" s="75">
        <v>0</v>
      </c>
      <c r="R29" s="289">
        <v>0</v>
      </c>
      <c r="S29" s="289"/>
      <c r="T29" s="289">
        <v>0</v>
      </c>
      <c r="U29" s="289">
        <v>0</v>
      </c>
      <c r="V29" s="289">
        <v>0</v>
      </c>
      <c r="W29" s="289">
        <v>0</v>
      </c>
      <c r="X29" s="359">
        <v>0</v>
      </c>
      <c r="Y29" s="434">
        <v>0</v>
      </c>
      <c r="Z29" s="289"/>
      <c r="AA29" s="289"/>
      <c r="AB29" s="289"/>
      <c r="AC29" s="289"/>
      <c r="AD29" s="288"/>
      <c r="AE29" s="185">
        <v>22</v>
      </c>
    </row>
    <row r="30" spans="1:31">
      <c r="A30" s="215" t="s">
        <v>22</v>
      </c>
      <c r="B30" s="282">
        <f>HLOOKUP($B$7,$F$8:$AC$75,AE30,FALSE)</f>
        <v>0</v>
      </c>
      <c r="C30" s="211"/>
      <c r="D30" s="211"/>
      <c r="E30" s="211"/>
      <c r="F30" s="295">
        <f t="shared" ref="F30:AC30" si="14">F28+F29</f>
        <v>0</v>
      </c>
      <c r="G30" s="295">
        <f t="shared" si="14"/>
        <v>0</v>
      </c>
      <c r="H30" s="295">
        <f t="shared" si="14"/>
        <v>0</v>
      </c>
      <c r="I30" s="295">
        <f t="shared" si="14"/>
        <v>0</v>
      </c>
      <c r="J30" s="295">
        <f t="shared" si="14"/>
        <v>0</v>
      </c>
      <c r="K30" s="295">
        <f t="shared" si="14"/>
        <v>0</v>
      </c>
      <c r="L30" s="295">
        <f t="shared" si="14"/>
        <v>0</v>
      </c>
      <c r="M30" s="295">
        <f t="shared" si="14"/>
        <v>0</v>
      </c>
      <c r="N30" s="295">
        <f t="shared" si="14"/>
        <v>0</v>
      </c>
      <c r="O30" s="295">
        <f t="shared" si="14"/>
        <v>0</v>
      </c>
      <c r="P30" s="295">
        <f t="shared" si="14"/>
        <v>0</v>
      </c>
      <c r="Q30" s="295">
        <f t="shared" si="14"/>
        <v>0</v>
      </c>
      <c r="R30" s="295">
        <f t="shared" si="14"/>
        <v>0</v>
      </c>
      <c r="S30" s="295">
        <f t="shared" si="14"/>
        <v>0</v>
      </c>
      <c r="T30" s="295">
        <f t="shared" si="14"/>
        <v>0</v>
      </c>
      <c r="U30" s="295">
        <f t="shared" si="14"/>
        <v>0</v>
      </c>
      <c r="V30" s="295">
        <f t="shared" si="14"/>
        <v>0</v>
      </c>
      <c r="W30" s="295">
        <f t="shared" si="14"/>
        <v>0</v>
      </c>
      <c r="X30" s="295">
        <f t="shared" si="14"/>
        <v>0</v>
      </c>
      <c r="Y30" s="295">
        <f t="shared" si="14"/>
        <v>0</v>
      </c>
      <c r="Z30" s="295">
        <f t="shared" si="14"/>
        <v>0</v>
      </c>
      <c r="AA30" s="295">
        <f t="shared" si="14"/>
        <v>0</v>
      </c>
      <c r="AB30" s="295">
        <f t="shared" si="14"/>
        <v>0</v>
      </c>
      <c r="AC30" s="295">
        <f t="shared" si="14"/>
        <v>0</v>
      </c>
      <c r="AD30" s="288"/>
      <c r="AE30" s="185">
        <v>23</v>
      </c>
    </row>
    <row r="31" spans="1:31">
      <c r="A31" s="204" t="s">
        <v>81</v>
      </c>
      <c r="B31" s="205"/>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37"/>
      <c r="AE31" s="185">
        <v>24</v>
      </c>
    </row>
    <row r="32" spans="1:31">
      <c r="A32" s="219" t="s">
        <v>40</v>
      </c>
      <c r="B32" s="252">
        <f t="shared" ref="B32:B40" si="15">HLOOKUP($B$7,$F$8:$AC$75,AE32,FALSE)</f>
        <v>2074.79</v>
      </c>
      <c r="E32" s="208" t="s">
        <v>24</v>
      </c>
      <c r="F32" s="9">
        <v>627.59</v>
      </c>
      <c r="G32" s="9">
        <v>5414.51</v>
      </c>
      <c r="H32" s="9">
        <v>2380.2899999999995</v>
      </c>
      <c r="I32" s="9">
        <v>4333.0099999999993</v>
      </c>
      <c r="J32" s="9">
        <v>3514.4600000000009</v>
      </c>
      <c r="K32" s="9">
        <v>3807.9800000000009</v>
      </c>
      <c r="L32" s="9">
        <v>19270.600000000002</v>
      </c>
      <c r="M32" s="9">
        <v>38.649999999999636</v>
      </c>
      <c r="N32" s="9">
        <v>5865.0299999999988</v>
      </c>
      <c r="O32" s="9">
        <v>1987.78</v>
      </c>
      <c r="P32" s="9">
        <v>1866.6100000000001</v>
      </c>
      <c r="Q32" s="9">
        <v>5210.3099999999995</v>
      </c>
      <c r="R32" s="253">
        <v>3906.18</v>
      </c>
      <c r="S32" s="253">
        <v>2487.3599999999997</v>
      </c>
      <c r="T32" s="253">
        <v>2469.39</v>
      </c>
      <c r="U32" s="253">
        <v>2441.0700000000002</v>
      </c>
      <c r="V32" s="362">
        <v>2818.14</v>
      </c>
      <c r="W32" s="253">
        <v>2125.44</v>
      </c>
      <c r="X32" s="369">
        <v>2571.1999999999994</v>
      </c>
      <c r="Y32" s="369">
        <v>2074.79</v>
      </c>
      <c r="Z32" s="253"/>
      <c r="AA32" s="253"/>
      <c r="AB32" s="253"/>
      <c r="AC32" s="253"/>
      <c r="AD32" s="254">
        <f t="shared" ref="AD32:AD40" si="16">SUM(F32:AC32)</f>
        <v>75210.39</v>
      </c>
      <c r="AE32" s="185">
        <v>25</v>
      </c>
    </row>
    <row r="33" spans="1:31">
      <c r="A33" s="219" t="s">
        <v>41</v>
      </c>
      <c r="B33" s="252">
        <f t="shared" si="15"/>
        <v>0</v>
      </c>
      <c r="E33" s="208" t="s">
        <v>24</v>
      </c>
      <c r="F33" s="9">
        <v>0</v>
      </c>
      <c r="G33" s="9">
        <v>0</v>
      </c>
      <c r="H33" s="9">
        <v>0</v>
      </c>
      <c r="I33" s="9">
        <v>0</v>
      </c>
      <c r="J33" s="9">
        <v>0</v>
      </c>
      <c r="K33" s="9">
        <v>0</v>
      </c>
      <c r="L33" s="9">
        <v>0</v>
      </c>
      <c r="M33" s="9">
        <v>867.85</v>
      </c>
      <c r="N33" s="9">
        <v>558.70000000000005</v>
      </c>
      <c r="O33" s="9">
        <v>775.46</v>
      </c>
      <c r="P33" s="9">
        <v>834</v>
      </c>
      <c r="Q33" s="9">
        <v>577.07000000000005</v>
      </c>
      <c r="R33" s="253">
        <v>138.45999999999998</v>
      </c>
      <c r="S33" s="253">
        <v>1384.96</v>
      </c>
      <c r="T33" s="253">
        <v>1123.3599999999999</v>
      </c>
      <c r="U33" s="253">
        <v>766.19999999999993</v>
      </c>
      <c r="V33" s="362">
        <v>250.37</v>
      </c>
      <c r="W33" s="253">
        <v>-423.74</v>
      </c>
      <c r="X33" s="369">
        <v>0</v>
      </c>
      <c r="Y33" s="369">
        <v>0</v>
      </c>
      <c r="Z33" s="253"/>
      <c r="AA33" s="253"/>
      <c r="AB33" s="253"/>
      <c r="AC33" s="253"/>
      <c r="AD33" s="254">
        <f t="shared" si="16"/>
        <v>6852.69</v>
      </c>
      <c r="AE33" s="185">
        <v>26</v>
      </c>
    </row>
    <row r="34" spans="1:31">
      <c r="A34" s="219" t="s">
        <v>42</v>
      </c>
      <c r="B34" s="252">
        <f t="shared" si="15"/>
        <v>5.48</v>
      </c>
      <c r="E34" s="208" t="s">
        <v>24</v>
      </c>
      <c r="F34" s="9">
        <v>0</v>
      </c>
      <c r="G34" s="9">
        <v>0</v>
      </c>
      <c r="H34" s="9">
        <v>0</v>
      </c>
      <c r="I34" s="9">
        <v>40</v>
      </c>
      <c r="J34" s="9">
        <v>0</v>
      </c>
      <c r="K34" s="9">
        <v>3.33</v>
      </c>
      <c r="L34" s="9">
        <v>0</v>
      </c>
      <c r="M34" s="9">
        <v>0</v>
      </c>
      <c r="N34" s="9">
        <v>1279.6199999999999</v>
      </c>
      <c r="O34" s="9">
        <v>1042.3399999999999</v>
      </c>
      <c r="P34" s="9">
        <v>0</v>
      </c>
      <c r="Q34" s="9">
        <v>616.80999999999995</v>
      </c>
      <c r="R34" s="253">
        <v>176.59</v>
      </c>
      <c r="S34" s="253">
        <v>0</v>
      </c>
      <c r="T34" s="253">
        <v>17179.98</v>
      </c>
      <c r="U34" s="253">
        <v>789.38999999999976</v>
      </c>
      <c r="V34" s="362">
        <v>93.559999999999988</v>
      </c>
      <c r="W34" s="253">
        <v>19.75</v>
      </c>
      <c r="X34" s="369">
        <v>-48.929999999999986</v>
      </c>
      <c r="Y34" s="369">
        <v>5.48</v>
      </c>
      <c r="Z34" s="253"/>
      <c r="AA34" s="253"/>
      <c r="AB34" s="253"/>
      <c r="AC34" s="253"/>
      <c r="AD34" s="254">
        <f t="shared" si="16"/>
        <v>21197.919999999998</v>
      </c>
      <c r="AE34" s="185">
        <v>27</v>
      </c>
    </row>
    <row r="35" spans="1:31">
      <c r="A35" s="219" t="s">
        <v>43</v>
      </c>
      <c r="B35" s="252">
        <f t="shared" si="15"/>
        <v>0</v>
      </c>
      <c r="E35" s="208" t="s">
        <v>24</v>
      </c>
      <c r="F35" s="9">
        <v>0</v>
      </c>
      <c r="G35" s="9">
        <v>0</v>
      </c>
      <c r="H35" s="9">
        <v>0</v>
      </c>
      <c r="I35" s="9">
        <v>0</v>
      </c>
      <c r="J35" s="9">
        <v>0</v>
      </c>
      <c r="K35" s="9">
        <v>0</v>
      </c>
      <c r="L35" s="9">
        <v>0</v>
      </c>
      <c r="M35" s="9">
        <v>0</v>
      </c>
      <c r="N35" s="9">
        <v>0</v>
      </c>
      <c r="O35" s="9">
        <v>0</v>
      </c>
      <c r="P35" s="9">
        <v>0</v>
      </c>
      <c r="Q35" s="9">
        <v>0</v>
      </c>
      <c r="R35" s="253">
        <v>0</v>
      </c>
      <c r="S35" s="253">
        <v>0</v>
      </c>
      <c r="T35" s="253">
        <v>0</v>
      </c>
      <c r="U35" s="253">
        <v>0</v>
      </c>
      <c r="V35" s="362">
        <v>0</v>
      </c>
      <c r="W35" s="253">
        <v>0</v>
      </c>
      <c r="X35" s="369">
        <v>0</v>
      </c>
      <c r="Y35" s="369">
        <v>0</v>
      </c>
      <c r="Z35" s="253"/>
      <c r="AA35" s="253"/>
      <c r="AB35" s="253"/>
      <c r="AC35" s="253"/>
      <c r="AD35" s="254">
        <f t="shared" si="16"/>
        <v>0</v>
      </c>
      <c r="AE35" s="185">
        <v>28</v>
      </c>
    </row>
    <row r="36" spans="1:31">
      <c r="A36" s="219" t="s">
        <v>44</v>
      </c>
      <c r="B36" s="252">
        <f t="shared" si="15"/>
        <v>0</v>
      </c>
      <c r="E36" s="208" t="s">
        <v>24</v>
      </c>
      <c r="F36" s="9">
        <v>0</v>
      </c>
      <c r="G36" s="9">
        <v>0</v>
      </c>
      <c r="H36" s="9">
        <v>0</v>
      </c>
      <c r="I36" s="9">
        <v>0</v>
      </c>
      <c r="J36" s="9">
        <v>0</v>
      </c>
      <c r="K36" s="9">
        <v>0</v>
      </c>
      <c r="L36" s="9">
        <v>0</v>
      </c>
      <c r="M36" s="9">
        <v>0</v>
      </c>
      <c r="N36" s="9">
        <v>0</v>
      </c>
      <c r="O36" s="9">
        <v>0</v>
      </c>
      <c r="P36" s="9">
        <v>0</v>
      </c>
      <c r="Q36" s="9">
        <v>0</v>
      </c>
      <c r="R36" s="253">
        <v>0</v>
      </c>
      <c r="S36" s="253">
        <v>0</v>
      </c>
      <c r="T36" s="253">
        <v>0</v>
      </c>
      <c r="U36" s="253">
        <v>0</v>
      </c>
      <c r="V36" s="362">
        <v>5807.2</v>
      </c>
      <c r="W36" s="253">
        <v>0</v>
      </c>
      <c r="X36" s="369">
        <v>0</v>
      </c>
      <c r="Y36" s="369">
        <v>0</v>
      </c>
      <c r="Z36" s="253"/>
      <c r="AA36" s="253"/>
      <c r="AB36" s="253"/>
      <c r="AC36" s="253"/>
      <c r="AD36" s="254">
        <f t="shared" si="16"/>
        <v>5807.2</v>
      </c>
      <c r="AE36" s="185">
        <v>29</v>
      </c>
    </row>
    <row r="37" spans="1:31">
      <c r="A37" s="219" t="s">
        <v>45</v>
      </c>
      <c r="B37" s="252">
        <f t="shared" si="15"/>
        <v>0</v>
      </c>
      <c r="E37" s="208" t="s">
        <v>24</v>
      </c>
      <c r="F37" s="9">
        <v>0</v>
      </c>
      <c r="G37" s="9">
        <v>0</v>
      </c>
      <c r="H37" s="9">
        <v>0</v>
      </c>
      <c r="I37" s="9">
        <v>0</v>
      </c>
      <c r="J37" s="9">
        <v>0</v>
      </c>
      <c r="K37" s="9">
        <v>0</v>
      </c>
      <c r="L37" s="9">
        <v>0</v>
      </c>
      <c r="M37" s="9">
        <v>0</v>
      </c>
      <c r="N37" s="9">
        <v>0</v>
      </c>
      <c r="O37" s="9">
        <v>0</v>
      </c>
      <c r="P37" s="9">
        <v>0</v>
      </c>
      <c r="Q37" s="9">
        <v>0</v>
      </c>
      <c r="R37" s="253">
        <v>0</v>
      </c>
      <c r="S37" s="253">
        <v>0</v>
      </c>
      <c r="T37" s="253">
        <v>0</v>
      </c>
      <c r="U37" s="253">
        <v>0</v>
      </c>
      <c r="V37" s="362">
        <v>0</v>
      </c>
      <c r="W37" s="253">
        <v>0</v>
      </c>
      <c r="X37" s="369">
        <v>0</v>
      </c>
      <c r="Y37" s="369">
        <v>0</v>
      </c>
      <c r="Z37" s="253"/>
      <c r="AA37" s="253"/>
      <c r="AB37" s="253"/>
      <c r="AC37" s="253"/>
      <c r="AD37" s="254">
        <f t="shared" si="16"/>
        <v>0</v>
      </c>
      <c r="AE37" s="185">
        <v>30</v>
      </c>
    </row>
    <row r="38" spans="1:31">
      <c r="A38" s="219" t="s">
        <v>46</v>
      </c>
      <c r="B38" s="252">
        <f t="shared" si="15"/>
        <v>125</v>
      </c>
      <c r="E38" s="208" t="s">
        <v>24</v>
      </c>
      <c r="F38" s="9">
        <v>0</v>
      </c>
      <c r="G38" s="9">
        <v>0</v>
      </c>
      <c r="H38" s="9">
        <v>0</v>
      </c>
      <c r="I38" s="9">
        <v>0</v>
      </c>
      <c r="J38" s="9">
        <v>0</v>
      </c>
      <c r="K38" s="9">
        <v>0</v>
      </c>
      <c r="L38" s="9">
        <v>0</v>
      </c>
      <c r="M38" s="9">
        <v>0</v>
      </c>
      <c r="N38" s="9">
        <v>405.2</v>
      </c>
      <c r="O38" s="9">
        <v>-27.38</v>
      </c>
      <c r="P38" s="9">
        <v>0</v>
      </c>
      <c r="Q38" s="9">
        <v>0</v>
      </c>
      <c r="R38" s="253">
        <v>0</v>
      </c>
      <c r="S38" s="253">
        <v>0</v>
      </c>
      <c r="T38" s="253">
        <v>0</v>
      </c>
      <c r="U38" s="253">
        <v>0</v>
      </c>
      <c r="V38" s="362">
        <v>0</v>
      </c>
      <c r="W38" s="253">
        <v>0</v>
      </c>
      <c r="X38" s="369">
        <v>0</v>
      </c>
      <c r="Y38" s="369">
        <v>125</v>
      </c>
      <c r="Z38" s="253"/>
      <c r="AA38" s="253"/>
      <c r="AB38" s="253"/>
      <c r="AC38" s="253"/>
      <c r="AD38" s="254">
        <f t="shared" si="16"/>
        <v>502.82</v>
      </c>
      <c r="AE38" s="185">
        <v>31</v>
      </c>
    </row>
    <row r="39" spans="1:31">
      <c r="A39" s="219" t="s">
        <v>82</v>
      </c>
      <c r="B39" s="252">
        <f t="shared" si="15"/>
        <v>0</v>
      </c>
      <c r="E39" s="208" t="s">
        <v>24</v>
      </c>
      <c r="F39" s="9"/>
      <c r="G39" s="9"/>
      <c r="H39" s="9"/>
      <c r="I39" s="9"/>
      <c r="J39" s="9"/>
      <c r="K39" s="9"/>
      <c r="L39" s="9"/>
      <c r="M39" s="9"/>
      <c r="N39" s="9"/>
      <c r="O39" s="9"/>
      <c r="P39" s="9"/>
      <c r="Q39" s="9"/>
      <c r="R39" s="253"/>
      <c r="S39" s="253"/>
      <c r="T39" s="253"/>
      <c r="U39" s="253"/>
      <c r="V39" s="253"/>
      <c r="W39" s="253"/>
      <c r="X39" s="253"/>
      <c r="Y39" s="253"/>
      <c r="Z39" s="253"/>
      <c r="AA39" s="253"/>
      <c r="AB39" s="253"/>
      <c r="AC39" s="253"/>
      <c r="AD39" s="254">
        <f t="shared" si="16"/>
        <v>0</v>
      </c>
      <c r="AE39" s="185">
        <v>32</v>
      </c>
    </row>
    <row r="40" spans="1:31">
      <c r="A40" s="223" t="s">
        <v>47</v>
      </c>
      <c r="B40" s="296">
        <f t="shared" si="15"/>
        <v>2205.27</v>
      </c>
      <c r="C40" s="211"/>
      <c r="D40" s="211"/>
      <c r="E40" s="224"/>
      <c r="F40" s="262">
        <f t="shared" ref="F40:AC40" si="17">SUM(F32:F39)</f>
        <v>627.59</v>
      </c>
      <c r="G40" s="262">
        <f t="shared" si="17"/>
        <v>5414.51</v>
      </c>
      <c r="H40" s="262">
        <f t="shared" si="17"/>
        <v>2380.2899999999995</v>
      </c>
      <c r="I40" s="262">
        <f t="shared" si="17"/>
        <v>4373.0099999999993</v>
      </c>
      <c r="J40" s="262">
        <f t="shared" si="17"/>
        <v>3514.4600000000009</v>
      </c>
      <c r="K40" s="262">
        <f t="shared" si="17"/>
        <v>3811.3100000000009</v>
      </c>
      <c r="L40" s="262">
        <f t="shared" si="17"/>
        <v>19270.600000000002</v>
      </c>
      <c r="M40" s="262">
        <f t="shared" si="17"/>
        <v>906.49999999999966</v>
      </c>
      <c r="N40" s="262">
        <f t="shared" si="17"/>
        <v>8108.5499999999984</v>
      </c>
      <c r="O40" s="262">
        <f t="shared" si="17"/>
        <v>3778.2</v>
      </c>
      <c r="P40" s="262">
        <f t="shared" si="17"/>
        <v>2700.61</v>
      </c>
      <c r="Q40" s="262">
        <f t="shared" si="17"/>
        <v>6404.1899999999987</v>
      </c>
      <c r="R40" s="262">
        <f t="shared" si="17"/>
        <v>4221.2299999999996</v>
      </c>
      <c r="S40" s="262">
        <f t="shared" si="17"/>
        <v>3872.3199999999997</v>
      </c>
      <c r="T40" s="262">
        <f t="shared" si="17"/>
        <v>20772.73</v>
      </c>
      <c r="U40" s="262">
        <f t="shared" si="17"/>
        <v>3996.66</v>
      </c>
      <c r="V40" s="262">
        <f t="shared" si="17"/>
        <v>8969.27</v>
      </c>
      <c r="W40" s="262">
        <f t="shared" si="17"/>
        <v>1721.45</v>
      </c>
      <c r="X40" s="262">
        <f t="shared" si="17"/>
        <v>2522.2699999999995</v>
      </c>
      <c r="Y40" s="262">
        <f t="shared" si="17"/>
        <v>2205.27</v>
      </c>
      <c r="Z40" s="262">
        <f t="shared" si="17"/>
        <v>0</v>
      </c>
      <c r="AA40" s="262">
        <f t="shared" si="17"/>
        <v>0</v>
      </c>
      <c r="AB40" s="262">
        <f t="shared" si="17"/>
        <v>0</v>
      </c>
      <c r="AC40" s="262">
        <f t="shared" si="17"/>
        <v>0</v>
      </c>
      <c r="AD40" s="256">
        <f t="shared" si="16"/>
        <v>109571.02</v>
      </c>
      <c r="AE40" s="185">
        <v>33</v>
      </c>
    </row>
    <row r="41" spans="1:31">
      <c r="A41" s="204" t="s">
        <v>83</v>
      </c>
      <c r="B41" s="205"/>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37"/>
      <c r="AE41" s="185">
        <v>34</v>
      </c>
    </row>
    <row r="42" spans="1:31">
      <c r="A42" s="219" t="s">
        <v>87</v>
      </c>
      <c r="B42" s="252">
        <f t="shared" ref="B42:B49" si="18">HLOOKUP($B$7,$F$8:$AC$75,AE42,FALSE)</f>
        <v>0</v>
      </c>
      <c r="E42" s="208" t="s">
        <v>110</v>
      </c>
      <c r="F42" s="9">
        <v>0</v>
      </c>
      <c r="G42" s="9">
        <v>0</v>
      </c>
      <c r="H42" s="9">
        <v>0</v>
      </c>
      <c r="I42" s="9">
        <v>0</v>
      </c>
      <c r="J42" s="9">
        <v>0</v>
      </c>
      <c r="K42" s="9">
        <v>0</v>
      </c>
      <c r="L42" s="9">
        <v>0</v>
      </c>
      <c r="M42" s="9">
        <v>0</v>
      </c>
      <c r="N42" s="9">
        <v>0</v>
      </c>
      <c r="O42" s="9">
        <v>0</v>
      </c>
      <c r="P42" s="9">
        <v>0</v>
      </c>
      <c r="Q42" s="9">
        <v>0</v>
      </c>
      <c r="R42" s="253">
        <v>0</v>
      </c>
      <c r="S42" s="253">
        <v>0</v>
      </c>
      <c r="T42" s="253">
        <v>0</v>
      </c>
      <c r="U42" s="253">
        <v>0</v>
      </c>
      <c r="V42" s="369">
        <v>0</v>
      </c>
      <c r="W42" s="369">
        <v>0</v>
      </c>
      <c r="X42" s="369">
        <v>0</v>
      </c>
      <c r="Y42" s="369">
        <v>0</v>
      </c>
      <c r="Z42" s="253"/>
      <c r="AA42" s="253"/>
      <c r="AB42" s="253"/>
      <c r="AC42" s="253"/>
      <c r="AD42" s="237"/>
      <c r="AE42" s="185">
        <v>35</v>
      </c>
    </row>
    <row r="43" spans="1:31">
      <c r="A43" s="219" t="s">
        <v>88</v>
      </c>
      <c r="B43" s="252">
        <f t="shared" si="18"/>
        <v>0</v>
      </c>
      <c r="E43" s="208" t="s">
        <v>110</v>
      </c>
      <c r="F43" s="9">
        <v>0</v>
      </c>
      <c r="G43" s="9">
        <v>0</v>
      </c>
      <c r="H43" s="9">
        <v>0</v>
      </c>
      <c r="I43" s="9">
        <v>0</v>
      </c>
      <c r="J43" s="9">
        <v>0</v>
      </c>
      <c r="K43" s="9">
        <v>0</v>
      </c>
      <c r="L43" s="9">
        <v>0</v>
      </c>
      <c r="M43" s="9">
        <v>0</v>
      </c>
      <c r="N43" s="9">
        <v>0</v>
      </c>
      <c r="O43" s="9">
        <v>0</v>
      </c>
      <c r="P43" s="9">
        <v>0</v>
      </c>
      <c r="Q43" s="9">
        <v>0</v>
      </c>
      <c r="R43" s="253">
        <v>0</v>
      </c>
      <c r="S43" s="253">
        <v>0</v>
      </c>
      <c r="T43" s="253">
        <v>0</v>
      </c>
      <c r="U43" s="253">
        <v>0</v>
      </c>
      <c r="V43" s="369">
        <v>0</v>
      </c>
      <c r="W43" s="369">
        <v>0</v>
      </c>
      <c r="X43" s="369">
        <v>0</v>
      </c>
      <c r="Y43" s="369">
        <v>0</v>
      </c>
      <c r="Z43" s="253"/>
      <c r="AA43" s="253"/>
      <c r="AB43" s="253"/>
      <c r="AC43" s="253"/>
      <c r="AD43" s="237"/>
      <c r="AE43" s="185">
        <v>36</v>
      </c>
    </row>
    <row r="44" spans="1:31">
      <c r="A44" s="219" t="s">
        <v>89</v>
      </c>
      <c r="B44" s="252">
        <f t="shared" si="18"/>
        <v>0</v>
      </c>
      <c r="E44" s="208" t="s">
        <v>110</v>
      </c>
      <c r="F44" s="9">
        <v>0</v>
      </c>
      <c r="G44" s="9">
        <v>0</v>
      </c>
      <c r="H44" s="9">
        <v>0</v>
      </c>
      <c r="I44" s="9">
        <v>0</v>
      </c>
      <c r="J44" s="9">
        <v>0</v>
      </c>
      <c r="K44" s="9">
        <v>0</v>
      </c>
      <c r="L44" s="9">
        <v>0</v>
      </c>
      <c r="M44" s="9">
        <v>0</v>
      </c>
      <c r="N44" s="9">
        <v>0</v>
      </c>
      <c r="O44" s="9">
        <v>0</v>
      </c>
      <c r="P44" s="9">
        <v>0</v>
      </c>
      <c r="Q44" s="9">
        <v>0</v>
      </c>
      <c r="R44" s="253">
        <v>0</v>
      </c>
      <c r="S44" s="253">
        <v>0</v>
      </c>
      <c r="T44" s="253">
        <v>0</v>
      </c>
      <c r="U44" s="253">
        <v>0</v>
      </c>
      <c r="V44" s="369">
        <v>0</v>
      </c>
      <c r="W44" s="369">
        <v>0</v>
      </c>
      <c r="X44" s="369">
        <v>0</v>
      </c>
      <c r="Y44" s="369">
        <v>0</v>
      </c>
      <c r="Z44" s="253"/>
      <c r="AA44" s="253"/>
      <c r="AB44" s="253"/>
      <c r="AC44" s="253"/>
      <c r="AD44" s="237"/>
      <c r="AE44" s="185">
        <v>37</v>
      </c>
    </row>
    <row r="45" spans="1:31">
      <c r="A45" s="219" t="s">
        <v>90</v>
      </c>
      <c r="B45" s="252">
        <f t="shared" si="18"/>
        <v>0</v>
      </c>
      <c r="E45" s="208" t="s">
        <v>110</v>
      </c>
      <c r="F45" s="9">
        <v>0</v>
      </c>
      <c r="G45" s="9">
        <v>0</v>
      </c>
      <c r="H45" s="9">
        <v>0</v>
      </c>
      <c r="I45" s="9">
        <v>0</v>
      </c>
      <c r="J45" s="9">
        <v>0</v>
      </c>
      <c r="K45" s="9">
        <v>0</v>
      </c>
      <c r="L45" s="9">
        <v>0</v>
      </c>
      <c r="M45" s="9">
        <v>0</v>
      </c>
      <c r="N45" s="9">
        <v>0</v>
      </c>
      <c r="O45" s="9">
        <v>0</v>
      </c>
      <c r="P45" s="9">
        <v>0</v>
      </c>
      <c r="Q45" s="9">
        <v>0</v>
      </c>
      <c r="R45" s="253">
        <v>0</v>
      </c>
      <c r="S45" s="253">
        <v>0</v>
      </c>
      <c r="T45" s="253">
        <v>0</v>
      </c>
      <c r="U45" s="253">
        <v>0</v>
      </c>
      <c r="V45" s="369">
        <v>0</v>
      </c>
      <c r="W45" s="369">
        <v>0</v>
      </c>
      <c r="X45" s="369">
        <v>0</v>
      </c>
      <c r="Y45" s="369">
        <v>0</v>
      </c>
      <c r="Z45" s="253"/>
      <c r="AA45" s="253"/>
      <c r="AB45" s="253"/>
      <c r="AC45" s="253"/>
      <c r="AD45" s="237"/>
      <c r="AE45" s="185">
        <v>38</v>
      </c>
    </row>
    <row r="46" spans="1:31">
      <c r="A46" s="219" t="s">
        <v>91</v>
      </c>
      <c r="B46" s="252">
        <f t="shared" si="18"/>
        <v>0</v>
      </c>
      <c r="E46" s="208" t="s">
        <v>110</v>
      </c>
      <c r="F46" s="9">
        <v>0</v>
      </c>
      <c r="G46" s="9">
        <v>0</v>
      </c>
      <c r="H46" s="9">
        <v>0</v>
      </c>
      <c r="I46" s="9">
        <v>0</v>
      </c>
      <c r="J46" s="9">
        <v>0</v>
      </c>
      <c r="K46" s="9">
        <v>0</v>
      </c>
      <c r="L46" s="9">
        <v>0</v>
      </c>
      <c r="M46" s="9">
        <v>0</v>
      </c>
      <c r="N46" s="9">
        <v>0</v>
      </c>
      <c r="O46" s="9">
        <v>0</v>
      </c>
      <c r="P46" s="9">
        <v>0</v>
      </c>
      <c r="Q46" s="9">
        <v>0</v>
      </c>
      <c r="R46" s="253">
        <v>0</v>
      </c>
      <c r="S46" s="253">
        <v>382128</v>
      </c>
      <c r="T46" s="253">
        <v>386286</v>
      </c>
      <c r="U46" s="253">
        <v>392093.2</v>
      </c>
      <c r="V46" s="369">
        <v>0</v>
      </c>
      <c r="W46" s="369">
        <v>0</v>
      </c>
      <c r="X46" s="369">
        <v>0</v>
      </c>
      <c r="Y46" s="369">
        <v>0</v>
      </c>
      <c r="Z46" s="253"/>
      <c r="AA46" s="253"/>
      <c r="AB46" s="253"/>
      <c r="AC46" s="253"/>
      <c r="AD46" s="237"/>
      <c r="AE46" s="185">
        <v>39</v>
      </c>
    </row>
    <row r="47" spans="1:31">
      <c r="A47" s="219" t="s">
        <v>92</v>
      </c>
      <c r="B47" s="252">
        <f t="shared" si="18"/>
        <v>0</v>
      </c>
      <c r="E47" s="208" t="s">
        <v>110</v>
      </c>
      <c r="F47" s="9">
        <v>0</v>
      </c>
      <c r="G47" s="9">
        <v>0</v>
      </c>
      <c r="H47" s="9">
        <v>0</v>
      </c>
      <c r="I47" s="9">
        <v>0</v>
      </c>
      <c r="J47" s="9">
        <v>0</v>
      </c>
      <c r="K47" s="9">
        <v>0</v>
      </c>
      <c r="L47" s="9">
        <v>0</v>
      </c>
      <c r="M47" s="9">
        <v>0</v>
      </c>
      <c r="N47" s="9">
        <v>0</v>
      </c>
      <c r="O47" s="9">
        <v>0</v>
      </c>
      <c r="P47" s="9">
        <v>0</v>
      </c>
      <c r="Q47" s="9">
        <v>0</v>
      </c>
      <c r="R47" s="253">
        <v>0</v>
      </c>
      <c r="S47" s="253">
        <v>0</v>
      </c>
      <c r="T47" s="253">
        <v>0</v>
      </c>
      <c r="U47" s="253">
        <v>0</v>
      </c>
      <c r="V47" s="369">
        <v>0</v>
      </c>
      <c r="W47" s="369">
        <v>0</v>
      </c>
      <c r="X47" s="369">
        <v>0</v>
      </c>
      <c r="Y47" s="369">
        <v>0</v>
      </c>
      <c r="Z47" s="253"/>
      <c r="AA47" s="253"/>
      <c r="AB47" s="253"/>
      <c r="AC47" s="253"/>
      <c r="AD47" s="237"/>
      <c r="AE47" s="185">
        <v>40</v>
      </c>
    </row>
    <row r="48" spans="1:31">
      <c r="A48" s="219" t="s">
        <v>93</v>
      </c>
      <c r="B48" s="252">
        <f t="shared" si="18"/>
        <v>0</v>
      </c>
      <c r="E48" s="208" t="s">
        <v>110</v>
      </c>
      <c r="F48" s="9">
        <v>0</v>
      </c>
      <c r="G48" s="9">
        <v>0</v>
      </c>
      <c r="H48" s="9">
        <v>0</v>
      </c>
      <c r="I48" s="9">
        <v>0</v>
      </c>
      <c r="J48" s="9">
        <v>0</v>
      </c>
      <c r="K48" s="9">
        <v>0</v>
      </c>
      <c r="L48" s="9">
        <v>0</v>
      </c>
      <c r="M48" s="9">
        <v>0</v>
      </c>
      <c r="N48" s="9">
        <v>0</v>
      </c>
      <c r="O48" s="9">
        <v>0</v>
      </c>
      <c r="P48" s="9">
        <v>0</v>
      </c>
      <c r="Q48" s="9">
        <v>0</v>
      </c>
      <c r="R48" s="253">
        <v>0</v>
      </c>
      <c r="S48" s="253">
        <v>0</v>
      </c>
      <c r="T48" s="253">
        <v>0</v>
      </c>
      <c r="U48" s="253">
        <v>0</v>
      </c>
      <c r="V48" s="369">
        <v>0</v>
      </c>
      <c r="W48" s="369">
        <v>0</v>
      </c>
      <c r="X48" s="369">
        <v>0</v>
      </c>
      <c r="Y48" s="369">
        <v>0</v>
      </c>
      <c r="Z48" s="253"/>
      <c r="AA48" s="253"/>
      <c r="AB48" s="253"/>
      <c r="AC48" s="253"/>
      <c r="AD48" s="237"/>
      <c r="AE48" s="185">
        <v>41</v>
      </c>
    </row>
    <row r="49" spans="1:31">
      <c r="A49" s="219" t="s">
        <v>94</v>
      </c>
      <c r="B49" s="252">
        <f t="shared" si="18"/>
        <v>0</v>
      </c>
      <c r="E49" s="208" t="s">
        <v>110</v>
      </c>
      <c r="F49" s="9"/>
      <c r="G49" s="9"/>
      <c r="H49" s="9"/>
      <c r="I49" s="9"/>
      <c r="J49" s="9"/>
      <c r="K49" s="9"/>
      <c r="L49" s="9"/>
      <c r="M49" s="9"/>
      <c r="N49" s="9"/>
      <c r="O49" s="9"/>
      <c r="P49" s="9"/>
      <c r="Q49" s="9"/>
      <c r="R49" s="253"/>
      <c r="S49" s="253"/>
      <c r="T49" s="253"/>
      <c r="U49" s="253"/>
      <c r="V49" s="253"/>
      <c r="W49" s="253"/>
      <c r="X49" s="253"/>
      <c r="Y49" s="253"/>
      <c r="Z49" s="253"/>
      <c r="AA49" s="253"/>
      <c r="AB49" s="253"/>
      <c r="AC49" s="253"/>
      <c r="AD49" s="237"/>
      <c r="AE49" s="185">
        <v>42</v>
      </c>
    </row>
    <row r="50" spans="1:31">
      <c r="A50" s="204" t="s">
        <v>66</v>
      </c>
      <c r="B50" s="205"/>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37"/>
      <c r="AE50" s="185">
        <v>43</v>
      </c>
    </row>
    <row r="51" spans="1:31">
      <c r="A51" s="180" t="s">
        <v>59</v>
      </c>
      <c r="B51" s="259">
        <f>HLOOKUP($B$7,$F$8:$AC$75,AE51,FALSE)</f>
        <v>1187200</v>
      </c>
      <c r="F51" s="221">
        <f t="shared" ref="F51:Q51" si="19">$F$4</f>
        <v>1187200</v>
      </c>
      <c r="G51" s="221">
        <f t="shared" si="19"/>
        <v>1187200</v>
      </c>
      <c r="H51" s="221">
        <f t="shared" si="19"/>
        <v>1187200</v>
      </c>
      <c r="I51" s="221">
        <f t="shared" si="19"/>
        <v>1187200</v>
      </c>
      <c r="J51" s="221">
        <f t="shared" si="19"/>
        <v>1187200</v>
      </c>
      <c r="K51" s="221">
        <f t="shared" si="19"/>
        <v>1187200</v>
      </c>
      <c r="L51" s="221">
        <f t="shared" si="19"/>
        <v>1187200</v>
      </c>
      <c r="M51" s="221">
        <f t="shared" si="19"/>
        <v>1187200</v>
      </c>
      <c r="N51" s="221">
        <f t="shared" si="19"/>
        <v>1187200</v>
      </c>
      <c r="O51" s="221">
        <f t="shared" si="19"/>
        <v>1187200</v>
      </c>
      <c r="P51" s="221">
        <f t="shared" si="19"/>
        <v>1187200</v>
      </c>
      <c r="Q51" s="221">
        <f t="shared" si="19"/>
        <v>1187200</v>
      </c>
      <c r="R51" s="221">
        <f t="shared" ref="R51:AC51" si="20">$G$4</f>
        <v>1187200</v>
      </c>
      <c r="S51" s="221">
        <f t="shared" si="20"/>
        <v>1187200</v>
      </c>
      <c r="T51" s="221">
        <f t="shared" si="20"/>
        <v>1187200</v>
      </c>
      <c r="U51" s="221">
        <f t="shared" si="20"/>
        <v>1187200</v>
      </c>
      <c r="V51" s="221">
        <f t="shared" si="20"/>
        <v>1187200</v>
      </c>
      <c r="W51" s="221">
        <f t="shared" si="20"/>
        <v>1187200</v>
      </c>
      <c r="X51" s="221">
        <f t="shared" si="20"/>
        <v>1187200</v>
      </c>
      <c r="Y51" s="221">
        <f t="shared" si="20"/>
        <v>1187200</v>
      </c>
      <c r="Z51" s="221">
        <f t="shared" si="20"/>
        <v>1187200</v>
      </c>
      <c r="AA51" s="221">
        <f t="shared" si="20"/>
        <v>1187200</v>
      </c>
      <c r="AB51" s="221">
        <f t="shared" si="20"/>
        <v>1187200</v>
      </c>
      <c r="AC51" s="221">
        <f t="shared" si="20"/>
        <v>1187200</v>
      </c>
      <c r="AD51" s="222"/>
      <c r="AE51" s="185">
        <v>44</v>
      </c>
    </row>
    <row r="52" spans="1:31">
      <c r="A52" s="180" t="s">
        <v>60</v>
      </c>
      <c r="B52" s="259">
        <f>HLOOKUP($B$7,$F$8:$AC$75,AE52,FALSE)</f>
        <v>791466.66666666663</v>
      </c>
      <c r="F52" s="259">
        <f t="shared" ref="F52:AC52" si="21">F51*(F9/12)</f>
        <v>98933.333333333328</v>
      </c>
      <c r="G52" s="259">
        <f t="shared" si="21"/>
        <v>197866.66666666666</v>
      </c>
      <c r="H52" s="259">
        <f t="shared" si="21"/>
        <v>296800</v>
      </c>
      <c r="I52" s="259">
        <f t="shared" si="21"/>
        <v>395733.33333333331</v>
      </c>
      <c r="J52" s="259">
        <f t="shared" si="21"/>
        <v>494666.66666666669</v>
      </c>
      <c r="K52" s="259">
        <f t="shared" si="21"/>
        <v>593600</v>
      </c>
      <c r="L52" s="259">
        <f t="shared" si="21"/>
        <v>692533.33333333337</v>
      </c>
      <c r="M52" s="259">
        <f t="shared" si="21"/>
        <v>791466.66666666663</v>
      </c>
      <c r="N52" s="259">
        <f t="shared" si="21"/>
        <v>890400</v>
      </c>
      <c r="O52" s="259">
        <f t="shared" si="21"/>
        <v>989333.33333333337</v>
      </c>
      <c r="P52" s="259">
        <f t="shared" si="21"/>
        <v>1088266.6666666665</v>
      </c>
      <c r="Q52" s="259">
        <f t="shared" si="21"/>
        <v>1187200</v>
      </c>
      <c r="R52" s="259">
        <f t="shared" si="21"/>
        <v>98933.333333333328</v>
      </c>
      <c r="S52" s="259">
        <f t="shared" si="21"/>
        <v>197866.66666666666</v>
      </c>
      <c r="T52" s="259">
        <f t="shared" si="21"/>
        <v>296800</v>
      </c>
      <c r="U52" s="259">
        <f t="shared" si="21"/>
        <v>395733.33333333331</v>
      </c>
      <c r="V52" s="259">
        <f t="shared" si="21"/>
        <v>494666.66666666669</v>
      </c>
      <c r="W52" s="259">
        <f t="shared" si="21"/>
        <v>593600</v>
      </c>
      <c r="X52" s="259">
        <f t="shared" si="21"/>
        <v>692533.33333333337</v>
      </c>
      <c r="Y52" s="259">
        <f t="shared" si="21"/>
        <v>791466.66666666663</v>
      </c>
      <c r="Z52" s="259">
        <f t="shared" si="21"/>
        <v>890400</v>
      </c>
      <c r="AA52" s="259">
        <f t="shared" si="21"/>
        <v>989333.33333333337</v>
      </c>
      <c r="AB52" s="259">
        <f t="shared" si="21"/>
        <v>1088266.6666666665</v>
      </c>
      <c r="AC52" s="259">
        <f t="shared" si="21"/>
        <v>1187200</v>
      </c>
      <c r="AD52" s="237"/>
      <c r="AE52" s="185">
        <v>45</v>
      </c>
    </row>
    <row r="53" spans="1:31">
      <c r="A53" s="209" t="s">
        <v>55</v>
      </c>
      <c r="B53" s="252">
        <f>HLOOKUP($B$7,$F$8:$AC$75,AE53,FALSE)</f>
        <v>48281.2</v>
      </c>
      <c r="F53" s="260">
        <f>SUM(F32:F38)</f>
        <v>627.59</v>
      </c>
      <c r="G53" s="260">
        <f t="shared" ref="G53:Q53" si="22">F53+G40</f>
        <v>6042.1</v>
      </c>
      <c r="H53" s="260">
        <f t="shared" si="22"/>
        <v>8422.39</v>
      </c>
      <c r="I53" s="260">
        <f t="shared" si="22"/>
        <v>12795.399999999998</v>
      </c>
      <c r="J53" s="260">
        <f t="shared" si="22"/>
        <v>16309.859999999999</v>
      </c>
      <c r="K53" s="260">
        <f t="shared" si="22"/>
        <v>20121.169999999998</v>
      </c>
      <c r="L53" s="260">
        <f t="shared" si="22"/>
        <v>39391.770000000004</v>
      </c>
      <c r="M53" s="260">
        <f t="shared" si="22"/>
        <v>40298.270000000004</v>
      </c>
      <c r="N53" s="260">
        <f t="shared" si="22"/>
        <v>48406.82</v>
      </c>
      <c r="O53" s="260">
        <f t="shared" si="22"/>
        <v>52185.02</v>
      </c>
      <c r="P53" s="260">
        <f t="shared" si="22"/>
        <v>54885.63</v>
      </c>
      <c r="Q53" s="260">
        <f t="shared" si="22"/>
        <v>61289.819999999992</v>
      </c>
      <c r="R53" s="260">
        <f>R40</f>
        <v>4221.2299999999996</v>
      </c>
      <c r="S53" s="260">
        <f t="shared" ref="S53:AC53" si="23">R53+S40</f>
        <v>8093.5499999999993</v>
      </c>
      <c r="T53" s="260">
        <f t="shared" si="23"/>
        <v>28866.28</v>
      </c>
      <c r="U53" s="260">
        <f t="shared" si="23"/>
        <v>32862.94</v>
      </c>
      <c r="V53" s="260">
        <f t="shared" si="23"/>
        <v>41832.210000000006</v>
      </c>
      <c r="W53" s="260">
        <f t="shared" si="23"/>
        <v>43553.66</v>
      </c>
      <c r="X53" s="260">
        <f t="shared" si="23"/>
        <v>46075.93</v>
      </c>
      <c r="Y53" s="260">
        <f t="shared" si="23"/>
        <v>48281.2</v>
      </c>
      <c r="Z53" s="260">
        <f t="shared" si="23"/>
        <v>48281.2</v>
      </c>
      <c r="AA53" s="260">
        <f t="shared" si="23"/>
        <v>48281.2</v>
      </c>
      <c r="AB53" s="260">
        <f t="shared" si="23"/>
        <v>48281.2</v>
      </c>
      <c r="AC53" s="260">
        <f t="shared" si="23"/>
        <v>48281.2</v>
      </c>
      <c r="AD53" s="297"/>
      <c r="AE53" s="185">
        <v>46</v>
      </c>
    </row>
    <row r="54" spans="1:31">
      <c r="A54" s="209" t="s">
        <v>84</v>
      </c>
      <c r="B54" s="252">
        <f>HLOOKUP($B$7,$F$8:$AC$75,AE54,FALSE)</f>
        <v>0</v>
      </c>
      <c r="E54" s="183"/>
      <c r="F54" s="260">
        <f t="shared" ref="F54:AC54" si="24">SUM(F42:F49)</f>
        <v>0</v>
      </c>
      <c r="G54" s="260">
        <f t="shared" si="24"/>
        <v>0</v>
      </c>
      <c r="H54" s="260">
        <f t="shared" si="24"/>
        <v>0</v>
      </c>
      <c r="I54" s="260">
        <f t="shared" si="24"/>
        <v>0</v>
      </c>
      <c r="J54" s="260">
        <f t="shared" si="24"/>
        <v>0</v>
      </c>
      <c r="K54" s="260">
        <f t="shared" si="24"/>
        <v>0</v>
      </c>
      <c r="L54" s="260">
        <f t="shared" si="24"/>
        <v>0</v>
      </c>
      <c r="M54" s="260">
        <f t="shared" si="24"/>
        <v>0</v>
      </c>
      <c r="N54" s="260">
        <f t="shared" si="24"/>
        <v>0</v>
      </c>
      <c r="O54" s="260">
        <f t="shared" si="24"/>
        <v>0</v>
      </c>
      <c r="P54" s="260">
        <f t="shared" si="24"/>
        <v>0</v>
      </c>
      <c r="Q54" s="260">
        <f t="shared" si="24"/>
        <v>0</v>
      </c>
      <c r="R54" s="260">
        <f t="shared" si="24"/>
        <v>0</v>
      </c>
      <c r="S54" s="260">
        <f t="shared" si="24"/>
        <v>382128</v>
      </c>
      <c r="T54" s="260">
        <f t="shared" si="24"/>
        <v>386286</v>
      </c>
      <c r="U54" s="260">
        <f t="shared" si="24"/>
        <v>392093.2</v>
      </c>
      <c r="V54" s="260">
        <f t="shared" si="24"/>
        <v>0</v>
      </c>
      <c r="W54" s="260">
        <f t="shared" si="24"/>
        <v>0</v>
      </c>
      <c r="X54" s="260">
        <f t="shared" si="24"/>
        <v>0</v>
      </c>
      <c r="Y54" s="260">
        <f t="shared" si="24"/>
        <v>0</v>
      </c>
      <c r="Z54" s="260">
        <f t="shared" si="24"/>
        <v>0</v>
      </c>
      <c r="AA54" s="260">
        <f t="shared" si="24"/>
        <v>0</v>
      </c>
      <c r="AB54" s="260">
        <f t="shared" si="24"/>
        <v>0</v>
      </c>
      <c r="AC54" s="260">
        <f t="shared" si="24"/>
        <v>0</v>
      </c>
      <c r="AD54" s="297"/>
      <c r="AE54" s="185">
        <v>47</v>
      </c>
    </row>
    <row r="55" spans="1:31">
      <c r="A55" s="223" t="s">
        <v>56</v>
      </c>
      <c r="B55" s="296">
        <f>HLOOKUP($B$7,$F$8:$AC$75,AE55,FALSE)</f>
        <v>48281.2</v>
      </c>
      <c r="C55" s="211"/>
      <c r="D55" s="211"/>
      <c r="E55" s="224"/>
      <c r="F55" s="262">
        <f t="shared" ref="F55:AC55" si="25">F53+F54</f>
        <v>627.59</v>
      </c>
      <c r="G55" s="262">
        <f t="shared" si="25"/>
        <v>6042.1</v>
      </c>
      <c r="H55" s="262">
        <f t="shared" si="25"/>
        <v>8422.39</v>
      </c>
      <c r="I55" s="262">
        <f t="shared" si="25"/>
        <v>12795.399999999998</v>
      </c>
      <c r="J55" s="262">
        <f t="shared" si="25"/>
        <v>16309.859999999999</v>
      </c>
      <c r="K55" s="262">
        <f t="shared" si="25"/>
        <v>20121.169999999998</v>
      </c>
      <c r="L55" s="262">
        <f t="shared" si="25"/>
        <v>39391.770000000004</v>
      </c>
      <c r="M55" s="262">
        <f t="shared" si="25"/>
        <v>40298.270000000004</v>
      </c>
      <c r="N55" s="262">
        <f t="shared" si="25"/>
        <v>48406.82</v>
      </c>
      <c r="O55" s="262">
        <f t="shared" si="25"/>
        <v>52185.02</v>
      </c>
      <c r="P55" s="262">
        <f t="shared" si="25"/>
        <v>54885.63</v>
      </c>
      <c r="Q55" s="262">
        <f t="shared" si="25"/>
        <v>61289.819999999992</v>
      </c>
      <c r="R55" s="262">
        <f t="shared" si="25"/>
        <v>4221.2299999999996</v>
      </c>
      <c r="S55" s="262">
        <f t="shared" si="25"/>
        <v>390221.55</v>
      </c>
      <c r="T55" s="262">
        <f t="shared" si="25"/>
        <v>415152.28</v>
      </c>
      <c r="U55" s="262">
        <f t="shared" si="25"/>
        <v>424956.14</v>
      </c>
      <c r="V55" s="262">
        <f t="shared" si="25"/>
        <v>41832.210000000006</v>
      </c>
      <c r="W55" s="262">
        <f t="shared" si="25"/>
        <v>43553.66</v>
      </c>
      <c r="X55" s="262">
        <f t="shared" si="25"/>
        <v>46075.93</v>
      </c>
      <c r="Y55" s="262">
        <f t="shared" si="25"/>
        <v>48281.2</v>
      </c>
      <c r="Z55" s="262">
        <f t="shared" si="25"/>
        <v>48281.2</v>
      </c>
      <c r="AA55" s="262">
        <f t="shared" si="25"/>
        <v>48281.2</v>
      </c>
      <c r="AB55" s="262">
        <f t="shared" si="25"/>
        <v>48281.2</v>
      </c>
      <c r="AC55" s="262">
        <f t="shared" si="25"/>
        <v>48281.2</v>
      </c>
      <c r="AD55" s="297"/>
      <c r="AE55" s="185">
        <v>48</v>
      </c>
    </row>
    <row r="56" spans="1:31">
      <c r="A56" s="209" t="s">
        <v>72</v>
      </c>
      <c r="B56" s="250">
        <f>IFERROR(HLOOKUP($B$7,$F$8:$AC$75,AE56,FALSE),"-  ")</f>
        <v>4.0668126684636118E-2</v>
      </c>
      <c r="F56" s="250">
        <f t="shared" ref="F56:AC56" si="26">IFERROR(F53/F51,"-  ")</f>
        <v>5.2863039083557949E-4</v>
      </c>
      <c r="G56" s="250">
        <f t="shared" si="26"/>
        <v>5.0893699460916441E-3</v>
      </c>
      <c r="H56" s="250">
        <f t="shared" si="26"/>
        <v>7.0943311994609163E-3</v>
      </c>
      <c r="I56" s="250">
        <f t="shared" si="26"/>
        <v>1.0777796495956872E-2</v>
      </c>
      <c r="J56" s="250">
        <f t="shared" si="26"/>
        <v>1.3738089622641508E-2</v>
      </c>
      <c r="K56" s="250">
        <f t="shared" si="26"/>
        <v>1.6948424865229111E-2</v>
      </c>
      <c r="L56" s="250">
        <f t="shared" si="26"/>
        <v>3.318039925876011E-2</v>
      </c>
      <c r="M56" s="250">
        <f t="shared" si="26"/>
        <v>3.3943960579514827E-2</v>
      </c>
      <c r="N56" s="250">
        <f t="shared" si="26"/>
        <v>4.0773938679245281E-2</v>
      </c>
      <c r="O56" s="250">
        <f t="shared" si="26"/>
        <v>4.3956384770889485E-2</v>
      </c>
      <c r="P56" s="250">
        <f t="shared" si="26"/>
        <v>4.6231157345013478E-2</v>
      </c>
      <c r="Q56" s="250">
        <f t="shared" si="26"/>
        <v>5.1625522237196762E-2</v>
      </c>
      <c r="R56" s="250">
        <f t="shared" si="26"/>
        <v>3.5556182614555252E-3</v>
      </c>
      <c r="S56" s="250">
        <f t="shared" si="26"/>
        <v>6.8173433288409701E-3</v>
      </c>
      <c r="T56" s="250">
        <f t="shared" si="26"/>
        <v>2.4314588948787061E-2</v>
      </c>
      <c r="U56" s="250">
        <f t="shared" si="26"/>
        <v>2.7681047843665769E-2</v>
      </c>
      <c r="V56" s="250">
        <f t="shared" si="26"/>
        <v>3.5236025943396233E-2</v>
      </c>
      <c r="W56" s="250">
        <f t="shared" si="26"/>
        <v>3.6686034366576824E-2</v>
      </c>
      <c r="X56" s="250">
        <f t="shared" si="26"/>
        <v>3.8810587938005389E-2</v>
      </c>
      <c r="Y56" s="250">
        <f t="shared" si="26"/>
        <v>4.0668126684636118E-2</v>
      </c>
      <c r="Z56" s="250">
        <f t="shared" si="26"/>
        <v>4.0668126684636118E-2</v>
      </c>
      <c r="AA56" s="250">
        <f t="shared" si="26"/>
        <v>4.0668126684636118E-2</v>
      </c>
      <c r="AB56" s="250">
        <f t="shared" si="26"/>
        <v>4.0668126684636118E-2</v>
      </c>
      <c r="AC56" s="250">
        <f t="shared" si="26"/>
        <v>4.0668126684636118E-2</v>
      </c>
      <c r="AD56" s="293"/>
      <c r="AE56" s="185">
        <v>49</v>
      </c>
    </row>
    <row r="57" spans="1:31">
      <c r="A57" s="209" t="s">
        <v>73</v>
      </c>
      <c r="B57" s="250">
        <f>IFERROR(HLOOKUP($B$7,$F$8:$AC$75,AE57,FALSE),"-  ")</f>
        <v>4.0668126684636118E-2</v>
      </c>
      <c r="E57" s="298"/>
      <c r="F57" s="250">
        <f t="shared" ref="F57:AC57" si="27">IFERROR(F55/F51,"-  ")</f>
        <v>5.2863039083557949E-4</v>
      </c>
      <c r="G57" s="250">
        <f t="shared" si="27"/>
        <v>5.0893699460916441E-3</v>
      </c>
      <c r="H57" s="250">
        <f t="shared" si="27"/>
        <v>7.0943311994609163E-3</v>
      </c>
      <c r="I57" s="250">
        <f t="shared" si="27"/>
        <v>1.0777796495956872E-2</v>
      </c>
      <c r="J57" s="250">
        <f t="shared" si="27"/>
        <v>1.3738089622641508E-2</v>
      </c>
      <c r="K57" s="250">
        <f t="shared" si="27"/>
        <v>1.6948424865229111E-2</v>
      </c>
      <c r="L57" s="250">
        <f t="shared" si="27"/>
        <v>3.318039925876011E-2</v>
      </c>
      <c r="M57" s="250">
        <f t="shared" si="27"/>
        <v>3.3943960579514827E-2</v>
      </c>
      <c r="N57" s="250">
        <f t="shared" si="27"/>
        <v>4.0773938679245281E-2</v>
      </c>
      <c r="O57" s="250">
        <f t="shared" si="27"/>
        <v>4.3956384770889485E-2</v>
      </c>
      <c r="P57" s="250">
        <f t="shared" si="27"/>
        <v>4.6231157345013478E-2</v>
      </c>
      <c r="Q57" s="250">
        <f t="shared" si="27"/>
        <v>5.1625522237196762E-2</v>
      </c>
      <c r="R57" s="250">
        <f t="shared" si="27"/>
        <v>3.5556182614555252E-3</v>
      </c>
      <c r="S57" s="250">
        <f t="shared" si="27"/>
        <v>0.32869065869272235</v>
      </c>
      <c r="T57" s="250">
        <f t="shared" si="27"/>
        <v>0.34969026280323451</v>
      </c>
      <c r="U57" s="250">
        <f t="shared" si="27"/>
        <v>0.35794823113207547</v>
      </c>
      <c r="V57" s="250">
        <f t="shared" si="27"/>
        <v>3.5236025943396233E-2</v>
      </c>
      <c r="W57" s="250">
        <f t="shared" si="27"/>
        <v>3.6686034366576824E-2</v>
      </c>
      <c r="X57" s="250">
        <f t="shared" si="27"/>
        <v>3.8810587938005389E-2</v>
      </c>
      <c r="Y57" s="250">
        <f t="shared" si="27"/>
        <v>4.0668126684636118E-2</v>
      </c>
      <c r="Z57" s="250">
        <f t="shared" si="27"/>
        <v>4.0668126684636118E-2</v>
      </c>
      <c r="AA57" s="250">
        <f t="shared" si="27"/>
        <v>4.0668126684636118E-2</v>
      </c>
      <c r="AB57" s="250">
        <f t="shared" si="27"/>
        <v>4.0668126684636118E-2</v>
      </c>
      <c r="AC57" s="250">
        <f t="shared" si="27"/>
        <v>4.0668126684636118E-2</v>
      </c>
      <c r="AD57" s="293"/>
      <c r="AE57" s="185">
        <v>50</v>
      </c>
    </row>
    <row r="58" spans="1:31">
      <c r="A58" s="209" t="s">
        <v>74</v>
      </c>
      <c r="B58" s="250">
        <f>IFERROR(HLOOKUP($B$7,$F$8:$AC$75,AE58,FALSE),"-  ")</f>
        <v>6.100219002695418E-2</v>
      </c>
      <c r="F58" s="250">
        <f t="shared" ref="F58:AC58" si="28">IFERROR(F53/F52,"-  ")</f>
        <v>6.3435646900269552E-3</v>
      </c>
      <c r="G58" s="250">
        <f t="shared" si="28"/>
        <v>3.0536219676549868E-2</v>
      </c>
      <c r="H58" s="250">
        <f t="shared" si="28"/>
        <v>2.8377324797843665E-2</v>
      </c>
      <c r="I58" s="250">
        <f t="shared" si="28"/>
        <v>3.2333389487870616E-2</v>
      </c>
      <c r="J58" s="250">
        <f t="shared" si="28"/>
        <v>3.2971415094339616E-2</v>
      </c>
      <c r="K58" s="250">
        <f t="shared" si="28"/>
        <v>3.3896849730458221E-2</v>
      </c>
      <c r="L58" s="250">
        <f t="shared" si="28"/>
        <v>5.6880684443588757E-2</v>
      </c>
      <c r="M58" s="250">
        <f t="shared" si="28"/>
        <v>5.0915940869272244E-2</v>
      </c>
      <c r="N58" s="250">
        <f t="shared" si="28"/>
        <v>5.4365251572327043E-2</v>
      </c>
      <c r="O58" s="250">
        <f t="shared" si="28"/>
        <v>5.2747661725067382E-2</v>
      </c>
      <c r="P58" s="250">
        <f t="shared" si="28"/>
        <v>5.0433989830923801E-2</v>
      </c>
      <c r="Q58" s="250">
        <f t="shared" si="28"/>
        <v>5.1625522237196762E-2</v>
      </c>
      <c r="R58" s="250">
        <f t="shared" si="28"/>
        <v>4.2667419137466307E-2</v>
      </c>
      <c r="S58" s="250">
        <f t="shared" si="28"/>
        <v>4.0904059973045817E-2</v>
      </c>
      <c r="T58" s="250">
        <f t="shared" si="28"/>
        <v>9.7258355795148244E-2</v>
      </c>
      <c r="U58" s="250">
        <f t="shared" si="28"/>
        <v>8.3043143530997315E-2</v>
      </c>
      <c r="V58" s="250">
        <f t="shared" si="28"/>
        <v>8.4566462264150946E-2</v>
      </c>
      <c r="W58" s="250">
        <f t="shared" si="28"/>
        <v>7.3372068733153648E-2</v>
      </c>
      <c r="X58" s="250">
        <f t="shared" si="28"/>
        <v>6.6532436465152098E-2</v>
      </c>
      <c r="Y58" s="250">
        <f t="shared" si="28"/>
        <v>6.100219002695418E-2</v>
      </c>
      <c r="Z58" s="250">
        <f t="shared" si="28"/>
        <v>5.4224168912848154E-2</v>
      </c>
      <c r="AA58" s="250">
        <f t="shared" si="28"/>
        <v>4.8801752021563338E-2</v>
      </c>
      <c r="AB58" s="250">
        <f t="shared" si="28"/>
        <v>4.4365229110512133E-2</v>
      </c>
      <c r="AC58" s="250">
        <f t="shared" si="28"/>
        <v>4.0668126684636118E-2</v>
      </c>
      <c r="AD58" s="293"/>
      <c r="AE58" s="185">
        <v>51</v>
      </c>
    </row>
    <row r="59" spans="1:31">
      <c r="A59" s="204" t="s">
        <v>51</v>
      </c>
      <c r="B59" s="205"/>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93"/>
      <c r="AE59" s="185">
        <v>52</v>
      </c>
    </row>
    <row r="60" spans="1:31">
      <c r="A60" s="180" t="s">
        <v>52</v>
      </c>
      <c r="B60" s="259">
        <f>HLOOKUP($B$7,$F$8:$AC$75,AE60,FALSE)</f>
        <v>4748800</v>
      </c>
      <c r="F60" s="264">
        <f t="shared" ref="F60:AC60" si="29">SUM($F$4:$I$4)</f>
        <v>4748800</v>
      </c>
      <c r="G60" s="264">
        <f t="shared" si="29"/>
        <v>4748800</v>
      </c>
      <c r="H60" s="264">
        <f t="shared" si="29"/>
        <v>4748800</v>
      </c>
      <c r="I60" s="264">
        <f t="shared" si="29"/>
        <v>4748800</v>
      </c>
      <c r="J60" s="264">
        <f t="shared" si="29"/>
        <v>4748800</v>
      </c>
      <c r="K60" s="264">
        <f t="shared" si="29"/>
        <v>4748800</v>
      </c>
      <c r="L60" s="264">
        <f t="shared" si="29"/>
        <v>4748800</v>
      </c>
      <c r="M60" s="264">
        <f t="shared" si="29"/>
        <v>4748800</v>
      </c>
      <c r="N60" s="264">
        <f t="shared" si="29"/>
        <v>4748800</v>
      </c>
      <c r="O60" s="264">
        <f t="shared" si="29"/>
        <v>4748800</v>
      </c>
      <c r="P60" s="264">
        <f t="shared" si="29"/>
        <v>4748800</v>
      </c>
      <c r="Q60" s="264">
        <f t="shared" si="29"/>
        <v>4748800</v>
      </c>
      <c r="R60" s="264">
        <f t="shared" si="29"/>
        <v>4748800</v>
      </c>
      <c r="S60" s="264">
        <f t="shared" si="29"/>
        <v>4748800</v>
      </c>
      <c r="T60" s="264">
        <f t="shared" si="29"/>
        <v>4748800</v>
      </c>
      <c r="U60" s="264">
        <f t="shared" si="29"/>
        <v>4748800</v>
      </c>
      <c r="V60" s="264">
        <f t="shared" si="29"/>
        <v>4748800</v>
      </c>
      <c r="W60" s="264">
        <f t="shared" si="29"/>
        <v>4748800</v>
      </c>
      <c r="X60" s="264">
        <f t="shared" si="29"/>
        <v>4748800</v>
      </c>
      <c r="Y60" s="264">
        <f t="shared" si="29"/>
        <v>4748800</v>
      </c>
      <c r="Z60" s="264">
        <f t="shared" si="29"/>
        <v>4748800</v>
      </c>
      <c r="AA60" s="264">
        <f t="shared" si="29"/>
        <v>4748800</v>
      </c>
      <c r="AB60" s="264">
        <f t="shared" si="29"/>
        <v>4748800</v>
      </c>
      <c r="AC60" s="264">
        <f t="shared" si="29"/>
        <v>4748800</v>
      </c>
      <c r="AD60" s="293"/>
      <c r="AE60" s="185">
        <v>53</v>
      </c>
    </row>
    <row r="61" spans="1:31">
      <c r="A61" s="209" t="s">
        <v>58</v>
      </c>
      <c r="B61" s="252">
        <f>HLOOKUP($B$7,$F$8:$AC$75,AE61,FALSE)</f>
        <v>109571.02</v>
      </c>
      <c r="F61" s="265">
        <f t="shared" ref="F61:Q61" si="30">F53</f>
        <v>627.59</v>
      </c>
      <c r="G61" s="265">
        <f t="shared" si="30"/>
        <v>6042.1</v>
      </c>
      <c r="H61" s="265">
        <f t="shared" si="30"/>
        <v>8422.39</v>
      </c>
      <c r="I61" s="265">
        <f t="shared" si="30"/>
        <v>12795.399999999998</v>
      </c>
      <c r="J61" s="265">
        <f t="shared" si="30"/>
        <v>16309.859999999999</v>
      </c>
      <c r="K61" s="265">
        <f t="shared" si="30"/>
        <v>20121.169999999998</v>
      </c>
      <c r="L61" s="265">
        <f t="shared" si="30"/>
        <v>39391.770000000004</v>
      </c>
      <c r="M61" s="265">
        <f t="shared" si="30"/>
        <v>40298.270000000004</v>
      </c>
      <c r="N61" s="265">
        <f t="shared" si="30"/>
        <v>48406.82</v>
      </c>
      <c r="O61" s="265">
        <f t="shared" si="30"/>
        <v>52185.02</v>
      </c>
      <c r="P61" s="265">
        <f t="shared" si="30"/>
        <v>54885.63</v>
      </c>
      <c r="Q61" s="265">
        <f t="shared" si="30"/>
        <v>61289.819999999992</v>
      </c>
      <c r="R61" s="265">
        <f>Q61+R40</f>
        <v>65511.049999999988</v>
      </c>
      <c r="S61" s="265">
        <f t="shared" ref="S61:AC61" si="31">R61+S40</f>
        <v>69383.37</v>
      </c>
      <c r="T61" s="265">
        <f t="shared" si="31"/>
        <v>90156.099999999991</v>
      </c>
      <c r="U61" s="265">
        <f t="shared" si="31"/>
        <v>94152.76</v>
      </c>
      <c r="V61" s="265">
        <f t="shared" si="31"/>
        <v>103122.03</v>
      </c>
      <c r="W61" s="265">
        <f t="shared" si="31"/>
        <v>104843.48</v>
      </c>
      <c r="X61" s="265">
        <f t="shared" si="31"/>
        <v>107365.75</v>
      </c>
      <c r="Y61" s="265">
        <f t="shared" si="31"/>
        <v>109571.02</v>
      </c>
      <c r="Z61" s="265">
        <f t="shared" si="31"/>
        <v>109571.02</v>
      </c>
      <c r="AA61" s="265">
        <f t="shared" si="31"/>
        <v>109571.02</v>
      </c>
      <c r="AB61" s="265">
        <f t="shared" si="31"/>
        <v>109571.02</v>
      </c>
      <c r="AC61" s="265">
        <f t="shared" si="31"/>
        <v>109571.02</v>
      </c>
      <c r="AD61" s="293"/>
      <c r="AE61" s="185">
        <v>54</v>
      </c>
    </row>
    <row r="62" spans="1:31">
      <c r="A62" s="223" t="s">
        <v>57</v>
      </c>
      <c r="B62" s="296">
        <f>HLOOKUP($B$7,$F$8:$AC$75,AE62,FALSE)</f>
        <v>109571.02</v>
      </c>
      <c r="F62" s="255">
        <f t="shared" ref="F62:AC62" si="32">F61+F54</f>
        <v>627.59</v>
      </c>
      <c r="G62" s="255">
        <f t="shared" si="32"/>
        <v>6042.1</v>
      </c>
      <c r="H62" s="255">
        <f t="shared" si="32"/>
        <v>8422.39</v>
      </c>
      <c r="I62" s="255">
        <f t="shared" si="32"/>
        <v>12795.399999999998</v>
      </c>
      <c r="J62" s="255">
        <f t="shared" si="32"/>
        <v>16309.859999999999</v>
      </c>
      <c r="K62" s="255">
        <f t="shared" si="32"/>
        <v>20121.169999999998</v>
      </c>
      <c r="L62" s="255">
        <f t="shared" si="32"/>
        <v>39391.770000000004</v>
      </c>
      <c r="M62" s="255">
        <f t="shared" si="32"/>
        <v>40298.270000000004</v>
      </c>
      <c r="N62" s="255">
        <f t="shared" si="32"/>
        <v>48406.82</v>
      </c>
      <c r="O62" s="255">
        <f t="shared" si="32"/>
        <v>52185.02</v>
      </c>
      <c r="P62" s="255">
        <f t="shared" si="32"/>
        <v>54885.63</v>
      </c>
      <c r="Q62" s="255">
        <f t="shared" si="32"/>
        <v>61289.819999999992</v>
      </c>
      <c r="R62" s="255">
        <f t="shared" si="32"/>
        <v>65511.049999999988</v>
      </c>
      <c r="S62" s="255">
        <f t="shared" si="32"/>
        <v>451511.37</v>
      </c>
      <c r="T62" s="255">
        <f t="shared" si="32"/>
        <v>476442.1</v>
      </c>
      <c r="U62" s="255">
        <f t="shared" si="32"/>
        <v>486245.96</v>
      </c>
      <c r="V62" s="255">
        <f t="shared" si="32"/>
        <v>103122.03</v>
      </c>
      <c r="W62" s="255">
        <f t="shared" si="32"/>
        <v>104843.48</v>
      </c>
      <c r="X62" s="255">
        <f t="shared" si="32"/>
        <v>107365.75</v>
      </c>
      <c r="Y62" s="255">
        <f t="shared" si="32"/>
        <v>109571.02</v>
      </c>
      <c r="Z62" s="255">
        <f t="shared" si="32"/>
        <v>109571.02</v>
      </c>
      <c r="AA62" s="255">
        <f t="shared" si="32"/>
        <v>109571.02</v>
      </c>
      <c r="AB62" s="255">
        <f t="shared" si="32"/>
        <v>109571.02</v>
      </c>
      <c r="AC62" s="255">
        <f t="shared" si="32"/>
        <v>109571.02</v>
      </c>
      <c r="AD62" s="293"/>
      <c r="AE62" s="185">
        <v>55</v>
      </c>
    </row>
    <row r="63" spans="1:31">
      <c r="A63" s="209" t="s">
        <v>53</v>
      </c>
      <c r="B63" s="250">
        <f>IFERROR(HLOOKUP($B$7,$F$8:$AC$75,AE63,FALSE),"-  ")</f>
        <v>2.3073412230458223E-2</v>
      </c>
      <c r="F63" s="250">
        <f t="shared" ref="F63:AC63" si="33">IFERROR(F61/F60,"-  ")</f>
        <v>1.3215759770889487E-4</v>
      </c>
      <c r="G63" s="250">
        <f t="shared" si="33"/>
        <v>1.272342486522911E-3</v>
      </c>
      <c r="H63" s="250">
        <f t="shared" si="33"/>
        <v>1.7735827998652291E-3</v>
      </c>
      <c r="I63" s="250">
        <f t="shared" si="33"/>
        <v>2.694449123989218E-3</v>
      </c>
      <c r="J63" s="250">
        <f t="shared" si="33"/>
        <v>3.434522405660377E-3</v>
      </c>
      <c r="K63" s="250">
        <f t="shared" si="33"/>
        <v>4.2371062163072777E-3</v>
      </c>
      <c r="L63" s="250">
        <f t="shared" si="33"/>
        <v>8.2950998146900275E-3</v>
      </c>
      <c r="M63" s="250">
        <f t="shared" si="33"/>
        <v>8.4859901448787068E-3</v>
      </c>
      <c r="N63" s="250">
        <f t="shared" si="33"/>
        <v>1.019348466981132E-2</v>
      </c>
      <c r="O63" s="250">
        <f t="shared" si="33"/>
        <v>1.0989096192722371E-2</v>
      </c>
      <c r="P63" s="250">
        <f t="shared" si="33"/>
        <v>1.155778933625337E-2</v>
      </c>
      <c r="Q63" s="250">
        <f t="shared" si="33"/>
        <v>1.2906380559299191E-2</v>
      </c>
      <c r="R63" s="250">
        <f t="shared" si="33"/>
        <v>1.3795285124663071E-2</v>
      </c>
      <c r="S63" s="250">
        <f t="shared" si="33"/>
        <v>1.4610716391509434E-2</v>
      </c>
      <c r="T63" s="250">
        <f t="shared" si="33"/>
        <v>1.8985027796495954E-2</v>
      </c>
      <c r="U63" s="250">
        <f t="shared" si="33"/>
        <v>1.9826642520215633E-2</v>
      </c>
      <c r="V63" s="250">
        <f t="shared" si="33"/>
        <v>2.1715387045148249E-2</v>
      </c>
      <c r="W63" s="250">
        <f t="shared" si="33"/>
        <v>2.2077889150943397E-2</v>
      </c>
      <c r="X63" s="250">
        <f t="shared" si="33"/>
        <v>2.260902754380054E-2</v>
      </c>
      <c r="Y63" s="250">
        <f t="shared" si="33"/>
        <v>2.3073412230458223E-2</v>
      </c>
      <c r="Z63" s="250">
        <f t="shared" si="33"/>
        <v>2.3073412230458223E-2</v>
      </c>
      <c r="AA63" s="250">
        <f t="shared" si="33"/>
        <v>2.3073412230458223E-2</v>
      </c>
      <c r="AB63" s="250">
        <f t="shared" si="33"/>
        <v>2.3073412230458223E-2</v>
      </c>
      <c r="AC63" s="250">
        <f t="shared" si="33"/>
        <v>2.3073412230458223E-2</v>
      </c>
      <c r="AD63" s="293"/>
      <c r="AE63" s="185">
        <v>56</v>
      </c>
    </row>
    <row r="64" spans="1:31">
      <c r="A64" s="209" t="s">
        <v>54</v>
      </c>
      <c r="B64" s="250">
        <f>IFERROR(HLOOKUP($B$7,$F$8:$AC$75,AE64,FALSE),"-  ")</f>
        <v>2.3073412230458223E-2</v>
      </c>
      <c r="F64" s="250">
        <f t="shared" ref="F64:AC64" si="34">IFERROR(F62/F60,"-  ")</f>
        <v>1.3215759770889487E-4</v>
      </c>
      <c r="G64" s="250">
        <f t="shared" si="34"/>
        <v>1.272342486522911E-3</v>
      </c>
      <c r="H64" s="250">
        <f t="shared" si="34"/>
        <v>1.7735827998652291E-3</v>
      </c>
      <c r="I64" s="250">
        <f t="shared" si="34"/>
        <v>2.694449123989218E-3</v>
      </c>
      <c r="J64" s="250">
        <f t="shared" si="34"/>
        <v>3.434522405660377E-3</v>
      </c>
      <c r="K64" s="250">
        <f t="shared" si="34"/>
        <v>4.2371062163072777E-3</v>
      </c>
      <c r="L64" s="250">
        <f t="shared" si="34"/>
        <v>8.2950998146900275E-3</v>
      </c>
      <c r="M64" s="250">
        <f t="shared" si="34"/>
        <v>8.4859901448787068E-3</v>
      </c>
      <c r="N64" s="250">
        <f t="shared" si="34"/>
        <v>1.019348466981132E-2</v>
      </c>
      <c r="O64" s="250">
        <f t="shared" si="34"/>
        <v>1.0989096192722371E-2</v>
      </c>
      <c r="P64" s="250">
        <f t="shared" si="34"/>
        <v>1.155778933625337E-2</v>
      </c>
      <c r="Q64" s="250">
        <f t="shared" si="34"/>
        <v>1.2906380559299191E-2</v>
      </c>
      <c r="R64" s="250">
        <f t="shared" si="34"/>
        <v>1.3795285124663071E-2</v>
      </c>
      <c r="S64" s="250">
        <f t="shared" si="34"/>
        <v>9.5079045232479786E-2</v>
      </c>
      <c r="T64" s="250">
        <f t="shared" si="34"/>
        <v>0.10032894626010781</v>
      </c>
      <c r="U64" s="250">
        <f t="shared" si="34"/>
        <v>0.10239343834231807</v>
      </c>
      <c r="V64" s="250">
        <f t="shared" si="34"/>
        <v>2.1715387045148249E-2</v>
      </c>
      <c r="W64" s="250">
        <f t="shared" si="34"/>
        <v>2.2077889150943397E-2</v>
      </c>
      <c r="X64" s="250">
        <f t="shared" si="34"/>
        <v>2.260902754380054E-2</v>
      </c>
      <c r="Y64" s="250">
        <f t="shared" si="34"/>
        <v>2.3073412230458223E-2</v>
      </c>
      <c r="Z64" s="250">
        <f t="shared" si="34"/>
        <v>2.3073412230458223E-2</v>
      </c>
      <c r="AA64" s="250">
        <f t="shared" si="34"/>
        <v>2.3073412230458223E-2</v>
      </c>
      <c r="AB64" s="250">
        <f t="shared" si="34"/>
        <v>2.3073412230458223E-2</v>
      </c>
      <c r="AC64" s="250">
        <f t="shared" si="34"/>
        <v>2.3073412230458223E-2</v>
      </c>
      <c r="AD64" s="293"/>
      <c r="AE64" s="185">
        <v>57</v>
      </c>
    </row>
    <row r="65" spans="1:31">
      <c r="A65" s="204" t="s">
        <v>15</v>
      </c>
      <c r="B65" s="205"/>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37"/>
      <c r="AE65" s="185">
        <v>58</v>
      </c>
    </row>
    <row r="66" spans="1:31">
      <c r="A66" s="207" t="s">
        <v>16</v>
      </c>
      <c r="B66" s="283">
        <f>HLOOKUP($B$7,$F$8:$AC$75,AE66,FALSE)</f>
        <v>0</v>
      </c>
      <c r="E66" s="208" t="s">
        <v>30</v>
      </c>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37"/>
      <c r="AE66" s="185">
        <v>59</v>
      </c>
    </row>
    <row r="67" spans="1:31">
      <c r="A67" s="207" t="s">
        <v>17</v>
      </c>
      <c r="B67" s="283">
        <f>HLOOKUP($B$7,$F$8:$AC$75,AE67,FALSE)</f>
        <v>0</v>
      </c>
      <c r="E67" s="208" t="s">
        <v>30</v>
      </c>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37"/>
      <c r="AE67" s="185">
        <v>60</v>
      </c>
    </row>
    <row r="68" spans="1:31">
      <c r="A68" s="207" t="s">
        <v>18</v>
      </c>
      <c r="B68" s="283">
        <f>HLOOKUP($B$7,$F$8:$AC$75,AE68,FALSE)</f>
        <v>0</v>
      </c>
      <c r="E68" s="208" t="s">
        <v>30</v>
      </c>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37"/>
      <c r="AE68" s="185">
        <v>61</v>
      </c>
    </row>
    <row r="69" spans="1:31">
      <c r="A69" s="207" t="s">
        <v>19</v>
      </c>
      <c r="B69" s="283">
        <f>HLOOKUP($B$7,$F$8:$AC$75,AE69,FALSE)</f>
        <v>0.9</v>
      </c>
      <c r="E69" s="208" t="s">
        <v>31</v>
      </c>
      <c r="F69" s="299">
        <v>0.9</v>
      </c>
      <c r="G69" s="299">
        <v>0.9</v>
      </c>
      <c r="H69" s="299">
        <v>0.9</v>
      </c>
      <c r="I69" s="299">
        <v>0.9</v>
      </c>
      <c r="J69" s="299">
        <v>0.9</v>
      </c>
      <c r="K69" s="299">
        <v>0.9</v>
      </c>
      <c r="L69" s="299">
        <v>0.9</v>
      </c>
      <c r="M69" s="299">
        <v>0.9</v>
      </c>
      <c r="N69" s="299">
        <v>0.9</v>
      </c>
      <c r="O69" s="299">
        <v>0.9</v>
      </c>
      <c r="P69" s="299">
        <v>0.9</v>
      </c>
      <c r="Q69" s="299">
        <v>0.9</v>
      </c>
      <c r="R69" s="299">
        <v>0.9</v>
      </c>
      <c r="S69" s="299">
        <v>0.9</v>
      </c>
      <c r="T69" s="299">
        <v>0.9</v>
      </c>
      <c r="U69" s="299">
        <v>0.9</v>
      </c>
      <c r="V69" s="299">
        <v>0.9</v>
      </c>
      <c r="W69" s="299">
        <v>0.9</v>
      </c>
      <c r="X69" s="299">
        <v>0.9</v>
      </c>
      <c r="Y69" s="299">
        <v>0.9</v>
      </c>
      <c r="Z69" s="299"/>
      <c r="AA69" s="299"/>
      <c r="AB69" s="299"/>
      <c r="AC69" s="299"/>
      <c r="AD69" s="237"/>
      <c r="AE69" s="185">
        <v>62</v>
      </c>
    </row>
    <row r="70" spans="1:31">
      <c r="A70" s="204" t="s">
        <v>6</v>
      </c>
      <c r="B70" s="205"/>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37"/>
      <c r="AE70" s="185">
        <v>63</v>
      </c>
    </row>
    <row r="71" spans="1:31">
      <c r="A71" s="207" t="s">
        <v>1</v>
      </c>
      <c r="B71" s="271">
        <f>HLOOKUP($B$7,$F$8:$AC$75,AE71,FALSE)</f>
        <v>2</v>
      </c>
      <c r="E71" s="208" t="s">
        <v>110</v>
      </c>
      <c r="F71" s="7">
        <v>0</v>
      </c>
      <c r="G71" s="7">
        <v>0</v>
      </c>
      <c r="H71" s="7">
        <v>0</v>
      </c>
      <c r="I71" s="7">
        <v>0</v>
      </c>
      <c r="J71" s="7">
        <v>0</v>
      </c>
      <c r="K71" s="7">
        <v>0</v>
      </c>
      <c r="L71" s="7">
        <v>0</v>
      </c>
      <c r="M71" s="7">
        <v>0</v>
      </c>
      <c r="N71" s="7">
        <v>0</v>
      </c>
      <c r="O71" s="7">
        <v>0</v>
      </c>
      <c r="P71" s="7">
        <v>0</v>
      </c>
      <c r="Q71" s="7">
        <v>0</v>
      </c>
      <c r="R71" s="272">
        <v>0</v>
      </c>
      <c r="S71" s="272">
        <v>1</v>
      </c>
      <c r="T71" s="272">
        <v>2</v>
      </c>
      <c r="U71" s="272">
        <v>2</v>
      </c>
      <c r="V71" s="272">
        <v>2</v>
      </c>
      <c r="W71" s="272">
        <v>2</v>
      </c>
      <c r="X71" s="434">
        <v>2</v>
      </c>
      <c r="Y71" s="434">
        <v>2</v>
      </c>
      <c r="Z71" s="272"/>
      <c r="AA71" s="272"/>
      <c r="AB71" s="272"/>
      <c r="AC71" s="272"/>
      <c r="AD71" s="288"/>
      <c r="AE71" s="185">
        <v>64</v>
      </c>
    </row>
    <row r="72" spans="1:31">
      <c r="A72" s="207" t="s">
        <v>32</v>
      </c>
      <c r="B72" s="271">
        <f>HLOOKUP($B$7,$F$8:$AC$75,AE72,FALSE)</f>
        <v>2</v>
      </c>
      <c r="E72" s="208" t="s">
        <v>110</v>
      </c>
      <c r="F72" s="7">
        <v>0</v>
      </c>
      <c r="G72" s="7">
        <v>0</v>
      </c>
      <c r="H72" s="7">
        <v>0</v>
      </c>
      <c r="I72" s="7">
        <v>0</v>
      </c>
      <c r="J72" s="7">
        <v>0</v>
      </c>
      <c r="K72" s="7">
        <v>0</v>
      </c>
      <c r="L72" s="7">
        <v>0</v>
      </c>
      <c r="M72" s="7">
        <v>0</v>
      </c>
      <c r="N72" s="7">
        <v>0</v>
      </c>
      <c r="O72" s="7">
        <v>0</v>
      </c>
      <c r="P72" s="7">
        <v>0</v>
      </c>
      <c r="Q72" s="7">
        <v>0</v>
      </c>
      <c r="R72" s="272">
        <v>0</v>
      </c>
      <c r="S72" s="272">
        <v>1</v>
      </c>
      <c r="T72" s="272">
        <v>2</v>
      </c>
      <c r="U72" s="272">
        <v>2</v>
      </c>
      <c r="V72" s="272">
        <v>2</v>
      </c>
      <c r="W72" s="272">
        <v>2</v>
      </c>
      <c r="X72" s="434">
        <v>2</v>
      </c>
      <c r="Y72" s="434">
        <v>2</v>
      </c>
      <c r="Z72" s="272"/>
      <c r="AA72" s="272"/>
      <c r="AB72" s="272"/>
      <c r="AC72" s="272"/>
      <c r="AD72" s="288"/>
      <c r="AE72" s="185">
        <v>65</v>
      </c>
    </row>
    <row r="73" spans="1:31" s="185" customFormat="1">
      <c r="A73" s="204" t="s">
        <v>27</v>
      </c>
      <c r="B73" s="205"/>
      <c r="C73" s="226"/>
      <c r="E73" s="226"/>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37"/>
      <c r="AE73" s="185">
        <v>66</v>
      </c>
    </row>
    <row r="74" spans="1:31" s="185" customFormat="1">
      <c r="A74" s="207" t="s">
        <v>103</v>
      </c>
      <c r="B74" s="271">
        <f>HLOOKUP($B$7,$F$8:$AC$75,AE75,FALSE)</f>
        <v>0</v>
      </c>
      <c r="C74" s="300"/>
      <c r="D74" s="301"/>
      <c r="E74" s="287" t="s">
        <v>28</v>
      </c>
      <c r="F74" s="41">
        <f>F3</f>
        <v>15702</v>
      </c>
      <c r="G74" s="41">
        <f t="shared" ref="G74:J74" si="35">F74</f>
        <v>15702</v>
      </c>
      <c r="H74" s="42">
        <f t="shared" si="35"/>
        <v>15702</v>
      </c>
      <c r="I74" s="41">
        <f t="shared" si="35"/>
        <v>15702</v>
      </c>
      <c r="J74" s="41">
        <f t="shared" si="35"/>
        <v>15702</v>
      </c>
      <c r="K74" s="42">
        <v>15702</v>
      </c>
      <c r="L74" s="41">
        <v>15702</v>
      </c>
      <c r="M74" s="41">
        <v>15702</v>
      </c>
      <c r="N74" s="42">
        <v>15702</v>
      </c>
      <c r="O74" s="41">
        <v>15702</v>
      </c>
      <c r="P74" s="41">
        <v>15702</v>
      </c>
      <c r="Q74" s="42">
        <v>15702</v>
      </c>
      <c r="R74" s="284">
        <v>15702</v>
      </c>
      <c r="S74" s="284">
        <v>15702</v>
      </c>
      <c r="T74" s="285">
        <v>15702</v>
      </c>
      <c r="U74" s="284">
        <v>15702</v>
      </c>
      <c r="V74" s="284">
        <v>15702</v>
      </c>
      <c r="W74" s="285">
        <v>15702</v>
      </c>
      <c r="X74" s="284">
        <v>15702</v>
      </c>
      <c r="Y74" s="284">
        <v>15702</v>
      </c>
      <c r="Z74" s="285"/>
      <c r="AA74" s="284"/>
      <c r="AB74" s="284"/>
      <c r="AC74" s="285"/>
      <c r="AD74" s="237"/>
      <c r="AE74" s="185">
        <v>67</v>
      </c>
    </row>
    <row r="75" spans="1:31" s="185" customFormat="1" ht="15" customHeight="1">
      <c r="A75" s="207" t="s">
        <v>104</v>
      </c>
      <c r="B75" s="271">
        <f>HLOOKUP($B$7,$F$8:$AC$75,AE75,FALSE)</f>
        <v>0</v>
      </c>
      <c r="C75" s="226"/>
      <c r="D75" s="226"/>
      <c r="E75" s="287" t="s">
        <v>28</v>
      </c>
      <c r="F75" s="41">
        <v>0</v>
      </c>
      <c r="G75" s="41">
        <v>0</v>
      </c>
      <c r="H75" s="285">
        <f>G75</f>
        <v>0</v>
      </c>
      <c r="I75" s="284">
        <f>H75</f>
        <v>0</v>
      </c>
      <c r="J75" s="284"/>
      <c r="K75" s="285"/>
      <c r="L75" s="284">
        <f>K75</f>
        <v>0</v>
      </c>
      <c r="M75" s="284">
        <f>K75</f>
        <v>0</v>
      </c>
      <c r="N75" s="285">
        <v>0</v>
      </c>
      <c r="O75" s="284">
        <f>N75</f>
        <v>0</v>
      </c>
      <c r="P75" s="284">
        <f>N75</f>
        <v>0</v>
      </c>
      <c r="Q75" s="285">
        <v>0</v>
      </c>
      <c r="R75" s="284">
        <f>Q75</f>
        <v>0</v>
      </c>
      <c r="S75" s="284">
        <f>Q75</f>
        <v>0</v>
      </c>
      <c r="T75" s="285">
        <v>0</v>
      </c>
      <c r="U75" s="284">
        <v>0</v>
      </c>
      <c r="V75" s="284">
        <v>0</v>
      </c>
      <c r="W75" s="285">
        <v>0</v>
      </c>
      <c r="X75" s="284">
        <v>0</v>
      </c>
      <c r="Y75" s="284">
        <v>0</v>
      </c>
      <c r="Z75" s="285"/>
      <c r="AA75" s="284"/>
      <c r="AB75" s="284"/>
      <c r="AC75" s="285"/>
      <c r="AD75" s="237"/>
      <c r="AE75" s="185">
        <v>68</v>
      </c>
    </row>
    <row r="76" spans="1:31" s="185" customFormat="1" ht="15" customHeight="1">
      <c r="C76" s="226"/>
      <c r="D76" s="226"/>
      <c r="E76" s="226"/>
      <c r="F76" s="226"/>
      <c r="G76" s="226"/>
      <c r="H76" s="226"/>
      <c r="I76" s="226"/>
      <c r="J76" s="226"/>
      <c r="K76" s="226"/>
      <c r="L76" s="226"/>
      <c r="M76" s="226"/>
      <c r="N76" s="226"/>
      <c r="O76" s="226"/>
      <c r="P76" s="226"/>
      <c r="Q76" s="226"/>
      <c r="R76" s="226"/>
      <c r="S76" s="226"/>
      <c r="T76" s="226"/>
      <c r="U76" s="226"/>
      <c r="V76" s="226"/>
      <c r="W76" s="226"/>
      <c r="X76" s="438"/>
      <c r="Y76" s="226"/>
      <c r="Z76" s="226"/>
      <c r="AA76" s="226"/>
      <c r="AB76" s="226"/>
      <c r="AC76" s="226"/>
      <c r="AD76" s="226"/>
    </row>
    <row r="77" spans="1:31" s="185" customFormat="1">
      <c r="A77" s="228" t="s">
        <v>36</v>
      </c>
      <c r="B77" s="229"/>
      <c r="C77" s="226"/>
    </row>
    <row r="78" spans="1:31" s="185" customFormat="1">
      <c r="A78" s="204" t="s">
        <v>26</v>
      </c>
      <c r="B78" s="197"/>
      <c r="C78" s="226"/>
      <c r="S78" s="154"/>
      <c r="T78" s="154"/>
      <c r="U78" s="154"/>
      <c r="V78" s="154"/>
    </row>
    <row r="79" spans="1:31" s="185" customFormat="1">
      <c r="A79" s="230">
        <f>VLOOKUP(B7,E88:T111,2,FALSE)</f>
        <v>0</v>
      </c>
      <c r="B79" s="232"/>
      <c r="C79" s="226"/>
    </row>
    <row r="80" spans="1:31" s="185" customFormat="1">
      <c r="A80" s="204" t="s">
        <v>99</v>
      </c>
      <c r="B80" s="197"/>
      <c r="C80" s="226"/>
    </row>
    <row r="81" spans="1:30" s="185" customFormat="1">
      <c r="A81" s="230">
        <f>VLOOKUP(B7,E88:T111,6,FALSE)</f>
        <v>0</v>
      </c>
      <c r="B81" s="232"/>
      <c r="C81" s="226"/>
    </row>
    <row r="82" spans="1:30" s="185" customFormat="1">
      <c r="A82" s="204" t="s">
        <v>37</v>
      </c>
      <c r="B82" s="197"/>
      <c r="C82" s="226"/>
    </row>
    <row r="83" spans="1:30" s="185" customFormat="1">
      <c r="A83" s="230">
        <f>VLOOKUP(B7,E88:T111,10,FALSE)</f>
        <v>0</v>
      </c>
      <c r="B83" s="239"/>
      <c r="C83" s="226"/>
    </row>
    <row r="84" spans="1:30">
      <c r="A84" s="204" t="s">
        <v>49</v>
      </c>
    </row>
    <row r="85" spans="1:30">
      <c r="A85" s="230">
        <f>VLOOKUP(B7,E88:T111,14,FALSE)</f>
        <v>0</v>
      </c>
      <c r="D85" s="473" t="s">
        <v>35</v>
      </c>
      <c r="E85" s="473"/>
      <c r="F85" s="473"/>
      <c r="G85" s="473"/>
      <c r="H85" s="473"/>
      <c r="I85" s="226"/>
      <c r="J85" s="226"/>
      <c r="K85" s="226"/>
      <c r="L85" s="226"/>
      <c r="M85" s="226"/>
      <c r="N85" s="226"/>
      <c r="O85" s="226"/>
      <c r="P85" s="226"/>
      <c r="Q85" s="226"/>
      <c r="R85" s="226"/>
      <c r="S85" s="226"/>
      <c r="T85" s="226"/>
      <c r="U85" s="226"/>
      <c r="V85" s="226"/>
      <c r="W85" s="226"/>
      <c r="X85" s="226"/>
      <c r="Y85" s="226"/>
      <c r="Z85" s="226"/>
      <c r="AA85" s="226"/>
      <c r="AB85" s="226"/>
      <c r="AC85" s="226"/>
      <c r="AD85" s="226"/>
    </row>
    <row r="86" spans="1:30">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row>
    <row r="87" spans="1:30">
      <c r="D87" s="226"/>
      <c r="E87" s="183"/>
      <c r="F87" s="474" t="s">
        <v>26</v>
      </c>
      <c r="G87" s="474"/>
      <c r="H87" s="474"/>
      <c r="I87" s="474"/>
      <c r="J87" s="474" t="s">
        <v>99</v>
      </c>
      <c r="K87" s="474"/>
      <c r="L87" s="474"/>
      <c r="M87" s="474"/>
      <c r="N87" s="474" t="s">
        <v>34</v>
      </c>
      <c r="O87" s="474"/>
      <c r="P87" s="474"/>
      <c r="Q87" s="474"/>
      <c r="R87" s="443" t="s">
        <v>49</v>
      </c>
      <c r="S87" s="443"/>
      <c r="T87" s="443"/>
      <c r="U87" s="193"/>
      <c r="V87" s="193"/>
      <c r="W87" s="193"/>
      <c r="X87" s="193"/>
      <c r="Y87" s="193"/>
      <c r="Z87" s="193"/>
      <c r="AA87" s="193"/>
      <c r="AB87" s="193"/>
      <c r="AC87" s="193"/>
    </row>
    <row r="88" spans="1:30">
      <c r="D88" s="226"/>
      <c r="E88" s="199">
        <v>40909</v>
      </c>
      <c r="F88" s="465"/>
      <c r="G88" s="465"/>
      <c r="H88" s="465"/>
      <c r="I88" s="465"/>
      <c r="J88" s="465"/>
      <c r="K88" s="465"/>
      <c r="L88" s="465"/>
      <c r="M88" s="465"/>
      <c r="N88" s="465"/>
      <c r="O88" s="465"/>
      <c r="P88" s="465"/>
      <c r="Q88" s="465"/>
      <c r="R88" s="446"/>
      <c r="S88" s="446"/>
      <c r="T88" s="446"/>
    </row>
    <row r="89" spans="1:30">
      <c r="D89" s="226"/>
      <c r="E89" s="199">
        <v>40940</v>
      </c>
      <c r="F89" s="465"/>
      <c r="G89" s="465"/>
      <c r="H89" s="465"/>
      <c r="I89" s="465"/>
      <c r="J89" s="465"/>
      <c r="K89" s="465"/>
      <c r="L89" s="465"/>
      <c r="M89" s="465"/>
      <c r="N89" s="465"/>
      <c r="O89" s="465"/>
      <c r="P89" s="465"/>
      <c r="Q89" s="465"/>
      <c r="R89" s="446"/>
      <c r="S89" s="446"/>
      <c r="T89" s="446"/>
    </row>
    <row r="90" spans="1:30">
      <c r="D90" s="226"/>
      <c r="E90" s="199">
        <v>40969</v>
      </c>
      <c r="F90" s="465"/>
      <c r="G90" s="465"/>
      <c r="H90" s="465"/>
      <c r="I90" s="465"/>
      <c r="J90" s="465"/>
      <c r="K90" s="465"/>
      <c r="L90" s="465"/>
      <c r="M90" s="465"/>
      <c r="N90" s="465"/>
      <c r="O90" s="465"/>
      <c r="P90" s="465"/>
      <c r="Q90" s="465"/>
      <c r="R90" s="446"/>
      <c r="S90" s="446"/>
      <c r="T90" s="446"/>
    </row>
    <row r="91" spans="1:30">
      <c r="D91" s="226"/>
      <c r="E91" s="199">
        <v>41000</v>
      </c>
      <c r="F91" s="465"/>
      <c r="G91" s="465"/>
      <c r="H91" s="465"/>
      <c r="I91" s="465"/>
      <c r="J91" s="465"/>
      <c r="K91" s="465"/>
      <c r="L91" s="465"/>
      <c r="M91" s="465"/>
      <c r="N91" s="465"/>
      <c r="O91" s="465"/>
      <c r="P91" s="465"/>
      <c r="Q91" s="465"/>
      <c r="R91" s="446"/>
      <c r="S91" s="446"/>
      <c r="T91" s="446"/>
    </row>
    <row r="92" spans="1:30">
      <c r="D92" s="226"/>
      <c r="E92" s="199">
        <v>41030</v>
      </c>
      <c r="F92" s="465"/>
      <c r="G92" s="465"/>
      <c r="H92" s="465"/>
      <c r="I92" s="465"/>
      <c r="J92" s="465"/>
      <c r="K92" s="465"/>
      <c r="L92" s="465"/>
      <c r="M92" s="465"/>
      <c r="N92" s="465"/>
      <c r="O92" s="465"/>
      <c r="P92" s="465"/>
      <c r="Q92" s="465"/>
      <c r="R92" s="446"/>
      <c r="S92" s="446"/>
      <c r="T92" s="446"/>
    </row>
    <row r="93" spans="1:30">
      <c r="D93" s="226"/>
      <c r="E93" s="199">
        <v>41061</v>
      </c>
      <c r="F93" s="465"/>
      <c r="G93" s="465"/>
      <c r="H93" s="465"/>
      <c r="I93" s="465"/>
      <c r="J93" s="465"/>
      <c r="K93" s="465"/>
      <c r="L93" s="465"/>
      <c r="M93" s="465"/>
      <c r="N93" s="465"/>
      <c r="O93" s="465"/>
      <c r="P93" s="465"/>
      <c r="Q93" s="465"/>
      <c r="R93" s="446"/>
      <c r="S93" s="446"/>
      <c r="T93" s="446"/>
    </row>
    <row r="94" spans="1:30">
      <c r="D94" s="226"/>
      <c r="E94" s="199">
        <v>41091</v>
      </c>
      <c r="F94" s="465"/>
      <c r="G94" s="465"/>
      <c r="H94" s="465"/>
      <c r="I94" s="465"/>
      <c r="J94" s="465"/>
      <c r="K94" s="465"/>
      <c r="L94" s="465"/>
      <c r="M94" s="465"/>
      <c r="N94" s="465"/>
      <c r="O94" s="465"/>
      <c r="P94" s="465"/>
      <c r="Q94" s="465"/>
      <c r="R94" s="445" t="s">
        <v>121</v>
      </c>
      <c r="S94" s="445"/>
      <c r="T94" s="445"/>
    </row>
    <row r="95" spans="1:30">
      <c r="D95" s="226"/>
      <c r="E95" s="199">
        <v>41122</v>
      </c>
      <c r="F95" s="465"/>
      <c r="G95" s="465"/>
      <c r="H95" s="465"/>
      <c r="I95" s="465"/>
      <c r="J95" s="465"/>
      <c r="K95" s="465"/>
      <c r="L95" s="465"/>
      <c r="M95" s="465"/>
      <c r="N95" s="465"/>
      <c r="O95" s="465"/>
      <c r="P95" s="465"/>
      <c r="Q95" s="465"/>
      <c r="R95" s="445" t="s">
        <v>121</v>
      </c>
      <c r="S95" s="445"/>
      <c r="T95" s="445"/>
    </row>
    <row r="96" spans="1:30">
      <c r="D96" s="235"/>
      <c r="E96" s="199">
        <v>41153</v>
      </c>
      <c r="F96" s="465"/>
      <c r="G96" s="465"/>
      <c r="H96" s="465"/>
      <c r="I96" s="465"/>
      <c r="J96" s="465"/>
      <c r="K96" s="465"/>
      <c r="L96" s="465"/>
      <c r="M96" s="465"/>
      <c r="N96" s="465"/>
      <c r="O96" s="465"/>
      <c r="P96" s="465"/>
      <c r="Q96" s="465"/>
      <c r="R96" s="446"/>
      <c r="S96" s="446"/>
      <c r="T96" s="446"/>
    </row>
    <row r="97" spans="4:20" s="183" customFormat="1">
      <c r="D97" s="235"/>
      <c r="E97" s="199">
        <v>41183</v>
      </c>
      <c r="F97" s="465"/>
      <c r="G97" s="465"/>
      <c r="H97" s="465"/>
      <c r="I97" s="465"/>
      <c r="J97" s="465"/>
      <c r="K97" s="465"/>
      <c r="L97" s="465"/>
      <c r="M97" s="465"/>
      <c r="N97" s="465"/>
      <c r="O97" s="465"/>
      <c r="P97" s="465"/>
      <c r="Q97" s="465"/>
      <c r="R97" s="446"/>
      <c r="S97" s="446"/>
      <c r="T97" s="446"/>
    </row>
    <row r="98" spans="4:20" s="183" customFormat="1">
      <c r="D98" s="235"/>
      <c r="E98" s="199">
        <v>41214</v>
      </c>
      <c r="F98" s="465"/>
      <c r="G98" s="465"/>
      <c r="H98" s="465"/>
      <c r="I98" s="465"/>
      <c r="J98" s="465"/>
      <c r="K98" s="465"/>
      <c r="L98" s="465"/>
      <c r="M98" s="465"/>
      <c r="N98" s="465"/>
      <c r="O98" s="465"/>
      <c r="P98" s="465"/>
      <c r="Q98" s="465"/>
      <c r="R98" s="446"/>
      <c r="S98" s="446"/>
      <c r="T98" s="446"/>
    </row>
    <row r="99" spans="4:20" s="183" customFormat="1">
      <c r="D99" s="235"/>
      <c r="E99" s="199">
        <v>41244</v>
      </c>
      <c r="F99" s="465"/>
      <c r="G99" s="465"/>
      <c r="H99" s="465"/>
      <c r="I99" s="465"/>
      <c r="J99" s="465"/>
      <c r="K99" s="465"/>
      <c r="L99" s="465"/>
      <c r="M99" s="465"/>
      <c r="N99" s="465"/>
      <c r="O99" s="465"/>
      <c r="P99" s="465"/>
      <c r="Q99" s="465"/>
      <c r="R99" s="446"/>
      <c r="S99" s="446"/>
      <c r="T99" s="446"/>
    </row>
    <row r="100" spans="4:20" s="183" customFormat="1">
      <c r="D100" s="185"/>
      <c r="E100" s="199">
        <v>41275</v>
      </c>
      <c r="F100" s="465"/>
      <c r="G100" s="465"/>
      <c r="H100" s="465"/>
      <c r="I100" s="465"/>
      <c r="J100" s="465"/>
      <c r="K100" s="465"/>
      <c r="L100" s="465"/>
      <c r="M100" s="465"/>
      <c r="N100" s="465"/>
      <c r="O100" s="465"/>
      <c r="P100" s="465"/>
      <c r="Q100" s="465"/>
      <c r="R100" s="475"/>
      <c r="S100" s="475"/>
      <c r="T100" s="475"/>
    </row>
    <row r="101" spans="4:20" s="183" customFormat="1">
      <c r="D101" s="185"/>
      <c r="E101" s="199">
        <v>41306</v>
      </c>
      <c r="F101" s="465"/>
      <c r="G101" s="465"/>
      <c r="H101" s="465"/>
      <c r="I101" s="465"/>
      <c r="J101" s="465"/>
      <c r="K101" s="465"/>
      <c r="L101" s="465"/>
      <c r="M101" s="465"/>
      <c r="N101" s="465"/>
      <c r="O101" s="465"/>
      <c r="P101" s="465"/>
      <c r="Q101" s="465"/>
      <c r="R101" s="475" t="s">
        <v>186</v>
      </c>
      <c r="S101" s="475"/>
      <c r="T101" s="475"/>
    </row>
    <row r="102" spans="4:20" s="183" customFormat="1">
      <c r="D102" s="185"/>
      <c r="E102" s="199">
        <v>41334</v>
      </c>
      <c r="F102" s="465"/>
      <c r="G102" s="465"/>
      <c r="H102" s="465"/>
      <c r="I102" s="465"/>
      <c r="J102" s="465"/>
      <c r="K102" s="465"/>
      <c r="L102" s="465"/>
      <c r="M102" s="465"/>
      <c r="N102" s="465"/>
      <c r="O102" s="465"/>
      <c r="P102" s="465"/>
      <c r="Q102" s="465"/>
      <c r="R102" s="475"/>
      <c r="S102" s="475"/>
      <c r="T102" s="475"/>
    </row>
    <row r="103" spans="4:20" s="183" customFormat="1">
      <c r="D103" s="185"/>
      <c r="E103" s="199">
        <v>41365</v>
      </c>
      <c r="F103" s="465"/>
      <c r="G103" s="465"/>
      <c r="H103" s="465"/>
      <c r="I103" s="465"/>
      <c r="J103" s="465"/>
      <c r="K103" s="465"/>
      <c r="L103" s="465"/>
      <c r="M103" s="465"/>
      <c r="N103" s="465"/>
      <c r="O103" s="465"/>
      <c r="P103" s="465"/>
      <c r="Q103" s="465"/>
      <c r="R103" s="475"/>
      <c r="S103" s="475"/>
      <c r="T103" s="475"/>
    </row>
    <row r="104" spans="4:20" s="183" customFormat="1" ht="27" customHeight="1">
      <c r="D104" s="185"/>
      <c r="E104" s="199">
        <v>41395</v>
      </c>
      <c r="F104" s="465"/>
      <c r="G104" s="465"/>
      <c r="H104" s="465"/>
      <c r="I104" s="465"/>
      <c r="J104" s="465"/>
      <c r="K104" s="465"/>
      <c r="L104" s="465"/>
      <c r="M104" s="465"/>
      <c r="N104" s="465"/>
      <c r="O104" s="465"/>
      <c r="P104" s="465"/>
      <c r="Q104" s="465"/>
      <c r="R104" s="469"/>
      <c r="S104" s="470"/>
      <c r="T104" s="471"/>
    </row>
    <row r="105" spans="4:20" s="183" customFormat="1" ht="30" customHeight="1">
      <c r="D105" s="185"/>
      <c r="E105" s="199">
        <v>41426</v>
      </c>
      <c r="F105" s="465"/>
      <c r="G105" s="465"/>
      <c r="H105" s="465"/>
      <c r="I105" s="465"/>
      <c r="J105" s="465"/>
      <c r="K105" s="465"/>
      <c r="L105" s="465"/>
      <c r="M105" s="465"/>
      <c r="N105" s="465"/>
      <c r="O105" s="465"/>
      <c r="P105" s="465"/>
      <c r="Q105" s="465"/>
      <c r="R105" s="469" t="s">
        <v>193</v>
      </c>
      <c r="S105" s="470"/>
      <c r="T105" s="471"/>
    </row>
    <row r="106" spans="4:20" s="183" customFormat="1">
      <c r="D106" s="185"/>
      <c r="E106" s="199">
        <v>41456</v>
      </c>
      <c r="F106" s="465"/>
      <c r="G106" s="465"/>
      <c r="H106" s="465"/>
      <c r="I106" s="465"/>
      <c r="J106" s="465"/>
      <c r="K106" s="465"/>
      <c r="L106" s="465"/>
      <c r="M106" s="465"/>
      <c r="N106" s="465"/>
      <c r="O106" s="465"/>
      <c r="P106" s="465"/>
      <c r="Q106" s="465"/>
      <c r="R106" s="475"/>
      <c r="S106" s="475"/>
      <c r="T106" s="475"/>
    </row>
    <row r="107" spans="4:20" s="183" customFormat="1">
      <c r="D107" s="185"/>
      <c r="E107" s="199">
        <v>41487</v>
      </c>
      <c r="F107" s="465"/>
      <c r="G107" s="465"/>
      <c r="H107" s="465"/>
      <c r="I107" s="465"/>
      <c r="J107" s="465"/>
      <c r="K107" s="465"/>
      <c r="L107" s="465"/>
      <c r="M107" s="465"/>
      <c r="N107" s="465"/>
      <c r="O107" s="465"/>
      <c r="P107" s="465"/>
      <c r="Q107" s="465"/>
      <c r="R107" s="475"/>
      <c r="S107" s="475"/>
      <c r="T107" s="475"/>
    </row>
    <row r="108" spans="4:20" s="183" customFormat="1">
      <c r="D108" s="185"/>
      <c r="E108" s="199">
        <v>41518</v>
      </c>
      <c r="F108" s="465"/>
      <c r="G108" s="465"/>
      <c r="H108" s="465"/>
      <c r="I108" s="465"/>
      <c r="J108" s="465"/>
      <c r="K108" s="465"/>
      <c r="L108" s="465"/>
      <c r="M108" s="465"/>
      <c r="N108" s="465"/>
      <c r="O108" s="465"/>
      <c r="P108" s="465"/>
      <c r="Q108" s="465"/>
      <c r="R108" s="475"/>
      <c r="S108" s="475"/>
      <c r="T108" s="475"/>
    </row>
    <row r="109" spans="4:20" s="183" customFormat="1">
      <c r="D109" s="185"/>
      <c r="E109" s="199">
        <v>41548</v>
      </c>
      <c r="F109" s="465"/>
      <c r="G109" s="465"/>
      <c r="H109" s="465"/>
      <c r="I109" s="465"/>
      <c r="J109" s="465"/>
      <c r="K109" s="465"/>
      <c r="L109" s="465"/>
      <c r="M109" s="465"/>
      <c r="N109" s="465"/>
      <c r="O109" s="465"/>
      <c r="P109" s="465"/>
      <c r="Q109" s="465"/>
      <c r="R109" s="475"/>
      <c r="S109" s="475"/>
      <c r="T109" s="475"/>
    </row>
    <row r="110" spans="4:20" s="183" customFormat="1">
      <c r="D110" s="185"/>
      <c r="E110" s="199">
        <v>41579</v>
      </c>
      <c r="F110" s="465"/>
      <c r="G110" s="465"/>
      <c r="H110" s="465"/>
      <c r="I110" s="465"/>
      <c r="J110" s="465"/>
      <c r="K110" s="465"/>
      <c r="L110" s="465"/>
      <c r="M110" s="465"/>
      <c r="N110" s="465"/>
      <c r="O110" s="465"/>
      <c r="P110" s="465"/>
      <c r="Q110" s="465"/>
      <c r="R110" s="475"/>
      <c r="S110" s="475"/>
      <c r="T110" s="475"/>
    </row>
    <row r="111" spans="4:20" s="183" customFormat="1">
      <c r="D111" s="185"/>
      <c r="E111" s="199">
        <v>41609</v>
      </c>
      <c r="F111" s="465"/>
      <c r="G111" s="465"/>
      <c r="H111" s="465"/>
      <c r="I111" s="465"/>
      <c r="J111" s="465"/>
      <c r="K111" s="465"/>
      <c r="L111" s="465"/>
      <c r="M111" s="465"/>
      <c r="N111" s="465"/>
      <c r="O111" s="465"/>
      <c r="P111" s="465"/>
      <c r="Q111" s="465"/>
      <c r="R111" s="475"/>
      <c r="S111" s="475"/>
      <c r="T111" s="475"/>
    </row>
  </sheetData>
  <mergeCells count="102">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G1"/>
    <mergeCell ref="D85:H85"/>
    <mergeCell ref="F87:I87"/>
    <mergeCell ref="J87:M87"/>
    <mergeCell ref="N87:Q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8"/>
  <sheetViews>
    <sheetView zoomScaleNormal="100" workbookViewId="0"/>
  </sheetViews>
  <sheetFormatPr defaultRowHeight="15"/>
  <cols>
    <col min="1" max="1" width="15.28515625" style="113" bestFit="1" customWidth="1"/>
    <col min="2" max="3" width="19.7109375" style="113" customWidth="1"/>
    <col min="4" max="4" width="17" style="113" customWidth="1"/>
    <col min="5" max="16384" width="9.140625" style="113"/>
  </cols>
  <sheetData>
    <row r="3" spans="1:4" ht="15.75" thickBot="1"/>
    <row r="4" spans="1:4" ht="15.75" thickBot="1">
      <c r="A4" s="476" t="s">
        <v>114</v>
      </c>
      <c r="B4" s="478" t="s">
        <v>111</v>
      </c>
      <c r="C4" s="479"/>
      <c r="D4" s="480"/>
    </row>
    <row r="5" spans="1:4">
      <c r="A5" s="477"/>
      <c r="B5" s="120" t="s">
        <v>112</v>
      </c>
      <c r="C5" s="116" t="s">
        <v>113</v>
      </c>
      <c r="D5" s="114" t="s">
        <v>115</v>
      </c>
    </row>
    <row r="6" spans="1:4">
      <c r="A6" s="122">
        <v>41275</v>
      </c>
      <c r="B6" s="125"/>
      <c r="C6" s="126"/>
      <c r="D6" s="115">
        <f>SUM(B6:C6)</f>
        <v>0</v>
      </c>
    </row>
    <row r="7" spans="1:4">
      <c r="A7" s="122">
        <v>41306</v>
      </c>
      <c r="B7" s="125"/>
      <c r="C7" s="126">
        <v>66390.02</v>
      </c>
      <c r="D7" s="115">
        <f t="shared" ref="D7:D17" si="0">SUM(B7:C7)</f>
        <v>66390.02</v>
      </c>
    </row>
    <row r="8" spans="1:4">
      <c r="A8" s="122">
        <v>41334</v>
      </c>
      <c r="B8" s="125"/>
      <c r="C8" s="126">
        <v>523.09</v>
      </c>
      <c r="D8" s="115">
        <f t="shared" si="0"/>
        <v>523.09</v>
      </c>
    </row>
    <row r="9" spans="1:4">
      <c r="A9" s="122">
        <v>41365</v>
      </c>
      <c r="B9" s="125"/>
      <c r="C9" s="126">
        <v>734.23</v>
      </c>
      <c r="D9" s="115">
        <f t="shared" si="0"/>
        <v>734.23</v>
      </c>
    </row>
    <row r="10" spans="1:4">
      <c r="A10" s="122">
        <v>41395</v>
      </c>
      <c r="B10" s="125"/>
      <c r="C10" s="126">
        <v>0</v>
      </c>
      <c r="D10" s="115">
        <f t="shared" si="0"/>
        <v>0</v>
      </c>
    </row>
    <row r="11" spans="1:4">
      <c r="A11" s="122">
        <v>41426</v>
      </c>
      <c r="B11" s="125"/>
      <c r="C11" s="126">
        <v>7893.64</v>
      </c>
      <c r="D11" s="115">
        <f t="shared" si="0"/>
        <v>7893.64</v>
      </c>
    </row>
    <row r="12" spans="1:4">
      <c r="A12" s="122">
        <v>41456</v>
      </c>
      <c r="B12" s="125"/>
      <c r="C12" s="126">
        <v>3882.52</v>
      </c>
      <c r="D12" s="115">
        <f t="shared" si="0"/>
        <v>3882.52</v>
      </c>
    </row>
    <row r="13" spans="1:4">
      <c r="A13" s="122">
        <v>41487</v>
      </c>
      <c r="B13" s="125"/>
      <c r="C13" s="126">
        <v>9623.36</v>
      </c>
      <c r="D13" s="115">
        <f t="shared" si="0"/>
        <v>9623.36</v>
      </c>
    </row>
    <row r="14" spans="1:4">
      <c r="A14" s="122">
        <v>41518</v>
      </c>
      <c r="B14" s="125"/>
      <c r="C14" s="126"/>
      <c r="D14" s="115">
        <f t="shared" si="0"/>
        <v>0</v>
      </c>
    </row>
    <row r="15" spans="1:4">
      <c r="A15" s="122">
        <v>41548</v>
      </c>
      <c r="B15" s="125"/>
      <c r="C15" s="126"/>
      <c r="D15" s="115">
        <f t="shared" si="0"/>
        <v>0</v>
      </c>
    </row>
    <row r="16" spans="1:4">
      <c r="A16" s="122">
        <v>41579</v>
      </c>
      <c r="B16" s="125"/>
      <c r="C16" s="126"/>
      <c r="D16" s="115">
        <f t="shared" si="0"/>
        <v>0</v>
      </c>
    </row>
    <row r="17" spans="1:4" ht="15.75" thickBot="1">
      <c r="A17" s="123">
        <v>41609</v>
      </c>
      <c r="B17" s="127"/>
      <c r="C17" s="128"/>
      <c r="D17" s="117">
        <f t="shared" si="0"/>
        <v>0</v>
      </c>
    </row>
    <row r="18" spans="1:4" ht="15.75" thickBot="1">
      <c r="A18" s="124" t="s">
        <v>0</v>
      </c>
      <c r="B18" s="121">
        <f>SUM(B6:B17)</f>
        <v>0</v>
      </c>
      <c r="C18" s="118">
        <f t="shared" ref="C18" si="1">SUM(C6:C17)</f>
        <v>89046.86</v>
      </c>
      <c r="D18" s="119">
        <f>SUM(B18:C18)</f>
        <v>89046.86</v>
      </c>
    </row>
  </sheetData>
  <mergeCells count="2">
    <mergeCell ref="A4:A5"/>
    <mergeCell ref="B4: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zoomScaleNormal="100" workbookViewId="0">
      <pane xSplit="2" ySplit="8" topLeftCell="C9" activePane="bottomRight" state="frozen"/>
      <selection pane="topRight"/>
      <selection pane="bottomLeft"/>
      <selection pane="bottomRight"/>
    </sheetView>
  </sheetViews>
  <sheetFormatPr defaultRowHeight="15"/>
  <cols>
    <col min="1" max="1" width="64.5703125" style="3" customWidth="1"/>
    <col min="2" max="2" width="37.7109375" style="3" customWidth="1"/>
    <col min="3" max="3" width="6.5703125" style="4" customWidth="1"/>
    <col min="4" max="4" width="4.7109375" style="4" customWidth="1"/>
    <col min="5" max="5" width="27.28515625" style="4" customWidth="1"/>
    <col min="6" max="29" width="15.7109375" style="3" customWidth="1"/>
    <col min="30" max="30" width="15.7109375" style="61" customWidth="1"/>
    <col min="31" max="31" width="6.42578125" style="3" customWidth="1"/>
    <col min="32" max="32" width="15.7109375" style="3" customWidth="1"/>
    <col min="33" max="16384" width="9.140625" style="3"/>
  </cols>
  <sheetData>
    <row r="1" spans="1:31">
      <c r="A1" s="1" t="s">
        <v>3</v>
      </c>
      <c r="B1" s="105" t="s">
        <v>116</v>
      </c>
      <c r="C1" s="2"/>
      <c r="D1" s="444" t="s">
        <v>23</v>
      </c>
      <c r="E1" s="444"/>
      <c r="F1" s="444"/>
    </row>
    <row r="2" spans="1:31">
      <c r="A2" s="1" t="s">
        <v>4</v>
      </c>
      <c r="B2" s="134" t="s">
        <v>118</v>
      </c>
      <c r="C2" s="2"/>
      <c r="E2" s="5"/>
      <c r="F2" s="98">
        <v>2012</v>
      </c>
      <c r="G2" s="98">
        <v>2013</v>
      </c>
      <c r="H2" s="98">
        <v>2014</v>
      </c>
      <c r="I2" s="98">
        <v>2015</v>
      </c>
    </row>
    <row r="3" spans="1:31">
      <c r="A3" s="1" t="s">
        <v>5</v>
      </c>
      <c r="B3" s="110" t="s">
        <v>97</v>
      </c>
      <c r="C3" s="6"/>
      <c r="E3" s="108" t="s">
        <v>161</v>
      </c>
      <c r="F3" s="135">
        <v>1873</v>
      </c>
      <c r="G3" s="135">
        <v>1873</v>
      </c>
      <c r="H3" s="135">
        <v>1873</v>
      </c>
      <c r="I3" s="135">
        <v>1873</v>
      </c>
    </row>
    <row r="4" spans="1:31">
      <c r="A4" s="1" t="s">
        <v>7</v>
      </c>
      <c r="B4" s="136">
        <v>40957</v>
      </c>
      <c r="C4" s="8"/>
      <c r="E4" s="108" t="s">
        <v>62</v>
      </c>
      <c r="F4" s="137">
        <v>4046663</v>
      </c>
      <c r="G4" s="137">
        <v>4046663</v>
      </c>
      <c r="H4" s="137">
        <v>4046663</v>
      </c>
      <c r="I4" s="137">
        <v>4046663</v>
      </c>
      <c r="J4" s="10"/>
      <c r="K4" s="10"/>
      <c r="L4" s="10"/>
      <c r="M4" s="10"/>
      <c r="N4" s="10"/>
      <c r="O4" s="10"/>
      <c r="P4" s="10"/>
      <c r="Q4" s="10"/>
      <c r="R4" s="10"/>
      <c r="S4" s="10"/>
      <c r="T4" s="10"/>
      <c r="U4" s="10"/>
      <c r="V4" s="10"/>
      <c r="W4" s="10"/>
      <c r="X4" s="10"/>
      <c r="Y4" s="10"/>
      <c r="Z4" s="10"/>
      <c r="AA4" s="10"/>
      <c r="AB4" s="10"/>
      <c r="AC4" s="10"/>
      <c r="AD4" s="133"/>
    </row>
    <row r="5" spans="1:31">
      <c r="A5" s="45" t="s">
        <v>8</v>
      </c>
      <c r="B5" s="136">
        <v>39948</v>
      </c>
      <c r="C5" s="8"/>
      <c r="E5" s="129"/>
      <c r="F5" s="130"/>
      <c r="G5" s="10"/>
      <c r="H5" s="10"/>
      <c r="I5" s="10"/>
      <c r="J5" s="10"/>
      <c r="K5" s="10"/>
      <c r="L5" s="10"/>
      <c r="M5" s="10"/>
      <c r="N5" s="10"/>
      <c r="O5" s="10"/>
      <c r="P5" s="10"/>
      <c r="Q5" s="371"/>
      <c r="R5" s="371"/>
      <c r="S5" s="10"/>
      <c r="T5" s="10"/>
      <c r="U5" s="10"/>
      <c r="V5" s="10"/>
      <c r="W5" s="10"/>
      <c r="X5" s="10"/>
      <c r="Y5" s="10"/>
      <c r="Z5" s="10"/>
      <c r="AA5" s="10"/>
      <c r="AB5" s="10"/>
      <c r="AC5" s="10"/>
      <c r="AD5" s="133"/>
    </row>
    <row r="6" spans="1:31">
      <c r="A6" s="1" t="s">
        <v>86</v>
      </c>
      <c r="B6" s="136">
        <v>40909</v>
      </c>
      <c r="C6" s="8"/>
      <c r="E6" s="131"/>
      <c r="F6" s="154"/>
      <c r="G6" s="155"/>
      <c r="H6" s="155"/>
      <c r="I6" s="155"/>
      <c r="J6" s="155"/>
      <c r="K6" s="155"/>
      <c r="L6" s="155"/>
      <c r="M6" s="155"/>
      <c r="N6" s="155"/>
      <c r="O6" s="155"/>
      <c r="P6" s="155"/>
      <c r="Q6" s="155"/>
      <c r="R6" s="155"/>
      <c r="S6" s="155"/>
      <c r="T6" s="155"/>
      <c r="U6" s="155"/>
      <c r="V6" s="155"/>
      <c r="W6" s="155"/>
      <c r="X6" s="155"/>
      <c r="Y6" s="155"/>
      <c r="Z6" s="155"/>
      <c r="AA6" s="155"/>
      <c r="AB6" s="155"/>
      <c r="AC6" s="155"/>
      <c r="AD6" s="156"/>
    </row>
    <row r="7" spans="1:31">
      <c r="A7" s="1" t="s">
        <v>2</v>
      </c>
      <c r="B7" s="58">
        <v>41456</v>
      </c>
      <c r="C7" s="12"/>
      <c r="F7" s="157"/>
      <c r="G7" s="158"/>
      <c r="H7" s="158"/>
      <c r="I7" s="158"/>
      <c r="J7" s="158"/>
      <c r="K7" s="158"/>
      <c r="L7" s="158"/>
      <c r="M7" s="158"/>
      <c r="N7" s="158"/>
      <c r="O7" s="158"/>
      <c r="P7" s="158"/>
      <c r="Q7" s="158"/>
      <c r="R7" s="158"/>
      <c r="S7" s="158"/>
      <c r="T7" s="158"/>
      <c r="U7" s="158"/>
      <c r="V7" s="158"/>
      <c r="W7" s="158"/>
      <c r="X7" s="158"/>
      <c r="Y7" s="158"/>
      <c r="Z7" s="158"/>
      <c r="AA7" s="158"/>
      <c r="AB7" s="158"/>
      <c r="AC7" s="158"/>
      <c r="AD7" s="156"/>
      <c r="AE7" s="44" t="s">
        <v>33</v>
      </c>
    </row>
    <row r="8" spans="1:31" ht="15" customHeight="1">
      <c r="F8" s="14">
        <v>40909</v>
      </c>
      <c r="G8" s="14">
        <v>40940</v>
      </c>
      <c r="H8" s="14">
        <v>40969</v>
      </c>
      <c r="I8" s="14">
        <v>41000</v>
      </c>
      <c r="J8" s="14">
        <v>41030</v>
      </c>
      <c r="K8" s="14">
        <v>41061</v>
      </c>
      <c r="L8" s="14">
        <v>41091</v>
      </c>
      <c r="M8" s="14">
        <v>41122</v>
      </c>
      <c r="N8" s="14">
        <v>41153</v>
      </c>
      <c r="O8" s="14">
        <v>41183</v>
      </c>
      <c r="P8" s="14">
        <v>41214</v>
      </c>
      <c r="Q8" s="14">
        <v>41244</v>
      </c>
      <c r="R8" s="14">
        <v>41275</v>
      </c>
      <c r="S8" s="14">
        <v>41306</v>
      </c>
      <c r="T8" s="14">
        <v>41334</v>
      </c>
      <c r="U8" s="14">
        <v>41365</v>
      </c>
      <c r="V8" s="14">
        <v>41395</v>
      </c>
      <c r="W8" s="14">
        <v>41426</v>
      </c>
      <c r="X8" s="14">
        <v>41456</v>
      </c>
      <c r="Y8" s="14">
        <v>41487</v>
      </c>
      <c r="Z8" s="14">
        <v>41518</v>
      </c>
      <c r="AA8" s="14">
        <v>41548</v>
      </c>
      <c r="AB8" s="14">
        <v>41579</v>
      </c>
      <c r="AC8" s="14">
        <v>41609</v>
      </c>
      <c r="AD8" s="15" t="s">
        <v>0</v>
      </c>
      <c r="AE8" s="4">
        <v>1</v>
      </c>
    </row>
    <row r="9" spans="1:31" ht="15" customHeight="1">
      <c r="A9" s="12"/>
      <c r="B9" s="12"/>
      <c r="E9" s="16" t="s">
        <v>29</v>
      </c>
      <c r="F9" s="138">
        <v>1</v>
      </c>
      <c r="G9" s="138">
        <v>2</v>
      </c>
      <c r="H9" s="138">
        <v>3</v>
      </c>
      <c r="I9" s="138">
        <v>4</v>
      </c>
      <c r="J9" s="138">
        <v>5</v>
      </c>
      <c r="K9" s="138">
        <v>6</v>
      </c>
      <c r="L9" s="138">
        <v>7</v>
      </c>
      <c r="M9" s="138">
        <v>8</v>
      </c>
      <c r="N9" s="138">
        <v>9</v>
      </c>
      <c r="O9" s="138">
        <v>10</v>
      </c>
      <c r="P9" s="138">
        <v>11</v>
      </c>
      <c r="Q9" s="138">
        <v>12</v>
      </c>
      <c r="R9" s="138">
        <v>1</v>
      </c>
      <c r="S9" s="138">
        <v>2</v>
      </c>
      <c r="T9" s="138">
        <v>3</v>
      </c>
      <c r="U9" s="138">
        <v>4</v>
      </c>
      <c r="V9" s="138">
        <v>5</v>
      </c>
      <c r="W9" s="138">
        <v>6</v>
      </c>
      <c r="X9" s="138">
        <v>7</v>
      </c>
      <c r="Y9" s="138">
        <v>8</v>
      </c>
      <c r="Z9" s="138">
        <v>9</v>
      </c>
      <c r="AA9" s="138">
        <v>10</v>
      </c>
      <c r="AB9" s="138">
        <v>11</v>
      </c>
      <c r="AC9" s="138">
        <v>12</v>
      </c>
      <c r="AD9" s="139"/>
      <c r="AE9" s="4">
        <v>2</v>
      </c>
    </row>
    <row r="10" spans="1:31">
      <c r="A10" s="140" t="s">
        <v>95</v>
      </c>
      <c r="B10" s="141"/>
      <c r="E10" s="13" t="s">
        <v>25</v>
      </c>
      <c r="F10" s="112"/>
      <c r="G10" s="112"/>
      <c r="H10" s="22"/>
      <c r="I10" s="22"/>
      <c r="J10" s="22"/>
      <c r="K10" s="22"/>
      <c r="L10" s="22"/>
      <c r="M10" s="22"/>
      <c r="N10" s="22"/>
      <c r="O10" s="22"/>
      <c r="P10" s="22"/>
      <c r="Q10" s="22"/>
      <c r="R10" s="22"/>
      <c r="S10" s="22"/>
      <c r="T10" s="22"/>
      <c r="U10" s="22"/>
      <c r="V10" s="22"/>
      <c r="W10" s="22"/>
      <c r="X10" s="22"/>
      <c r="Y10" s="22"/>
      <c r="Z10" s="22"/>
      <c r="AA10" s="22"/>
      <c r="AB10" s="22"/>
      <c r="AC10" s="22"/>
      <c r="AD10" s="142"/>
      <c r="AE10" s="4">
        <v>3</v>
      </c>
    </row>
    <row r="11" spans="1:31">
      <c r="A11" s="18" t="s">
        <v>20</v>
      </c>
      <c r="B11" s="19">
        <f>HLOOKUP($B$7,$F$8:$AC$75,AE11,FALSE)</f>
        <v>366.79574699998511</v>
      </c>
      <c r="E11" s="143" t="s">
        <v>24</v>
      </c>
      <c r="F11" s="144">
        <v>0</v>
      </c>
      <c r="G11" s="144">
        <v>16</v>
      </c>
      <c r="H11" s="144">
        <v>46</v>
      </c>
      <c r="I11" s="144">
        <v>83</v>
      </c>
      <c r="J11" s="144">
        <v>45</v>
      </c>
      <c r="K11" s="144">
        <v>179.49339000000083</v>
      </c>
      <c r="L11" s="144">
        <v>95.696622000002151</v>
      </c>
      <c r="M11" s="144">
        <v>298.52018099999611</v>
      </c>
      <c r="N11" s="144">
        <v>331.96374900000444</v>
      </c>
      <c r="O11" s="144">
        <v>418.73897700000657</v>
      </c>
      <c r="P11" s="144">
        <v>0</v>
      </c>
      <c r="Q11" s="144">
        <v>533.60512200000198</v>
      </c>
      <c r="R11" s="144">
        <v>0</v>
      </c>
      <c r="S11" s="144">
        <v>437.01935399997228</v>
      </c>
      <c r="T11" s="144">
        <v>344.88878399998293</v>
      </c>
      <c r="U11" s="144">
        <v>124.45020899999281</v>
      </c>
      <c r="V11" s="309">
        <v>327.48003899998901</v>
      </c>
      <c r="W11" s="380">
        <v>253.61605799997801</v>
      </c>
      <c r="X11" s="144">
        <v>366.79574699998511</v>
      </c>
      <c r="Y11" s="144"/>
      <c r="Z11" s="144"/>
      <c r="AA11" s="144"/>
      <c r="AB11" s="144"/>
      <c r="AC11" s="144"/>
      <c r="AD11" s="24">
        <f>SUM(F11:AC11)</f>
        <v>3902.2682319999126</v>
      </c>
      <c r="AE11" s="4">
        <v>4</v>
      </c>
    </row>
    <row r="12" spans="1:31">
      <c r="A12" s="18" t="s">
        <v>96</v>
      </c>
      <c r="B12" s="73">
        <f>HLOOKUP($B$7,$F$8:$AC$75,AE12,FALSE)</f>
        <v>0.1325904299999936</v>
      </c>
      <c r="E12" s="143" t="s">
        <v>24</v>
      </c>
      <c r="F12" s="145">
        <v>0</v>
      </c>
      <c r="G12" s="145">
        <v>1.0161720000000001E-2</v>
      </c>
      <c r="H12" s="145">
        <v>2.4463890000000012E-2</v>
      </c>
      <c r="I12" s="145">
        <v>4.9947299999999993E-2</v>
      </c>
      <c r="J12" s="145">
        <v>2.5958969999999987E-2</v>
      </c>
      <c r="K12" s="145">
        <v>9.6325739999999632E-2</v>
      </c>
      <c r="L12" s="145">
        <v>5.5396710000000016E-2</v>
      </c>
      <c r="M12" s="145">
        <v>0.13203728999999942</v>
      </c>
      <c r="N12" s="145">
        <v>0.12227165999999756</v>
      </c>
      <c r="O12" s="145">
        <v>0.15844868999999817</v>
      </c>
      <c r="P12" s="145">
        <v>0</v>
      </c>
      <c r="Q12" s="145">
        <v>0.21248441999999501</v>
      </c>
      <c r="R12" s="145">
        <v>0</v>
      </c>
      <c r="S12" s="145">
        <v>0.16655759999999176</v>
      </c>
      <c r="T12" s="145">
        <v>0.11848715999999659</v>
      </c>
      <c r="U12" s="145">
        <v>3.7107809999998187E-2</v>
      </c>
      <c r="V12" s="379">
        <v>0.10926656999999462</v>
      </c>
      <c r="W12" s="381">
        <v>8.5936949999997125E-2</v>
      </c>
      <c r="X12" s="145">
        <v>0.1325904299999936</v>
      </c>
      <c r="Y12" s="145"/>
      <c r="Z12" s="145"/>
      <c r="AA12" s="145"/>
      <c r="AB12" s="145"/>
      <c r="AC12" s="145"/>
      <c r="AD12" s="78">
        <f>SUM(F12:AC12)</f>
        <v>1.5374429099999618</v>
      </c>
      <c r="AE12" s="4">
        <v>5</v>
      </c>
    </row>
    <row r="13" spans="1:31">
      <c r="A13" s="18" t="s">
        <v>21</v>
      </c>
      <c r="B13" s="19">
        <f>HLOOKUP($B$7,$F$8:$AC$75,AE13,FALSE)</f>
        <v>0</v>
      </c>
      <c r="E13" s="143" t="s">
        <v>24</v>
      </c>
      <c r="F13" s="144">
        <v>0</v>
      </c>
      <c r="G13" s="144">
        <v>0</v>
      </c>
      <c r="H13" s="144">
        <v>0</v>
      </c>
      <c r="I13" s="144">
        <v>0</v>
      </c>
      <c r="J13" s="144">
        <v>0</v>
      </c>
      <c r="K13" s="144">
        <v>0</v>
      </c>
      <c r="L13" s="144">
        <v>0</v>
      </c>
      <c r="M13" s="144">
        <v>0</v>
      </c>
      <c r="N13" s="144">
        <v>0</v>
      </c>
      <c r="O13" s="144">
        <v>0</v>
      </c>
      <c r="P13" s="144">
        <v>0</v>
      </c>
      <c r="Q13" s="144">
        <v>0</v>
      </c>
      <c r="R13" s="144">
        <v>0</v>
      </c>
      <c r="S13" s="144">
        <v>0</v>
      </c>
      <c r="T13" s="144">
        <v>0</v>
      </c>
      <c r="U13" s="144">
        <v>0</v>
      </c>
      <c r="V13" s="144">
        <v>0</v>
      </c>
      <c r="W13" s="144">
        <v>0</v>
      </c>
      <c r="X13" s="398">
        <v>0</v>
      </c>
      <c r="Y13" s="144"/>
      <c r="Z13" s="144"/>
      <c r="AA13" s="144"/>
      <c r="AB13" s="144"/>
      <c r="AC13" s="144"/>
      <c r="AD13" s="24">
        <f>SUM(F13:AC13)</f>
        <v>0</v>
      </c>
      <c r="AE13" s="4">
        <v>6</v>
      </c>
    </row>
    <row r="14" spans="1:31">
      <c r="A14" s="140" t="s">
        <v>76</v>
      </c>
      <c r="B14" s="141"/>
      <c r="E14" s="5"/>
      <c r="F14" s="22"/>
      <c r="G14" s="22"/>
      <c r="H14" s="22"/>
      <c r="I14" s="22"/>
      <c r="J14" s="22"/>
      <c r="K14" s="22"/>
      <c r="L14" s="22"/>
      <c r="M14" s="22"/>
      <c r="N14" s="22"/>
      <c r="O14" s="22"/>
      <c r="P14" s="22"/>
      <c r="Q14" s="22"/>
      <c r="R14" s="22"/>
      <c r="S14" s="22"/>
      <c r="T14" s="22"/>
      <c r="U14" s="22"/>
      <c r="V14" s="22"/>
      <c r="W14" s="22"/>
      <c r="X14" s="22"/>
      <c r="Y14" s="22"/>
      <c r="Z14" s="22"/>
      <c r="AA14" s="22"/>
      <c r="AB14" s="22"/>
      <c r="AC14" s="22"/>
      <c r="AD14" s="142"/>
      <c r="AE14" s="4">
        <v>7</v>
      </c>
    </row>
    <row r="15" spans="1:31">
      <c r="A15" s="1" t="s">
        <v>75</v>
      </c>
      <c r="B15" s="23">
        <f>HLOOKUP($B$7,$F$8:$AC$75,AE15,FALSE)</f>
        <v>1873</v>
      </c>
      <c r="E15" s="5"/>
      <c r="F15" s="24">
        <f>$F$3</f>
        <v>1873</v>
      </c>
      <c r="G15" s="24">
        <f>$F$3</f>
        <v>1873</v>
      </c>
      <c r="H15" s="24">
        <f t="shared" ref="H15:Q15" si="0">$F$3</f>
        <v>1873</v>
      </c>
      <c r="I15" s="24">
        <f t="shared" si="0"/>
        <v>1873</v>
      </c>
      <c r="J15" s="24">
        <f t="shared" si="0"/>
        <v>1873</v>
      </c>
      <c r="K15" s="24">
        <f t="shared" si="0"/>
        <v>1873</v>
      </c>
      <c r="L15" s="24">
        <f t="shared" si="0"/>
        <v>1873</v>
      </c>
      <c r="M15" s="24">
        <f t="shared" si="0"/>
        <v>1873</v>
      </c>
      <c r="N15" s="24">
        <f t="shared" si="0"/>
        <v>1873</v>
      </c>
      <c r="O15" s="24">
        <f t="shared" si="0"/>
        <v>1873</v>
      </c>
      <c r="P15" s="24">
        <f t="shared" si="0"/>
        <v>1873</v>
      </c>
      <c r="Q15" s="24">
        <f t="shared" si="0"/>
        <v>1873</v>
      </c>
      <c r="R15" s="24">
        <f>$G$3</f>
        <v>1873</v>
      </c>
      <c r="S15" s="24">
        <f t="shared" ref="S15:AC15" si="1">$G$3</f>
        <v>1873</v>
      </c>
      <c r="T15" s="24">
        <f t="shared" si="1"/>
        <v>1873</v>
      </c>
      <c r="U15" s="24">
        <f t="shared" si="1"/>
        <v>1873</v>
      </c>
      <c r="V15" s="24">
        <f t="shared" si="1"/>
        <v>1873</v>
      </c>
      <c r="W15" s="24">
        <f t="shared" si="1"/>
        <v>1873</v>
      </c>
      <c r="X15" s="24">
        <f t="shared" si="1"/>
        <v>1873</v>
      </c>
      <c r="Y15" s="24">
        <f t="shared" si="1"/>
        <v>1873</v>
      </c>
      <c r="Z15" s="24">
        <f t="shared" si="1"/>
        <v>1873</v>
      </c>
      <c r="AA15" s="24">
        <f t="shared" si="1"/>
        <v>1873</v>
      </c>
      <c r="AB15" s="24">
        <f t="shared" si="1"/>
        <v>1873</v>
      </c>
      <c r="AC15" s="24">
        <f t="shared" si="1"/>
        <v>1873</v>
      </c>
      <c r="AD15" s="142"/>
      <c r="AE15" s="4">
        <v>8</v>
      </c>
    </row>
    <row r="16" spans="1:31">
      <c r="A16" s="1" t="s">
        <v>77</v>
      </c>
      <c r="B16" s="23">
        <f>HLOOKUP($B$7,$F$8:$AC$75,AE16,FALSE)</f>
        <v>1092.5833333333335</v>
      </c>
      <c r="E16" s="5"/>
      <c r="F16" s="24">
        <f>F15*(F9/12)</f>
        <v>156.08333333333331</v>
      </c>
      <c r="G16" s="24">
        <f t="shared" ref="G16:Q16" si="2">G15*(G9/12)</f>
        <v>312.16666666666663</v>
      </c>
      <c r="H16" s="24">
        <f t="shared" si="2"/>
        <v>468.25</v>
      </c>
      <c r="I16" s="24">
        <f t="shared" si="2"/>
        <v>624.33333333333326</v>
      </c>
      <c r="J16" s="24">
        <f t="shared" si="2"/>
        <v>780.41666666666674</v>
      </c>
      <c r="K16" s="24">
        <f t="shared" si="2"/>
        <v>936.5</v>
      </c>
      <c r="L16" s="24">
        <f t="shared" si="2"/>
        <v>1092.5833333333335</v>
      </c>
      <c r="M16" s="24">
        <f t="shared" si="2"/>
        <v>1248.6666666666665</v>
      </c>
      <c r="N16" s="24">
        <f t="shared" si="2"/>
        <v>1404.75</v>
      </c>
      <c r="O16" s="24">
        <f t="shared" si="2"/>
        <v>1560.8333333333335</v>
      </c>
      <c r="P16" s="24">
        <f t="shared" si="2"/>
        <v>1716.9166666666665</v>
      </c>
      <c r="Q16" s="24">
        <f t="shared" si="2"/>
        <v>1873</v>
      </c>
      <c r="R16" s="24">
        <f>R15*(R9/12)</f>
        <v>156.08333333333331</v>
      </c>
      <c r="S16" s="24">
        <f t="shared" ref="S16:AC16" si="3">S15*(S9/12)</f>
        <v>312.16666666666663</v>
      </c>
      <c r="T16" s="24">
        <f t="shared" si="3"/>
        <v>468.25</v>
      </c>
      <c r="U16" s="24">
        <f t="shared" si="3"/>
        <v>624.33333333333326</v>
      </c>
      <c r="V16" s="24">
        <f t="shared" si="3"/>
        <v>780.41666666666674</v>
      </c>
      <c r="W16" s="24">
        <f t="shared" si="3"/>
        <v>936.5</v>
      </c>
      <c r="X16" s="24">
        <f t="shared" si="3"/>
        <v>1092.5833333333335</v>
      </c>
      <c r="Y16" s="24">
        <f t="shared" si="3"/>
        <v>1248.6666666666665</v>
      </c>
      <c r="Z16" s="24">
        <f t="shared" si="3"/>
        <v>1404.75</v>
      </c>
      <c r="AA16" s="24">
        <f t="shared" si="3"/>
        <v>1560.8333333333335</v>
      </c>
      <c r="AB16" s="24">
        <f t="shared" si="3"/>
        <v>1716.9166666666665</v>
      </c>
      <c r="AC16" s="24">
        <f t="shared" si="3"/>
        <v>1873</v>
      </c>
      <c r="AD16" s="142"/>
      <c r="AE16" s="4">
        <v>9</v>
      </c>
    </row>
    <row r="17" spans="1:31">
      <c r="A17" s="84" t="s">
        <v>70</v>
      </c>
      <c r="B17" s="19">
        <f>HLOOKUP($B$7,$F$8:$AC$75,AE17,FALSE)</f>
        <v>1854.2501909999003</v>
      </c>
      <c r="E17" s="5"/>
      <c r="F17" s="21">
        <f>F11</f>
        <v>0</v>
      </c>
      <c r="G17" s="21">
        <f>F17+G11</f>
        <v>16</v>
      </c>
      <c r="H17" s="21">
        <f t="shared" ref="H17:Q17" si="4">G17+H11</f>
        <v>62</v>
      </c>
      <c r="I17" s="21">
        <f t="shared" si="4"/>
        <v>145</v>
      </c>
      <c r="J17" s="21">
        <f t="shared" si="4"/>
        <v>190</v>
      </c>
      <c r="K17" s="21">
        <f t="shared" si="4"/>
        <v>369.49339000000083</v>
      </c>
      <c r="L17" s="21">
        <f t="shared" si="4"/>
        <v>465.19001200000298</v>
      </c>
      <c r="M17" s="21">
        <f t="shared" si="4"/>
        <v>763.71019299999909</v>
      </c>
      <c r="N17" s="21">
        <f t="shared" si="4"/>
        <v>1095.6739420000035</v>
      </c>
      <c r="O17" s="21">
        <f t="shared" si="4"/>
        <v>1514.4129190000101</v>
      </c>
      <c r="P17" s="21">
        <f t="shared" si="4"/>
        <v>1514.4129190000101</v>
      </c>
      <c r="Q17" s="21">
        <f t="shared" si="4"/>
        <v>2048.0180410000121</v>
      </c>
      <c r="R17" s="21">
        <f>R11</f>
        <v>0</v>
      </c>
      <c r="S17" s="21">
        <f t="shared" ref="S17:AC17" si="5">R17+S11</f>
        <v>437.01935399997228</v>
      </c>
      <c r="T17" s="21">
        <f t="shared" si="5"/>
        <v>781.90813799995522</v>
      </c>
      <c r="U17" s="21">
        <f t="shared" si="5"/>
        <v>906.35834699994803</v>
      </c>
      <c r="V17" s="21">
        <f t="shared" si="5"/>
        <v>1233.8383859999371</v>
      </c>
      <c r="W17" s="21">
        <f t="shared" si="5"/>
        <v>1487.4544439999152</v>
      </c>
      <c r="X17" s="21">
        <f t="shared" si="5"/>
        <v>1854.2501909999003</v>
      </c>
      <c r="Y17" s="21">
        <f t="shared" si="5"/>
        <v>1854.2501909999003</v>
      </c>
      <c r="Z17" s="21">
        <f t="shared" si="5"/>
        <v>1854.2501909999003</v>
      </c>
      <c r="AA17" s="21">
        <f t="shared" si="5"/>
        <v>1854.2501909999003</v>
      </c>
      <c r="AB17" s="21">
        <f t="shared" si="5"/>
        <v>1854.2501909999003</v>
      </c>
      <c r="AC17" s="21">
        <f t="shared" si="5"/>
        <v>1854.2501909999003</v>
      </c>
      <c r="AD17" s="146"/>
      <c r="AE17" s="4">
        <v>10</v>
      </c>
    </row>
    <row r="18" spans="1:31">
      <c r="A18" s="84" t="s">
        <v>12</v>
      </c>
      <c r="B18" s="19">
        <f>HLOOKUP($B$7,$F$8:$AC$75,AE18,FALSE)</f>
        <v>833.19122700000025</v>
      </c>
      <c r="E18" s="143" t="s">
        <v>110</v>
      </c>
      <c r="F18" s="144">
        <v>0</v>
      </c>
      <c r="G18" s="144">
        <v>15.096924000000001</v>
      </c>
      <c r="H18" s="144">
        <v>27.620927999999999</v>
      </c>
      <c r="I18" s="144">
        <v>9.6862860000000026</v>
      </c>
      <c r="J18" s="144">
        <v>185.63604300000006</v>
      </c>
      <c r="K18" s="144">
        <v>190.04399999999998</v>
      </c>
      <c r="L18" s="144">
        <v>474.91925400000184</v>
      </c>
      <c r="M18" s="144">
        <v>646.59055500000079</v>
      </c>
      <c r="N18" s="144">
        <v>569.03227199999992</v>
      </c>
      <c r="O18" s="144">
        <v>474.69373200000138</v>
      </c>
      <c r="P18" s="144">
        <v>689.30973899999992</v>
      </c>
      <c r="Q18" s="144">
        <v>418.29667200000051</v>
      </c>
      <c r="R18" s="144">
        <v>652.7863619999988</v>
      </c>
      <c r="S18" s="144">
        <v>355.24619100000052</v>
      </c>
      <c r="T18" s="144">
        <v>172.856763</v>
      </c>
      <c r="U18" s="144">
        <v>313.21897199999978</v>
      </c>
      <c r="V18" s="311">
        <v>303.75982800000099</v>
      </c>
      <c r="W18" s="382">
        <v>603.26348400000347</v>
      </c>
      <c r="X18" s="144">
        <v>833.19122700000025</v>
      </c>
      <c r="Y18" s="144"/>
      <c r="Z18" s="144"/>
      <c r="AA18" s="144"/>
      <c r="AB18" s="144"/>
      <c r="AC18" s="144"/>
      <c r="AD18" s="146"/>
      <c r="AE18" s="4">
        <v>11</v>
      </c>
    </row>
    <row r="19" spans="1:31">
      <c r="A19" s="85" t="s">
        <v>39</v>
      </c>
      <c r="B19" s="50">
        <f>HLOOKUP($B$7,$F$8:$AC$75,AE19,FALSE)</f>
        <v>2687.4414179999003</v>
      </c>
      <c r="C19" s="90"/>
      <c r="D19" s="90"/>
      <c r="E19" s="90"/>
      <c r="F19" s="26">
        <f>F17+F18</f>
        <v>0</v>
      </c>
      <c r="G19" s="26">
        <f t="shared" ref="G19:Q19" si="6">G17+G18</f>
        <v>31.096924000000001</v>
      </c>
      <c r="H19" s="26">
        <f t="shared" si="6"/>
        <v>89.620927999999992</v>
      </c>
      <c r="I19" s="26">
        <f t="shared" si="6"/>
        <v>154.686286</v>
      </c>
      <c r="J19" s="26">
        <f t="shared" si="6"/>
        <v>375.63604300000009</v>
      </c>
      <c r="K19" s="26">
        <f t="shared" si="6"/>
        <v>559.53739000000087</v>
      </c>
      <c r="L19" s="26">
        <f t="shared" si="6"/>
        <v>940.10926600000482</v>
      </c>
      <c r="M19" s="26">
        <f t="shared" si="6"/>
        <v>1410.3007479999999</v>
      </c>
      <c r="N19" s="26">
        <f t="shared" si="6"/>
        <v>1664.7062140000035</v>
      </c>
      <c r="O19" s="26">
        <f t="shared" si="6"/>
        <v>1989.1066510000114</v>
      </c>
      <c r="P19" s="26">
        <f t="shared" si="6"/>
        <v>2203.7226580000101</v>
      </c>
      <c r="Q19" s="26">
        <f t="shared" si="6"/>
        <v>2466.3147130000125</v>
      </c>
      <c r="R19" s="26">
        <f>R17+R18</f>
        <v>652.7863619999988</v>
      </c>
      <c r="S19" s="26">
        <f t="shared" ref="S19:AC19" si="7">S17+S18</f>
        <v>792.2655449999728</v>
      </c>
      <c r="T19" s="26">
        <f t="shared" si="7"/>
        <v>954.76490099995522</v>
      </c>
      <c r="U19" s="26">
        <f t="shared" si="7"/>
        <v>1219.5773189999477</v>
      </c>
      <c r="V19" s="26">
        <f t="shared" si="7"/>
        <v>1537.5982139999383</v>
      </c>
      <c r="W19" s="26">
        <f t="shared" si="7"/>
        <v>2090.7179279999186</v>
      </c>
      <c r="X19" s="26">
        <f t="shared" si="7"/>
        <v>2687.4414179999003</v>
      </c>
      <c r="Y19" s="26">
        <f t="shared" si="7"/>
        <v>1854.2501909999003</v>
      </c>
      <c r="Z19" s="26">
        <f t="shared" si="7"/>
        <v>1854.2501909999003</v>
      </c>
      <c r="AA19" s="26">
        <f t="shared" si="7"/>
        <v>1854.2501909999003</v>
      </c>
      <c r="AB19" s="26">
        <f t="shared" si="7"/>
        <v>1854.2501909999003</v>
      </c>
      <c r="AC19" s="26">
        <f t="shared" si="7"/>
        <v>1854.2501909999003</v>
      </c>
      <c r="AD19" s="142"/>
      <c r="AE19" s="4">
        <v>12</v>
      </c>
    </row>
    <row r="20" spans="1:31">
      <c r="A20" s="84" t="s">
        <v>105</v>
      </c>
      <c r="B20" s="86">
        <f>IFERROR(HLOOKUP($B$7,$F$8:$AC$75,AE20,FALSE),"-  ")</f>
        <v>0.98998942391879352</v>
      </c>
      <c r="F20" s="86">
        <f t="shared" ref="F20:AC20" si="8">IFERROR(F17/F15,"-  ")</f>
        <v>0</v>
      </c>
      <c r="G20" s="86">
        <f t="shared" si="8"/>
        <v>8.5424452749599568E-3</v>
      </c>
      <c r="H20" s="86">
        <f t="shared" si="8"/>
        <v>3.3101975440469833E-2</v>
      </c>
      <c r="I20" s="86">
        <f t="shared" si="8"/>
        <v>7.7415910304324612E-2</v>
      </c>
      <c r="J20" s="86">
        <f t="shared" si="8"/>
        <v>0.10144153764014949</v>
      </c>
      <c r="K20" s="86">
        <f t="shared" si="8"/>
        <v>0.19727356647090274</v>
      </c>
      <c r="L20" s="86">
        <f t="shared" si="8"/>
        <v>0.24836626374799944</v>
      </c>
      <c r="M20" s="86">
        <f t="shared" si="8"/>
        <v>0.40774703310197496</v>
      </c>
      <c r="N20" s="86">
        <f t="shared" si="8"/>
        <v>0.58498341804591758</v>
      </c>
      <c r="O20" s="86">
        <f t="shared" si="8"/>
        <v>0.80854934276562207</v>
      </c>
      <c r="P20" s="86">
        <f t="shared" si="8"/>
        <v>0.80854934276562207</v>
      </c>
      <c r="Q20" s="86">
        <f t="shared" si="8"/>
        <v>1.0934426273358313</v>
      </c>
      <c r="R20" s="86">
        <f t="shared" si="8"/>
        <v>0</v>
      </c>
      <c r="S20" s="86">
        <f t="shared" si="8"/>
        <v>0.23332586972769476</v>
      </c>
      <c r="T20" s="86">
        <f t="shared" si="8"/>
        <v>0.41746296743190348</v>
      </c>
      <c r="U20" s="86">
        <f t="shared" si="8"/>
        <v>0.48390728617188894</v>
      </c>
      <c r="V20" s="86">
        <f t="shared" si="8"/>
        <v>0.65874980565933638</v>
      </c>
      <c r="W20" s="86">
        <f t="shared" si="8"/>
        <v>0.79415613667907914</v>
      </c>
      <c r="X20" s="86">
        <f t="shared" si="8"/>
        <v>0.98998942391879352</v>
      </c>
      <c r="Y20" s="86">
        <f t="shared" si="8"/>
        <v>0.98998942391879352</v>
      </c>
      <c r="Z20" s="86">
        <f t="shared" si="8"/>
        <v>0.98998942391879352</v>
      </c>
      <c r="AA20" s="86">
        <f t="shared" si="8"/>
        <v>0.98998942391879352</v>
      </c>
      <c r="AB20" s="86">
        <f t="shared" si="8"/>
        <v>0.98998942391879352</v>
      </c>
      <c r="AC20" s="86">
        <f t="shared" si="8"/>
        <v>0.98998942391879352</v>
      </c>
      <c r="AD20" s="147"/>
      <c r="AE20" s="4">
        <v>13</v>
      </c>
    </row>
    <row r="21" spans="1:31">
      <c r="A21" s="84" t="s">
        <v>106</v>
      </c>
      <c r="B21" s="86">
        <f>IFERROR(HLOOKUP($B$7,$F$8:$AC$75,AE21,FALSE),"-  ")</f>
        <v>1.4348325776828086</v>
      </c>
      <c r="F21" s="86">
        <f t="shared" ref="F21:AC21" si="9">IFERROR(F19/F15,"-  ")</f>
        <v>0</v>
      </c>
      <c r="G21" s="86">
        <f t="shared" si="9"/>
        <v>1.6602735718099306E-2</v>
      </c>
      <c r="H21" s="86">
        <f t="shared" si="9"/>
        <v>4.7848867058195403E-2</v>
      </c>
      <c r="I21" s="86">
        <f t="shared" si="9"/>
        <v>8.2587445808862778E-2</v>
      </c>
      <c r="J21" s="86">
        <f t="shared" si="9"/>
        <v>0.20055314628937537</v>
      </c>
      <c r="K21" s="86">
        <f t="shared" si="9"/>
        <v>0.2987385958355584</v>
      </c>
      <c r="L21" s="86">
        <f t="shared" si="9"/>
        <v>0.5019269973304884</v>
      </c>
      <c r="M21" s="86">
        <f t="shared" si="9"/>
        <v>0.75296356006406828</v>
      </c>
      <c r="N21" s="86">
        <f t="shared" si="9"/>
        <v>0.88879135824880051</v>
      </c>
      <c r="O21" s="86">
        <f t="shared" si="9"/>
        <v>1.0619896695141546</v>
      </c>
      <c r="P21" s="86">
        <f t="shared" si="9"/>
        <v>1.1765737629471491</v>
      </c>
      <c r="Q21" s="86">
        <f t="shared" si="9"/>
        <v>1.3167724041644486</v>
      </c>
      <c r="R21" s="86">
        <f t="shared" si="9"/>
        <v>0.34852448585157436</v>
      </c>
      <c r="S21" s="86">
        <f t="shared" si="9"/>
        <v>0.42299281633741209</v>
      </c>
      <c r="T21" s="86">
        <f t="shared" si="9"/>
        <v>0.50975168232779244</v>
      </c>
      <c r="U21" s="86">
        <f t="shared" si="9"/>
        <v>0.65113578163371477</v>
      </c>
      <c r="V21" s="86">
        <f t="shared" si="9"/>
        <v>0.82092803737316511</v>
      </c>
      <c r="W21" s="86">
        <f t="shared" si="9"/>
        <v>1.116240217832311</v>
      </c>
      <c r="X21" s="86">
        <f t="shared" si="9"/>
        <v>1.4348325776828086</v>
      </c>
      <c r="Y21" s="86">
        <f t="shared" si="9"/>
        <v>0.98998942391879352</v>
      </c>
      <c r="Z21" s="86">
        <f t="shared" si="9"/>
        <v>0.98998942391879352</v>
      </c>
      <c r="AA21" s="86">
        <f t="shared" si="9"/>
        <v>0.98998942391879352</v>
      </c>
      <c r="AB21" s="86">
        <f t="shared" si="9"/>
        <v>0.98998942391879352</v>
      </c>
      <c r="AC21" s="86">
        <f t="shared" si="9"/>
        <v>0.98998942391879352</v>
      </c>
      <c r="AD21" s="147"/>
      <c r="AE21" s="4">
        <v>14</v>
      </c>
    </row>
    <row r="22" spans="1:31">
      <c r="A22" s="84" t="s">
        <v>107</v>
      </c>
      <c r="B22" s="86">
        <f>IFERROR(HLOOKUP($B$7,$F$8:$AC$75,AE22,FALSE),"-  ")</f>
        <v>1.6971247267179315</v>
      </c>
      <c r="F22" s="86">
        <f t="shared" ref="F22:AC22" si="10">IFERROR(F17/F16,"-  ")</f>
        <v>0</v>
      </c>
      <c r="G22" s="86">
        <f t="shared" si="10"/>
        <v>5.1254671649759748E-2</v>
      </c>
      <c r="H22" s="86">
        <f t="shared" si="10"/>
        <v>0.13240790176187933</v>
      </c>
      <c r="I22" s="86">
        <f t="shared" si="10"/>
        <v>0.23224773091297388</v>
      </c>
      <c r="J22" s="86">
        <f t="shared" si="10"/>
        <v>0.24345969033635875</v>
      </c>
      <c r="K22" s="86">
        <f t="shared" si="10"/>
        <v>0.39454713294180549</v>
      </c>
      <c r="L22" s="86">
        <f t="shared" si="10"/>
        <v>0.42577073785371328</v>
      </c>
      <c r="M22" s="86">
        <f t="shared" si="10"/>
        <v>0.61162054965296253</v>
      </c>
      <c r="N22" s="86">
        <f t="shared" si="10"/>
        <v>0.77997789072789003</v>
      </c>
      <c r="O22" s="86">
        <f t="shared" si="10"/>
        <v>0.97025921131874637</v>
      </c>
      <c r="P22" s="86">
        <f t="shared" si="10"/>
        <v>0.88205382847158775</v>
      </c>
      <c r="Q22" s="86">
        <f t="shared" si="10"/>
        <v>1.0934426273358313</v>
      </c>
      <c r="R22" s="86">
        <f t="shared" si="10"/>
        <v>0</v>
      </c>
      <c r="S22" s="86">
        <f t="shared" si="10"/>
        <v>1.3999552183661688</v>
      </c>
      <c r="T22" s="86">
        <f t="shared" si="10"/>
        <v>1.6698518697276139</v>
      </c>
      <c r="U22" s="86">
        <f t="shared" si="10"/>
        <v>1.451721858515667</v>
      </c>
      <c r="V22" s="86">
        <f t="shared" si="10"/>
        <v>1.5809995335824072</v>
      </c>
      <c r="W22" s="86">
        <f t="shared" si="10"/>
        <v>1.5883122733581583</v>
      </c>
      <c r="X22" s="86">
        <f t="shared" si="10"/>
        <v>1.6971247267179315</v>
      </c>
      <c r="Y22" s="86">
        <f t="shared" si="10"/>
        <v>1.4849841358781906</v>
      </c>
      <c r="Z22" s="86">
        <f t="shared" si="10"/>
        <v>1.3199858985583914</v>
      </c>
      <c r="AA22" s="86">
        <f t="shared" si="10"/>
        <v>1.1879873087025521</v>
      </c>
      <c r="AB22" s="86">
        <f t="shared" si="10"/>
        <v>1.0799884624568659</v>
      </c>
      <c r="AC22" s="86">
        <f t="shared" si="10"/>
        <v>0.98998942391879352</v>
      </c>
      <c r="AD22" s="147"/>
      <c r="AE22" s="4">
        <v>15</v>
      </c>
    </row>
    <row r="23" spans="1:31">
      <c r="A23" s="140" t="s">
        <v>78</v>
      </c>
      <c r="B23" s="46"/>
      <c r="F23" s="17"/>
      <c r="G23" s="17"/>
      <c r="H23" s="17"/>
      <c r="I23" s="17"/>
      <c r="J23" s="17"/>
      <c r="K23" s="17"/>
      <c r="L23" s="17"/>
      <c r="M23" s="17"/>
      <c r="N23" s="17"/>
      <c r="O23" s="17"/>
      <c r="P23" s="17"/>
      <c r="Q23" s="17"/>
      <c r="R23" s="17"/>
      <c r="S23" s="17"/>
      <c r="T23" s="17"/>
      <c r="U23" s="17"/>
      <c r="V23" s="17"/>
      <c r="W23" s="17"/>
      <c r="X23" s="17"/>
      <c r="Y23" s="17"/>
      <c r="Z23" s="17"/>
      <c r="AA23" s="17"/>
      <c r="AB23" s="17"/>
      <c r="AC23" s="17"/>
      <c r="AD23" s="142"/>
      <c r="AE23" s="4">
        <v>16</v>
      </c>
    </row>
    <row r="24" spans="1:31">
      <c r="A24" s="84" t="s">
        <v>71</v>
      </c>
      <c r="B24" s="73">
        <f>HLOOKUP($B$7,$F$8:$AC$75,AE24,FALSE)</f>
        <v>0.64994651999997188</v>
      </c>
      <c r="E24" s="74"/>
      <c r="F24" s="73">
        <f>F12</f>
        <v>0</v>
      </c>
      <c r="G24" s="73">
        <f t="shared" ref="G24:Q24" si="11">F24+G12</f>
        <v>1.0161720000000001E-2</v>
      </c>
      <c r="H24" s="73">
        <f t="shared" si="11"/>
        <v>3.4625610000000015E-2</v>
      </c>
      <c r="I24" s="73">
        <f t="shared" si="11"/>
        <v>8.4572910000000001E-2</v>
      </c>
      <c r="J24" s="73">
        <f t="shared" si="11"/>
        <v>0.11053187999999999</v>
      </c>
      <c r="K24" s="73">
        <f t="shared" si="11"/>
        <v>0.20685761999999963</v>
      </c>
      <c r="L24" s="73">
        <f t="shared" si="11"/>
        <v>0.26225432999999965</v>
      </c>
      <c r="M24" s="73">
        <f t="shared" si="11"/>
        <v>0.39429161999999907</v>
      </c>
      <c r="N24" s="73">
        <f t="shared" si="11"/>
        <v>0.51656327999999663</v>
      </c>
      <c r="O24" s="73">
        <f t="shared" si="11"/>
        <v>0.6750119699999948</v>
      </c>
      <c r="P24" s="73">
        <f t="shared" si="11"/>
        <v>0.6750119699999948</v>
      </c>
      <c r="Q24" s="73">
        <f t="shared" si="11"/>
        <v>0.88749638999998981</v>
      </c>
      <c r="R24" s="73">
        <f>R12</f>
        <v>0</v>
      </c>
      <c r="S24" s="73">
        <f t="shared" ref="S24:AC24" si="12">R24+S12</f>
        <v>0.16655759999999176</v>
      </c>
      <c r="T24" s="73">
        <f t="shared" si="12"/>
        <v>0.28504475999998835</v>
      </c>
      <c r="U24" s="73">
        <f t="shared" si="12"/>
        <v>0.32215256999998654</v>
      </c>
      <c r="V24" s="73">
        <f t="shared" si="12"/>
        <v>0.43141913999998116</v>
      </c>
      <c r="W24" s="73">
        <f t="shared" si="12"/>
        <v>0.51735608999997829</v>
      </c>
      <c r="X24" s="73">
        <f t="shared" si="12"/>
        <v>0.64994651999997188</v>
      </c>
      <c r="Y24" s="73">
        <f t="shared" si="12"/>
        <v>0.64994651999997188</v>
      </c>
      <c r="Z24" s="73">
        <f t="shared" si="12"/>
        <v>0.64994651999997188</v>
      </c>
      <c r="AA24" s="73">
        <f t="shared" si="12"/>
        <v>0.64994651999997188</v>
      </c>
      <c r="AB24" s="73">
        <f t="shared" si="12"/>
        <v>0.64994651999997188</v>
      </c>
      <c r="AC24" s="73">
        <f t="shared" si="12"/>
        <v>0.64994651999997188</v>
      </c>
      <c r="AD24" s="142"/>
      <c r="AE24" s="4">
        <v>17</v>
      </c>
    </row>
    <row r="25" spans="1:31">
      <c r="A25" s="84" t="s">
        <v>13</v>
      </c>
      <c r="B25" s="73">
        <f>HLOOKUP($B$7,$F$8:$AC$75,AE25,FALSE)</f>
        <v>0.28796768999999894</v>
      </c>
      <c r="E25" s="143" t="s">
        <v>110</v>
      </c>
      <c r="F25" s="145">
        <v>0</v>
      </c>
      <c r="G25" s="145">
        <v>7.3170000000000015E-3</v>
      </c>
      <c r="H25" s="145">
        <v>1.7270999999999998E-2</v>
      </c>
      <c r="I25" s="145">
        <v>5.7959999999999991E-3</v>
      </c>
      <c r="J25" s="145">
        <v>9.8837730000000193E-2</v>
      </c>
      <c r="K25" s="145">
        <v>0.10474497000000031</v>
      </c>
      <c r="L25" s="145">
        <v>0.19455192000000016</v>
      </c>
      <c r="M25" s="145">
        <v>0.24566912999999946</v>
      </c>
      <c r="N25" s="145">
        <v>0.21411701999999974</v>
      </c>
      <c r="O25" s="145">
        <v>0.18482904000000017</v>
      </c>
      <c r="P25" s="145">
        <v>0.27246032999999997</v>
      </c>
      <c r="Q25" s="145">
        <v>0.16177203000000004</v>
      </c>
      <c r="R25" s="145">
        <v>0.24133769999999988</v>
      </c>
      <c r="S25" s="145">
        <v>0.12272778000000004</v>
      </c>
      <c r="T25" s="145">
        <v>5.4181170000000063E-2</v>
      </c>
      <c r="U25" s="145">
        <v>0.1052766899999998</v>
      </c>
      <c r="V25" s="312">
        <v>0.1037529899999998</v>
      </c>
      <c r="W25" s="383">
        <v>0.22212153000000096</v>
      </c>
      <c r="X25" s="145">
        <v>0.28796768999999894</v>
      </c>
      <c r="Y25" s="145"/>
      <c r="Z25" s="145"/>
      <c r="AA25" s="145"/>
      <c r="AB25" s="145"/>
      <c r="AC25" s="145"/>
      <c r="AD25" s="142"/>
      <c r="AE25" s="4">
        <v>18</v>
      </c>
    </row>
    <row r="26" spans="1:31">
      <c r="A26" s="87" t="s">
        <v>22</v>
      </c>
      <c r="B26" s="81">
        <f>HLOOKUP($B$7,$F$8:$AC$75,AE26,FALSE)</f>
        <v>0.93791420999997088</v>
      </c>
      <c r="C26" s="90"/>
      <c r="D26" s="90"/>
      <c r="E26" s="97"/>
      <c r="F26" s="81">
        <f>F24+F25</f>
        <v>0</v>
      </c>
      <c r="G26" s="81">
        <f>G24+G25</f>
        <v>1.7478720000000003E-2</v>
      </c>
      <c r="H26" s="81">
        <f t="shared" ref="H26:Q26" si="13">H24+H25</f>
        <v>5.189661000000001E-2</v>
      </c>
      <c r="I26" s="81">
        <f>I24+I25</f>
        <v>9.0368909999999997E-2</v>
      </c>
      <c r="J26" s="81">
        <f t="shared" si="13"/>
        <v>0.20936961000000018</v>
      </c>
      <c r="K26" s="81">
        <f t="shared" si="13"/>
        <v>0.31160258999999996</v>
      </c>
      <c r="L26" s="81">
        <f t="shared" si="13"/>
        <v>0.4568062499999998</v>
      </c>
      <c r="M26" s="81">
        <f t="shared" si="13"/>
        <v>0.63996074999999852</v>
      </c>
      <c r="N26" s="81">
        <f t="shared" si="13"/>
        <v>0.7306802999999964</v>
      </c>
      <c r="O26" s="81">
        <f t="shared" si="13"/>
        <v>0.85984100999999491</v>
      </c>
      <c r="P26" s="81">
        <f t="shared" si="13"/>
        <v>0.94747229999999472</v>
      </c>
      <c r="Q26" s="81">
        <f t="shared" si="13"/>
        <v>1.0492684199999898</v>
      </c>
      <c r="R26" s="81">
        <f>R24+R25</f>
        <v>0.24133769999999988</v>
      </c>
      <c r="S26" s="81">
        <f>S24+S25</f>
        <v>0.28928537999999182</v>
      </c>
      <c r="T26" s="81">
        <f>T24+T25</f>
        <v>0.33922592999998841</v>
      </c>
      <c r="U26" s="81">
        <f>U24+U25</f>
        <v>0.42742925999998632</v>
      </c>
      <c r="V26" s="81">
        <f t="shared" ref="V26:AC26" si="14">V24+V25</f>
        <v>0.53517212999998098</v>
      </c>
      <c r="W26" s="81">
        <f t="shared" si="14"/>
        <v>0.7394776199999793</v>
      </c>
      <c r="X26" s="81">
        <f t="shared" si="14"/>
        <v>0.93791420999997088</v>
      </c>
      <c r="Y26" s="81">
        <f t="shared" si="14"/>
        <v>0.64994651999997188</v>
      </c>
      <c r="Z26" s="81">
        <f t="shared" si="14"/>
        <v>0.64994651999997188</v>
      </c>
      <c r="AA26" s="81">
        <f t="shared" si="14"/>
        <v>0.64994651999997188</v>
      </c>
      <c r="AB26" s="81">
        <f t="shared" si="14"/>
        <v>0.64994651999997188</v>
      </c>
      <c r="AC26" s="81">
        <f t="shared" si="14"/>
        <v>0.64994651999997188</v>
      </c>
      <c r="AD26" s="142"/>
      <c r="AE26" s="4">
        <v>19</v>
      </c>
    </row>
    <row r="27" spans="1:31">
      <c r="A27" s="140" t="s">
        <v>79</v>
      </c>
      <c r="B27" s="141"/>
      <c r="F27" s="22"/>
      <c r="G27" s="22"/>
      <c r="H27" s="22"/>
      <c r="I27" s="22"/>
      <c r="J27" s="22"/>
      <c r="K27" s="22"/>
      <c r="L27" s="22"/>
      <c r="M27" s="22"/>
      <c r="N27" s="22"/>
      <c r="O27" s="22"/>
      <c r="P27" s="22"/>
      <c r="Q27" s="22"/>
      <c r="R27" s="22"/>
      <c r="S27" s="22"/>
      <c r="T27" s="22"/>
      <c r="U27" s="22"/>
      <c r="V27" s="22"/>
      <c r="W27" s="22"/>
      <c r="X27" s="22"/>
      <c r="Y27" s="22"/>
      <c r="Z27" s="22"/>
      <c r="AA27" s="22"/>
      <c r="AB27" s="22"/>
      <c r="AC27" s="22"/>
      <c r="AD27" s="142"/>
      <c r="AE27" s="4">
        <v>20</v>
      </c>
    </row>
    <row r="28" spans="1:31">
      <c r="A28" s="84" t="s">
        <v>67</v>
      </c>
      <c r="B28" s="19">
        <f>HLOOKUP($B$7,$F$8:$AC$75,AE28,FALSE)</f>
        <v>0</v>
      </c>
      <c r="F28" s="29">
        <f>F13</f>
        <v>0</v>
      </c>
      <c r="G28" s="29">
        <f t="shared" ref="G28:Q28" si="15">F28+G13</f>
        <v>0</v>
      </c>
      <c r="H28" s="29">
        <f t="shared" si="15"/>
        <v>0</v>
      </c>
      <c r="I28" s="29">
        <f t="shared" si="15"/>
        <v>0</v>
      </c>
      <c r="J28" s="29">
        <f t="shared" si="15"/>
        <v>0</v>
      </c>
      <c r="K28" s="29">
        <f t="shared" si="15"/>
        <v>0</v>
      </c>
      <c r="L28" s="29">
        <f t="shared" si="15"/>
        <v>0</v>
      </c>
      <c r="M28" s="29">
        <f t="shared" si="15"/>
        <v>0</v>
      </c>
      <c r="N28" s="29">
        <f t="shared" si="15"/>
        <v>0</v>
      </c>
      <c r="O28" s="29">
        <f t="shared" si="15"/>
        <v>0</v>
      </c>
      <c r="P28" s="29">
        <f t="shared" si="15"/>
        <v>0</v>
      </c>
      <c r="Q28" s="29">
        <f t="shared" si="15"/>
        <v>0</v>
      </c>
      <c r="R28" s="29">
        <f>R13</f>
        <v>0</v>
      </c>
      <c r="S28" s="29">
        <f t="shared" ref="S28:AC28" si="16">R28+S13</f>
        <v>0</v>
      </c>
      <c r="T28" s="29">
        <f t="shared" si="16"/>
        <v>0</v>
      </c>
      <c r="U28" s="29">
        <f t="shared" si="16"/>
        <v>0</v>
      </c>
      <c r="V28" s="29">
        <f t="shared" si="16"/>
        <v>0</v>
      </c>
      <c r="W28" s="29">
        <f t="shared" si="16"/>
        <v>0</v>
      </c>
      <c r="X28" s="29">
        <f t="shared" si="16"/>
        <v>0</v>
      </c>
      <c r="Y28" s="29">
        <f t="shared" si="16"/>
        <v>0</v>
      </c>
      <c r="Z28" s="29">
        <f t="shared" si="16"/>
        <v>0</v>
      </c>
      <c r="AA28" s="29">
        <f t="shared" si="16"/>
        <v>0</v>
      </c>
      <c r="AB28" s="29">
        <f t="shared" si="16"/>
        <v>0</v>
      </c>
      <c r="AC28" s="29">
        <f t="shared" si="16"/>
        <v>0</v>
      </c>
      <c r="AD28" s="139"/>
      <c r="AE28" s="4">
        <v>21</v>
      </c>
    </row>
    <row r="29" spans="1:31">
      <c r="A29" s="84" t="s">
        <v>9</v>
      </c>
      <c r="B29" s="19">
        <f>HLOOKUP($B$7,$F$8:$AC$75,AE29,FALSE)</f>
        <v>0</v>
      </c>
      <c r="E29" s="143" t="s">
        <v>110</v>
      </c>
      <c r="F29" s="144">
        <v>0</v>
      </c>
      <c r="G29" s="144">
        <v>0</v>
      </c>
      <c r="H29" s="144">
        <v>0</v>
      </c>
      <c r="I29" s="144">
        <v>0</v>
      </c>
      <c r="J29" s="144">
        <v>0</v>
      </c>
      <c r="K29" s="144">
        <v>0</v>
      </c>
      <c r="L29" s="144">
        <v>0</v>
      </c>
      <c r="M29" s="144">
        <v>0</v>
      </c>
      <c r="N29" s="144">
        <v>0</v>
      </c>
      <c r="O29" s="144">
        <v>0</v>
      </c>
      <c r="P29" s="144">
        <v>0</v>
      </c>
      <c r="Q29" s="144">
        <v>0</v>
      </c>
      <c r="R29" s="144">
        <v>0</v>
      </c>
      <c r="S29" s="144">
        <v>0</v>
      </c>
      <c r="T29" s="144">
        <v>0</v>
      </c>
      <c r="U29" s="144">
        <v>0</v>
      </c>
      <c r="V29" s="144">
        <v>0</v>
      </c>
      <c r="W29" s="144">
        <v>0</v>
      </c>
      <c r="X29" s="398">
        <v>0</v>
      </c>
      <c r="Y29" s="144"/>
      <c r="Z29" s="144"/>
      <c r="AA29" s="144"/>
      <c r="AB29" s="144"/>
      <c r="AC29" s="144"/>
      <c r="AD29" s="139"/>
      <c r="AE29" s="4">
        <v>22</v>
      </c>
    </row>
    <row r="30" spans="1:31">
      <c r="A30" s="87" t="s">
        <v>38</v>
      </c>
      <c r="B30" s="50">
        <f>HLOOKUP($B$7,$F$8:$AC$75,AE30,FALSE)</f>
        <v>0</v>
      </c>
      <c r="C30" s="90"/>
      <c r="D30" s="90"/>
      <c r="E30" s="90"/>
      <c r="F30" s="93">
        <f>F28+F29</f>
        <v>0</v>
      </c>
      <c r="G30" s="93">
        <f t="shared" ref="G30:P30" si="17">G28+G29</f>
        <v>0</v>
      </c>
      <c r="H30" s="93">
        <f t="shared" si="17"/>
        <v>0</v>
      </c>
      <c r="I30" s="93">
        <f t="shared" si="17"/>
        <v>0</v>
      </c>
      <c r="J30" s="93">
        <f t="shared" si="17"/>
        <v>0</v>
      </c>
      <c r="K30" s="93">
        <f t="shared" si="17"/>
        <v>0</v>
      </c>
      <c r="L30" s="93">
        <f t="shared" si="17"/>
        <v>0</v>
      </c>
      <c r="M30" s="93">
        <f t="shared" si="17"/>
        <v>0</v>
      </c>
      <c r="N30" s="93">
        <f t="shared" si="17"/>
        <v>0</v>
      </c>
      <c r="O30" s="93">
        <f t="shared" si="17"/>
        <v>0</v>
      </c>
      <c r="P30" s="93">
        <f t="shared" si="17"/>
        <v>0</v>
      </c>
      <c r="Q30" s="93">
        <f>Q28+Q29</f>
        <v>0</v>
      </c>
      <c r="R30" s="93">
        <f>R28+R29</f>
        <v>0</v>
      </c>
      <c r="S30" s="93">
        <f t="shared" ref="S30:AB30" si="18">S28+S29</f>
        <v>0</v>
      </c>
      <c r="T30" s="93">
        <f t="shared" si="18"/>
        <v>0</v>
      </c>
      <c r="U30" s="93">
        <f t="shared" si="18"/>
        <v>0</v>
      </c>
      <c r="V30" s="93">
        <f t="shared" si="18"/>
        <v>0</v>
      </c>
      <c r="W30" s="93">
        <f t="shared" si="18"/>
        <v>0</v>
      </c>
      <c r="X30" s="93">
        <f t="shared" si="18"/>
        <v>0</v>
      </c>
      <c r="Y30" s="93">
        <f t="shared" si="18"/>
        <v>0</v>
      </c>
      <c r="Z30" s="93">
        <f t="shared" si="18"/>
        <v>0</v>
      </c>
      <c r="AA30" s="93">
        <f t="shared" si="18"/>
        <v>0</v>
      </c>
      <c r="AB30" s="93">
        <f t="shared" si="18"/>
        <v>0</v>
      </c>
      <c r="AC30" s="93">
        <f>AC28+AC29</f>
        <v>0</v>
      </c>
      <c r="AD30" s="139"/>
      <c r="AE30" s="4">
        <v>23</v>
      </c>
    </row>
    <row r="31" spans="1:31">
      <c r="A31" s="140" t="s">
        <v>81</v>
      </c>
      <c r="B31" s="141"/>
      <c r="F31" s="22"/>
      <c r="G31" s="22"/>
      <c r="H31" s="22"/>
      <c r="I31" s="22"/>
      <c r="J31" s="22"/>
      <c r="K31" s="22"/>
      <c r="L31" s="22"/>
      <c r="M31" s="22"/>
      <c r="N31" s="22"/>
      <c r="O31" s="22"/>
      <c r="P31" s="22"/>
      <c r="Q31" s="22"/>
      <c r="R31" s="22"/>
      <c r="S31" s="22"/>
      <c r="T31" s="22"/>
      <c r="U31" s="22"/>
      <c r="V31" s="22"/>
      <c r="W31" s="22"/>
      <c r="X31" s="22"/>
      <c r="Y31" s="22"/>
      <c r="Z31" s="22"/>
      <c r="AA31" s="22"/>
      <c r="AB31" s="22"/>
      <c r="AC31" s="22"/>
      <c r="AD31" s="142"/>
      <c r="AE31" s="4">
        <v>24</v>
      </c>
    </row>
    <row r="32" spans="1:31">
      <c r="A32" s="88" t="s">
        <v>40</v>
      </c>
      <c r="B32" s="48">
        <f t="shared" ref="B32:B40" si="19">HLOOKUP($B$7,$F$8:$AC$75,AE32,FALSE)</f>
        <v>6584.3099999999995</v>
      </c>
      <c r="E32" s="143" t="s">
        <v>24</v>
      </c>
      <c r="F32" s="148">
        <v>3596.95</v>
      </c>
      <c r="G32" s="148">
        <v>15477.439999999999</v>
      </c>
      <c r="H32" s="148">
        <v>8775.2900000000009</v>
      </c>
      <c r="I32" s="148">
        <v>17268.75</v>
      </c>
      <c r="J32" s="148">
        <v>15099.690000000002</v>
      </c>
      <c r="K32" s="148">
        <v>17899.61</v>
      </c>
      <c r="L32" s="148">
        <v>74525.34</v>
      </c>
      <c r="M32" s="148">
        <v>3966.9700000000012</v>
      </c>
      <c r="N32" s="148">
        <v>26473.46</v>
      </c>
      <c r="O32" s="148">
        <v>8056.7800000000007</v>
      </c>
      <c r="P32" s="148">
        <v>6298.3099999999995</v>
      </c>
      <c r="Q32" s="148">
        <v>18678.86</v>
      </c>
      <c r="R32" s="148">
        <v>14749.1</v>
      </c>
      <c r="S32" s="148">
        <v>8286.41</v>
      </c>
      <c r="T32" s="148">
        <v>7170.5400000000009</v>
      </c>
      <c r="U32" s="148">
        <v>7819.2300000000005</v>
      </c>
      <c r="V32" s="353">
        <v>6482.29</v>
      </c>
      <c r="W32" s="148">
        <v>9606.6299999999992</v>
      </c>
      <c r="X32" s="366">
        <v>6584.3099999999995</v>
      </c>
      <c r="Y32" s="148"/>
      <c r="Z32" s="148"/>
      <c r="AA32" s="148"/>
      <c r="AB32" s="148"/>
      <c r="AC32" s="148"/>
      <c r="AD32" s="83">
        <f t="shared" ref="AD32:AD39" si="20">SUM(F32:AC32)</f>
        <v>276815.96000000002</v>
      </c>
      <c r="AE32" s="4">
        <v>25</v>
      </c>
    </row>
    <row r="33" spans="1:31">
      <c r="A33" s="88" t="s">
        <v>41</v>
      </c>
      <c r="B33" s="48">
        <f t="shared" si="19"/>
        <v>2721.88</v>
      </c>
      <c r="E33" s="143" t="s">
        <v>24</v>
      </c>
      <c r="F33" s="148">
        <v>0</v>
      </c>
      <c r="G33" s="148">
        <v>0</v>
      </c>
      <c r="H33" s="148">
        <v>0</v>
      </c>
      <c r="I33" s="148">
        <v>0</v>
      </c>
      <c r="J33" s="148">
        <v>0</v>
      </c>
      <c r="K33" s="148">
        <v>0</v>
      </c>
      <c r="L33" s="148">
        <v>0</v>
      </c>
      <c r="M33" s="148">
        <v>3094.01</v>
      </c>
      <c r="N33" s="148">
        <v>550.12</v>
      </c>
      <c r="O33" s="148">
        <v>1144.8800000000001</v>
      </c>
      <c r="P33" s="148">
        <v>1160.21</v>
      </c>
      <c r="Q33" s="148">
        <v>729.44999999999993</v>
      </c>
      <c r="R33" s="148">
        <v>369.40999999999997</v>
      </c>
      <c r="S33" s="148">
        <v>615.49000000000012</v>
      </c>
      <c r="T33" s="148">
        <v>1421.93</v>
      </c>
      <c r="U33" s="148">
        <v>409.44</v>
      </c>
      <c r="V33" s="353">
        <v>308.18</v>
      </c>
      <c r="W33" s="148">
        <v>-847.6</v>
      </c>
      <c r="X33" s="366">
        <v>2721.88</v>
      </c>
      <c r="Y33" s="148"/>
      <c r="Z33" s="148"/>
      <c r="AA33" s="148"/>
      <c r="AB33" s="148"/>
      <c r="AC33" s="148"/>
      <c r="AD33" s="83">
        <f t="shared" si="20"/>
        <v>11677.400000000001</v>
      </c>
      <c r="AE33" s="4">
        <v>26</v>
      </c>
    </row>
    <row r="34" spans="1:31">
      <c r="A34" s="88" t="s">
        <v>42</v>
      </c>
      <c r="B34" s="48">
        <f t="shared" si="19"/>
        <v>75207.44</v>
      </c>
      <c r="E34" s="143" t="s">
        <v>24</v>
      </c>
      <c r="F34" s="148">
        <v>0</v>
      </c>
      <c r="G34" s="148">
        <v>0</v>
      </c>
      <c r="H34" s="148">
        <v>1834.16</v>
      </c>
      <c r="I34" s="148">
        <v>5033.7599999999993</v>
      </c>
      <c r="J34" s="148">
        <v>8327.15</v>
      </c>
      <c r="K34" s="148">
        <v>792.87</v>
      </c>
      <c r="L34" s="148">
        <v>0</v>
      </c>
      <c r="M34" s="148">
        <v>322.36</v>
      </c>
      <c r="N34" s="148">
        <v>26581.49</v>
      </c>
      <c r="O34" s="148">
        <v>97284.800000000017</v>
      </c>
      <c r="P34" s="148">
        <v>42301.83</v>
      </c>
      <c r="Q34" s="148">
        <v>30059.670000000002</v>
      </c>
      <c r="R34" s="148">
        <v>11597.070000000002</v>
      </c>
      <c r="S34" s="148">
        <v>319.39999999999998</v>
      </c>
      <c r="T34" s="148">
        <v>65241.149999999994</v>
      </c>
      <c r="U34" s="148">
        <v>18148.96</v>
      </c>
      <c r="V34" s="353">
        <v>25971.980000000003</v>
      </c>
      <c r="W34" s="148">
        <v>28279.15</v>
      </c>
      <c r="X34" s="366">
        <v>75207.44</v>
      </c>
      <c r="Y34" s="148"/>
      <c r="Z34" s="148"/>
      <c r="AA34" s="148"/>
      <c r="AB34" s="148"/>
      <c r="AC34" s="148"/>
      <c r="AD34" s="83">
        <f t="shared" si="20"/>
        <v>437303.24000000011</v>
      </c>
      <c r="AE34" s="4">
        <v>27</v>
      </c>
    </row>
    <row r="35" spans="1:31">
      <c r="A35" s="88" t="s">
        <v>43</v>
      </c>
      <c r="B35" s="48">
        <f t="shared" si="19"/>
        <v>0</v>
      </c>
      <c r="E35" s="143" t="s">
        <v>24</v>
      </c>
      <c r="F35" s="148">
        <v>0</v>
      </c>
      <c r="G35" s="148">
        <v>0</v>
      </c>
      <c r="H35" s="148">
        <v>0</v>
      </c>
      <c r="I35" s="148">
        <v>0</v>
      </c>
      <c r="J35" s="148">
        <v>0</v>
      </c>
      <c r="K35" s="148">
        <v>0</v>
      </c>
      <c r="L35" s="148">
        <v>0</v>
      </c>
      <c r="M35" s="148">
        <v>0</v>
      </c>
      <c r="N35" s="148">
        <v>0</v>
      </c>
      <c r="O35" s="148">
        <v>0</v>
      </c>
      <c r="P35" s="148">
        <v>0</v>
      </c>
      <c r="Q35" s="148">
        <v>0</v>
      </c>
      <c r="R35" s="148">
        <v>0</v>
      </c>
      <c r="S35" s="148">
        <v>0</v>
      </c>
      <c r="T35" s="148">
        <v>0</v>
      </c>
      <c r="U35" s="148">
        <v>0</v>
      </c>
      <c r="V35" s="353">
        <v>0</v>
      </c>
      <c r="W35" s="148">
        <v>0</v>
      </c>
      <c r="X35" s="366"/>
      <c r="Y35" s="148"/>
      <c r="Z35" s="148"/>
      <c r="AA35" s="148"/>
      <c r="AB35" s="148"/>
      <c r="AC35" s="148"/>
      <c r="AD35" s="83">
        <f t="shared" si="20"/>
        <v>0</v>
      </c>
      <c r="AE35" s="4">
        <v>28</v>
      </c>
    </row>
    <row r="36" spans="1:31">
      <c r="A36" s="88" t="s">
        <v>44</v>
      </c>
      <c r="B36" s="48">
        <f t="shared" si="19"/>
        <v>442025</v>
      </c>
      <c r="E36" s="143" t="s">
        <v>24</v>
      </c>
      <c r="F36" s="148">
        <v>0</v>
      </c>
      <c r="G36" s="148">
        <v>16500</v>
      </c>
      <c r="H36" s="148">
        <v>46050</v>
      </c>
      <c r="I36" s="148">
        <v>157925</v>
      </c>
      <c r="J36" s="148">
        <v>800</v>
      </c>
      <c r="K36" s="148">
        <v>308015.8</v>
      </c>
      <c r="L36" s="148">
        <v>261475</v>
      </c>
      <c r="M36" s="148">
        <v>394452.81000000006</v>
      </c>
      <c r="N36" s="148">
        <v>693384.46</v>
      </c>
      <c r="O36" s="148">
        <v>0</v>
      </c>
      <c r="P36" s="148">
        <v>592661.52999999991</v>
      </c>
      <c r="Q36" s="148">
        <v>124877.95</v>
      </c>
      <c r="R36" s="148">
        <v>442066.79000000004</v>
      </c>
      <c r="S36" s="148">
        <v>202700</v>
      </c>
      <c r="T36" s="148">
        <v>51676.459999999985</v>
      </c>
      <c r="U36" s="148">
        <v>166500</v>
      </c>
      <c r="V36" s="353">
        <v>373875</v>
      </c>
      <c r="W36" s="148">
        <v>237100</v>
      </c>
      <c r="X36" s="366">
        <v>442025</v>
      </c>
      <c r="Y36" s="148"/>
      <c r="Z36" s="148"/>
      <c r="AA36" s="148"/>
      <c r="AB36" s="148"/>
      <c r="AC36" s="148"/>
      <c r="AD36" s="83">
        <f t="shared" si="20"/>
        <v>4512085.8000000007</v>
      </c>
      <c r="AE36" s="4">
        <v>29</v>
      </c>
    </row>
    <row r="37" spans="1:31">
      <c r="A37" s="88" t="s">
        <v>45</v>
      </c>
      <c r="B37" s="48">
        <f t="shared" si="19"/>
        <v>158153.09</v>
      </c>
      <c r="E37" s="143" t="s">
        <v>24</v>
      </c>
      <c r="F37" s="148">
        <v>0</v>
      </c>
      <c r="G37" s="148">
        <v>1548.23</v>
      </c>
      <c r="H37" s="148">
        <v>3314.71</v>
      </c>
      <c r="I37" s="148">
        <v>26922.32</v>
      </c>
      <c r="J37" s="148">
        <v>110953.33</v>
      </c>
      <c r="K37" s="148">
        <v>0</v>
      </c>
      <c r="L37" s="148">
        <v>0</v>
      </c>
      <c r="M37" s="148">
        <v>0</v>
      </c>
      <c r="N37" s="148">
        <v>224153.96000000002</v>
      </c>
      <c r="O37" s="148">
        <v>133540.97</v>
      </c>
      <c r="P37" s="148">
        <v>245346.76999999996</v>
      </c>
      <c r="Q37" s="148">
        <v>131882.41</v>
      </c>
      <c r="R37" s="148">
        <v>38575.649999999994</v>
      </c>
      <c r="S37" s="148">
        <v>0</v>
      </c>
      <c r="T37" s="148">
        <v>-51339.969999999994</v>
      </c>
      <c r="U37" s="148">
        <v>155424.63999999998</v>
      </c>
      <c r="V37" s="353">
        <v>94133.14</v>
      </c>
      <c r="W37" s="148">
        <v>0</v>
      </c>
      <c r="X37" s="366">
        <v>158153.09</v>
      </c>
      <c r="Y37" s="148"/>
      <c r="Z37" s="148"/>
      <c r="AA37" s="148"/>
      <c r="AB37" s="148"/>
      <c r="AC37" s="148"/>
      <c r="AD37" s="83">
        <f t="shared" si="20"/>
        <v>1272609.2500000002</v>
      </c>
      <c r="AE37" s="4">
        <v>30</v>
      </c>
    </row>
    <row r="38" spans="1:31">
      <c r="A38" s="88" t="s">
        <v>46</v>
      </c>
      <c r="B38" s="48">
        <f t="shared" si="19"/>
        <v>0</v>
      </c>
      <c r="E38" s="143" t="s">
        <v>24</v>
      </c>
      <c r="F38" s="148">
        <v>0</v>
      </c>
      <c r="G38" s="148">
        <v>0</v>
      </c>
      <c r="H38" s="148">
        <v>0</v>
      </c>
      <c r="I38" s="148">
        <v>0</v>
      </c>
      <c r="J38" s="148">
        <v>0</v>
      </c>
      <c r="K38" s="148">
        <v>0</v>
      </c>
      <c r="L38" s="148">
        <v>0</v>
      </c>
      <c r="M38" s="148">
        <v>57.68</v>
      </c>
      <c r="N38" s="148">
        <v>0</v>
      </c>
      <c r="O38" s="148">
        <v>0</v>
      </c>
      <c r="P38" s="148">
        <v>0</v>
      </c>
      <c r="Q38" s="148">
        <v>0</v>
      </c>
      <c r="R38" s="148">
        <v>0</v>
      </c>
      <c r="S38" s="148">
        <v>0</v>
      </c>
      <c r="T38" s="148">
        <v>0</v>
      </c>
      <c r="U38" s="148">
        <v>0</v>
      </c>
      <c r="V38" s="353">
        <v>0</v>
      </c>
      <c r="W38" s="148">
        <v>0</v>
      </c>
      <c r="X38" s="366">
        <v>0</v>
      </c>
      <c r="Y38" s="148"/>
      <c r="Z38" s="148"/>
      <c r="AA38" s="148"/>
      <c r="AB38" s="148"/>
      <c r="AC38" s="148"/>
      <c r="AD38" s="83">
        <f t="shared" si="20"/>
        <v>57.68</v>
      </c>
      <c r="AE38" s="4">
        <v>31</v>
      </c>
    </row>
    <row r="39" spans="1:31">
      <c r="A39" s="88" t="s">
        <v>82</v>
      </c>
      <c r="B39" s="48">
        <f t="shared" si="19"/>
        <v>0</v>
      </c>
      <c r="E39" s="143" t="s">
        <v>24</v>
      </c>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83">
        <f t="shared" si="20"/>
        <v>0</v>
      </c>
      <c r="AE39" s="4">
        <v>32</v>
      </c>
    </row>
    <row r="40" spans="1:31">
      <c r="A40" s="87" t="s">
        <v>47</v>
      </c>
      <c r="B40" s="34">
        <f t="shared" si="19"/>
        <v>684691.72</v>
      </c>
      <c r="C40" s="90"/>
      <c r="D40" s="90"/>
      <c r="E40" s="90"/>
      <c r="F40" s="94">
        <f>SUM(F32:F39)</f>
        <v>3596.95</v>
      </c>
      <c r="G40" s="94">
        <f>SUM(G32:G39)</f>
        <v>33525.67</v>
      </c>
      <c r="H40" s="94">
        <f t="shared" ref="H40:Q40" si="21">SUM(H32:H39)</f>
        <v>59974.159999999996</v>
      </c>
      <c r="I40" s="94">
        <f t="shared" si="21"/>
        <v>207149.83000000002</v>
      </c>
      <c r="J40" s="94">
        <f t="shared" si="21"/>
        <v>135180.17000000001</v>
      </c>
      <c r="K40" s="94">
        <f t="shared" si="21"/>
        <v>326708.27999999997</v>
      </c>
      <c r="L40" s="94">
        <f t="shared" si="21"/>
        <v>336000.33999999997</v>
      </c>
      <c r="M40" s="94">
        <f t="shared" si="21"/>
        <v>401893.83000000007</v>
      </c>
      <c r="N40" s="94">
        <f t="shared" si="21"/>
        <v>971143.49</v>
      </c>
      <c r="O40" s="94">
        <f t="shared" si="21"/>
        <v>240027.43000000002</v>
      </c>
      <c r="P40" s="94">
        <f t="shared" si="21"/>
        <v>887768.64999999991</v>
      </c>
      <c r="Q40" s="94">
        <f t="shared" si="21"/>
        <v>306228.33999999997</v>
      </c>
      <c r="R40" s="94">
        <f>SUM(R32:R39)</f>
        <v>507358.02</v>
      </c>
      <c r="S40" s="94">
        <f>SUM(S32:S39)</f>
        <v>211921.3</v>
      </c>
      <c r="T40" s="94">
        <f t="shared" ref="T40:AC40" si="22">SUM(T32:T39)</f>
        <v>74170.109999999986</v>
      </c>
      <c r="U40" s="94">
        <f t="shared" si="22"/>
        <v>348302.27</v>
      </c>
      <c r="V40" s="94">
        <f t="shared" si="22"/>
        <v>500770.59</v>
      </c>
      <c r="W40" s="94">
        <f t="shared" si="22"/>
        <v>274138.18</v>
      </c>
      <c r="X40" s="94">
        <f t="shared" si="22"/>
        <v>684691.72</v>
      </c>
      <c r="Y40" s="94">
        <f t="shared" si="22"/>
        <v>0</v>
      </c>
      <c r="Z40" s="94">
        <f t="shared" si="22"/>
        <v>0</v>
      </c>
      <c r="AA40" s="94">
        <f t="shared" si="22"/>
        <v>0</v>
      </c>
      <c r="AB40" s="94">
        <f t="shared" si="22"/>
        <v>0</v>
      </c>
      <c r="AC40" s="94">
        <f t="shared" si="22"/>
        <v>0</v>
      </c>
      <c r="AD40" s="64">
        <f>SUM(F40:AC40)</f>
        <v>6510549.3299999991</v>
      </c>
      <c r="AE40" s="4">
        <v>33</v>
      </c>
    </row>
    <row r="41" spans="1:31">
      <c r="A41" s="140" t="s">
        <v>83</v>
      </c>
      <c r="B41" s="141"/>
      <c r="F41" s="22"/>
      <c r="G41" s="22"/>
      <c r="H41" s="22"/>
      <c r="I41" s="22"/>
      <c r="J41" s="22"/>
      <c r="K41" s="22"/>
      <c r="L41" s="22"/>
      <c r="M41" s="22"/>
      <c r="N41" s="22"/>
      <c r="O41" s="22"/>
      <c r="P41" s="22"/>
      <c r="Q41" s="22"/>
      <c r="R41" s="22"/>
      <c r="S41" s="22"/>
      <c r="T41" s="22"/>
      <c r="U41" s="22"/>
      <c r="V41" s="22"/>
      <c r="W41" s="22"/>
      <c r="X41" s="22"/>
      <c r="Y41" s="22"/>
      <c r="Z41" s="22"/>
      <c r="AA41" s="22"/>
      <c r="AB41" s="22"/>
      <c r="AC41" s="22"/>
      <c r="AD41" s="142"/>
      <c r="AE41" s="4">
        <v>34</v>
      </c>
    </row>
    <row r="42" spans="1:31">
      <c r="A42" s="88" t="s">
        <v>87</v>
      </c>
      <c r="B42" s="96">
        <f t="shared" ref="B42:B49" si="23">HLOOKUP($B$7,$F$8:$AC$75,AE42,FALSE)</f>
        <v>91567.715847300031</v>
      </c>
      <c r="E42" s="143" t="s">
        <v>110</v>
      </c>
      <c r="F42" s="148">
        <v>0</v>
      </c>
      <c r="G42" s="148">
        <v>2373.8064312468778</v>
      </c>
      <c r="H42" s="148">
        <v>4397.9773495016516</v>
      </c>
      <c r="I42" s="148">
        <v>1594.3954072506078</v>
      </c>
      <c r="J42" s="148">
        <v>30556.31997438196</v>
      </c>
      <c r="K42" s="148">
        <v>31608.627250745816</v>
      </c>
      <c r="L42" s="148">
        <v>80777.725684197692</v>
      </c>
      <c r="M42" s="148">
        <v>87609.276091629625</v>
      </c>
      <c r="N42" s="148">
        <v>65069.298045707656</v>
      </c>
      <c r="O42" s="148">
        <v>67533.975115661538</v>
      </c>
      <c r="P42" s="148">
        <v>99659.254183574551</v>
      </c>
      <c r="Q42" s="148">
        <v>58300.8146704311</v>
      </c>
      <c r="R42" s="148">
        <v>71741.620999999999</v>
      </c>
      <c r="S42" s="148">
        <v>39041.556390900063</v>
      </c>
      <c r="T42" s="148">
        <v>18996.958253700002</v>
      </c>
      <c r="U42" s="148">
        <v>34422.765022799977</v>
      </c>
      <c r="V42" s="353">
        <v>33383.205097200109</v>
      </c>
      <c r="W42" s="366">
        <v>66298.656891600331</v>
      </c>
      <c r="X42" s="148">
        <v>91567.715847300031</v>
      </c>
      <c r="Y42" s="148"/>
      <c r="Z42" s="148"/>
      <c r="AA42" s="148"/>
      <c r="AB42" s="148"/>
      <c r="AC42" s="148"/>
      <c r="AD42" s="142"/>
      <c r="AE42" s="4">
        <v>35</v>
      </c>
    </row>
    <row r="43" spans="1:31">
      <c r="A43" s="88" t="s">
        <v>88</v>
      </c>
      <c r="B43" s="96">
        <f t="shared" si="23"/>
        <v>7598.703990240002</v>
      </c>
      <c r="E43" s="143" t="s">
        <v>110</v>
      </c>
      <c r="F43" s="148">
        <v>0</v>
      </c>
      <c r="G43" s="148">
        <v>70.071436531240622</v>
      </c>
      <c r="H43" s="148">
        <v>118.48655653235251</v>
      </c>
      <c r="I43" s="148">
        <v>36.854306768896734</v>
      </c>
      <c r="J43" s="148">
        <v>706.30659430106709</v>
      </c>
      <c r="K43" s="148">
        <v>672.93439204192146</v>
      </c>
      <c r="L43" s="148">
        <v>1694.9203551893906</v>
      </c>
      <c r="M43" s="148">
        <v>1891.1759862084014</v>
      </c>
      <c r="N43" s="148">
        <v>1304.794514395835</v>
      </c>
      <c r="O43" s="148">
        <v>1216.6020133980501</v>
      </c>
      <c r="P43" s="148">
        <v>1662.6083349149201</v>
      </c>
      <c r="Q43" s="148">
        <v>1001.1833223331845</v>
      </c>
      <c r="R43" s="148">
        <v>5953.4447999999993</v>
      </c>
      <c r="S43" s="148">
        <v>3239.8452619200043</v>
      </c>
      <c r="T43" s="148">
        <v>1576.4536785599998</v>
      </c>
      <c r="U43" s="148">
        <v>2856.557024639998</v>
      </c>
      <c r="V43" s="353">
        <v>2770.289631360009</v>
      </c>
      <c r="W43" s="366">
        <v>5501.7629740800267</v>
      </c>
      <c r="X43" s="148">
        <v>7598.703990240002</v>
      </c>
      <c r="Y43" s="148"/>
      <c r="Z43" s="148"/>
      <c r="AA43" s="148"/>
      <c r="AB43" s="148"/>
      <c r="AC43" s="148"/>
      <c r="AD43" s="142"/>
      <c r="AE43" s="4">
        <v>36</v>
      </c>
    </row>
    <row r="44" spans="1:31">
      <c r="A44" s="88" t="s">
        <v>89</v>
      </c>
      <c r="B44" s="96">
        <f t="shared" si="23"/>
        <v>87076.815133770026</v>
      </c>
      <c r="E44" s="143" t="s">
        <v>110</v>
      </c>
      <c r="F44" s="148">
        <v>0</v>
      </c>
      <c r="G44" s="148">
        <v>5986.7199796647174</v>
      </c>
      <c r="H44" s="148">
        <v>10906.538559671037</v>
      </c>
      <c r="I44" s="148">
        <v>3843.9546330766693</v>
      </c>
      <c r="J44" s="148">
        <v>73668.744403775592</v>
      </c>
      <c r="K44" s="148">
        <v>64382.437976712667</v>
      </c>
      <c r="L44" s="148">
        <v>163424.7893634279</v>
      </c>
      <c r="M44" s="148">
        <v>182171.52675477549</v>
      </c>
      <c r="N44" s="148">
        <v>136475.45325159247</v>
      </c>
      <c r="O44" s="148">
        <v>131943.7809715629</v>
      </c>
      <c r="P44" s="148">
        <v>179609.92710956617</v>
      </c>
      <c r="Q44" s="148">
        <v>108696.8775095841</v>
      </c>
      <c r="R44" s="148">
        <v>68223.082899999994</v>
      </c>
      <c r="S44" s="148">
        <v>37126.779421410058</v>
      </c>
      <c r="T44" s="148">
        <v>18065.260301130002</v>
      </c>
      <c r="U44" s="148">
        <v>32734.514763719977</v>
      </c>
      <c r="V44" s="353">
        <v>31745.939624280105</v>
      </c>
      <c r="W44" s="366">
        <v>63047.066712840322</v>
      </c>
      <c r="X44" s="148">
        <v>87076.815133770026</v>
      </c>
      <c r="Y44" s="148"/>
      <c r="Z44" s="148"/>
      <c r="AA44" s="148"/>
      <c r="AB44" s="148"/>
      <c r="AC44" s="148"/>
      <c r="AD44" s="142"/>
      <c r="AE44" s="4">
        <v>37</v>
      </c>
    </row>
    <row r="45" spans="1:31">
      <c r="A45" s="88" t="s">
        <v>90</v>
      </c>
      <c r="B45" s="96">
        <f t="shared" si="23"/>
        <v>0</v>
      </c>
      <c r="E45" s="143" t="s">
        <v>110</v>
      </c>
      <c r="F45" s="148">
        <v>0</v>
      </c>
      <c r="G45" s="148">
        <v>0</v>
      </c>
      <c r="H45" s="148">
        <v>0</v>
      </c>
      <c r="I45" s="148">
        <v>84.412221873482579</v>
      </c>
      <c r="J45" s="148">
        <v>1617.7460431615743</v>
      </c>
      <c r="K45" s="148">
        <v>1064.4093496242901</v>
      </c>
      <c r="L45" s="148">
        <v>1875.5483411381042</v>
      </c>
      <c r="M45" s="148">
        <v>1682.0485837650758</v>
      </c>
      <c r="N45" s="148">
        <v>665.64711289455829</v>
      </c>
      <c r="O45" s="148">
        <v>0</v>
      </c>
      <c r="P45" s="148">
        <v>0</v>
      </c>
      <c r="Q45" s="148">
        <v>0</v>
      </c>
      <c r="R45" s="148">
        <v>0</v>
      </c>
      <c r="S45" s="148">
        <v>0</v>
      </c>
      <c r="T45" s="148">
        <v>0</v>
      </c>
      <c r="U45" s="148">
        <v>0</v>
      </c>
      <c r="V45" s="353">
        <v>0</v>
      </c>
      <c r="W45" s="366">
        <v>0</v>
      </c>
      <c r="X45" s="148">
        <v>0</v>
      </c>
      <c r="Y45" s="148"/>
      <c r="Z45" s="148"/>
      <c r="AA45" s="148"/>
      <c r="AB45" s="148"/>
      <c r="AC45" s="148"/>
      <c r="AD45" s="142"/>
      <c r="AE45" s="4">
        <v>38</v>
      </c>
    </row>
    <row r="46" spans="1:31">
      <c r="A46" s="88" t="s">
        <v>91</v>
      </c>
      <c r="B46" s="96">
        <f t="shared" si="23"/>
        <v>1139264.0242384502</v>
      </c>
      <c r="E46" s="143" t="s">
        <v>110</v>
      </c>
      <c r="F46" s="148">
        <v>0</v>
      </c>
      <c r="G46" s="148">
        <v>14305.831210500832</v>
      </c>
      <c r="H46" s="148">
        <v>26238.455769138483</v>
      </c>
      <c r="I46" s="148">
        <v>9769.5944125087517</v>
      </c>
      <c r="J46" s="148">
        <v>187232.63472222837</v>
      </c>
      <c r="K46" s="148">
        <v>188982.81266167885</v>
      </c>
      <c r="L46" s="148">
        <v>475444.98053870461</v>
      </c>
      <c r="M46" s="148">
        <v>523399.04150787072</v>
      </c>
      <c r="N46" s="148">
        <v>370828.89253351378</v>
      </c>
      <c r="O46" s="148">
        <v>370473.7733114243</v>
      </c>
      <c r="P46" s="148">
        <v>506477.05086634029</v>
      </c>
      <c r="Q46" s="148">
        <v>341142.75181235466</v>
      </c>
      <c r="R46" s="148">
        <v>892592.40649999992</v>
      </c>
      <c r="S46" s="148">
        <v>485745.87926385069</v>
      </c>
      <c r="T46" s="148">
        <v>236355.69488805</v>
      </c>
      <c r="U46" s="148">
        <v>428279.9613641997</v>
      </c>
      <c r="V46" s="353">
        <v>415346.00081580132</v>
      </c>
      <c r="W46" s="366">
        <v>824872.32484740403</v>
      </c>
      <c r="X46" s="148">
        <v>1139264.0242384502</v>
      </c>
      <c r="Y46" s="148"/>
      <c r="Z46" s="148"/>
      <c r="AA46" s="148"/>
      <c r="AB46" s="148"/>
      <c r="AC46" s="148"/>
      <c r="AD46" s="142"/>
      <c r="AE46" s="4">
        <v>39</v>
      </c>
    </row>
    <row r="47" spans="1:31">
      <c r="A47" s="88" t="s">
        <v>92</v>
      </c>
      <c r="B47" s="96">
        <f t="shared" si="23"/>
        <v>307555.87762251007</v>
      </c>
      <c r="E47" s="143" t="s">
        <v>110</v>
      </c>
      <c r="F47" s="148">
        <v>0</v>
      </c>
      <c r="G47" s="148">
        <v>8330.427701416007</v>
      </c>
      <c r="H47" s="148">
        <v>15229.318206688591</v>
      </c>
      <c r="I47" s="148">
        <v>5358.9837582568443</v>
      </c>
      <c r="J47" s="148">
        <v>102704.02292313785</v>
      </c>
      <c r="K47" s="148">
        <v>104847.71101014837</v>
      </c>
      <c r="L47" s="148">
        <v>253692.36848553782</v>
      </c>
      <c r="M47" s="148">
        <v>275873.44118797139</v>
      </c>
      <c r="N47" s="148">
        <v>198087.16479258714</v>
      </c>
      <c r="O47" s="148">
        <v>196733.43641938127</v>
      </c>
      <c r="P47" s="148">
        <v>281241.34284254076</v>
      </c>
      <c r="Q47" s="148">
        <v>176246.09780424307</v>
      </c>
      <c r="R47" s="148">
        <v>240964.37269999998</v>
      </c>
      <c r="S47" s="148">
        <v>131132.02648383018</v>
      </c>
      <c r="T47" s="148">
        <v>63806.61692619</v>
      </c>
      <c r="U47" s="148">
        <v>115618.51913435991</v>
      </c>
      <c r="V47" s="353">
        <v>112126.86530964037</v>
      </c>
      <c r="W47" s="366">
        <v>222682.64984892111</v>
      </c>
      <c r="X47" s="148">
        <v>307555.87762251007</v>
      </c>
      <c r="Y47" s="148"/>
      <c r="Z47" s="148"/>
      <c r="AA47" s="148"/>
      <c r="AB47" s="148"/>
      <c r="AC47" s="148"/>
      <c r="AD47" s="142"/>
      <c r="AE47" s="4">
        <v>40</v>
      </c>
    </row>
    <row r="48" spans="1:31">
      <c r="A48" s="88" t="s">
        <v>93</v>
      </c>
      <c r="B48" s="96">
        <f t="shared" si="23"/>
        <v>24.995736810000007</v>
      </c>
      <c r="E48" s="143" t="s">
        <v>110</v>
      </c>
      <c r="F48" s="148">
        <v>0</v>
      </c>
      <c r="G48" s="148">
        <v>1574.7719482294872</v>
      </c>
      <c r="H48" s="148">
        <v>3303.6800053344618</v>
      </c>
      <c r="I48" s="148">
        <v>1153.0584217855337</v>
      </c>
      <c r="J48" s="148">
        <v>22098.170833288576</v>
      </c>
      <c r="K48" s="148">
        <v>34984.861486037436</v>
      </c>
      <c r="L48" s="148">
        <v>120400.27171074587</v>
      </c>
      <c r="M48" s="148">
        <v>125799.5439282585</v>
      </c>
      <c r="N48" s="148">
        <v>119902.87535325193</v>
      </c>
      <c r="O48" s="148">
        <v>138288.93917115498</v>
      </c>
      <c r="P48" s="148">
        <v>201892.78986038509</v>
      </c>
      <c r="Q48" s="148">
        <v>141395.80498577032</v>
      </c>
      <c r="R48" s="148">
        <v>19.583699999999997</v>
      </c>
      <c r="S48" s="148">
        <v>10.657385730000016</v>
      </c>
      <c r="T48" s="148">
        <v>5.18570289</v>
      </c>
      <c r="U48" s="148">
        <v>9.3965691599999932</v>
      </c>
      <c r="V48" s="353">
        <v>9.1127948400000296</v>
      </c>
      <c r="W48" s="366">
        <v>18.097904520000089</v>
      </c>
      <c r="X48" s="148">
        <v>24.995736810000007</v>
      </c>
      <c r="Y48" s="148"/>
      <c r="Z48" s="148"/>
      <c r="AA48" s="148"/>
      <c r="AB48" s="148"/>
      <c r="AC48" s="148"/>
      <c r="AD48" s="142"/>
      <c r="AE48" s="4">
        <v>41</v>
      </c>
    </row>
    <row r="49" spans="1:31">
      <c r="A49" s="88" t="s">
        <v>94</v>
      </c>
      <c r="B49" s="96">
        <f t="shared" si="23"/>
        <v>0</v>
      </c>
      <c r="E49" s="143" t="s">
        <v>110</v>
      </c>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2"/>
      <c r="AE49" s="4">
        <v>42</v>
      </c>
    </row>
    <row r="50" spans="1:31">
      <c r="A50" s="140" t="s">
        <v>50</v>
      </c>
      <c r="B50" s="141"/>
      <c r="F50" s="22"/>
      <c r="G50" s="22"/>
      <c r="H50" s="22"/>
      <c r="I50" s="22"/>
      <c r="J50" s="22"/>
      <c r="K50" s="22"/>
      <c r="L50" s="22"/>
      <c r="M50" s="22"/>
      <c r="N50" s="22"/>
      <c r="O50" s="22"/>
      <c r="P50" s="22"/>
      <c r="Q50" s="22"/>
      <c r="R50" s="22"/>
      <c r="S50" s="22"/>
      <c r="T50" s="22"/>
      <c r="U50" s="22"/>
      <c r="V50" s="22"/>
      <c r="W50" s="22"/>
      <c r="X50" s="22"/>
      <c r="Y50" s="22"/>
      <c r="Z50" s="22"/>
      <c r="AA50" s="22"/>
      <c r="AB50" s="22"/>
      <c r="AC50" s="22"/>
      <c r="AD50" s="142"/>
      <c r="AE50" s="4">
        <v>43</v>
      </c>
    </row>
    <row r="51" spans="1:31">
      <c r="A51" s="1" t="s">
        <v>59</v>
      </c>
      <c r="B51" s="31">
        <f>HLOOKUP($B$7,$F$8:$AC$75,AE51,FALSE)</f>
        <v>4046663</v>
      </c>
      <c r="F51" s="32">
        <f>$F$4</f>
        <v>4046663</v>
      </c>
      <c r="G51" s="32">
        <f t="shared" ref="G51:Q51" si="24">$F$4</f>
        <v>4046663</v>
      </c>
      <c r="H51" s="32">
        <f t="shared" si="24"/>
        <v>4046663</v>
      </c>
      <c r="I51" s="32">
        <f t="shared" si="24"/>
        <v>4046663</v>
      </c>
      <c r="J51" s="32">
        <f t="shared" si="24"/>
        <v>4046663</v>
      </c>
      <c r="K51" s="32">
        <f t="shared" si="24"/>
        <v>4046663</v>
      </c>
      <c r="L51" s="32">
        <f t="shared" si="24"/>
        <v>4046663</v>
      </c>
      <c r="M51" s="32">
        <f t="shared" si="24"/>
        <v>4046663</v>
      </c>
      <c r="N51" s="32">
        <f t="shared" si="24"/>
        <v>4046663</v>
      </c>
      <c r="O51" s="32">
        <f t="shared" si="24"/>
        <v>4046663</v>
      </c>
      <c r="P51" s="32">
        <f t="shared" si="24"/>
        <v>4046663</v>
      </c>
      <c r="Q51" s="32">
        <f t="shared" si="24"/>
        <v>4046663</v>
      </c>
      <c r="R51" s="32">
        <f>$G$4</f>
        <v>4046663</v>
      </c>
      <c r="S51" s="32">
        <f t="shared" ref="S51:AC51" si="25">$G$4</f>
        <v>4046663</v>
      </c>
      <c r="T51" s="32">
        <f t="shared" si="25"/>
        <v>4046663</v>
      </c>
      <c r="U51" s="32">
        <f t="shared" si="25"/>
        <v>4046663</v>
      </c>
      <c r="V51" s="32">
        <f t="shared" si="25"/>
        <v>4046663</v>
      </c>
      <c r="W51" s="32">
        <f t="shared" si="25"/>
        <v>4046663</v>
      </c>
      <c r="X51" s="32">
        <f t="shared" si="25"/>
        <v>4046663</v>
      </c>
      <c r="Y51" s="32">
        <f t="shared" si="25"/>
        <v>4046663</v>
      </c>
      <c r="Z51" s="32">
        <f t="shared" si="25"/>
        <v>4046663</v>
      </c>
      <c r="AA51" s="32">
        <f t="shared" si="25"/>
        <v>4046663</v>
      </c>
      <c r="AB51" s="32">
        <f t="shared" si="25"/>
        <v>4046663</v>
      </c>
      <c r="AC51" s="32">
        <f t="shared" si="25"/>
        <v>4046663</v>
      </c>
      <c r="AD51" s="149"/>
      <c r="AE51" s="4">
        <v>44</v>
      </c>
    </row>
    <row r="52" spans="1:31">
      <c r="A52" s="1" t="s">
        <v>60</v>
      </c>
      <c r="B52" s="31">
        <f>HLOOKUP($B$7,$F$8:$AC$75,AE52,FALSE)</f>
        <v>2360553.416666667</v>
      </c>
      <c r="F52" s="33">
        <f t="shared" ref="F52:AC52" si="26">F51*(F9/12)</f>
        <v>337221.91666666663</v>
      </c>
      <c r="G52" s="33">
        <f t="shared" si="26"/>
        <v>674443.83333333326</v>
      </c>
      <c r="H52" s="33">
        <f t="shared" si="26"/>
        <v>1011665.75</v>
      </c>
      <c r="I52" s="33">
        <f t="shared" si="26"/>
        <v>1348887.6666666665</v>
      </c>
      <c r="J52" s="33">
        <f t="shared" si="26"/>
        <v>1686109.5833333335</v>
      </c>
      <c r="K52" s="33">
        <f t="shared" si="26"/>
        <v>2023331.5</v>
      </c>
      <c r="L52" s="33">
        <f t="shared" si="26"/>
        <v>2360553.416666667</v>
      </c>
      <c r="M52" s="33">
        <f t="shared" si="26"/>
        <v>2697775.333333333</v>
      </c>
      <c r="N52" s="33">
        <f t="shared" si="26"/>
        <v>3034997.25</v>
      </c>
      <c r="O52" s="33">
        <f t="shared" si="26"/>
        <v>3372219.166666667</v>
      </c>
      <c r="P52" s="33">
        <f t="shared" si="26"/>
        <v>3709441.083333333</v>
      </c>
      <c r="Q52" s="33">
        <f t="shared" si="26"/>
        <v>4046663</v>
      </c>
      <c r="R52" s="33">
        <f t="shared" si="26"/>
        <v>337221.91666666663</v>
      </c>
      <c r="S52" s="33">
        <f t="shared" si="26"/>
        <v>674443.83333333326</v>
      </c>
      <c r="T52" s="33">
        <f t="shared" si="26"/>
        <v>1011665.75</v>
      </c>
      <c r="U52" s="33">
        <f t="shared" si="26"/>
        <v>1348887.6666666665</v>
      </c>
      <c r="V52" s="33">
        <f t="shared" si="26"/>
        <v>1686109.5833333335</v>
      </c>
      <c r="W52" s="33">
        <f t="shared" si="26"/>
        <v>2023331.5</v>
      </c>
      <c r="X52" s="33">
        <f t="shared" si="26"/>
        <v>2360553.416666667</v>
      </c>
      <c r="Y52" s="33">
        <f t="shared" si="26"/>
        <v>2697775.333333333</v>
      </c>
      <c r="Z52" s="33">
        <f t="shared" si="26"/>
        <v>3034997.25</v>
      </c>
      <c r="AA52" s="33">
        <f t="shared" si="26"/>
        <v>3372219.166666667</v>
      </c>
      <c r="AB52" s="33">
        <f t="shared" si="26"/>
        <v>3709441.083333333</v>
      </c>
      <c r="AC52" s="33">
        <f t="shared" si="26"/>
        <v>4046663</v>
      </c>
      <c r="AD52" s="139"/>
      <c r="AE52" s="4">
        <v>45</v>
      </c>
    </row>
    <row r="53" spans="1:31">
      <c r="A53" s="84" t="s">
        <v>55</v>
      </c>
      <c r="B53" s="96">
        <f>HLOOKUP($B$7,$F$8:$AC$75,AE53,FALSE)</f>
        <v>2601352.1900000004</v>
      </c>
      <c r="F53" s="36">
        <f>F40</f>
        <v>3596.95</v>
      </c>
      <c r="G53" s="36">
        <f>F53+G40</f>
        <v>37122.619999999995</v>
      </c>
      <c r="H53" s="36">
        <f t="shared" ref="H53:Q53" si="27">G53+H40</f>
        <v>97096.78</v>
      </c>
      <c r="I53" s="36">
        <f t="shared" si="27"/>
        <v>304246.61</v>
      </c>
      <c r="J53" s="36">
        <f t="shared" si="27"/>
        <v>439426.78</v>
      </c>
      <c r="K53" s="36">
        <f t="shared" si="27"/>
        <v>766135.06</v>
      </c>
      <c r="L53" s="36">
        <f t="shared" si="27"/>
        <v>1102135.3999999999</v>
      </c>
      <c r="M53" s="36">
        <f t="shared" si="27"/>
        <v>1504029.23</v>
      </c>
      <c r="N53" s="36">
        <f t="shared" si="27"/>
        <v>2475172.7199999997</v>
      </c>
      <c r="O53" s="36">
        <f t="shared" si="27"/>
        <v>2715200.15</v>
      </c>
      <c r="P53" s="36">
        <f t="shared" si="27"/>
        <v>3602968.8</v>
      </c>
      <c r="Q53" s="36">
        <f t="shared" si="27"/>
        <v>3909197.1399999997</v>
      </c>
      <c r="R53" s="36">
        <f>R40</f>
        <v>507358.02</v>
      </c>
      <c r="S53" s="36">
        <f t="shared" ref="S53:AC53" si="28">R53+S40</f>
        <v>719279.32000000007</v>
      </c>
      <c r="T53" s="36">
        <f t="shared" si="28"/>
        <v>793449.43</v>
      </c>
      <c r="U53" s="36">
        <f t="shared" si="28"/>
        <v>1141751.7000000002</v>
      </c>
      <c r="V53" s="36">
        <f t="shared" si="28"/>
        <v>1642522.2900000003</v>
      </c>
      <c r="W53" s="36">
        <f t="shared" si="28"/>
        <v>1916660.4700000002</v>
      </c>
      <c r="X53" s="36">
        <f t="shared" si="28"/>
        <v>2601352.1900000004</v>
      </c>
      <c r="Y53" s="36">
        <f t="shared" si="28"/>
        <v>2601352.1900000004</v>
      </c>
      <c r="Z53" s="36">
        <f t="shared" si="28"/>
        <v>2601352.1900000004</v>
      </c>
      <c r="AA53" s="36">
        <f t="shared" si="28"/>
        <v>2601352.1900000004</v>
      </c>
      <c r="AB53" s="36">
        <f t="shared" si="28"/>
        <v>2601352.1900000004</v>
      </c>
      <c r="AC53" s="36">
        <f t="shared" si="28"/>
        <v>2601352.1900000004</v>
      </c>
      <c r="AD53" s="150"/>
      <c r="AE53" s="4">
        <v>46</v>
      </c>
    </row>
    <row r="54" spans="1:31">
      <c r="A54" s="84" t="s">
        <v>14</v>
      </c>
      <c r="B54" s="96">
        <f>HLOOKUP($B$7,$F$8:$AC$75,AE54,FALSE)</f>
        <v>1633088.1325690802</v>
      </c>
      <c r="E54" s="3"/>
      <c r="F54" s="36">
        <f>SUM(F42:F49)</f>
        <v>0</v>
      </c>
      <c r="G54" s="36">
        <f t="shared" ref="G54:Q54" si="29">SUM(G42:G49)</f>
        <v>32641.628707589163</v>
      </c>
      <c r="H54" s="36">
        <f t="shared" si="29"/>
        <v>60194.456446866578</v>
      </c>
      <c r="I54" s="36">
        <f t="shared" si="29"/>
        <v>21841.253161520784</v>
      </c>
      <c r="J54" s="36">
        <f t="shared" si="29"/>
        <v>418583.94549427496</v>
      </c>
      <c r="K54" s="36">
        <f t="shared" si="29"/>
        <v>426543.79412698938</v>
      </c>
      <c r="L54" s="36">
        <f t="shared" si="29"/>
        <v>1097310.6044789413</v>
      </c>
      <c r="M54" s="36">
        <f t="shared" si="29"/>
        <v>1198426.0540404792</v>
      </c>
      <c r="N54" s="36">
        <f t="shared" si="29"/>
        <v>892334.12560394336</v>
      </c>
      <c r="O54" s="36">
        <f t="shared" si="29"/>
        <v>906190.50700258301</v>
      </c>
      <c r="P54" s="36">
        <f t="shared" si="29"/>
        <v>1270542.9731973216</v>
      </c>
      <c r="Q54" s="36">
        <f t="shared" si="29"/>
        <v>826783.53010471654</v>
      </c>
      <c r="R54" s="36">
        <f>SUM(R42:R49)</f>
        <v>1279494.5116000001</v>
      </c>
      <c r="S54" s="36">
        <f t="shared" ref="S54:AC54" si="30">SUM(S42:S49)</f>
        <v>696296.74420764099</v>
      </c>
      <c r="T54" s="36">
        <f t="shared" si="30"/>
        <v>338806.16975051997</v>
      </c>
      <c r="U54" s="36">
        <f t="shared" si="30"/>
        <v>613921.71387887956</v>
      </c>
      <c r="V54" s="36">
        <f t="shared" si="30"/>
        <v>595381.41327312193</v>
      </c>
      <c r="W54" s="36">
        <f t="shared" si="30"/>
        <v>1182420.5591793661</v>
      </c>
      <c r="X54" s="36">
        <f t="shared" si="30"/>
        <v>1633088.1325690802</v>
      </c>
      <c r="Y54" s="36">
        <f t="shared" si="30"/>
        <v>0</v>
      </c>
      <c r="Z54" s="36">
        <f t="shared" si="30"/>
        <v>0</v>
      </c>
      <c r="AA54" s="36">
        <f t="shared" si="30"/>
        <v>0</v>
      </c>
      <c r="AB54" s="36">
        <f t="shared" si="30"/>
        <v>0</v>
      </c>
      <c r="AC54" s="36">
        <f t="shared" si="30"/>
        <v>0</v>
      </c>
      <c r="AD54" s="150"/>
      <c r="AE54" s="4">
        <v>47</v>
      </c>
    </row>
    <row r="55" spans="1:31">
      <c r="A55" s="89" t="s">
        <v>56</v>
      </c>
      <c r="B55" s="34">
        <f>HLOOKUP($B$7,$F$8:$AC$75,AE55,FALSE)</f>
        <v>4234440.3225690806</v>
      </c>
      <c r="C55" s="90"/>
      <c r="D55" s="90"/>
      <c r="E55" s="91"/>
      <c r="F55" s="35">
        <f>F53+F54</f>
        <v>3596.95</v>
      </c>
      <c r="G55" s="35">
        <f>G53+G54</f>
        <v>69764.248707589155</v>
      </c>
      <c r="H55" s="35">
        <f>H53+H54</f>
        <v>157291.23644686659</v>
      </c>
      <c r="I55" s="35">
        <f t="shared" ref="I55:Q55" si="31">I53+I54</f>
        <v>326087.8631615208</v>
      </c>
      <c r="J55" s="35">
        <f t="shared" si="31"/>
        <v>858010.72549427499</v>
      </c>
      <c r="K55" s="35">
        <f t="shared" si="31"/>
        <v>1192678.8541269894</v>
      </c>
      <c r="L55" s="35">
        <f t="shared" si="31"/>
        <v>2199446.0044789412</v>
      </c>
      <c r="M55" s="35">
        <f t="shared" si="31"/>
        <v>2702455.284040479</v>
      </c>
      <c r="N55" s="35">
        <f t="shared" si="31"/>
        <v>3367506.8456039429</v>
      </c>
      <c r="O55" s="35">
        <f t="shared" si="31"/>
        <v>3621390.6570025831</v>
      </c>
      <c r="P55" s="35">
        <f t="shared" si="31"/>
        <v>4873511.7731973212</v>
      </c>
      <c r="Q55" s="35">
        <f t="shared" si="31"/>
        <v>4735980.670104716</v>
      </c>
      <c r="R55" s="35">
        <f>R53+R54</f>
        <v>1786852.5316000001</v>
      </c>
      <c r="S55" s="35">
        <f>S53+S54</f>
        <v>1415576.0642076409</v>
      </c>
      <c r="T55" s="35">
        <f>T53+T54</f>
        <v>1132255.59975052</v>
      </c>
      <c r="U55" s="35">
        <f t="shared" ref="U55:AC55" si="32">U53+U54</f>
        <v>1755673.4138788797</v>
      </c>
      <c r="V55" s="35">
        <f t="shared" si="32"/>
        <v>2237903.7032731222</v>
      </c>
      <c r="W55" s="35">
        <f t="shared" si="32"/>
        <v>3099081.0291793663</v>
      </c>
      <c r="X55" s="35">
        <f t="shared" si="32"/>
        <v>4234440.3225690806</v>
      </c>
      <c r="Y55" s="35">
        <f t="shared" si="32"/>
        <v>2601352.1900000004</v>
      </c>
      <c r="Z55" s="35">
        <f t="shared" si="32"/>
        <v>2601352.1900000004</v>
      </c>
      <c r="AA55" s="35">
        <f t="shared" si="32"/>
        <v>2601352.1900000004</v>
      </c>
      <c r="AB55" s="35">
        <f t="shared" si="32"/>
        <v>2601352.1900000004</v>
      </c>
      <c r="AC55" s="35">
        <f t="shared" si="32"/>
        <v>2601352.1900000004</v>
      </c>
      <c r="AD55" s="150"/>
      <c r="AE55" s="4">
        <v>48</v>
      </c>
    </row>
    <row r="56" spans="1:31">
      <c r="A56" s="84" t="s">
        <v>72</v>
      </c>
      <c r="B56" s="86">
        <f>IFERROR(HLOOKUP($B$7,$F$8:$AC$75,AE56,FALSE),"-  ")</f>
        <v>0.64283885018347231</v>
      </c>
      <c r="F56" s="86">
        <f t="shared" ref="F56:AC56" si="33">IFERROR(F53/F51,"-  ")</f>
        <v>8.8886818595964126E-4</v>
      </c>
      <c r="G56" s="86">
        <f t="shared" si="33"/>
        <v>9.1736376367392083E-3</v>
      </c>
      <c r="H56" s="86">
        <f t="shared" si="33"/>
        <v>2.3994283685100537E-2</v>
      </c>
      <c r="I56" s="86">
        <f t="shared" si="33"/>
        <v>7.5184568124402745E-2</v>
      </c>
      <c r="J56" s="86">
        <f t="shared" si="33"/>
        <v>0.10858991223138671</v>
      </c>
      <c r="K56" s="86">
        <f t="shared" si="33"/>
        <v>0.1893251451875286</v>
      </c>
      <c r="L56" s="86">
        <f t="shared" si="33"/>
        <v>0.272356605924437</v>
      </c>
      <c r="M56" s="86">
        <f t="shared" si="33"/>
        <v>0.3716714809214407</v>
      </c>
      <c r="N56" s="86">
        <f t="shared" si="33"/>
        <v>0.61165773379201571</v>
      </c>
      <c r="O56" s="86">
        <f t="shared" si="33"/>
        <v>0.67097263844308264</v>
      </c>
      <c r="P56" s="86">
        <f t="shared" si="33"/>
        <v>0.89035553491852415</v>
      </c>
      <c r="Q56" s="86">
        <f t="shared" si="33"/>
        <v>0.96602982259703851</v>
      </c>
      <c r="R56" s="86">
        <f t="shared" si="33"/>
        <v>0.12537688955072365</v>
      </c>
      <c r="S56" s="86">
        <f t="shared" si="33"/>
        <v>0.17774628626105016</v>
      </c>
      <c r="T56" s="86">
        <f t="shared" si="33"/>
        <v>0.19607499561984779</v>
      </c>
      <c r="U56" s="86">
        <f t="shared" si="33"/>
        <v>0.28214647476204474</v>
      </c>
      <c r="V56" s="86">
        <f t="shared" si="33"/>
        <v>0.4058954971046515</v>
      </c>
      <c r="W56" s="86">
        <f t="shared" si="33"/>
        <v>0.47363975453355028</v>
      </c>
      <c r="X56" s="86">
        <f t="shared" si="33"/>
        <v>0.64283885018347231</v>
      </c>
      <c r="Y56" s="86">
        <f t="shared" si="33"/>
        <v>0.64283885018347231</v>
      </c>
      <c r="Z56" s="86">
        <f t="shared" si="33"/>
        <v>0.64283885018347231</v>
      </c>
      <c r="AA56" s="86">
        <f t="shared" si="33"/>
        <v>0.64283885018347231</v>
      </c>
      <c r="AB56" s="86">
        <f t="shared" si="33"/>
        <v>0.64283885018347231</v>
      </c>
      <c r="AC56" s="86">
        <f t="shared" si="33"/>
        <v>0.64283885018347231</v>
      </c>
      <c r="AD56" s="147"/>
      <c r="AE56" s="4">
        <v>49</v>
      </c>
    </row>
    <row r="57" spans="1:31">
      <c r="A57" s="84" t="s">
        <v>73</v>
      </c>
      <c r="B57" s="86">
        <f>IFERROR(HLOOKUP($B$7,$F$8:$AC$75,AE57,FALSE),"-  ")</f>
        <v>1.046403004789151</v>
      </c>
      <c r="F57" s="86">
        <f t="shared" ref="F57:AC57" si="34">IFERROR(F55/F51,"-  ")</f>
        <v>8.8886818595964126E-4</v>
      </c>
      <c r="G57" s="86">
        <f t="shared" si="34"/>
        <v>1.7239945285186624E-2</v>
      </c>
      <c r="H57" s="86">
        <f t="shared" si="34"/>
        <v>3.8869368772953564E-2</v>
      </c>
      <c r="I57" s="86">
        <f t="shared" si="34"/>
        <v>8.0581917288768748E-2</v>
      </c>
      <c r="J57" s="86">
        <f t="shared" si="34"/>
        <v>0.21202920171367742</v>
      </c>
      <c r="K57" s="86">
        <f t="shared" si="34"/>
        <v>0.29473145011753865</v>
      </c>
      <c r="L57" s="86">
        <f t="shared" si="34"/>
        <v>0.54352092192479118</v>
      </c>
      <c r="M57" s="86">
        <f t="shared" si="34"/>
        <v>0.66782316294697108</v>
      </c>
      <c r="N57" s="86">
        <f t="shared" si="34"/>
        <v>0.83216883778163464</v>
      </c>
      <c r="O57" s="86">
        <f t="shared" si="34"/>
        <v>0.89490789250367109</v>
      </c>
      <c r="P57" s="86">
        <f t="shared" si="34"/>
        <v>1.2043285475457979</v>
      </c>
      <c r="Q57" s="86">
        <f t="shared" si="34"/>
        <v>1.1703422474529548</v>
      </c>
      <c r="R57" s="86">
        <f t="shared" si="34"/>
        <v>0.4415619812176107</v>
      </c>
      <c r="S57" s="86">
        <f t="shared" si="34"/>
        <v>0.34981318291333896</v>
      </c>
      <c r="T57" s="86">
        <f t="shared" si="34"/>
        <v>0.27979982512764712</v>
      </c>
      <c r="U57" s="86">
        <f t="shared" si="34"/>
        <v>0.43385708517830118</v>
      </c>
      <c r="V57" s="86">
        <f t="shared" si="34"/>
        <v>0.55302448048506192</v>
      </c>
      <c r="W57" s="86">
        <f t="shared" si="34"/>
        <v>0.7658362036026638</v>
      </c>
      <c r="X57" s="86">
        <f t="shared" si="34"/>
        <v>1.046403004789151</v>
      </c>
      <c r="Y57" s="86">
        <f t="shared" si="34"/>
        <v>0.64283885018347231</v>
      </c>
      <c r="Z57" s="86">
        <f t="shared" si="34"/>
        <v>0.64283885018347231</v>
      </c>
      <c r="AA57" s="86">
        <f t="shared" si="34"/>
        <v>0.64283885018347231</v>
      </c>
      <c r="AB57" s="86">
        <f t="shared" si="34"/>
        <v>0.64283885018347231</v>
      </c>
      <c r="AC57" s="86">
        <f t="shared" si="34"/>
        <v>0.64283885018347231</v>
      </c>
      <c r="AD57" s="147"/>
      <c r="AE57" s="4">
        <v>50</v>
      </c>
    </row>
    <row r="58" spans="1:31">
      <c r="A58" s="84" t="s">
        <v>74</v>
      </c>
      <c r="B58" s="86">
        <f>IFERROR(HLOOKUP($B$7,$F$8:$AC$75,AE58,FALSE),"-  ")</f>
        <v>1.1020094574573809</v>
      </c>
      <c r="F58" s="86">
        <f t="shared" ref="F58:AC58" si="35">IFERROR(F53/F52,"-  ")</f>
        <v>1.0666418231515696E-2</v>
      </c>
      <c r="G58" s="86">
        <f t="shared" si="35"/>
        <v>5.5041825820435257E-2</v>
      </c>
      <c r="H58" s="86">
        <f t="shared" si="35"/>
        <v>9.5977134740402148E-2</v>
      </c>
      <c r="I58" s="86">
        <f t="shared" si="35"/>
        <v>0.22555370437320826</v>
      </c>
      <c r="J58" s="86">
        <f t="shared" si="35"/>
        <v>0.26061578935532809</v>
      </c>
      <c r="K58" s="86">
        <f t="shared" si="35"/>
        <v>0.37865029037505721</v>
      </c>
      <c r="L58" s="86">
        <f t="shared" si="35"/>
        <v>0.46689703872760618</v>
      </c>
      <c r="M58" s="86">
        <f t="shared" si="35"/>
        <v>0.55750722138216113</v>
      </c>
      <c r="N58" s="86">
        <f t="shared" si="35"/>
        <v>0.81554364505602095</v>
      </c>
      <c r="O58" s="86">
        <f t="shared" si="35"/>
        <v>0.80516716613169903</v>
      </c>
      <c r="P58" s="86">
        <f t="shared" si="35"/>
        <v>0.97129694718384463</v>
      </c>
      <c r="Q58" s="86">
        <f t="shared" si="35"/>
        <v>0.96602982259703851</v>
      </c>
      <c r="R58" s="86">
        <f t="shared" si="35"/>
        <v>1.5045226746086839</v>
      </c>
      <c r="S58" s="86">
        <f t="shared" si="35"/>
        <v>1.0664777175663012</v>
      </c>
      <c r="T58" s="86">
        <f t="shared" si="35"/>
        <v>0.78429998247939114</v>
      </c>
      <c r="U58" s="86">
        <f t="shared" si="35"/>
        <v>0.84643942428613428</v>
      </c>
      <c r="V58" s="86">
        <f t="shared" si="35"/>
        <v>0.97414919305116343</v>
      </c>
      <c r="W58" s="86">
        <f t="shared" si="35"/>
        <v>0.94727950906710057</v>
      </c>
      <c r="X58" s="86">
        <f t="shared" si="35"/>
        <v>1.1020094574573809</v>
      </c>
      <c r="Y58" s="86">
        <f t="shared" si="35"/>
        <v>0.96425827527520847</v>
      </c>
      <c r="Z58" s="86">
        <f t="shared" si="35"/>
        <v>0.85711846691129634</v>
      </c>
      <c r="AA58" s="86">
        <f t="shared" si="35"/>
        <v>0.77140662022016659</v>
      </c>
      <c r="AB58" s="86">
        <f t="shared" si="35"/>
        <v>0.70127874565469706</v>
      </c>
      <c r="AC58" s="86">
        <f t="shared" si="35"/>
        <v>0.64283885018347231</v>
      </c>
      <c r="AD58" s="147"/>
      <c r="AE58" s="4">
        <v>51</v>
      </c>
    </row>
    <row r="59" spans="1:31">
      <c r="A59" s="140" t="s">
        <v>48</v>
      </c>
      <c r="B59" s="14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47"/>
      <c r="AE59" s="4">
        <v>52</v>
      </c>
    </row>
    <row r="60" spans="1:31">
      <c r="A60" s="1" t="s">
        <v>52</v>
      </c>
      <c r="B60" s="31">
        <f>HLOOKUP($B$7,$F$8:$AC$75,AE60,FALSE)</f>
        <v>16186652</v>
      </c>
      <c r="F60" s="100">
        <f>SUM($F$4:$I$4)</f>
        <v>16186652</v>
      </c>
      <c r="G60" s="100">
        <f t="shared" ref="G60:AC60" si="36">SUM($F$4:$I$4)</f>
        <v>16186652</v>
      </c>
      <c r="H60" s="100">
        <f t="shared" si="36"/>
        <v>16186652</v>
      </c>
      <c r="I60" s="100">
        <f t="shared" si="36"/>
        <v>16186652</v>
      </c>
      <c r="J60" s="100">
        <f t="shared" si="36"/>
        <v>16186652</v>
      </c>
      <c r="K60" s="100">
        <f t="shared" si="36"/>
        <v>16186652</v>
      </c>
      <c r="L60" s="100">
        <f t="shared" si="36"/>
        <v>16186652</v>
      </c>
      <c r="M60" s="100">
        <f t="shared" si="36"/>
        <v>16186652</v>
      </c>
      <c r="N60" s="100">
        <f t="shared" si="36"/>
        <v>16186652</v>
      </c>
      <c r="O60" s="100">
        <f t="shared" si="36"/>
        <v>16186652</v>
      </c>
      <c r="P60" s="100">
        <f t="shared" si="36"/>
        <v>16186652</v>
      </c>
      <c r="Q60" s="100">
        <f t="shared" si="36"/>
        <v>16186652</v>
      </c>
      <c r="R60" s="100">
        <f t="shared" si="36"/>
        <v>16186652</v>
      </c>
      <c r="S60" s="100">
        <f t="shared" si="36"/>
        <v>16186652</v>
      </c>
      <c r="T60" s="100">
        <f t="shared" si="36"/>
        <v>16186652</v>
      </c>
      <c r="U60" s="100">
        <f t="shared" si="36"/>
        <v>16186652</v>
      </c>
      <c r="V60" s="100">
        <f t="shared" si="36"/>
        <v>16186652</v>
      </c>
      <c r="W60" s="100">
        <f t="shared" si="36"/>
        <v>16186652</v>
      </c>
      <c r="X60" s="100">
        <f t="shared" si="36"/>
        <v>16186652</v>
      </c>
      <c r="Y60" s="100">
        <f t="shared" si="36"/>
        <v>16186652</v>
      </c>
      <c r="Z60" s="100">
        <f t="shared" si="36"/>
        <v>16186652</v>
      </c>
      <c r="AA60" s="100">
        <f t="shared" si="36"/>
        <v>16186652</v>
      </c>
      <c r="AB60" s="100">
        <f>SUM($F$4:$I$4)</f>
        <v>16186652</v>
      </c>
      <c r="AC60" s="100">
        <f t="shared" si="36"/>
        <v>16186652</v>
      </c>
      <c r="AD60" s="147"/>
      <c r="AE60" s="4">
        <v>53</v>
      </c>
    </row>
    <row r="61" spans="1:31">
      <c r="A61" s="84" t="s">
        <v>58</v>
      </c>
      <c r="B61" s="96">
        <f>HLOOKUP($B$7,$F$8:$AC$75,AE61,FALSE)</f>
        <v>6510549.3299999991</v>
      </c>
      <c r="F61" s="99">
        <f>F53</f>
        <v>3596.95</v>
      </c>
      <c r="G61" s="99">
        <f t="shared" ref="G61:Q61" si="37">G53</f>
        <v>37122.619999999995</v>
      </c>
      <c r="H61" s="99">
        <f t="shared" si="37"/>
        <v>97096.78</v>
      </c>
      <c r="I61" s="99">
        <f t="shared" si="37"/>
        <v>304246.61</v>
      </c>
      <c r="J61" s="99">
        <f t="shared" si="37"/>
        <v>439426.78</v>
      </c>
      <c r="K61" s="99">
        <f t="shared" si="37"/>
        <v>766135.06</v>
      </c>
      <c r="L61" s="99">
        <f t="shared" si="37"/>
        <v>1102135.3999999999</v>
      </c>
      <c r="M61" s="99">
        <f t="shared" si="37"/>
        <v>1504029.23</v>
      </c>
      <c r="N61" s="99">
        <f t="shared" si="37"/>
        <v>2475172.7199999997</v>
      </c>
      <c r="O61" s="99">
        <f t="shared" si="37"/>
        <v>2715200.15</v>
      </c>
      <c r="P61" s="99">
        <f t="shared" si="37"/>
        <v>3602968.8</v>
      </c>
      <c r="Q61" s="99">
        <f t="shared" si="37"/>
        <v>3909197.1399999997</v>
      </c>
      <c r="R61" s="99">
        <f>Q61+R40</f>
        <v>4416555.16</v>
      </c>
      <c r="S61" s="99">
        <f t="shared" ref="S61:AC61" si="38">R61+S40</f>
        <v>4628476.46</v>
      </c>
      <c r="T61" s="99">
        <f t="shared" si="38"/>
        <v>4702646.57</v>
      </c>
      <c r="U61" s="99">
        <f t="shared" si="38"/>
        <v>5050948.84</v>
      </c>
      <c r="V61" s="99">
        <f t="shared" si="38"/>
        <v>5551719.4299999997</v>
      </c>
      <c r="W61" s="99">
        <f t="shared" si="38"/>
        <v>5825857.6099999994</v>
      </c>
      <c r="X61" s="99">
        <f t="shared" si="38"/>
        <v>6510549.3299999991</v>
      </c>
      <c r="Y61" s="99">
        <f t="shared" si="38"/>
        <v>6510549.3299999991</v>
      </c>
      <c r="Z61" s="99">
        <f t="shared" si="38"/>
        <v>6510549.3299999991</v>
      </c>
      <c r="AA61" s="99">
        <f t="shared" si="38"/>
        <v>6510549.3299999991</v>
      </c>
      <c r="AB61" s="99">
        <f t="shared" si="38"/>
        <v>6510549.3299999991</v>
      </c>
      <c r="AC61" s="99">
        <f t="shared" si="38"/>
        <v>6510549.3299999991</v>
      </c>
      <c r="AD61" s="147"/>
      <c r="AE61" s="4">
        <v>54</v>
      </c>
    </row>
    <row r="62" spans="1:31">
      <c r="A62" s="89" t="s">
        <v>57</v>
      </c>
      <c r="B62" s="103">
        <f>HLOOKUP($B$7,$F$8:$AC$75,AE62,FALSE)</f>
        <v>8143637.4625690794</v>
      </c>
      <c r="F62" s="34">
        <f>F61+F54</f>
        <v>3596.95</v>
      </c>
      <c r="G62" s="34">
        <f>G61+G54</f>
        <v>69764.248707589155</v>
      </c>
      <c r="H62" s="34">
        <f t="shared" ref="H62:Q62" si="39">H61+H54</f>
        <v>157291.23644686659</v>
      </c>
      <c r="I62" s="34">
        <f t="shared" si="39"/>
        <v>326087.8631615208</v>
      </c>
      <c r="J62" s="34">
        <f t="shared" si="39"/>
        <v>858010.72549427499</v>
      </c>
      <c r="K62" s="34">
        <f t="shared" si="39"/>
        <v>1192678.8541269894</v>
      </c>
      <c r="L62" s="34">
        <f t="shared" si="39"/>
        <v>2199446.0044789412</v>
      </c>
      <c r="M62" s="34">
        <f t="shared" si="39"/>
        <v>2702455.284040479</v>
      </c>
      <c r="N62" s="34">
        <f t="shared" si="39"/>
        <v>3367506.8456039429</v>
      </c>
      <c r="O62" s="34">
        <f t="shared" si="39"/>
        <v>3621390.6570025831</v>
      </c>
      <c r="P62" s="34">
        <f t="shared" si="39"/>
        <v>4873511.7731973212</v>
      </c>
      <c r="Q62" s="34">
        <f t="shared" si="39"/>
        <v>4735980.670104716</v>
      </c>
      <c r="R62" s="34">
        <f>R61+R54</f>
        <v>5696049.6716</v>
      </c>
      <c r="S62" s="34">
        <f>S61+S54</f>
        <v>5324773.2042076411</v>
      </c>
      <c r="T62" s="34">
        <f t="shared" ref="T62:AC62" si="40">T61+T54</f>
        <v>5041452.7397505203</v>
      </c>
      <c r="U62" s="34">
        <f t="shared" si="40"/>
        <v>5664870.5538788792</v>
      </c>
      <c r="V62" s="34">
        <f t="shared" si="40"/>
        <v>6147100.8432731219</v>
      </c>
      <c r="W62" s="34">
        <f t="shared" si="40"/>
        <v>7008278.169179365</v>
      </c>
      <c r="X62" s="34">
        <f t="shared" si="40"/>
        <v>8143637.4625690794</v>
      </c>
      <c r="Y62" s="34">
        <f t="shared" si="40"/>
        <v>6510549.3299999991</v>
      </c>
      <c r="Z62" s="34">
        <f t="shared" si="40"/>
        <v>6510549.3299999991</v>
      </c>
      <c r="AA62" s="34">
        <f t="shared" si="40"/>
        <v>6510549.3299999991</v>
      </c>
      <c r="AB62" s="34">
        <f t="shared" si="40"/>
        <v>6510549.3299999991</v>
      </c>
      <c r="AC62" s="34">
        <f t="shared" si="40"/>
        <v>6510549.3299999991</v>
      </c>
      <c r="AD62" s="147"/>
      <c r="AE62" s="4">
        <v>55</v>
      </c>
    </row>
    <row r="63" spans="1:31">
      <c r="A63" s="84" t="s">
        <v>53</v>
      </c>
      <c r="B63" s="86">
        <f>IFERROR(HLOOKUP($B$7,$F$8:$AC$75,AE63,FALSE),"-  ")</f>
        <v>0.40221716819512765</v>
      </c>
      <c r="F63" s="86">
        <f t="shared" ref="F63:AC63" si="41">IFERROR(F61/F60,"-  ")</f>
        <v>2.2221704648991031E-4</v>
      </c>
      <c r="G63" s="86">
        <f t="shared" si="41"/>
        <v>2.2934094091848021E-3</v>
      </c>
      <c r="H63" s="86">
        <f t="shared" si="41"/>
        <v>5.9985709212751342E-3</v>
      </c>
      <c r="I63" s="86">
        <f t="shared" si="41"/>
        <v>1.8796142031100686E-2</v>
      </c>
      <c r="J63" s="86">
        <f t="shared" si="41"/>
        <v>2.7147478057846678E-2</v>
      </c>
      <c r="K63" s="86">
        <f t="shared" si="41"/>
        <v>4.7331286296882151E-2</v>
      </c>
      <c r="L63" s="86">
        <f t="shared" si="41"/>
        <v>6.808915148110925E-2</v>
      </c>
      <c r="M63" s="86">
        <f t="shared" si="41"/>
        <v>9.2917870230360175E-2</v>
      </c>
      <c r="N63" s="86">
        <f t="shared" si="41"/>
        <v>0.15291443344800393</v>
      </c>
      <c r="O63" s="86">
        <f t="shared" si="41"/>
        <v>0.16774315961077066</v>
      </c>
      <c r="P63" s="86">
        <f t="shared" si="41"/>
        <v>0.22258888372963104</v>
      </c>
      <c r="Q63" s="86">
        <f t="shared" si="41"/>
        <v>0.24150745564925963</v>
      </c>
      <c r="R63" s="86">
        <f t="shared" si="41"/>
        <v>0.27285167803694055</v>
      </c>
      <c r="S63" s="86">
        <f t="shared" si="41"/>
        <v>0.28594402721452217</v>
      </c>
      <c r="T63" s="86">
        <f t="shared" si="41"/>
        <v>0.29052620455422162</v>
      </c>
      <c r="U63" s="86">
        <f t="shared" si="41"/>
        <v>0.31204407433977083</v>
      </c>
      <c r="V63" s="86">
        <f t="shared" si="41"/>
        <v>0.34298132992542246</v>
      </c>
      <c r="W63" s="86">
        <f t="shared" si="41"/>
        <v>0.35991739428264719</v>
      </c>
      <c r="X63" s="86">
        <f t="shared" si="41"/>
        <v>0.40221716819512765</v>
      </c>
      <c r="Y63" s="86">
        <f t="shared" si="41"/>
        <v>0.40221716819512765</v>
      </c>
      <c r="Z63" s="86">
        <f t="shared" si="41"/>
        <v>0.40221716819512765</v>
      </c>
      <c r="AA63" s="86">
        <f t="shared" si="41"/>
        <v>0.40221716819512765</v>
      </c>
      <c r="AB63" s="86">
        <f t="shared" si="41"/>
        <v>0.40221716819512765</v>
      </c>
      <c r="AC63" s="86">
        <f t="shared" si="41"/>
        <v>0.40221716819512765</v>
      </c>
      <c r="AD63" s="147"/>
      <c r="AE63" s="4">
        <v>56</v>
      </c>
    </row>
    <row r="64" spans="1:31">
      <c r="A64" s="84" t="s">
        <v>54</v>
      </c>
      <c r="B64" s="86">
        <f>IFERROR(HLOOKUP($B$7,$F$8:$AC$75,AE64,FALSE),"-  ")</f>
        <v>0.50310820684654733</v>
      </c>
      <c r="F64" s="86">
        <f t="shared" ref="F64:AC64" si="42">IFERROR(F62/F60,"-  ")</f>
        <v>2.2221704648991031E-4</v>
      </c>
      <c r="G64" s="86">
        <f t="shared" si="42"/>
        <v>4.309986321296656E-3</v>
      </c>
      <c r="H64" s="86">
        <f t="shared" si="42"/>
        <v>9.7173421932383909E-3</v>
      </c>
      <c r="I64" s="86">
        <f t="shared" si="42"/>
        <v>2.0145479322192187E-2</v>
      </c>
      <c r="J64" s="86">
        <f t="shared" si="42"/>
        <v>5.3007300428419356E-2</v>
      </c>
      <c r="K64" s="86">
        <f t="shared" si="42"/>
        <v>7.3682862529384663E-2</v>
      </c>
      <c r="L64" s="86">
        <f t="shared" si="42"/>
        <v>0.13588023048119779</v>
      </c>
      <c r="M64" s="86">
        <f t="shared" si="42"/>
        <v>0.16695579073674277</v>
      </c>
      <c r="N64" s="86">
        <f t="shared" si="42"/>
        <v>0.20804220944540866</v>
      </c>
      <c r="O64" s="86">
        <f t="shared" si="42"/>
        <v>0.22372697312591777</v>
      </c>
      <c r="P64" s="86">
        <f t="shared" si="42"/>
        <v>0.30108213688644947</v>
      </c>
      <c r="Q64" s="86">
        <f t="shared" si="42"/>
        <v>0.2925855618632387</v>
      </c>
      <c r="R64" s="86">
        <f t="shared" si="42"/>
        <v>0.35189795095366233</v>
      </c>
      <c r="S64" s="86">
        <f t="shared" si="42"/>
        <v>0.3289607513775944</v>
      </c>
      <c r="T64" s="86">
        <f t="shared" si="42"/>
        <v>0.31145741193117144</v>
      </c>
      <c r="U64" s="86">
        <f t="shared" si="42"/>
        <v>0.34997172694383488</v>
      </c>
      <c r="V64" s="86">
        <f t="shared" si="42"/>
        <v>0.37976357577052511</v>
      </c>
      <c r="W64" s="86">
        <f t="shared" si="42"/>
        <v>0.43296650654992552</v>
      </c>
      <c r="X64" s="86">
        <f t="shared" si="42"/>
        <v>0.50310820684654733</v>
      </c>
      <c r="Y64" s="86">
        <f t="shared" si="42"/>
        <v>0.40221716819512765</v>
      </c>
      <c r="Z64" s="86">
        <f t="shared" si="42"/>
        <v>0.40221716819512765</v>
      </c>
      <c r="AA64" s="86">
        <f t="shared" si="42"/>
        <v>0.40221716819512765</v>
      </c>
      <c r="AB64" s="86">
        <f t="shared" si="42"/>
        <v>0.40221716819512765</v>
      </c>
      <c r="AC64" s="86">
        <f t="shared" si="42"/>
        <v>0.40221716819512765</v>
      </c>
      <c r="AD64" s="147"/>
      <c r="AE64" s="4">
        <v>57</v>
      </c>
    </row>
    <row r="65" spans="1:31">
      <c r="A65" s="140" t="s">
        <v>15</v>
      </c>
      <c r="B65" s="141"/>
      <c r="F65" s="22"/>
      <c r="G65" s="22"/>
      <c r="H65" s="22"/>
      <c r="I65" s="22"/>
      <c r="J65" s="22"/>
      <c r="K65" s="22"/>
      <c r="L65" s="22"/>
      <c r="M65" s="22"/>
      <c r="N65" s="22"/>
      <c r="O65" s="22"/>
      <c r="P65" s="22"/>
      <c r="Q65" s="22"/>
      <c r="R65" s="22"/>
      <c r="S65" s="22"/>
      <c r="T65" s="22"/>
      <c r="U65" s="22"/>
      <c r="V65" s="22"/>
      <c r="W65" s="22"/>
      <c r="X65" s="22"/>
      <c r="Y65" s="22"/>
      <c r="Z65" s="22"/>
      <c r="AA65" s="22"/>
      <c r="AB65" s="22"/>
      <c r="AC65" s="22"/>
      <c r="AD65" s="142"/>
      <c r="AE65" s="4">
        <v>58</v>
      </c>
    </row>
    <row r="66" spans="1:31">
      <c r="A66" s="18" t="s">
        <v>16</v>
      </c>
      <c r="B66" s="39">
        <f>HLOOKUP($B$7,$F$8:$AC$75,AE66,FALSE)</f>
        <v>0</v>
      </c>
      <c r="E66" s="143" t="s">
        <v>30</v>
      </c>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39"/>
      <c r="AE66" s="4">
        <v>59</v>
      </c>
    </row>
    <row r="67" spans="1:31">
      <c r="A67" s="18" t="s">
        <v>17</v>
      </c>
      <c r="B67" s="39">
        <f>HLOOKUP($B$7,$F$8:$AC$75,AE67,FALSE)</f>
        <v>0</v>
      </c>
      <c r="E67" s="143" t="s">
        <v>30</v>
      </c>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39"/>
      <c r="AE67" s="4">
        <v>60</v>
      </c>
    </row>
    <row r="68" spans="1:31">
      <c r="A68" s="18" t="s">
        <v>18</v>
      </c>
      <c r="B68" s="39">
        <f>HLOOKUP($B$7,$F$8:$AC$75,AE68,FALSE)</f>
        <v>0</v>
      </c>
      <c r="E68" s="143" t="s">
        <v>30</v>
      </c>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39"/>
      <c r="AE68" s="4">
        <v>61</v>
      </c>
    </row>
    <row r="69" spans="1:31">
      <c r="A69" s="18" t="s">
        <v>19</v>
      </c>
      <c r="B69" s="39">
        <f>HLOOKUP($B$7,$F$8:$AC$75,AE69,FALSE)</f>
        <v>0</v>
      </c>
      <c r="E69" s="143" t="s">
        <v>31</v>
      </c>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39"/>
      <c r="AE69" s="4">
        <v>62</v>
      </c>
    </row>
    <row r="70" spans="1:31">
      <c r="A70" s="140" t="s">
        <v>6</v>
      </c>
      <c r="B70" s="141"/>
      <c r="F70" s="22"/>
      <c r="G70" s="22"/>
      <c r="H70" s="22"/>
      <c r="I70" s="22"/>
      <c r="J70" s="22"/>
      <c r="K70" s="22"/>
      <c r="L70" s="22"/>
      <c r="M70" s="22"/>
      <c r="N70" s="22"/>
      <c r="O70" s="22"/>
      <c r="P70" s="22"/>
      <c r="Q70" s="22"/>
      <c r="R70" s="22"/>
      <c r="S70" s="22"/>
      <c r="T70" s="22"/>
      <c r="U70" s="22"/>
      <c r="V70" s="22"/>
      <c r="W70" s="22"/>
      <c r="X70" s="22"/>
      <c r="Y70" s="22"/>
      <c r="Z70" s="22"/>
      <c r="AA70" s="22"/>
      <c r="AB70" s="22"/>
      <c r="AC70" s="22"/>
      <c r="AD70" s="142"/>
      <c r="AE70" s="4">
        <v>63</v>
      </c>
    </row>
    <row r="71" spans="1:31">
      <c r="A71" s="18" t="s">
        <v>1</v>
      </c>
      <c r="B71" s="19">
        <f>HLOOKUP($B$7,$F$8:$AC$75,AE71,FALSE)</f>
        <v>6956</v>
      </c>
      <c r="E71" s="143" t="s">
        <v>110</v>
      </c>
      <c r="F71" s="144">
        <v>20</v>
      </c>
      <c r="G71" s="144">
        <v>68</v>
      </c>
      <c r="H71" s="144">
        <v>179</v>
      </c>
      <c r="I71" s="144">
        <v>397</v>
      </c>
      <c r="J71" s="144">
        <v>686</v>
      </c>
      <c r="K71" s="144">
        <v>1079</v>
      </c>
      <c r="L71" s="144">
        <v>1765</v>
      </c>
      <c r="M71" s="144">
        <v>2508</v>
      </c>
      <c r="N71" s="144">
        <v>2761</v>
      </c>
      <c r="O71" s="144">
        <v>3291</v>
      </c>
      <c r="P71" s="144">
        <v>3544</v>
      </c>
      <c r="Q71" s="144">
        <v>3802</v>
      </c>
      <c r="R71" s="144">
        <v>4029</v>
      </c>
      <c r="S71" s="144">
        <v>4185</v>
      </c>
      <c r="T71" s="144">
        <v>4387</v>
      </c>
      <c r="U71" s="144">
        <v>4726</v>
      </c>
      <c r="V71" s="313">
        <v>5167</v>
      </c>
      <c r="W71" s="384">
        <v>5966</v>
      </c>
      <c r="X71" s="144">
        <v>6956</v>
      </c>
      <c r="Y71" s="144"/>
      <c r="Z71" s="144"/>
      <c r="AA71" s="144"/>
      <c r="AB71" s="144"/>
      <c r="AC71" s="144"/>
      <c r="AD71" s="142"/>
      <c r="AE71" s="4">
        <v>64</v>
      </c>
    </row>
    <row r="72" spans="1:31">
      <c r="A72" s="18" t="s">
        <v>32</v>
      </c>
      <c r="B72" s="19">
        <f>HLOOKUP($B$7,$F$8:$AC$75,AE72,FALSE)</f>
        <v>5783</v>
      </c>
      <c r="E72" s="143" t="s">
        <v>110</v>
      </c>
      <c r="F72" s="144">
        <v>0</v>
      </c>
      <c r="G72" s="144">
        <v>55</v>
      </c>
      <c r="H72" s="144">
        <v>93</v>
      </c>
      <c r="I72" s="144">
        <v>229</v>
      </c>
      <c r="J72" s="144">
        <v>290</v>
      </c>
      <c r="K72" s="144">
        <v>557</v>
      </c>
      <c r="L72" s="144">
        <v>1186</v>
      </c>
      <c r="M72" s="144">
        <v>1974</v>
      </c>
      <c r="N72" s="144">
        <v>2294</v>
      </c>
      <c r="O72" s="144">
        <v>2724</v>
      </c>
      <c r="P72" s="144">
        <v>3009</v>
      </c>
      <c r="Q72" s="144">
        <v>3269</v>
      </c>
      <c r="R72" s="144">
        <v>3497</v>
      </c>
      <c r="S72" s="144">
        <v>3640</v>
      </c>
      <c r="T72" s="144">
        <v>3821</v>
      </c>
      <c r="U72" s="144">
        <v>4089</v>
      </c>
      <c r="V72" s="313">
        <v>4423</v>
      </c>
      <c r="W72" s="384">
        <v>5029</v>
      </c>
      <c r="X72" s="144">
        <v>5783</v>
      </c>
      <c r="Y72" s="144"/>
      <c r="Z72" s="144"/>
      <c r="AA72" s="144"/>
      <c r="AB72" s="144"/>
      <c r="AC72" s="144"/>
      <c r="AD72" s="142"/>
      <c r="AE72" s="4">
        <v>65</v>
      </c>
    </row>
    <row r="73" spans="1:31" s="4" customFormat="1">
      <c r="A73" s="140" t="s">
        <v>27</v>
      </c>
      <c r="B73" s="141"/>
      <c r="C73" s="40"/>
      <c r="E73" s="40"/>
      <c r="F73" s="22"/>
      <c r="G73" s="22"/>
      <c r="H73" s="22"/>
      <c r="I73" s="22"/>
      <c r="J73" s="22"/>
      <c r="K73" s="22"/>
      <c r="L73" s="22"/>
      <c r="M73" s="22"/>
      <c r="N73" s="22"/>
      <c r="O73" s="22"/>
      <c r="P73" s="22"/>
      <c r="Q73" s="22"/>
      <c r="R73" s="22"/>
      <c r="S73" s="22"/>
      <c r="T73" s="22"/>
      <c r="U73" s="22"/>
      <c r="V73" s="22"/>
      <c r="W73" s="22"/>
      <c r="X73" s="22"/>
      <c r="Y73" s="22"/>
      <c r="Z73" s="22"/>
      <c r="AA73" s="22"/>
      <c r="AB73" s="22"/>
      <c r="AC73" s="22"/>
      <c r="AD73" s="142"/>
      <c r="AE73" s="4">
        <v>66</v>
      </c>
    </row>
    <row r="74" spans="1:31" s="4" customFormat="1">
      <c r="A74" s="18" t="s">
        <v>108</v>
      </c>
      <c r="B74" s="19">
        <f>HLOOKUP($B$7,$F$8:$AC$75,AE74,FALSE)</f>
        <v>1873</v>
      </c>
      <c r="C74" s="40"/>
      <c r="E74" s="143" t="s">
        <v>28</v>
      </c>
      <c r="F74" s="41">
        <v>1873</v>
      </c>
      <c r="G74" s="41">
        <v>1873</v>
      </c>
      <c r="H74" s="153">
        <v>1873</v>
      </c>
      <c r="I74" s="41">
        <v>1873</v>
      </c>
      <c r="J74" s="41">
        <v>1873</v>
      </c>
      <c r="K74" s="153">
        <v>1873</v>
      </c>
      <c r="L74" s="41">
        <v>1873</v>
      </c>
      <c r="M74" s="41">
        <v>1873</v>
      </c>
      <c r="N74" s="153">
        <v>1873</v>
      </c>
      <c r="O74" s="41">
        <v>1873</v>
      </c>
      <c r="P74" s="41">
        <v>1873</v>
      </c>
      <c r="Q74" s="153">
        <v>1873</v>
      </c>
      <c r="R74" s="41">
        <v>1873</v>
      </c>
      <c r="S74" s="41">
        <v>1873</v>
      </c>
      <c r="T74" s="153">
        <v>1873</v>
      </c>
      <c r="U74" s="41">
        <v>1873</v>
      </c>
      <c r="V74" s="367">
        <v>1873</v>
      </c>
      <c r="W74" s="153">
        <v>1873</v>
      </c>
      <c r="X74" s="396">
        <v>1873</v>
      </c>
      <c r="Y74" s="41"/>
      <c r="Z74" s="153"/>
      <c r="AA74" s="41">
        <f>Z74</f>
        <v>0</v>
      </c>
      <c r="AB74" s="41">
        <f>Z74</f>
        <v>0</v>
      </c>
      <c r="AC74" s="153"/>
      <c r="AD74" s="142"/>
      <c r="AE74" s="4">
        <v>67</v>
      </c>
    </row>
    <row r="75" spans="1:31" s="4" customFormat="1" ht="15" customHeight="1">
      <c r="A75" s="18" t="s">
        <v>109</v>
      </c>
      <c r="B75" s="19">
        <f>HLOOKUP($B$7,$F$8:$AC$75,AE75,FALSE)</f>
        <v>0</v>
      </c>
      <c r="C75" s="40"/>
      <c r="D75" s="40"/>
      <c r="E75" s="143" t="s">
        <v>28</v>
      </c>
      <c r="F75" s="41">
        <v>0</v>
      </c>
      <c r="G75" s="41">
        <v>0</v>
      </c>
      <c r="H75" s="153">
        <v>0</v>
      </c>
      <c r="I75" s="41">
        <v>0</v>
      </c>
      <c r="J75" s="41">
        <v>0</v>
      </c>
      <c r="K75" s="153">
        <v>0</v>
      </c>
      <c r="L75" s="41">
        <v>0</v>
      </c>
      <c r="M75" s="41">
        <v>0</v>
      </c>
      <c r="N75" s="153">
        <v>0</v>
      </c>
      <c r="O75" s="41">
        <v>0</v>
      </c>
      <c r="P75" s="41">
        <v>0</v>
      </c>
      <c r="Q75" s="153">
        <v>0</v>
      </c>
      <c r="R75" s="41">
        <f>Q75</f>
        <v>0</v>
      </c>
      <c r="S75" s="41">
        <f>Q75</f>
        <v>0</v>
      </c>
      <c r="T75" s="153">
        <v>0</v>
      </c>
      <c r="U75" s="41">
        <f>T75</f>
        <v>0</v>
      </c>
      <c r="V75" s="41">
        <f>T75</f>
        <v>0</v>
      </c>
      <c r="W75" s="153">
        <v>0</v>
      </c>
      <c r="X75" s="396">
        <f>V75</f>
        <v>0</v>
      </c>
      <c r="Y75" s="41">
        <f>W75</f>
        <v>0</v>
      </c>
      <c r="Z75" s="153"/>
      <c r="AA75" s="41">
        <f>Z75</f>
        <v>0</v>
      </c>
      <c r="AB75" s="41">
        <f>Z75</f>
        <v>0</v>
      </c>
      <c r="AC75" s="153"/>
      <c r="AD75" s="142"/>
      <c r="AE75" s="4">
        <v>68</v>
      </c>
    </row>
    <row r="76" spans="1:31" s="4" customFormat="1" ht="15" customHeight="1">
      <c r="C76" s="40"/>
      <c r="D76" s="40"/>
      <c r="E76" s="40"/>
      <c r="F76" s="40"/>
      <c r="G76" s="40"/>
      <c r="H76" s="40"/>
      <c r="I76" s="40"/>
      <c r="J76" s="40"/>
      <c r="K76" s="40"/>
      <c r="L76" s="40"/>
      <c r="M76" s="40"/>
      <c r="N76" s="40"/>
      <c r="O76" s="40"/>
      <c r="P76" s="40"/>
      <c r="Q76" s="40"/>
      <c r="R76" s="40"/>
      <c r="S76" s="40"/>
      <c r="T76" s="40"/>
      <c r="U76" s="40"/>
      <c r="V76" s="436"/>
      <c r="W76" s="438"/>
      <c r="X76" s="40"/>
      <c r="Y76" s="40"/>
      <c r="Z76" s="40"/>
      <c r="AA76" s="40"/>
      <c r="AB76" s="40"/>
      <c r="AC76" s="40"/>
      <c r="AD76" s="66"/>
    </row>
    <row r="77" spans="1:31" s="4" customFormat="1">
      <c r="A77" s="70" t="s">
        <v>36</v>
      </c>
      <c r="B77" s="67"/>
      <c r="C77" s="40"/>
      <c r="AD77" s="66"/>
    </row>
    <row r="78" spans="1:31" s="4" customFormat="1">
      <c r="A78" s="140" t="s">
        <v>26</v>
      </c>
      <c r="B78" s="12"/>
      <c r="C78" s="40"/>
      <c r="S78" s="154"/>
      <c r="T78" s="154"/>
      <c r="U78" s="154"/>
      <c r="V78" s="154"/>
      <c r="AD78" s="66"/>
    </row>
    <row r="79" spans="1:31" s="4" customFormat="1">
      <c r="A79" s="82">
        <f>VLOOKUP(B7,E88:T111,2,FALSE)</f>
        <v>0</v>
      </c>
      <c r="B79" s="68"/>
      <c r="C79" s="40"/>
      <c r="AD79" s="66"/>
    </row>
    <row r="80" spans="1:31" s="4" customFormat="1">
      <c r="A80" s="140" t="s">
        <v>99</v>
      </c>
      <c r="B80" s="12"/>
      <c r="C80" s="40"/>
      <c r="AD80" s="66"/>
    </row>
    <row r="81" spans="1:32" s="4" customFormat="1">
      <c r="A81" s="82">
        <f>VLOOKUP(B7,E88:T111,6,FALSE)</f>
        <v>0</v>
      </c>
      <c r="B81" s="69"/>
      <c r="C81" s="40"/>
      <c r="AD81" s="66"/>
    </row>
    <row r="82" spans="1:32" s="4" customFormat="1">
      <c r="A82" s="140" t="s">
        <v>37</v>
      </c>
      <c r="B82" s="12"/>
      <c r="C82" s="40"/>
      <c r="AD82" s="66"/>
    </row>
    <row r="83" spans="1:32" s="4" customFormat="1" ht="15" customHeight="1">
      <c r="A83" s="82">
        <f>VLOOKUP(B7,E88:T111,10,FALSE)</f>
        <v>0</v>
      </c>
      <c r="B83" s="71"/>
      <c r="C83" s="40"/>
      <c r="AD83" s="66"/>
    </row>
    <row r="84" spans="1:32">
      <c r="A84" s="140" t="s">
        <v>49</v>
      </c>
    </row>
    <row r="85" spans="1:32">
      <c r="A85" s="82">
        <f>VLOOKUP(B7,E88:T111,14,FALSE)</f>
        <v>0</v>
      </c>
      <c r="D85" s="444" t="s">
        <v>35</v>
      </c>
      <c r="E85" s="444"/>
      <c r="F85" s="444"/>
      <c r="G85" s="444"/>
      <c r="H85" s="40"/>
      <c r="I85" s="40"/>
      <c r="J85" s="40"/>
      <c r="K85" s="40"/>
      <c r="L85" s="40"/>
      <c r="M85" s="40"/>
      <c r="N85" s="40"/>
      <c r="O85" s="40"/>
      <c r="P85" s="40"/>
      <c r="Q85" s="40"/>
      <c r="R85" s="40"/>
      <c r="S85" s="40"/>
      <c r="T85" s="40"/>
      <c r="U85" s="40"/>
      <c r="V85" s="40"/>
      <c r="W85" s="40"/>
      <c r="X85" s="40"/>
      <c r="Y85" s="40"/>
      <c r="Z85" s="40"/>
      <c r="AA85" s="40"/>
      <c r="AB85" s="40"/>
      <c r="AC85" s="40"/>
    </row>
    <row r="86" spans="1:32">
      <c r="A86" s="77"/>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32">
      <c r="A87" s="68"/>
      <c r="D87" s="40"/>
      <c r="E87" s="3"/>
      <c r="F87" s="443" t="s">
        <v>26</v>
      </c>
      <c r="G87" s="443"/>
      <c r="H87" s="443"/>
      <c r="I87" s="443"/>
      <c r="J87" s="443" t="s">
        <v>99</v>
      </c>
      <c r="K87" s="443"/>
      <c r="L87" s="443"/>
      <c r="M87" s="443"/>
      <c r="N87" s="443" t="s">
        <v>34</v>
      </c>
      <c r="O87" s="443"/>
      <c r="P87" s="443"/>
      <c r="Q87" s="443"/>
      <c r="R87" s="443" t="s">
        <v>49</v>
      </c>
      <c r="S87" s="443"/>
      <c r="T87" s="443"/>
      <c r="U87" s="133"/>
      <c r="V87" s="133"/>
      <c r="W87" s="133"/>
      <c r="X87" s="133"/>
      <c r="Y87" s="133"/>
      <c r="Z87" s="133"/>
      <c r="AA87" s="133"/>
      <c r="AB87" s="133"/>
      <c r="AC87" s="133"/>
      <c r="AD87" s="443" t="s">
        <v>49</v>
      </c>
      <c r="AE87" s="443"/>
      <c r="AF87" s="443"/>
    </row>
    <row r="88" spans="1:32" ht="24.75" customHeight="1">
      <c r="D88" s="40"/>
      <c r="E88" s="14">
        <v>40909</v>
      </c>
      <c r="F88" s="442" t="s">
        <v>122</v>
      </c>
      <c r="G88" s="442"/>
      <c r="H88" s="442"/>
      <c r="I88" s="442"/>
      <c r="J88" s="447"/>
      <c r="K88" s="447"/>
      <c r="L88" s="447"/>
      <c r="M88" s="447"/>
      <c r="N88" s="447"/>
      <c r="O88" s="447"/>
      <c r="P88" s="447"/>
      <c r="Q88" s="447"/>
      <c r="R88" s="445"/>
      <c r="S88" s="445"/>
      <c r="T88" s="445"/>
      <c r="AD88" s="3"/>
    </row>
    <row r="89" spans="1:32">
      <c r="D89" s="40"/>
      <c r="E89" s="14">
        <v>40940</v>
      </c>
      <c r="F89" s="442"/>
      <c r="G89" s="442"/>
      <c r="H89" s="442"/>
      <c r="I89" s="442"/>
      <c r="J89" s="447"/>
      <c r="K89" s="447"/>
      <c r="L89" s="447"/>
      <c r="M89" s="447"/>
      <c r="N89" s="447"/>
      <c r="O89" s="447"/>
      <c r="P89" s="447"/>
      <c r="Q89" s="447"/>
      <c r="R89" s="445"/>
      <c r="S89" s="445"/>
      <c r="T89" s="445"/>
      <c r="AD89" s="3"/>
    </row>
    <row r="90" spans="1:32" ht="18" customHeight="1">
      <c r="D90" s="40"/>
      <c r="E90" s="14">
        <v>40969</v>
      </c>
      <c r="F90" s="442"/>
      <c r="G90" s="442"/>
      <c r="H90" s="442"/>
      <c r="I90" s="442"/>
      <c r="J90" s="447"/>
      <c r="K90" s="447"/>
      <c r="L90" s="447"/>
      <c r="M90" s="447"/>
      <c r="N90" s="447"/>
      <c r="O90" s="447"/>
      <c r="P90" s="447"/>
      <c r="Q90" s="447"/>
      <c r="R90" s="445" t="s">
        <v>126</v>
      </c>
      <c r="S90" s="445"/>
      <c r="T90" s="445"/>
      <c r="AD90" s="3"/>
    </row>
    <row r="91" spans="1:32" ht="28.5" customHeight="1">
      <c r="D91" s="40"/>
      <c r="E91" s="14">
        <v>41000</v>
      </c>
      <c r="F91" s="448" t="s">
        <v>123</v>
      </c>
      <c r="G91" s="449"/>
      <c r="H91" s="449"/>
      <c r="I91" s="450"/>
      <c r="J91" s="447"/>
      <c r="K91" s="447"/>
      <c r="L91" s="447"/>
      <c r="M91" s="447"/>
      <c r="N91" s="447"/>
      <c r="O91" s="447"/>
      <c r="P91" s="447"/>
      <c r="Q91" s="447"/>
      <c r="R91" s="445"/>
      <c r="S91" s="445"/>
      <c r="T91" s="445"/>
      <c r="AD91" s="3"/>
    </row>
    <row r="92" spans="1:32" ht="48" customHeight="1">
      <c r="D92" s="40"/>
      <c r="E92" s="14">
        <v>41030</v>
      </c>
      <c r="F92" s="451" t="s">
        <v>124</v>
      </c>
      <c r="G92" s="452"/>
      <c r="H92" s="452"/>
      <c r="I92" s="453"/>
      <c r="J92" s="447"/>
      <c r="K92" s="447"/>
      <c r="L92" s="447"/>
      <c r="M92" s="447"/>
      <c r="N92" s="447"/>
      <c r="O92" s="447"/>
      <c r="P92" s="447"/>
      <c r="Q92" s="447"/>
      <c r="R92" s="445" t="s">
        <v>127</v>
      </c>
      <c r="S92" s="445"/>
      <c r="T92" s="445"/>
      <c r="AD92" s="3"/>
    </row>
    <row r="93" spans="1:32">
      <c r="D93" s="40"/>
      <c r="E93" s="14">
        <v>41061</v>
      </c>
      <c r="F93" s="442"/>
      <c r="G93" s="442"/>
      <c r="H93" s="442"/>
      <c r="I93" s="442"/>
      <c r="J93" s="447"/>
      <c r="K93" s="447"/>
      <c r="L93" s="447"/>
      <c r="M93" s="447"/>
      <c r="N93" s="447"/>
      <c r="O93" s="447"/>
      <c r="P93" s="447"/>
      <c r="Q93" s="447"/>
      <c r="R93" s="445"/>
      <c r="S93" s="445"/>
      <c r="T93" s="445"/>
      <c r="AD93" s="3"/>
    </row>
    <row r="94" spans="1:32" ht="68.25" customHeight="1">
      <c r="D94" s="40"/>
      <c r="E94" s="14">
        <v>41091</v>
      </c>
      <c r="F94" s="442" t="s">
        <v>125</v>
      </c>
      <c r="G94" s="442"/>
      <c r="H94" s="442"/>
      <c r="I94" s="442"/>
      <c r="J94" s="447"/>
      <c r="K94" s="447"/>
      <c r="L94" s="447"/>
      <c r="M94" s="447"/>
      <c r="N94" s="447"/>
      <c r="O94" s="447"/>
      <c r="P94" s="447"/>
      <c r="Q94" s="447"/>
      <c r="R94" s="445" t="s">
        <v>128</v>
      </c>
      <c r="S94" s="445"/>
      <c r="T94" s="445"/>
      <c r="AD94" s="3"/>
    </row>
    <row r="95" spans="1:32">
      <c r="D95" s="40"/>
      <c r="E95" s="14">
        <v>41122</v>
      </c>
      <c r="F95" s="442"/>
      <c r="G95" s="442"/>
      <c r="H95" s="442"/>
      <c r="I95" s="442"/>
      <c r="J95" s="447"/>
      <c r="K95" s="447"/>
      <c r="L95" s="447"/>
      <c r="M95" s="447"/>
      <c r="N95" s="447"/>
      <c r="O95" s="447"/>
      <c r="P95" s="447"/>
      <c r="Q95" s="447"/>
      <c r="R95" s="445" t="s">
        <v>121</v>
      </c>
      <c r="S95" s="445"/>
      <c r="T95" s="445"/>
      <c r="AD95" s="3"/>
    </row>
    <row r="96" spans="1:32">
      <c r="D96" s="43"/>
      <c r="E96" s="14">
        <v>41153</v>
      </c>
      <c r="F96" s="442"/>
      <c r="G96" s="442"/>
      <c r="H96" s="442"/>
      <c r="I96" s="442"/>
      <c r="J96" s="447"/>
      <c r="K96" s="447"/>
      <c r="L96" s="447"/>
      <c r="M96" s="447"/>
      <c r="N96" s="447"/>
      <c r="O96" s="447"/>
      <c r="P96" s="447"/>
      <c r="Q96" s="447"/>
      <c r="R96" s="445"/>
      <c r="S96" s="445"/>
      <c r="T96" s="445"/>
      <c r="AD96" s="3"/>
    </row>
    <row r="97" spans="4:30">
      <c r="D97" s="43"/>
      <c r="E97" s="14">
        <v>41183</v>
      </c>
      <c r="F97" s="442"/>
      <c r="G97" s="442"/>
      <c r="H97" s="442"/>
      <c r="I97" s="442"/>
      <c r="J97" s="447"/>
      <c r="K97" s="447"/>
      <c r="L97" s="447"/>
      <c r="M97" s="447"/>
      <c r="N97" s="447"/>
      <c r="O97" s="447"/>
      <c r="P97" s="447"/>
      <c r="Q97" s="447"/>
      <c r="R97" s="445"/>
      <c r="S97" s="445"/>
      <c r="T97" s="445"/>
      <c r="AD97" s="3"/>
    </row>
    <row r="98" spans="4:30">
      <c r="D98" s="43"/>
      <c r="E98" s="14">
        <v>41214</v>
      </c>
      <c r="F98" s="442"/>
      <c r="G98" s="442"/>
      <c r="H98" s="442"/>
      <c r="I98" s="442"/>
      <c r="J98" s="447"/>
      <c r="K98" s="447"/>
      <c r="L98" s="447"/>
      <c r="M98" s="447"/>
      <c r="N98" s="447"/>
      <c r="O98" s="447"/>
      <c r="P98" s="447"/>
      <c r="Q98" s="447"/>
      <c r="R98" s="445"/>
      <c r="S98" s="445"/>
      <c r="T98" s="445"/>
      <c r="AD98" s="3"/>
    </row>
    <row r="99" spans="4:30">
      <c r="D99" s="43"/>
      <c r="E99" s="14">
        <v>41244</v>
      </c>
      <c r="F99" s="442"/>
      <c r="G99" s="442"/>
      <c r="H99" s="442"/>
      <c r="I99" s="442"/>
      <c r="J99" s="447"/>
      <c r="K99" s="447"/>
      <c r="L99" s="447"/>
      <c r="M99" s="447"/>
      <c r="N99" s="447"/>
      <c r="O99" s="447"/>
      <c r="P99" s="447"/>
      <c r="Q99" s="447"/>
      <c r="R99" s="445"/>
      <c r="S99" s="445"/>
      <c r="T99" s="445"/>
      <c r="AD99" s="3"/>
    </row>
    <row r="100" spans="4:30">
      <c r="E100" s="14">
        <v>41275</v>
      </c>
      <c r="F100" s="447"/>
      <c r="G100" s="447"/>
      <c r="H100" s="447"/>
      <c r="I100" s="447"/>
      <c r="J100" s="447"/>
      <c r="K100" s="447"/>
      <c r="L100" s="447"/>
      <c r="M100" s="447"/>
      <c r="N100" s="447"/>
      <c r="O100" s="447"/>
      <c r="P100" s="447"/>
      <c r="Q100" s="447"/>
      <c r="R100" s="454" t="s">
        <v>169</v>
      </c>
      <c r="S100" s="454"/>
      <c r="T100" s="454"/>
      <c r="AD100" s="3"/>
    </row>
    <row r="101" spans="4:30">
      <c r="E101" s="14">
        <v>41306</v>
      </c>
      <c r="F101" s="447"/>
      <c r="G101" s="447"/>
      <c r="H101" s="447"/>
      <c r="I101" s="447"/>
      <c r="J101" s="447"/>
      <c r="K101" s="447"/>
      <c r="L101" s="447"/>
      <c r="M101" s="447"/>
      <c r="N101" s="447"/>
      <c r="O101" s="447"/>
      <c r="P101" s="447"/>
      <c r="Q101" s="447"/>
      <c r="R101" s="454"/>
      <c r="S101" s="454"/>
      <c r="T101" s="454"/>
      <c r="AD101" s="3"/>
    </row>
    <row r="102" spans="4:30">
      <c r="E102" s="14">
        <v>41334</v>
      </c>
      <c r="F102" s="447"/>
      <c r="G102" s="447"/>
      <c r="H102" s="447"/>
      <c r="I102" s="447"/>
      <c r="J102" s="447"/>
      <c r="K102" s="447"/>
      <c r="L102" s="447"/>
      <c r="M102" s="447"/>
      <c r="N102" s="447"/>
      <c r="O102" s="447"/>
      <c r="P102" s="447"/>
      <c r="Q102" s="447"/>
      <c r="R102" s="454"/>
      <c r="S102" s="454"/>
      <c r="T102" s="454"/>
      <c r="AD102" s="3"/>
    </row>
    <row r="103" spans="4:30">
      <c r="E103" s="14">
        <v>41365</v>
      </c>
      <c r="F103" s="447"/>
      <c r="G103" s="447"/>
      <c r="H103" s="447"/>
      <c r="I103" s="447"/>
      <c r="J103" s="447"/>
      <c r="K103" s="447"/>
      <c r="L103" s="447"/>
      <c r="M103" s="447"/>
      <c r="N103" s="447"/>
      <c r="O103" s="447"/>
      <c r="P103" s="447"/>
      <c r="Q103" s="447"/>
      <c r="R103" s="454"/>
      <c r="S103" s="454"/>
      <c r="T103" s="454"/>
      <c r="AD103" s="3"/>
    </row>
    <row r="104" spans="4:30">
      <c r="E104" s="14">
        <v>41395</v>
      </c>
      <c r="F104" s="447"/>
      <c r="G104" s="447"/>
      <c r="H104" s="447"/>
      <c r="I104" s="447"/>
      <c r="J104" s="447"/>
      <c r="K104" s="447"/>
      <c r="L104" s="447"/>
      <c r="M104" s="447"/>
      <c r="N104" s="447"/>
      <c r="O104" s="447"/>
      <c r="P104" s="447"/>
      <c r="Q104" s="447"/>
      <c r="R104" s="454"/>
      <c r="S104" s="454"/>
      <c r="T104" s="454"/>
      <c r="AD104" s="3"/>
    </row>
    <row r="105" spans="4:30" ht="31.5" customHeight="1">
      <c r="E105" s="14">
        <v>41426</v>
      </c>
      <c r="F105" s="447"/>
      <c r="G105" s="447"/>
      <c r="H105" s="447"/>
      <c r="I105" s="447"/>
      <c r="J105" s="447"/>
      <c r="K105" s="447"/>
      <c r="L105" s="447"/>
      <c r="M105" s="447"/>
      <c r="N105" s="447"/>
      <c r="O105" s="447"/>
      <c r="P105" s="447"/>
      <c r="Q105" s="447"/>
      <c r="R105" s="454" t="s">
        <v>193</v>
      </c>
      <c r="S105" s="454"/>
      <c r="T105" s="454"/>
      <c r="AD105" s="3"/>
    </row>
    <row r="106" spans="4:30">
      <c r="E106" s="14">
        <v>41456</v>
      </c>
      <c r="F106" s="447"/>
      <c r="G106" s="447"/>
      <c r="H106" s="447"/>
      <c r="I106" s="447"/>
      <c r="J106" s="447"/>
      <c r="K106" s="447"/>
      <c r="L106" s="447"/>
      <c r="M106" s="447"/>
      <c r="N106" s="447"/>
      <c r="O106" s="447"/>
      <c r="P106" s="447"/>
      <c r="Q106" s="447"/>
      <c r="R106" s="454"/>
      <c r="S106" s="454"/>
      <c r="T106" s="454"/>
      <c r="AD106" s="3"/>
    </row>
    <row r="107" spans="4:30">
      <c r="E107" s="14">
        <v>41487</v>
      </c>
      <c r="F107" s="447"/>
      <c r="G107" s="447"/>
      <c r="H107" s="447"/>
      <c r="I107" s="447"/>
      <c r="J107" s="447"/>
      <c r="K107" s="447"/>
      <c r="L107" s="447"/>
      <c r="M107" s="447"/>
      <c r="N107" s="447"/>
      <c r="O107" s="447"/>
      <c r="P107" s="447"/>
      <c r="Q107" s="447"/>
      <c r="R107" s="454"/>
      <c r="S107" s="454"/>
      <c r="T107" s="454"/>
      <c r="AD107" s="3"/>
    </row>
    <row r="108" spans="4:30">
      <c r="E108" s="14">
        <v>41518</v>
      </c>
      <c r="F108" s="447"/>
      <c r="G108" s="447"/>
      <c r="H108" s="447"/>
      <c r="I108" s="447"/>
      <c r="J108" s="447"/>
      <c r="K108" s="447"/>
      <c r="L108" s="447"/>
      <c r="M108" s="447"/>
      <c r="N108" s="447"/>
      <c r="O108" s="447"/>
      <c r="P108" s="447"/>
      <c r="Q108" s="447"/>
      <c r="R108" s="454"/>
      <c r="S108" s="454"/>
      <c r="T108" s="454"/>
      <c r="AD108" s="3"/>
    </row>
    <row r="109" spans="4:30">
      <c r="E109" s="14">
        <v>41548</v>
      </c>
      <c r="F109" s="447"/>
      <c r="G109" s="447"/>
      <c r="H109" s="447"/>
      <c r="I109" s="447"/>
      <c r="J109" s="447"/>
      <c r="K109" s="447"/>
      <c r="L109" s="447"/>
      <c r="M109" s="447"/>
      <c r="N109" s="447"/>
      <c r="O109" s="447"/>
      <c r="P109" s="447"/>
      <c r="Q109" s="447"/>
      <c r="R109" s="454"/>
      <c r="S109" s="454"/>
      <c r="T109" s="454"/>
      <c r="AD109" s="3"/>
    </row>
    <row r="110" spans="4:30">
      <c r="E110" s="14">
        <v>41579</v>
      </c>
      <c r="F110" s="447"/>
      <c r="G110" s="447"/>
      <c r="H110" s="447"/>
      <c r="I110" s="447"/>
      <c r="J110" s="447"/>
      <c r="K110" s="447"/>
      <c r="L110" s="447"/>
      <c r="M110" s="447"/>
      <c r="N110" s="447"/>
      <c r="O110" s="447"/>
      <c r="P110" s="447"/>
      <c r="Q110" s="447"/>
      <c r="R110" s="454"/>
      <c r="S110" s="454"/>
      <c r="T110" s="454"/>
      <c r="AD110" s="3"/>
    </row>
    <row r="111" spans="4:30">
      <c r="E111" s="14">
        <v>41609</v>
      </c>
      <c r="F111" s="447"/>
      <c r="G111" s="447"/>
      <c r="H111" s="447"/>
      <c r="I111" s="447"/>
      <c r="J111" s="447"/>
      <c r="K111" s="447"/>
      <c r="L111" s="447"/>
      <c r="M111" s="447"/>
      <c r="N111" s="447"/>
      <c r="O111" s="447"/>
      <c r="P111" s="447"/>
      <c r="Q111" s="447"/>
      <c r="R111" s="454"/>
      <c r="S111" s="454"/>
      <c r="T111" s="454"/>
      <c r="AD111" s="3"/>
    </row>
  </sheetData>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F1"/>
    <mergeCell ref="D85:G85"/>
    <mergeCell ref="F87:I87"/>
    <mergeCell ref="J87:M87"/>
    <mergeCell ref="N87:Q87"/>
    <mergeCell ref="AD87:AF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workbookViewId="0">
      <pane xSplit="2" topLeftCell="C1" activePane="topRight" state="frozen"/>
      <selection pane="topRight" activeCell="B11" sqref="B11"/>
    </sheetView>
  </sheetViews>
  <sheetFormatPr defaultRowHeight="15"/>
  <cols>
    <col min="1" max="1" width="64.5703125" style="3" customWidth="1"/>
    <col min="2" max="2" width="37.7109375" style="3" customWidth="1"/>
    <col min="3" max="3" width="6.5703125" style="4" customWidth="1"/>
    <col min="4" max="4" width="4.7109375" style="4" customWidth="1"/>
    <col min="5" max="5" width="27.28515625" style="4" customWidth="1"/>
    <col min="6" max="29" width="15.7109375" style="3" customWidth="1"/>
    <col min="30" max="30" width="15.7109375" style="61" customWidth="1"/>
    <col min="31" max="31" width="6.42578125" style="3" customWidth="1"/>
    <col min="32" max="32" width="15.7109375" style="3" customWidth="1"/>
    <col min="33" max="16384" width="9.140625" style="3"/>
  </cols>
  <sheetData>
    <row r="1" spans="1:31">
      <c r="A1" s="1" t="s">
        <v>3</v>
      </c>
      <c r="B1" s="105" t="s">
        <v>116</v>
      </c>
      <c r="C1" s="2"/>
      <c r="D1" s="444" t="s">
        <v>23</v>
      </c>
      <c r="E1" s="444"/>
      <c r="F1" s="444"/>
    </row>
    <row r="2" spans="1:31">
      <c r="A2" s="1" t="s">
        <v>4</v>
      </c>
      <c r="B2" s="134" t="s">
        <v>197</v>
      </c>
      <c r="C2" s="2"/>
      <c r="E2" s="5"/>
      <c r="F2" s="98">
        <v>2012</v>
      </c>
      <c r="G2" s="98">
        <v>2013</v>
      </c>
      <c r="H2" s="98">
        <v>2014</v>
      </c>
      <c r="I2" s="98">
        <v>2015</v>
      </c>
    </row>
    <row r="3" spans="1:31">
      <c r="A3" s="1" t="s">
        <v>5</v>
      </c>
      <c r="B3" s="110" t="s">
        <v>97</v>
      </c>
      <c r="C3" s="6"/>
      <c r="E3" s="108" t="s">
        <v>161</v>
      </c>
      <c r="F3" s="135">
        <v>22647</v>
      </c>
      <c r="G3" s="135">
        <v>18981</v>
      </c>
      <c r="H3" s="135">
        <v>16222</v>
      </c>
      <c r="I3" s="135">
        <v>16222</v>
      </c>
    </row>
    <row r="4" spans="1:31">
      <c r="A4" s="1" t="s">
        <v>7</v>
      </c>
      <c r="B4" s="136">
        <v>41444</v>
      </c>
      <c r="C4" s="8"/>
      <c r="E4" s="108" t="s">
        <v>62</v>
      </c>
      <c r="F4" s="137">
        <v>14279377</v>
      </c>
      <c r="G4" s="137">
        <v>7416729</v>
      </c>
      <c r="H4" s="137">
        <v>7341408</v>
      </c>
      <c r="I4" s="137">
        <v>7341408</v>
      </c>
      <c r="J4" s="10"/>
      <c r="K4" s="10"/>
      <c r="L4" s="10"/>
      <c r="M4" s="10"/>
      <c r="N4" s="10"/>
      <c r="O4" s="10"/>
      <c r="P4" s="10"/>
      <c r="Q4" s="10"/>
      <c r="R4" s="10"/>
      <c r="S4" s="10"/>
      <c r="T4" s="10"/>
      <c r="U4" s="10"/>
      <c r="V4" s="10"/>
      <c r="W4" s="10"/>
      <c r="X4" s="10"/>
      <c r="Y4" s="10"/>
      <c r="Z4" s="10"/>
      <c r="AA4" s="10"/>
      <c r="AB4" s="10"/>
      <c r="AC4" s="10"/>
      <c r="AD4" s="440"/>
    </row>
    <row r="5" spans="1:31">
      <c r="A5" s="45" t="s">
        <v>8</v>
      </c>
      <c r="B5" s="136">
        <v>41516</v>
      </c>
      <c r="C5" s="8"/>
      <c r="E5" s="129"/>
      <c r="F5" s="130"/>
      <c r="G5" s="10"/>
      <c r="H5" s="10"/>
      <c r="I5" s="10"/>
      <c r="J5" s="10"/>
      <c r="K5" s="10"/>
      <c r="L5" s="10"/>
      <c r="M5" s="10"/>
      <c r="N5" s="10"/>
      <c r="O5" s="10"/>
      <c r="P5" s="10"/>
      <c r="Q5" s="10"/>
      <c r="R5" s="10"/>
      <c r="S5" s="10"/>
      <c r="T5" s="10"/>
      <c r="U5" s="10"/>
      <c r="V5" s="10"/>
      <c r="W5" s="10"/>
      <c r="X5" s="10"/>
      <c r="Y5" s="10"/>
      <c r="Z5" s="10"/>
      <c r="AA5" s="10"/>
      <c r="AB5" s="10"/>
      <c r="AC5" s="10"/>
      <c r="AD5" s="440"/>
    </row>
    <row r="6" spans="1:31">
      <c r="A6" s="1" t="s">
        <v>86</v>
      </c>
      <c r="B6" s="136">
        <v>40909</v>
      </c>
      <c r="C6" s="8"/>
      <c r="E6" s="131"/>
      <c r="F6" s="154"/>
      <c r="G6" s="155"/>
      <c r="H6" s="155"/>
      <c r="I6" s="155"/>
      <c r="J6" s="155"/>
      <c r="K6" s="155"/>
      <c r="L6" s="155"/>
      <c r="M6" s="155"/>
      <c r="N6" s="155"/>
      <c r="O6" s="155"/>
      <c r="P6" s="155"/>
      <c r="Q6" s="155"/>
      <c r="R6" s="155"/>
      <c r="S6" s="155"/>
      <c r="T6" s="155"/>
      <c r="U6" s="155"/>
      <c r="V6" s="155"/>
      <c r="W6" s="155"/>
      <c r="X6" s="155"/>
      <c r="Y6" s="155"/>
      <c r="Z6" s="155"/>
      <c r="AA6" s="155"/>
      <c r="AB6" s="155"/>
      <c r="AC6" s="155"/>
      <c r="AD6" s="156"/>
    </row>
    <row r="7" spans="1:31">
      <c r="A7" s="1" t="s">
        <v>2</v>
      </c>
      <c r="B7" s="441">
        <v>41487</v>
      </c>
      <c r="C7" s="12"/>
      <c r="F7" s="157"/>
      <c r="G7" s="158"/>
      <c r="H7" s="158"/>
      <c r="I7" s="158"/>
      <c r="J7" s="158"/>
      <c r="K7" s="158"/>
      <c r="L7" s="158"/>
      <c r="M7" s="158"/>
      <c r="N7" s="158"/>
      <c r="O7" s="158"/>
      <c r="P7" s="158"/>
      <c r="Q7" s="158"/>
      <c r="R7" s="158"/>
      <c r="S7" s="158"/>
      <c r="T7" s="158"/>
      <c r="U7" s="158"/>
      <c r="V7" s="158"/>
      <c r="W7" s="158"/>
      <c r="X7" s="158"/>
      <c r="Y7" s="158"/>
      <c r="Z7" s="158"/>
      <c r="AA7" s="158"/>
      <c r="AB7" s="158"/>
      <c r="AC7" s="158"/>
      <c r="AD7" s="156"/>
      <c r="AE7" s="44" t="s">
        <v>33</v>
      </c>
    </row>
    <row r="8" spans="1:31">
      <c r="F8" s="14">
        <v>40909</v>
      </c>
      <c r="G8" s="14">
        <v>40940</v>
      </c>
      <c r="H8" s="14">
        <v>40969</v>
      </c>
      <c r="I8" s="14">
        <v>41000</v>
      </c>
      <c r="J8" s="14">
        <v>41030</v>
      </c>
      <c r="K8" s="14">
        <v>41061</v>
      </c>
      <c r="L8" s="14">
        <v>41091</v>
      </c>
      <c r="M8" s="14">
        <v>41122</v>
      </c>
      <c r="N8" s="14">
        <v>41153</v>
      </c>
      <c r="O8" s="14">
        <v>41183</v>
      </c>
      <c r="P8" s="14">
        <v>41214</v>
      </c>
      <c r="Q8" s="14">
        <v>41244</v>
      </c>
      <c r="R8" s="14">
        <v>41275</v>
      </c>
      <c r="S8" s="14">
        <v>41306</v>
      </c>
      <c r="T8" s="14">
        <v>41334</v>
      </c>
      <c r="U8" s="14">
        <v>41365</v>
      </c>
      <c r="V8" s="14">
        <v>41395</v>
      </c>
      <c r="W8" s="14">
        <v>41426</v>
      </c>
      <c r="X8" s="14">
        <v>41456</v>
      </c>
      <c r="Y8" s="14">
        <v>41487</v>
      </c>
      <c r="Z8" s="14">
        <v>41518</v>
      </c>
      <c r="AA8" s="14">
        <v>41548</v>
      </c>
      <c r="AB8" s="14">
        <v>41579</v>
      </c>
      <c r="AC8" s="14">
        <v>41609</v>
      </c>
      <c r="AD8" s="15" t="s">
        <v>0</v>
      </c>
      <c r="AE8" s="4">
        <v>1</v>
      </c>
    </row>
    <row r="9" spans="1:31">
      <c r="A9" s="12"/>
      <c r="B9" s="12"/>
      <c r="E9" s="16" t="s">
        <v>29</v>
      </c>
      <c r="F9" s="138">
        <v>1</v>
      </c>
      <c r="G9" s="138">
        <v>2</v>
      </c>
      <c r="H9" s="138">
        <v>3</v>
      </c>
      <c r="I9" s="138">
        <v>4</v>
      </c>
      <c r="J9" s="138">
        <v>5</v>
      </c>
      <c r="K9" s="138">
        <v>6</v>
      </c>
      <c r="L9" s="138">
        <v>7</v>
      </c>
      <c r="M9" s="138">
        <v>8</v>
      </c>
      <c r="N9" s="138">
        <v>9</v>
      </c>
      <c r="O9" s="138">
        <v>10</v>
      </c>
      <c r="P9" s="138">
        <v>11</v>
      </c>
      <c r="Q9" s="138">
        <v>12</v>
      </c>
      <c r="R9" s="138">
        <v>1</v>
      </c>
      <c r="S9" s="138">
        <v>2</v>
      </c>
      <c r="T9" s="138">
        <v>3</v>
      </c>
      <c r="U9" s="138">
        <v>4</v>
      </c>
      <c r="V9" s="138">
        <v>5</v>
      </c>
      <c r="W9" s="138">
        <v>6</v>
      </c>
      <c r="X9" s="138">
        <v>7</v>
      </c>
      <c r="Y9" s="138">
        <v>8</v>
      </c>
      <c r="Z9" s="138">
        <v>9</v>
      </c>
      <c r="AA9" s="138">
        <v>10</v>
      </c>
      <c r="AB9" s="138">
        <v>11</v>
      </c>
      <c r="AC9" s="138">
        <v>12</v>
      </c>
      <c r="AD9" s="139"/>
      <c r="AE9" s="4">
        <v>2</v>
      </c>
    </row>
    <row r="10" spans="1:31">
      <c r="A10" s="140" t="s">
        <v>95</v>
      </c>
      <c r="B10" s="141"/>
      <c r="E10" s="13" t="s">
        <v>25</v>
      </c>
      <c r="F10" s="112"/>
      <c r="G10" s="112"/>
      <c r="H10" s="363"/>
      <c r="I10" s="363"/>
      <c r="J10" s="363"/>
      <c r="K10" s="363"/>
      <c r="L10" s="363"/>
      <c r="M10" s="363"/>
      <c r="N10" s="363"/>
      <c r="O10" s="363"/>
      <c r="P10" s="363"/>
      <c r="Q10" s="363"/>
      <c r="R10" s="363"/>
      <c r="S10" s="363"/>
      <c r="T10" s="363"/>
      <c r="U10" s="363"/>
      <c r="V10" s="363"/>
      <c r="W10" s="363"/>
      <c r="X10" s="363"/>
      <c r="Y10" s="363"/>
      <c r="Z10" s="363"/>
      <c r="AA10" s="363"/>
      <c r="AB10" s="363"/>
      <c r="AC10" s="363"/>
      <c r="AD10" s="142"/>
      <c r="AE10" s="4">
        <v>3</v>
      </c>
    </row>
    <row r="11" spans="1:31">
      <c r="A11" s="18" t="s">
        <v>20</v>
      </c>
      <c r="B11" s="19">
        <f>HLOOKUP($B$7,$F$8:$AC$75,AE11,FALSE)</f>
        <v>1958.3433090000526</v>
      </c>
      <c r="E11" s="143" t="s">
        <v>24</v>
      </c>
      <c r="F11" s="398">
        <v>199.88055</v>
      </c>
      <c r="G11" s="398">
        <v>401.85034000000076</v>
      </c>
      <c r="H11" s="398">
        <v>498.10473999999999</v>
      </c>
      <c r="I11" s="398">
        <v>644.0299399999958</v>
      </c>
      <c r="J11" s="398">
        <v>185.64119999999843</v>
      </c>
      <c r="K11" s="398">
        <v>871.31024999999249</v>
      </c>
      <c r="L11" s="398">
        <v>232.35924600000109</v>
      </c>
      <c r="M11" s="398">
        <v>1281.9512429999941</v>
      </c>
      <c r="N11" s="398">
        <v>1529.5187880000494</v>
      </c>
      <c r="O11" s="398">
        <v>1236.5717850000592</v>
      </c>
      <c r="P11" s="398">
        <v>0</v>
      </c>
      <c r="Q11" s="398">
        <v>1781.4547260000625</v>
      </c>
      <c r="R11" s="398">
        <v>0</v>
      </c>
      <c r="S11" s="398">
        <v>777.03512399998863</v>
      </c>
      <c r="T11" s="398">
        <v>1379.3793030000261</v>
      </c>
      <c r="U11" s="398">
        <v>346.39668900000515</v>
      </c>
      <c r="V11" s="398">
        <v>614.49174900000094</v>
      </c>
      <c r="W11" s="398">
        <v>1319.3661240000281</v>
      </c>
      <c r="X11" s="398">
        <v>1156.6361520000155</v>
      </c>
      <c r="Y11" s="398">
        <v>1958.3433090000526</v>
      </c>
      <c r="Z11" s="398"/>
      <c r="AA11" s="398"/>
      <c r="AB11" s="398"/>
      <c r="AC11" s="398"/>
      <c r="AD11" s="24">
        <v>17782.378886000235</v>
      </c>
      <c r="AE11" s="4">
        <v>4</v>
      </c>
    </row>
    <row r="12" spans="1:31">
      <c r="A12" s="18" t="s">
        <v>96</v>
      </c>
      <c r="B12" s="73">
        <f>HLOOKUP($B$7,$F$8:$AC$75,AE12,FALSE)</f>
        <v>1.3126768200000738</v>
      </c>
      <c r="E12" s="143" t="s">
        <v>24</v>
      </c>
      <c r="F12" s="161">
        <v>1.0728000000000005E-2</v>
      </c>
      <c r="G12" s="161">
        <v>3.4101719999999926E-2</v>
      </c>
      <c r="H12" s="161">
        <v>5.0736690000000119E-2</v>
      </c>
      <c r="I12" s="161">
        <v>8.2035100000001748E-2</v>
      </c>
      <c r="J12" s="161">
        <v>3.6098370000000393E-2</v>
      </c>
      <c r="K12" s="161">
        <v>0.14546393999999799</v>
      </c>
      <c r="L12" s="161">
        <v>0.12578390999999944</v>
      </c>
      <c r="M12" s="161">
        <v>0.52589889000000412</v>
      </c>
      <c r="N12" s="161">
        <v>1.3707468000000234</v>
      </c>
      <c r="O12" s="161">
        <v>0.42592860000000543</v>
      </c>
      <c r="P12" s="161">
        <v>0</v>
      </c>
      <c r="Q12" s="161">
        <v>0.33765470999999292</v>
      </c>
      <c r="R12" s="161">
        <v>0</v>
      </c>
      <c r="S12" s="161">
        <v>0.19064159999999131</v>
      </c>
      <c r="T12" s="161">
        <v>0.21296645999999186</v>
      </c>
      <c r="U12" s="161">
        <v>5.5102410000004043E-2</v>
      </c>
      <c r="V12" s="161">
        <v>0.12690837000000099</v>
      </c>
      <c r="W12" s="161">
        <v>0.18190449000002273</v>
      </c>
      <c r="X12" s="161">
        <v>0.46391184000001551</v>
      </c>
      <c r="Y12" s="161">
        <v>1.3126768200000738</v>
      </c>
      <c r="Z12" s="161"/>
      <c r="AA12" s="161"/>
      <c r="AB12" s="161"/>
      <c r="AC12" s="161"/>
      <c r="AD12" s="78">
        <v>5.8142460500001327</v>
      </c>
      <c r="AE12" s="4">
        <v>5</v>
      </c>
    </row>
    <row r="13" spans="1:31">
      <c r="A13" s="18" t="s">
        <v>21</v>
      </c>
      <c r="B13" s="19">
        <f>HLOOKUP($B$7,$F$8:$AC$75,AE13,FALSE)</f>
        <v>0</v>
      </c>
      <c r="E13" s="143" t="s">
        <v>24</v>
      </c>
      <c r="F13" s="398">
        <v>0</v>
      </c>
      <c r="G13" s="398">
        <v>0</v>
      </c>
      <c r="H13" s="398">
        <v>0</v>
      </c>
      <c r="I13" s="398">
        <v>0</v>
      </c>
      <c r="J13" s="398">
        <v>0</v>
      </c>
      <c r="K13" s="398">
        <v>0</v>
      </c>
      <c r="L13" s="398">
        <v>0</v>
      </c>
      <c r="M13" s="398">
        <v>0</v>
      </c>
      <c r="N13" s="398">
        <v>0</v>
      </c>
      <c r="O13" s="398">
        <v>0</v>
      </c>
      <c r="P13" s="398">
        <v>0</v>
      </c>
      <c r="Q13" s="398">
        <v>0</v>
      </c>
      <c r="R13" s="398">
        <v>0</v>
      </c>
      <c r="S13" s="398">
        <v>0</v>
      </c>
      <c r="T13" s="398">
        <v>0</v>
      </c>
      <c r="U13" s="398">
        <v>0</v>
      </c>
      <c r="V13" s="398">
        <v>0</v>
      </c>
      <c r="W13" s="398">
        <v>0</v>
      </c>
      <c r="X13" s="398">
        <v>0</v>
      </c>
      <c r="Y13" s="161">
        <v>0</v>
      </c>
      <c r="Z13" s="398"/>
      <c r="AA13" s="398"/>
      <c r="AB13" s="398"/>
      <c r="AC13" s="398"/>
      <c r="AD13" s="24">
        <v>0</v>
      </c>
      <c r="AE13" s="4">
        <v>6</v>
      </c>
    </row>
    <row r="14" spans="1:31">
      <c r="A14" s="140" t="s">
        <v>76</v>
      </c>
      <c r="B14" s="140"/>
      <c r="E14" s="5"/>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142"/>
      <c r="AE14" s="4">
        <v>7</v>
      </c>
    </row>
    <row r="15" spans="1:31">
      <c r="A15" s="1" t="s">
        <v>75</v>
      </c>
      <c r="B15" s="23">
        <f>HLOOKUP($B$7,$F$8:$AC$75,AE15,FALSE)</f>
        <v>18981</v>
      </c>
      <c r="E15" s="5"/>
      <c r="F15" s="24">
        <v>22647</v>
      </c>
      <c r="G15" s="24">
        <v>22647</v>
      </c>
      <c r="H15" s="24">
        <v>22647</v>
      </c>
      <c r="I15" s="24">
        <v>22647</v>
      </c>
      <c r="J15" s="24">
        <v>22647</v>
      </c>
      <c r="K15" s="24">
        <v>22647</v>
      </c>
      <c r="L15" s="24">
        <v>22647</v>
      </c>
      <c r="M15" s="24">
        <v>22647</v>
      </c>
      <c r="N15" s="24">
        <v>22647</v>
      </c>
      <c r="O15" s="24">
        <v>22647</v>
      </c>
      <c r="P15" s="24">
        <v>22647</v>
      </c>
      <c r="Q15" s="24">
        <v>22647</v>
      </c>
      <c r="R15" s="24">
        <v>18981</v>
      </c>
      <c r="S15" s="24">
        <v>18981</v>
      </c>
      <c r="T15" s="24">
        <v>18981</v>
      </c>
      <c r="U15" s="24">
        <v>18981</v>
      </c>
      <c r="V15" s="24">
        <v>18981</v>
      </c>
      <c r="W15" s="24">
        <v>18981</v>
      </c>
      <c r="X15" s="24">
        <v>18981</v>
      </c>
      <c r="Y15" s="24">
        <v>18981</v>
      </c>
      <c r="Z15" s="24">
        <v>18981</v>
      </c>
      <c r="AA15" s="24">
        <v>18981</v>
      </c>
      <c r="AB15" s="24">
        <v>18981</v>
      </c>
      <c r="AC15" s="24">
        <v>18981</v>
      </c>
      <c r="AD15" s="142"/>
      <c r="AE15" s="4">
        <v>8</v>
      </c>
    </row>
    <row r="16" spans="1:31">
      <c r="A16" s="1" t="s">
        <v>77</v>
      </c>
      <c r="B16" s="23">
        <f>HLOOKUP($B$7,$F$8:$AC$75,AE16,FALSE)</f>
        <v>12654</v>
      </c>
      <c r="E16" s="5"/>
      <c r="F16" s="24">
        <v>1887.25</v>
      </c>
      <c r="G16" s="24">
        <v>3774.5</v>
      </c>
      <c r="H16" s="24">
        <v>5661.75</v>
      </c>
      <c r="I16" s="24">
        <v>7549</v>
      </c>
      <c r="J16" s="24">
        <v>9436.25</v>
      </c>
      <c r="K16" s="24">
        <v>11323.5</v>
      </c>
      <c r="L16" s="24">
        <v>13210.75</v>
      </c>
      <c r="M16" s="24">
        <v>15098</v>
      </c>
      <c r="N16" s="24">
        <v>16985.25</v>
      </c>
      <c r="O16" s="24">
        <v>18872.5</v>
      </c>
      <c r="P16" s="24">
        <v>20759.75</v>
      </c>
      <c r="Q16" s="24">
        <v>22647</v>
      </c>
      <c r="R16" s="24">
        <v>1581.75</v>
      </c>
      <c r="S16" s="24">
        <v>3163.5</v>
      </c>
      <c r="T16" s="24">
        <v>4745.25</v>
      </c>
      <c r="U16" s="24">
        <v>6327</v>
      </c>
      <c r="V16" s="24">
        <v>7908.75</v>
      </c>
      <c r="W16" s="24">
        <v>9490.5</v>
      </c>
      <c r="X16" s="24">
        <v>11072.25</v>
      </c>
      <c r="Y16" s="24">
        <v>12654</v>
      </c>
      <c r="Z16" s="24">
        <v>14235.75</v>
      </c>
      <c r="AA16" s="24">
        <v>15817.5</v>
      </c>
      <c r="AB16" s="24">
        <v>17399.25</v>
      </c>
      <c r="AC16" s="24">
        <v>18981</v>
      </c>
      <c r="AD16" s="142"/>
      <c r="AE16" s="4">
        <v>9</v>
      </c>
    </row>
    <row r="17" spans="1:31">
      <c r="A17" s="84" t="s">
        <v>70</v>
      </c>
      <c r="B17" s="19">
        <f>HLOOKUP($B$7,$F$8:$AC$75,AE17,FALSE)</f>
        <v>8068.6560780000809</v>
      </c>
      <c r="E17" s="5"/>
      <c r="F17" s="21">
        <v>284.1009840000001</v>
      </c>
      <c r="G17" s="21">
        <v>740.00189500000079</v>
      </c>
      <c r="H17" s="21">
        <v>1373.439444000001</v>
      </c>
      <c r="I17" s="21">
        <v>2131.4712159999945</v>
      </c>
      <c r="J17" s="21">
        <v>2379.1691799999981</v>
      </c>
      <c r="K17" s="21">
        <v>3285.2962179999922</v>
      </c>
      <c r="L17" s="21">
        <v>3560.8432059999909</v>
      </c>
      <c r="M17" s="21">
        <v>4886.766810999984</v>
      </c>
      <c r="N17" s="21">
        <v>6455.347912000032</v>
      </c>
      <c r="O17" s="21">
        <v>7746.3535060000895</v>
      </c>
      <c r="P17" s="21">
        <v>7804.8389800000878</v>
      </c>
      <c r="Q17" s="21">
        <v>9713.7228080001532</v>
      </c>
      <c r="R17" s="21">
        <v>87.802784999996788</v>
      </c>
      <c r="S17" s="21">
        <v>934.74924299998372</v>
      </c>
      <c r="T17" s="21">
        <v>2400.4871640000038</v>
      </c>
      <c r="U17" s="21">
        <v>2818.1543400000005</v>
      </c>
      <c r="V17" s="21">
        <v>3495.4940069999984</v>
      </c>
      <c r="W17" s="21">
        <v>4877.9645760000203</v>
      </c>
      <c r="X17" s="21">
        <v>6086.1499200000308</v>
      </c>
      <c r="Y17" s="21">
        <v>8068.6560780000809</v>
      </c>
      <c r="Z17" s="21">
        <v>8068.6560780000809</v>
      </c>
      <c r="AA17" s="21">
        <v>8068.6560780000809</v>
      </c>
      <c r="AB17" s="21">
        <v>8068.6560780000809</v>
      </c>
      <c r="AC17" s="21">
        <v>8068.6560780000809</v>
      </c>
      <c r="AD17" s="146"/>
      <c r="AE17" s="4">
        <v>10</v>
      </c>
    </row>
    <row r="18" spans="1:31">
      <c r="A18" s="84" t="s">
        <v>12</v>
      </c>
      <c r="B18" s="19">
        <f>HLOOKUP($B$7,$F$8:$AC$75,AE18,FALSE)</f>
        <v>1845.9374130000165</v>
      </c>
      <c r="E18" s="143" t="s">
        <v>110</v>
      </c>
      <c r="F18" s="398">
        <v>0</v>
      </c>
      <c r="G18" s="398">
        <v>273.20153400000004</v>
      </c>
      <c r="H18" s="398">
        <v>224.09002799999993</v>
      </c>
      <c r="I18" s="398">
        <v>150.686286</v>
      </c>
      <c r="J18" s="398">
        <v>880.81905600000152</v>
      </c>
      <c r="K18" s="398">
        <v>656.58938000000035</v>
      </c>
      <c r="L18" s="398">
        <v>1795.5338310000047</v>
      </c>
      <c r="M18" s="398">
        <v>2221.5417030000281</v>
      </c>
      <c r="N18" s="398">
        <v>1583.7714810000034</v>
      </c>
      <c r="O18" s="398">
        <v>1377.2387970000029</v>
      </c>
      <c r="P18" s="398">
        <v>2015.407520999998</v>
      </c>
      <c r="Q18" s="398">
        <v>845.65576800000099</v>
      </c>
      <c r="R18" s="398">
        <v>1316.213262</v>
      </c>
      <c r="S18" s="398">
        <v>1244.7535410000019</v>
      </c>
      <c r="T18" s="398">
        <v>311.5200329999999</v>
      </c>
      <c r="U18" s="398">
        <v>603.20968199999982</v>
      </c>
      <c r="V18" s="398">
        <v>1047.8438550000021</v>
      </c>
      <c r="W18" s="398">
        <v>1008.7074990000038</v>
      </c>
      <c r="X18" s="398">
        <v>1864.1075670000059</v>
      </c>
      <c r="Y18" s="398">
        <v>1845.9374130000165</v>
      </c>
      <c r="Z18" s="398">
        <v>0</v>
      </c>
      <c r="AA18" s="398">
        <v>0</v>
      </c>
      <c r="AB18" s="398">
        <v>0</v>
      </c>
      <c r="AC18" s="398">
        <v>0</v>
      </c>
      <c r="AD18" s="146"/>
      <c r="AE18" s="4">
        <v>11</v>
      </c>
    </row>
    <row r="19" spans="1:31">
      <c r="A19" s="85" t="s">
        <v>39</v>
      </c>
      <c r="B19" s="50">
        <f>HLOOKUP($B$7,$F$8:$AC$75,AE19,FALSE)</f>
        <v>9914.5934910000979</v>
      </c>
      <c r="C19" s="90"/>
      <c r="D19" s="90"/>
      <c r="E19" s="90"/>
      <c r="F19" s="26">
        <v>284.1009840000001</v>
      </c>
      <c r="G19" s="26">
        <v>1013.2034290000008</v>
      </c>
      <c r="H19" s="26">
        <v>1597.5294720000009</v>
      </c>
      <c r="I19" s="26">
        <v>2282.1575019999946</v>
      </c>
      <c r="J19" s="26">
        <v>3259.9882359999997</v>
      </c>
      <c r="K19" s="26">
        <v>3941.8855979999926</v>
      </c>
      <c r="L19" s="26">
        <v>5356.3770369999957</v>
      </c>
      <c r="M19" s="26">
        <v>7108.3085140000121</v>
      </c>
      <c r="N19" s="26">
        <v>8039.1193930000354</v>
      </c>
      <c r="O19" s="26">
        <v>9123.5923030000922</v>
      </c>
      <c r="P19" s="26">
        <v>9820.2465010000851</v>
      </c>
      <c r="Q19" s="26">
        <v>10559.378576000154</v>
      </c>
      <c r="R19" s="26">
        <v>1404.0160469999969</v>
      </c>
      <c r="S19" s="26">
        <v>2179.5027839999857</v>
      </c>
      <c r="T19" s="26">
        <v>2712.0071970000035</v>
      </c>
      <c r="U19" s="26">
        <v>3421.3640220000002</v>
      </c>
      <c r="V19" s="26">
        <v>4543.3378620000003</v>
      </c>
      <c r="W19" s="26">
        <v>5886.7236450000237</v>
      </c>
      <c r="X19" s="26">
        <v>7950.2574870000371</v>
      </c>
      <c r="Y19" s="26">
        <v>9914.5934910000979</v>
      </c>
      <c r="Z19" s="26">
        <v>8068.6560780000809</v>
      </c>
      <c r="AA19" s="26">
        <v>8068.6560780000809</v>
      </c>
      <c r="AB19" s="26">
        <v>8068.6560780000809</v>
      </c>
      <c r="AC19" s="26">
        <v>8068.6560780000809</v>
      </c>
      <c r="AD19" s="142"/>
      <c r="AE19" s="4">
        <v>12</v>
      </c>
    </row>
    <row r="20" spans="1:31">
      <c r="A20" s="84" t="s">
        <v>105</v>
      </c>
      <c r="B20" s="86">
        <f>IFERROR(HLOOKUP($B$7,$F$8:$AC$75,AE20,FALSE),"-  ")</f>
        <v>0.4250912005689943</v>
      </c>
      <c r="F20" s="86">
        <v>1.2544751357795739E-2</v>
      </c>
      <c r="G20" s="86">
        <v>3.2675493222060349E-2</v>
      </c>
      <c r="H20" s="86">
        <v>6.0645535567624892E-2</v>
      </c>
      <c r="I20" s="86">
        <v>9.4117155296507021E-2</v>
      </c>
      <c r="J20" s="86">
        <v>0.10505449640128926</v>
      </c>
      <c r="K20" s="86">
        <v>0.14506540460105058</v>
      </c>
      <c r="L20" s="86">
        <v>0.15723244606349587</v>
      </c>
      <c r="M20" s="86">
        <v>0.21577987419967254</v>
      </c>
      <c r="N20" s="86">
        <v>0.28504207674305787</v>
      </c>
      <c r="O20" s="86">
        <v>0.34204766662251468</v>
      </c>
      <c r="P20" s="86">
        <v>0.34463014880558518</v>
      </c>
      <c r="Q20" s="86">
        <v>0.42891874455778484</v>
      </c>
      <c r="R20" s="86">
        <v>4.6258250355617082E-3</v>
      </c>
      <c r="S20" s="86">
        <v>4.9246575154100615E-2</v>
      </c>
      <c r="T20" s="86">
        <v>0.12646789758179253</v>
      </c>
      <c r="U20" s="86">
        <v>0.14847238501659557</v>
      </c>
      <c r="V20" s="86">
        <v>0.18415752631578938</v>
      </c>
      <c r="W20" s="86">
        <v>0.25699196965386545</v>
      </c>
      <c r="X20" s="86">
        <v>0.32064432432432594</v>
      </c>
      <c r="Y20" s="86">
        <v>0.4250912005689943</v>
      </c>
      <c r="Z20" s="86">
        <v>0.4250912005689943</v>
      </c>
      <c r="AA20" s="86">
        <v>0.4250912005689943</v>
      </c>
      <c r="AB20" s="86">
        <v>0.4250912005689943</v>
      </c>
      <c r="AC20" s="86">
        <v>0.4250912005689943</v>
      </c>
      <c r="AD20" s="147"/>
      <c r="AE20" s="4">
        <v>13</v>
      </c>
    </row>
    <row r="21" spans="1:31">
      <c r="A21" s="84" t="s">
        <v>106</v>
      </c>
      <c r="B21" s="86">
        <f>IFERROR(HLOOKUP($B$7,$F$8:$AC$75,AE21,FALSE),"-  ")</f>
        <v>0.52234305310574247</v>
      </c>
      <c r="F21" s="86">
        <v>1.2544751357795739E-2</v>
      </c>
      <c r="G21" s="86">
        <v>4.4738968914205007E-2</v>
      </c>
      <c r="H21" s="86">
        <v>7.0540445621936718E-2</v>
      </c>
      <c r="I21" s="86">
        <v>0.100770852739877</v>
      </c>
      <c r="J21" s="86">
        <v>0.14394790638936722</v>
      </c>
      <c r="K21" s="86">
        <v>0.17405773824347562</v>
      </c>
      <c r="L21" s="86">
        <v>0.23651596401289335</v>
      </c>
      <c r="M21" s="86">
        <v>0.31387417821345043</v>
      </c>
      <c r="N21" s="86">
        <v>0.3549750250805862</v>
      </c>
      <c r="O21" s="86">
        <v>0.40286096626485152</v>
      </c>
      <c r="P21" s="86">
        <v>0.43362240036208261</v>
      </c>
      <c r="Q21" s="86">
        <v>0.46625948584802196</v>
      </c>
      <c r="R21" s="86">
        <v>7.3969550972024498E-2</v>
      </c>
      <c r="S21" s="86">
        <v>0.11482549834044496</v>
      </c>
      <c r="T21" s="86">
        <v>0.14288010099573276</v>
      </c>
      <c r="U21" s="86">
        <v>0.18025204267425321</v>
      </c>
      <c r="V21" s="86">
        <v>0.23936240777619727</v>
      </c>
      <c r="W21" s="86">
        <v>0.31013769796112028</v>
      </c>
      <c r="X21" s="86">
        <v>0.41885345803698631</v>
      </c>
      <c r="Y21" s="86">
        <v>0.52234305310574247</v>
      </c>
      <c r="Z21" s="86">
        <v>0.4250912005689943</v>
      </c>
      <c r="AA21" s="86">
        <v>0.4250912005689943</v>
      </c>
      <c r="AB21" s="86">
        <v>0.4250912005689943</v>
      </c>
      <c r="AC21" s="86">
        <v>0.4250912005689943</v>
      </c>
      <c r="AD21" s="147"/>
      <c r="AE21" s="4">
        <v>14</v>
      </c>
    </row>
    <row r="22" spans="1:31">
      <c r="A22" s="84" t="s">
        <v>107</v>
      </c>
      <c r="B22" s="86">
        <f>IFERROR(HLOOKUP($B$7,$F$8:$AC$75,AE22,FALSE),"-  ")</f>
        <v>0.6376368008534915</v>
      </c>
      <c r="F22" s="86">
        <v>0.15053701629354888</v>
      </c>
      <c r="G22" s="86">
        <v>0.19605295933236211</v>
      </c>
      <c r="H22" s="86">
        <v>0.24258214227049957</v>
      </c>
      <c r="I22" s="86">
        <v>0.28235146588952104</v>
      </c>
      <c r="J22" s="86">
        <v>0.25213079136309424</v>
      </c>
      <c r="K22" s="86">
        <v>0.29013080920210116</v>
      </c>
      <c r="L22" s="86">
        <v>0.26954133610885006</v>
      </c>
      <c r="M22" s="86">
        <v>0.32366981129950884</v>
      </c>
      <c r="N22" s="86">
        <v>0.38005610232407716</v>
      </c>
      <c r="O22" s="86">
        <v>0.41045719994701757</v>
      </c>
      <c r="P22" s="86">
        <v>0.37596016233336566</v>
      </c>
      <c r="Q22" s="86">
        <v>0.42891874455778484</v>
      </c>
      <c r="R22" s="86">
        <v>5.5509900426740505E-2</v>
      </c>
      <c r="S22" s="86">
        <v>0.29547945092460365</v>
      </c>
      <c r="T22" s="86">
        <v>0.50587159032717011</v>
      </c>
      <c r="U22" s="86">
        <v>0.44541715504978668</v>
      </c>
      <c r="V22" s="86">
        <v>0.44197806315789456</v>
      </c>
      <c r="W22" s="86">
        <v>0.5139839393077309</v>
      </c>
      <c r="X22" s="86">
        <v>0.54967598455598732</v>
      </c>
      <c r="Y22" s="86">
        <v>0.6376368008534915</v>
      </c>
      <c r="Z22" s="86">
        <v>0.56678826742532573</v>
      </c>
      <c r="AA22" s="86">
        <v>0.51010944068279318</v>
      </c>
      <c r="AB22" s="86">
        <v>0.4637358551661756</v>
      </c>
      <c r="AC22" s="86">
        <v>0.4250912005689943</v>
      </c>
      <c r="AD22" s="147"/>
      <c r="AE22" s="4">
        <v>15</v>
      </c>
    </row>
    <row r="23" spans="1:31">
      <c r="A23" s="140" t="s">
        <v>78</v>
      </c>
      <c r="B23" s="140"/>
      <c r="F23" s="17"/>
      <c r="G23" s="17"/>
      <c r="H23" s="17"/>
      <c r="I23" s="17"/>
      <c r="J23" s="17"/>
      <c r="K23" s="17"/>
      <c r="L23" s="17"/>
      <c r="M23" s="17"/>
      <c r="N23" s="17"/>
      <c r="O23" s="17"/>
      <c r="P23" s="17"/>
      <c r="Q23" s="17"/>
      <c r="R23" s="17"/>
      <c r="S23" s="17"/>
      <c r="T23" s="17"/>
      <c r="U23" s="17"/>
      <c r="V23" s="17"/>
      <c r="W23" s="17"/>
      <c r="X23" s="17"/>
      <c r="Y23" s="17"/>
      <c r="Z23" s="17"/>
      <c r="AA23" s="17"/>
      <c r="AB23" s="17"/>
      <c r="AC23" s="17"/>
      <c r="AD23" s="142"/>
      <c r="AE23" s="4">
        <v>16</v>
      </c>
    </row>
    <row r="24" spans="1:31">
      <c r="A24" s="84" t="s">
        <v>71</v>
      </c>
      <c r="B24" s="73">
        <f>HLOOKUP($B$7,$F$8:$AC$75,AE24,FALSE)</f>
        <v>2.5919662500001062</v>
      </c>
      <c r="E24" s="74"/>
      <c r="F24" s="73">
        <v>2.0438999999999898E-2</v>
      </c>
      <c r="G24" s="73">
        <v>6.1540719999999827E-2</v>
      </c>
      <c r="H24" s="73">
        <v>0.12701941000000044</v>
      </c>
      <c r="I24" s="73">
        <v>0.22122251000000226</v>
      </c>
      <c r="J24" s="73">
        <v>0.2619261800000024</v>
      </c>
      <c r="K24" s="73">
        <v>0.40739012000000041</v>
      </c>
      <c r="L24" s="73">
        <v>0.53721269000000038</v>
      </c>
      <c r="M24" s="73">
        <v>1.0672622000000045</v>
      </c>
      <c r="N24" s="73">
        <v>2.4415005500000277</v>
      </c>
      <c r="O24" s="73">
        <v>2.8724663600000335</v>
      </c>
      <c r="P24" s="73">
        <v>2.8776373100000336</v>
      </c>
      <c r="Q24" s="73">
        <v>3.2222798000000266</v>
      </c>
      <c r="R24" s="73">
        <v>8.2089900000002491E-3</v>
      </c>
      <c r="S24" s="73">
        <v>0.20568284999999165</v>
      </c>
      <c r="T24" s="73">
        <v>0.42662546999998352</v>
      </c>
      <c r="U24" s="73">
        <v>0.48829328999998767</v>
      </c>
      <c r="V24" s="73">
        <v>0.62105633999999521</v>
      </c>
      <c r="W24" s="73">
        <v>0.80852202000001805</v>
      </c>
      <c r="X24" s="73">
        <v>1.2771261000000325</v>
      </c>
      <c r="Y24" s="73">
        <v>2.5919662500001062</v>
      </c>
      <c r="Z24" s="73">
        <v>2.5919662500001062</v>
      </c>
      <c r="AA24" s="73">
        <v>2.5919662500001062</v>
      </c>
      <c r="AB24" s="73">
        <v>2.5919662500001062</v>
      </c>
      <c r="AC24" s="73">
        <v>2.5919662500001062</v>
      </c>
      <c r="AD24" s="142"/>
      <c r="AE24" s="4">
        <v>17</v>
      </c>
    </row>
    <row r="25" spans="1:31">
      <c r="A25" s="84" t="s">
        <v>13</v>
      </c>
      <c r="B25" s="73">
        <f>HLOOKUP($B$7,$F$8:$AC$75,AE25,FALSE)</f>
        <v>0.80708571000000773</v>
      </c>
      <c r="E25" s="143" t="s">
        <v>110</v>
      </c>
      <c r="F25" s="161">
        <v>0</v>
      </c>
      <c r="G25" s="161">
        <v>2.1032999999999965E-2</v>
      </c>
      <c r="H25" s="161">
        <v>2.8960199999999971E-2</v>
      </c>
      <c r="I25" s="161">
        <v>1.5935399999999988E-2</v>
      </c>
      <c r="J25" s="161">
        <v>0.15502536000000014</v>
      </c>
      <c r="K25" s="161">
        <v>0.22451877000000028</v>
      </c>
      <c r="L25" s="161">
        <v>1.291472550000011</v>
      </c>
      <c r="M25" s="161">
        <v>1.6090655400000327</v>
      </c>
      <c r="N25" s="161">
        <v>0.57200670000000353</v>
      </c>
      <c r="O25" s="161">
        <v>0.2918058300000001</v>
      </c>
      <c r="P25" s="161">
        <v>0.41745123000000145</v>
      </c>
      <c r="Q25" s="161">
        <v>0.21634766999999991</v>
      </c>
      <c r="R25" s="161">
        <v>0.3140720999999998</v>
      </c>
      <c r="S25" s="161">
        <v>0.18013877999999992</v>
      </c>
      <c r="T25" s="161">
        <v>6.6437370000000037E-2</v>
      </c>
      <c r="U25" s="161">
        <v>0.12300128999999975</v>
      </c>
      <c r="V25" s="161">
        <v>0.15527618999999973</v>
      </c>
      <c r="W25" s="161">
        <v>0.49416354000000196</v>
      </c>
      <c r="X25" s="161">
        <v>1.1295653399999999</v>
      </c>
      <c r="Y25" s="161">
        <v>0.80708571000000773</v>
      </c>
      <c r="Z25" s="398">
        <v>0</v>
      </c>
      <c r="AA25" s="398">
        <v>0</v>
      </c>
      <c r="AB25" s="398">
        <v>0</v>
      </c>
      <c r="AC25" s="398">
        <v>0</v>
      </c>
      <c r="AD25" s="142"/>
      <c r="AE25" s="4">
        <v>18</v>
      </c>
    </row>
    <row r="26" spans="1:31">
      <c r="A26" s="87" t="s">
        <v>22</v>
      </c>
      <c r="B26" s="81">
        <f>HLOOKUP($B$7,$F$8:$AC$75,AE26,FALSE)</f>
        <v>3.3990519600001141</v>
      </c>
      <c r="C26" s="90"/>
      <c r="D26" s="90"/>
      <c r="E26" s="97"/>
      <c r="F26" s="81">
        <v>2.0438999999999898E-2</v>
      </c>
      <c r="G26" s="81">
        <v>8.2573719999999795E-2</v>
      </c>
      <c r="H26" s="81">
        <v>0.15597961000000041</v>
      </c>
      <c r="I26" s="81">
        <v>0.23715791000000225</v>
      </c>
      <c r="J26" s="81">
        <v>0.41695154000000256</v>
      </c>
      <c r="K26" s="81">
        <v>0.63190889000000072</v>
      </c>
      <c r="L26" s="81">
        <v>1.8286852400000115</v>
      </c>
      <c r="M26" s="81">
        <v>2.6763277400000369</v>
      </c>
      <c r="N26" s="81">
        <v>3.0135072500000311</v>
      </c>
      <c r="O26" s="81">
        <v>3.1642721900000335</v>
      </c>
      <c r="P26" s="81">
        <v>3.2950885400000351</v>
      </c>
      <c r="Q26" s="81">
        <v>3.4386274700000263</v>
      </c>
      <c r="R26" s="81">
        <v>0.32228109000000005</v>
      </c>
      <c r="S26" s="81">
        <v>0.38582162999999159</v>
      </c>
      <c r="T26" s="81">
        <v>0.49306283999998357</v>
      </c>
      <c r="U26" s="81">
        <v>0.61129457999998738</v>
      </c>
      <c r="V26" s="81">
        <v>0.77641532999999496</v>
      </c>
      <c r="W26" s="81">
        <v>1.30279356000002</v>
      </c>
      <c r="X26" s="81">
        <v>2.4066914400000323</v>
      </c>
      <c r="Y26" s="81">
        <v>3.3990519600001141</v>
      </c>
      <c r="Z26" s="81">
        <v>2.5919662500001062</v>
      </c>
      <c r="AA26" s="81">
        <v>2.5919662500001062</v>
      </c>
      <c r="AB26" s="81">
        <v>2.5919662500001062</v>
      </c>
      <c r="AC26" s="81">
        <v>2.5919662500001062</v>
      </c>
      <c r="AD26" s="142"/>
      <c r="AE26" s="4">
        <v>19</v>
      </c>
    </row>
    <row r="27" spans="1:31">
      <c r="A27" s="140" t="s">
        <v>79</v>
      </c>
      <c r="B27" s="140"/>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142"/>
      <c r="AE27" s="4">
        <v>20</v>
      </c>
    </row>
    <row r="28" spans="1:31">
      <c r="A28" s="84" t="s">
        <v>67</v>
      </c>
      <c r="B28" s="19">
        <f>HLOOKUP($B$7,$F$8:$AC$75,AE28,FALSE)</f>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139"/>
      <c r="AE28" s="4">
        <v>21</v>
      </c>
    </row>
    <row r="29" spans="1:31">
      <c r="A29" s="84" t="s">
        <v>9</v>
      </c>
      <c r="B29" s="19">
        <f>HLOOKUP($B$7,$F$8:$AC$75,AE29,FALSE)</f>
        <v>0</v>
      </c>
      <c r="E29" s="143" t="s">
        <v>110</v>
      </c>
      <c r="F29" s="161">
        <v>0</v>
      </c>
      <c r="G29" s="161">
        <v>0</v>
      </c>
      <c r="H29" s="161">
        <v>0</v>
      </c>
      <c r="I29" s="161">
        <v>0</v>
      </c>
      <c r="J29" s="161">
        <v>0</v>
      </c>
      <c r="K29" s="161">
        <v>0</v>
      </c>
      <c r="L29" s="161">
        <v>0</v>
      </c>
      <c r="M29" s="161">
        <v>0</v>
      </c>
      <c r="N29" s="161">
        <v>0</v>
      </c>
      <c r="O29" s="161">
        <v>0</v>
      </c>
      <c r="P29" s="161">
        <v>0</v>
      </c>
      <c r="Q29" s="161">
        <v>0</v>
      </c>
      <c r="R29" s="161">
        <v>0</v>
      </c>
      <c r="S29" s="161">
        <v>0</v>
      </c>
      <c r="T29" s="161">
        <v>0</v>
      </c>
      <c r="U29" s="161">
        <v>0</v>
      </c>
      <c r="V29" s="161">
        <v>0</v>
      </c>
      <c r="W29" s="161">
        <v>0</v>
      </c>
      <c r="X29" s="161">
        <v>0</v>
      </c>
      <c r="Y29" s="398">
        <v>0</v>
      </c>
      <c r="Z29" s="398"/>
      <c r="AA29" s="398"/>
      <c r="AB29" s="398"/>
      <c r="AC29" s="398"/>
      <c r="AD29" s="139"/>
      <c r="AE29" s="4">
        <v>22</v>
      </c>
    </row>
    <row r="30" spans="1:31">
      <c r="A30" s="87" t="s">
        <v>38</v>
      </c>
      <c r="B30" s="50">
        <f>HLOOKUP($B$7,$F$8:$AC$75,AE30,FALSE)</f>
        <v>0</v>
      </c>
      <c r="C30" s="90"/>
      <c r="D30" s="90"/>
      <c r="E30" s="90"/>
      <c r="F30" s="93">
        <v>0</v>
      </c>
      <c r="G30" s="93">
        <v>0</v>
      </c>
      <c r="H30" s="93">
        <v>0</v>
      </c>
      <c r="I30" s="93">
        <v>0</v>
      </c>
      <c r="J30" s="93">
        <v>0</v>
      </c>
      <c r="K30" s="93">
        <v>0</v>
      </c>
      <c r="L30" s="93">
        <v>0</v>
      </c>
      <c r="M30" s="93">
        <v>0</v>
      </c>
      <c r="N30" s="93">
        <v>0</v>
      </c>
      <c r="O30" s="93">
        <v>0</v>
      </c>
      <c r="P30" s="93">
        <v>0</v>
      </c>
      <c r="Q30" s="93">
        <v>0</v>
      </c>
      <c r="R30" s="93">
        <v>0</v>
      </c>
      <c r="S30" s="93">
        <v>0</v>
      </c>
      <c r="T30" s="93">
        <v>0</v>
      </c>
      <c r="U30" s="93">
        <v>0</v>
      </c>
      <c r="V30" s="93">
        <v>0</v>
      </c>
      <c r="W30" s="93">
        <v>0</v>
      </c>
      <c r="X30" s="93">
        <v>0</v>
      </c>
      <c r="Y30" s="93">
        <v>0</v>
      </c>
      <c r="Z30" s="93">
        <v>0</v>
      </c>
      <c r="AA30" s="93">
        <v>0</v>
      </c>
      <c r="AB30" s="93">
        <v>0</v>
      </c>
      <c r="AC30" s="93">
        <v>0</v>
      </c>
      <c r="AD30" s="139"/>
      <c r="AE30" s="4">
        <v>23</v>
      </c>
    </row>
    <row r="31" spans="1:31">
      <c r="A31" s="140" t="s">
        <v>81</v>
      </c>
      <c r="B31" s="140"/>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142"/>
      <c r="AE31" s="4">
        <v>24</v>
      </c>
    </row>
    <row r="32" spans="1:31">
      <c r="A32" s="88" t="s">
        <v>40</v>
      </c>
      <c r="B32" s="48">
        <f t="shared" ref="B32:B40" si="0">HLOOKUP($B$7,$F$8:$AC$75,AE32,FALSE)</f>
        <v>13003.46</v>
      </c>
      <c r="E32" s="143" t="s">
        <v>24</v>
      </c>
      <c r="F32" s="398">
        <v>6481.7</v>
      </c>
      <c r="G32" s="398">
        <v>39232.499999999993</v>
      </c>
      <c r="H32" s="398">
        <v>17532.77</v>
      </c>
      <c r="I32" s="398">
        <v>28923.86</v>
      </c>
      <c r="J32" s="398">
        <v>26923.100000000002</v>
      </c>
      <c r="K32" s="398">
        <v>29805.809999999998</v>
      </c>
      <c r="L32" s="398">
        <v>131387.79</v>
      </c>
      <c r="M32" s="398">
        <v>5247.4300000000021</v>
      </c>
      <c r="N32" s="398">
        <v>48991.770000000004</v>
      </c>
      <c r="O32" s="398">
        <v>16079.67</v>
      </c>
      <c r="P32" s="398">
        <v>11464.449999999999</v>
      </c>
      <c r="Q32" s="398">
        <v>33141.1</v>
      </c>
      <c r="R32" s="398">
        <v>26762.65</v>
      </c>
      <c r="S32" s="398">
        <v>15184.199999999999</v>
      </c>
      <c r="T32" s="398">
        <v>12671.890000000001</v>
      </c>
      <c r="U32" s="398">
        <v>14014.470000000001</v>
      </c>
      <c r="V32" s="398">
        <v>12066.61</v>
      </c>
      <c r="W32" s="398">
        <v>17697.41</v>
      </c>
      <c r="X32" s="398">
        <v>12044.029999999999</v>
      </c>
      <c r="Y32" s="366">
        <v>13003.46</v>
      </c>
      <c r="Z32" s="366"/>
      <c r="AA32" s="366"/>
      <c r="AB32" s="366"/>
      <c r="AC32" s="366"/>
      <c r="AD32" s="83">
        <v>586610.30999999994</v>
      </c>
      <c r="AE32" s="4">
        <v>25</v>
      </c>
    </row>
    <row r="33" spans="1:31">
      <c r="A33" s="88" t="s">
        <v>41</v>
      </c>
      <c r="B33" s="48">
        <f t="shared" si="0"/>
        <v>5221.88</v>
      </c>
      <c r="E33" s="143" t="s">
        <v>24</v>
      </c>
      <c r="F33" s="398">
        <v>0</v>
      </c>
      <c r="G33" s="398">
        <v>0</v>
      </c>
      <c r="H33" s="398">
        <v>0</v>
      </c>
      <c r="I33" s="398">
        <v>0</v>
      </c>
      <c r="J33" s="398">
        <v>12000</v>
      </c>
      <c r="K33" s="398">
        <v>0</v>
      </c>
      <c r="L33" s="398">
        <v>0</v>
      </c>
      <c r="M33" s="398">
        <v>3094.01</v>
      </c>
      <c r="N33" s="398">
        <v>550.12</v>
      </c>
      <c r="O33" s="398">
        <v>1144.8800000000001</v>
      </c>
      <c r="P33" s="398">
        <v>1160.21</v>
      </c>
      <c r="Q33" s="398">
        <v>729.44999999999993</v>
      </c>
      <c r="R33" s="398">
        <v>369.40999999999997</v>
      </c>
      <c r="S33" s="398">
        <v>615.49000000000012</v>
      </c>
      <c r="T33" s="398">
        <v>1421.93</v>
      </c>
      <c r="U33" s="398">
        <v>409.44</v>
      </c>
      <c r="V33" s="398">
        <v>308.18</v>
      </c>
      <c r="W33" s="398">
        <v>-847.6</v>
      </c>
      <c r="X33" s="398">
        <v>2721.88</v>
      </c>
      <c r="Y33" s="366">
        <v>5221.88</v>
      </c>
      <c r="Z33" s="366"/>
      <c r="AA33" s="366"/>
      <c r="AB33" s="366"/>
      <c r="AC33" s="366"/>
      <c r="AD33" s="83">
        <v>21270.160000000003</v>
      </c>
      <c r="AE33" s="4">
        <v>26</v>
      </c>
    </row>
    <row r="34" spans="1:31">
      <c r="A34" s="88" t="s">
        <v>42</v>
      </c>
      <c r="B34" s="48">
        <f t="shared" si="0"/>
        <v>146500.57</v>
      </c>
      <c r="E34" s="143" t="s">
        <v>24</v>
      </c>
      <c r="F34" s="398">
        <v>0</v>
      </c>
      <c r="G34" s="398">
        <v>0</v>
      </c>
      <c r="H34" s="398">
        <v>1834.16</v>
      </c>
      <c r="I34" s="398">
        <v>14029.149999999998</v>
      </c>
      <c r="J34" s="398">
        <v>37574.730000000003</v>
      </c>
      <c r="K34" s="398">
        <v>902.05</v>
      </c>
      <c r="L34" s="398">
        <v>500.45</v>
      </c>
      <c r="M34" s="398">
        <v>1140.8600000000001</v>
      </c>
      <c r="N34" s="398">
        <v>119403.26</v>
      </c>
      <c r="O34" s="398">
        <v>130007.70000000001</v>
      </c>
      <c r="P34" s="398">
        <v>150185.66999999995</v>
      </c>
      <c r="Q34" s="398">
        <v>135414.71000000005</v>
      </c>
      <c r="R34" s="398">
        <v>27911.449999999997</v>
      </c>
      <c r="S34" s="398">
        <v>721.4799999999999</v>
      </c>
      <c r="T34" s="398">
        <v>153648.81</v>
      </c>
      <c r="U34" s="398">
        <v>33266.269999999997</v>
      </c>
      <c r="V34" s="398">
        <v>60468.2</v>
      </c>
      <c r="W34" s="398">
        <v>57938.149999999994</v>
      </c>
      <c r="X34" s="398">
        <v>322011.70999999996</v>
      </c>
      <c r="Y34" s="366">
        <v>146500.57</v>
      </c>
      <c r="Z34" s="366"/>
      <c r="AA34" s="366"/>
      <c r="AB34" s="366"/>
      <c r="AC34" s="366"/>
      <c r="AD34" s="83">
        <v>1244893.9200000002</v>
      </c>
      <c r="AE34" s="4">
        <v>27</v>
      </c>
    </row>
    <row r="35" spans="1:31">
      <c r="A35" s="88" t="s">
        <v>43</v>
      </c>
      <c r="B35" s="48">
        <f t="shared" si="0"/>
        <v>0</v>
      </c>
      <c r="E35" s="143" t="s">
        <v>24</v>
      </c>
      <c r="F35" s="398">
        <v>0</v>
      </c>
      <c r="G35" s="398">
        <v>0</v>
      </c>
      <c r="H35" s="398">
        <v>0</v>
      </c>
      <c r="I35" s="398">
        <v>0</v>
      </c>
      <c r="J35" s="398">
        <v>0</v>
      </c>
      <c r="K35" s="398">
        <v>0</v>
      </c>
      <c r="L35" s="398">
        <v>0</v>
      </c>
      <c r="M35" s="398">
        <v>0</v>
      </c>
      <c r="N35" s="398">
        <v>0</v>
      </c>
      <c r="O35" s="398">
        <v>0</v>
      </c>
      <c r="P35" s="398">
        <v>0</v>
      </c>
      <c r="Q35" s="398">
        <v>0</v>
      </c>
      <c r="R35" s="398">
        <v>0</v>
      </c>
      <c r="S35" s="398">
        <v>0</v>
      </c>
      <c r="T35" s="398">
        <v>0</v>
      </c>
      <c r="U35" s="398">
        <v>0</v>
      </c>
      <c r="V35" s="398">
        <v>0</v>
      </c>
      <c r="W35" s="398">
        <v>0</v>
      </c>
      <c r="X35" s="398">
        <v>0</v>
      </c>
      <c r="Y35" s="366">
        <v>0</v>
      </c>
      <c r="Z35" s="366"/>
      <c r="AA35" s="366"/>
      <c r="AB35" s="366"/>
      <c r="AC35" s="366"/>
      <c r="AD35" s="83">
        <v>0</v>
      </c>
      <c r="AE35" s="4">
        <v>28</v>
      </c>
    </row>
    <row r="36" spans="1:31">
      <c r="A36" s="88" t="s">
        <v>44</v>
      </c>
      <c r="B36" s="48">
        <f t="shared" si="0"/>
        <v>1112422.95</v>
      </c>
      <c r="E36" s="143" t="s">
        <v>24</v>
      </c>
      <c r="F36" s="398">
        <v>0</v>
      </c>
      <c r="G36" s="398">
        <v>30530</v>
      </c>
      <c r="H36" s="398">
        <v>62280</v>
      </c>
      <c r="I36" s="398">
        <v>178105</v>
      </c>
      <c r="J36" s="398">
        <v>6000</v>
      </c>
      <c r="K36" s="398">
        <v>363370.8</v>
      </c>
      <c r="L36" s="398">
        <v>354805</v>
      </c>
      <c r="M36" s="398">
        <v>880104.34</v>
      </c>
      <c r="N36" s="398">
        <v>995691.76</v>
      </c>
      <c r="O36" s="398">
        <v>17153.27</v>
      </c>
      <c r="P36" s="398">
        <v>647353.85</v>
      </c>
      <c r="Q36" s="398">
        <v>142582.11000000002</v>
      </c>
      <c r="R36" s="398">
        <v>465513.26</v>
      </c>
      <c r="S36" s="398">
        <v>203704.21</v>
      </c>
      <c r="T36" s="398">
        <v>300779.15999999997</v>
      </c>
      <c r="U36" s="398">
        <v>222867.07</v>
      </c>
      <c r="V36" s="398">
        <v>392635</v>
      </c>
      <c r="W36" s="398">
        <v>288310</v>
      </c>
      <c r="X36" s="398">
        <v>637275</v>
      </c>
      <c r="Y36" s="366">
        <v>1112422.95</v>
      </c>
      <c r="Z36" s="366"/>
      <c r="AA36" s="366"/>
      <c r="AB36" s="366"/>
      <c r="AC36" s="366"/>
      <c r="AD36" s="83">
        <v>5029524.37</v>
      </c>
      <c r="AE36" s="4">
        <v>29</v>
      </c>
    </row>
    <row r="37" spans="1:31">
      <c r="A37" s="88" t="s">
        <v>45</v>
      </c>
      <c r="B37" s="48">
        <f t="shared" si="0"/>
        <v>39863.820000000007</v>
      </c>
      <c r="E37" s="143" t="s">
        <v>24</v>
      </c>
      <c r="F37" s="398">
        <v>0</v>
      </c>
      <c r="G37" s="398">
        <v>4008.19</v>
      </c>
      <c r="H37" s="398">
        <v>55349.789999999994</v>
      </c>
      <c r="I37" s="398">
        <v>64822.53</v>
      </c>
      <c r="J37" s="398">
        <v>217282.96000000002</v>
      </c>
      <c r="K37" s="398">
        <v>52423.16</v>
      </c>
      <c r="L37" s="398">
        <v>0</v>
      </c>
      <c r="M37" s="398">
        <v>0</v>
      </c>
      <c r="N37" s="398">
        <v>389757.24000000005</v>
      </c>
      <c r="O37" s="398">
        <v>319667.78000000003</v>
      </c>
      <c r="P37" s="398">
        <v>309631.87</v>
      </c>
      <c r="Q37" s="398">
        <v>179506.66</v>
      </c>
      <c r="R37" s="398">
        <v>61900.479999999996</v>
      </c>
      <c r="S37" s="398">
        <v>0</v>
      </c>
      <c r="T37" s="398">
        <v>-87843.639999999985</v>
      </c>
      <c r="U37" s="398">
        <v>188897.2</v>
      </c>
      <c r="V37" s="398">
        <v>121382.05</v>
      </c>
      <c r="W37" s="398">
        <v>0</v>
      </c>
      <c r="X37" s="398">
        <v>229211.66999999998</v>
      </c>
      <c r="Y37" s="366">
        <v>39863.820000000007</v>
      </c>
      <c r="Z37" s="366"/>
      <c r="AA37" s="366"/>
      <c r="AB37" s="366"/>
      <c r="AC37" s="366"/>
      <c r="AD37" s="83">
        <v>2267119.91</v>
      </c>
      <c r="AE37" s="4">
        <v>30</v>
      </c>
    </row>
    <row r="38" spans="1:31">
      <c r="A38" s="88" t="s">
        <v>46</v>
      </c>
      <c r="B38" s="48">
        <f t="shared" si="0"/>
        <v>375</v>
      </c>
      <c r="E38" s="143" t="s">
        <v>24</v>
      </c>
      <c r="F38" s="398">
        <v>0</v>
      </c>
      <c r="G38" s="398">
        <v>0</v>
      </c>
      <c r="H38" s="398">
        <v>0</v>
      </c>
      <c r="I38" s="398">
        <v>0</v>
      </c>
      <c r="J38" s="398">
        <v>0</v>
      </c>
      <c r="K38" s="398">
        <v>0</v>
      </c>
      <c r="L38" s="398">
        <v>0</v>
      </c>
      <c r="M38" s="398">
        <v>10057.68</v>
      </c>
      <c r="N38" s="398">
        <v>0</v>
      </c>
      <c r="O38" s="398">
        <v>0</v>
      </c>
      <c r="P38" s="398">
        <v>0</v>
      </c>
      <c r="Q38" s="398">
        <v>0</v>
      </c>
      <c r="R38" s="398">
        <v>0</v>
      </c>
      <c r="S38" s="398">
        <v>0</v>
      </c>
      <c r="T38" s="398">
        <v>0</v>
      </c>
      <c r="U38" s="398">
        <v>0</v>
      </c>
      <c r="V38" s="398">
        <v>83.35</v>
      </c>
      <c r="W38" s="398">
        <v>0</v>
      </c>
      <c r="X38" s="398">
        <v>0</v>
      </c>
      <c r="Y38" s="366">
        <v>375</v>
      </c>
      <c r="Z38" s="366"/>
      <c r="AA38" s="366"/>
      <c r="AB38" s="366"/>
      <c r="AC38" s="366"/>
      <c r="AD38" s="83">
        <v>20115.36</v>
      </c>
      <c r="AE38" s="4">
        <v>31</v>
      </c>
    </row>
    <row r="39" spans="1:31">
      <c r="A39" s="88" t="s">
        <v>82</v>
      </c>
      <c r="B39" s="48">
        <f t="shared" si="0"/>
        <v>0</v>
      </c>
      <c r="E39" s="143" t="s">
        <v>24</v>
      </c>
      <c r="F39" s="398">
        <v>0</v>
      </c>
      <c r="G39" s="398">
        <v>0</v>
      </c>
      <c r="H39" s="398">
        <v>0</v>
      </c>
      <c r="I39" s="398">
        <v>0</v>
      </c>
      <c r="J39" s="398">
        <v>0</v>
      </c>
      <c r="K39" s="398">
        <v>0</v>
      </c>
      <c r="L39" s="398">
        <v>0</v>
      </c>
      <c r="M39" s="398">
        <v>0</v>
      </c>
      <c r="N39" s="398">
        <v>0</v>
      </c>
      <c r="O39" s="398">
        <v>0</v>
      </c>
      <c r="P39" s="398">
        <v>0</v>
      </c>
      <c r="Q39" s="398">
        <v>0</v>
      </c>
      <c r="R39" s="398">
        <v>0</v>
      </c>
      <c r="S39" s="398">
        <v>0</v>
      </c>
      <c r="T39" s="398">
        <v>0</v>
      </c>
      <c r="U39" s="398">
        <v>0</v>
      </c>
      <c r="V39" s="398">
        <v>0</v>
      </c>
      <c r="W39" s="398">
        <v>0</v>
      </c>
      <c r="X39" s="398">
        <v>0</v>
      </c>
      <c r="Y39" s="366"/>
      <c r="Z39" s="366"/>
      <c r="AA39" s="366"/>
      <c r="AB39" s="366"/>
      <c r="AC39" s="366"/>
      <c r="AD39" s="83">
        <v>0</v>
      </c>
      <c r="AE39" s="4">
        <v>32</v>
      </c>
    </row>
    <row r="40" spans="1:31">
      <c r="A40" s="87" t="s">
        <v>47</v>
      </c>
      <c r="B40" s="34">
        <f t="shared" si="0"/>
        <v>1317387.68</v>
      </c>
      <c r="C40" s="90"/>
      <c r="D40" s="90"/>
      <c r="E40" s="90"/>
      <c r="F40" s="94">
        <v>6481.7</v>
      </c>
      <c r="G40" s="94">
        <v>73770.69</v>
      </c>
      <c r="H40" s="94">
        <v>136996.72</v>
      </c>
      <c r="I40" s="94">
        <v>285880.54000000004</v>
      </c>
      <c r="J40" s="94">
        <v>299780.78999999998</v>
      </c>
      <c r="K40" s="94">
        <v>446501.81999999995</v>
      </c>
      <c r="L40" s="94">
        <v>486693.23999999993</v>
      </c>
      <c r="M40" s="94">
        <v>899644.32000000007</v>
      </c>
      <c r="N40" s="94">
        <v>1554394.15</v>
      </c>
      <c r="O40" s="94">
        <v>484053.3</v>
      </c>
      <c r="P40" s="94">
        <v>1119796.0499999998</v>
      </c>
      <c r="Q40" s="94">
        <v>491374.02999999997</v>
      </c>
      <c r="R40" s="94">
        <v>582457.25</v>
      </c>
      <c r="S40" s="94">
        <v>220225.37999999998</v>
      </c>
      <c r="T40" s="94">
        <v>380678.14999999991</v>
      </c>
      <c r="U40" s="94">
        <v>459454.45</v>
      </c>
      <c r="V40" s="94">
        <v>586943.39</v>
      </c>
      <c r="W40" s="94">
        <v>363097.96</v>
      </c>
      <c r="X40" s="94">
        <v>1203264.29</v>
      </c>
      <c r="Y40" s="94">
        <f>SUM(Y32:Y39)</f>
        <v>1317387.68</v>
      </c>
      <c r="Z40" s="94">
        <v>0</v>
      </c>
      <c r="AA40" s="94">
        <v>0</v>
      </c>
      <c r="AB40" s="94">
        <v>0</v>
      </c>
      <c r="AC40" s="94">
        <v>0</v>
      </c>
      <c r="AD40" s="64">
        <v>9169534.0299999993</v>
      </c>
      <c r="AE40" s="4">
        <v>33</v>
      </c>
    </row>
    <row r="41" spans="1:31">
      <c r="A41" s="140" t="s">
        <v>83</v>
      </c>
      <c r="B41" s="140"/>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142"/>
      <c r="AE41" s="4">
        <v>34</v>
      </c>
    </row>
    <row r="42" spans="1:31">
      <c r="A42" s="88" t="s">
        <v>87</v>
      </c>
      <c r="B42" s="96">
        <f t="shared" ref="B42:B49" si="1">HLOOKUP($B$7,$F$8:$AC$75,AE42,FALSE)</f>
        <v>0</v>
      </c>
      <c r="E42" s="143" t="s">
        <v>110</v>
      </c>
      <c r="F42" s="398">
        <v>0</v>
      </c>
      <c r="G42" s="398">
        <v>8001.3384004121936</v>
      </c>
      <c r="H42" s="398">
        <v>8791.9733938411264</v>
      </c>
      <c r="I42" s="398">
        <v>4726.430826167606</v>
      </c>
      <c r="J42" s="398">
        <v>46226.723706219316</v>
      </c>
      <c r="K42" s="398">
        <v>49536.727826287082</v>
      </c>
      <c r="L42" s="398">
        <v>127423.13462978639</v>
      </c>
      <c r="M42" s="398">
        <v>145510.17996807399</v>
      </c>
      <c r="N42" s="398">
        <v>92518.584231966204</v>
      </c>
      <c r="O42" s="398">
        <v>87117.957487021937</v>
      </c>
      <c r="P42" s="398">
        <v>127464.81634893682</v>
      </c>
      <c r="Q42" s="398">
        <v>76344.457836438174</v>
      </c>
      <c r="R42" s="398">
        <v>90685.27</v>
      </c>
      <c r="S42" s="398">
        <v>62907.038591400102</v>
      </c>
      <c r="T42" s="398">
        <v>22717.293787800001</v>
      </c>
      <c r="U42" s="398">
        <v>42203.215772099975</v>
      </c>
      <c r="V42" s="398">
        <v>53345.918763900132</v>
      </c>
      <c r="W42" s="398">
        <v>88150.052923200332</v>
      </c>
      <c r="X42" s="398">
        <v>153717.29658990059</v>
      </c>
      <c r="Y42" s="366">
        <v>0</v>
      </c>
      <c r="Z42" s="366"/>
      <c r="AA42" s="366"/>
      <c r="AB42" s="366"/>
      <c r="AC42" s="366"/>
      <c r="AD42" s="142"/>
      <c r="AE42" s="4">
        <v>35</v>
      </c>
    </row>
    <row r="43" spans="1:31">
      <c r="A43" s="88" t="s">
        <v>88</v>
      </c>
      <c r="B43" s="96">
        <f t="shared" si="1"/>
        <v>0</v>
      </c>
      <c r="E43" s="143" t="s">
        <v>110</v>
      </c>
      <c r="F43" s="398">
        <v>0</v>
      </c>
      <c r="G43" s="398">
        <v>436.16760197375248</v>
      </c>
      <c r="H43" s="398">
        <v>388.19375051262966</v>
      </c>
      <c r="I43" s="398">
        <v>226.21619610659661</v>
      </c>
      <c r="J43" s="398">
        <v>1632.4916083770922</v>
      </c>
      <c r="K43" s="398">
        <v>1740.5346148913814</v>
      </c>
      <c r="L43" s="398">
        <v>4340.6793584357956</v>
      </c>
      <c r="M43" s="398">
        <v>5261.3159938958261</v>
      </c>
      <c r="N43" s="398">
        <v>2684.774942902101</v>
      </c>
      <c r="O43" s="398">
        <v>2088.7914676726841</v>
      </c>
      <c r="P43" s="398">
        <v>2808.119122335539</v>
      </c>
      <c r="Q43" s="398">
        <v>1378.9839952487371</v>
      </c>
      <c r="R43" s="398">
        <v>7274.690599999999</v>
      </c>
      <c r="S43" s="398">
        <v>5045.5451824200072</v>
      </c>
      <c r="T43" s="398">
        <v>1857.9401166599996</v>
      </c>
      <c r="U43" s="398">
        <v>3445.238165939998</v>
      </c>
      <c r="V43" s="398">
        <v>4280.6999460600109</v>
      </c>
      <c r="W43" s="398">
        <v>6080.2664464800264</v>
      </c>
      <c r="X43" s="398">
        <v>8922.8299136400037</v>
      </c>
      <c r="Y43" s="366">
        <v>0</v>
      </c>
      <c r="Z43" s="366"/>
      <c r="AA43" s="366"/>
      <c r="AB43" s="366"/>
      <c r="AC43" s="366"/>
      <c r="AD43" s="142"/>
      <c r="AE43" s="4">
        <v>36</v>
      </c>
    </row>
    <row r="44" spans="1:31">
      <c r="A44" s="88" t="s">
        <v>89</v>
      </c>
      <c r="B44" s="96">
        <f t="shared" si="1"/>
        <v>0</v>
      </c>
      <c r="E44" s="143" t="s">
        <v>110</v>
      </c>
      <c r="F44" s="398">
        <v>0</v>
      </c>
      <c r="G44" s="398">
        <v>29531.961401235239</v>
      </c>
      <c r="H44" s="398">
        <v>28817.86627237673</v>
      </c>
      <c r="I44" s="398">
        <v>16667.025794454908</v>
      </c>
      <c r="J44" s="398">
        <v>137007.364228794</v>
      </c>
      <c r="K44" s="398">
        <v>116607.42410614692</v>
      </c>
      <c r="L44" s="398">
        <v>281768.73647370853</v>
      </c>
      <c r="M44" s="398">
        <v>328637.70804998116</v>
      </c>
      <c r="N44" s="398">
        <v>230243.59367650832</v>
      </c>
      <c r="O44" s="398">
        <v>213061.22445224726</v>
      </c>
      <c r="P44" s="398">
        <v>296110.61550706788</v>
      </c>
      <c r="Q44" s="398">
        <v>148652.10481442427</v>
      </c>
      <c r="R44" s="398">
        <v>102530.0931</v>
      </c>
      <c r="S44" s="398">
        <v>82607.290226910132</v>
      </c>
      <c r="T44" s="398">
        <v>25155.113296229996</v>
      </c>
      <c r="U44" s="398">
        <v>47561.739766019979</v>
      </c>
      <c r="V44" s="398">
        <v>69788.934397980163</v>
      </c>
      <c r="W44" s="398">
        <v>87482.982120390312</v>
      </c>
      <c r="X44" s="398">
        <v>151434.45894357047</v>
      </c>
      <c r="Y44" s="366">
        <v>0</v>
      </c>
      <c r="Z44" s="366"/>
      <c r="AA44" s="366"/>
      <c r="AB44" s="366"/>
      <c r="AC44" s="366"/>
      <c r="AD44" s="142"/>
      <c r="AE44" s="4">
        <v>37</v>
      </c>
    </row>
    <row r="45" spans="1:31">
      <c r="A45" s="88" t="s">
        <v>90</v>
      </c>
      <c r="B45" s="96">
        <f t="shared" si="1"/>
        <v>0</v>
      </c>
      <c r="E45" s="143" t="s">
        <v>110</v>
      </c>
      <c r="F45" s="398">
        <v>0</v>
      </c>
      <c r="G45" s="398">
        <v>0</v>
      </c>
      <c r="H45" s="398">
        <v>0</v>
      </c>
      <c r="I45" s="398">
        <v>84.412221873482579</v>
      </c>
      <c r="J45" s="398">
        <v>1617.7460431615743</v>
      </c>
      <c r="K45" s="398">
        <v>1067.8945864883422</v>
      </c>
      <c r="L45" s="398">
        <v>1883.8353710189028</v>
      </c>
      <c r="M45" s="398">
        <v>1692.5138854810737</v>
      </c>
      <c r="N45" s="398">
        <v>671.80528675596383</v>
      </c>
      <c r="O45" s="398">
        <v>0</v>
      </c>
      <c r="P45" s="398">
        <v>0</v>
      </c>
      <c r="Q45" s="398">
        <v>0</v>
      </c>
      <c r="R45" s="398">
        <v>0</v>
      </c>
      <c r="S45" s="398">
        <v>0</v>
      </c>
      <c r="T45" s="398">
        <v>0</v>
      </c>
      <c r="U45" s="398">
        <v>0</v>
      </c>
      <c r="V45" s="398">
        <v>0</v>
      </c>
      <c r="W45" s="398">
        <v>0</v>
      </c>
      <c r="X45" s="398">
        <v>0</v>
      </c>
      <c r="Y45" s="366">
        <v>0</v>
      </c>
      <c r="Z45" s="366"/>
      <c r="AA45" s="366"/>
      <c r="AB45" s="366"/>
      <c r="AC45" s="366"/>
      <c r="AD45" s="142"/>
      <c r="AE45" s="4">
        <v>38</v>
      </c>
    </row>
    <row r="46" spans="1:31">
      <c r="A46" s="88" t="s">
        <v>91</v>
      </c>
      <c r="B46" s="96">
        <f t="shared" si="1"/>
        <v>1447705.6508700172</v>
      </c>
      <c r="E46" s="143" t="s">
        <v>110</v>
      </c>
      <c r="F46" s="398">
        <v>0</v>
      </c>
      <c r="G46" s="398">
        <v>30019.523691568163</v>
      </c>
      <c r="H46" s="398">
        <v>38187.257017312244</v>
      </c>
      <c r="I46" s="398">
        <v>18323.071354225511</v>
      </c>
      <c r="J46" s="398">
        <v>232402.79854724134</v>
      </c>
      <c r="K46" s="398">
        <v>353555.52661610371</v>
      </c>
      <c r="L46" s="398">
        <v>1004100.0784506758</v>
      </c>
      <c r="M46" s="398">
        <v>1212494.2603897541</v>
      </c>
      <c r="N46" s="398">
        <v>574242.70007885632</v>
      </c>
      <c r="O46" s="398">
        <v>446477.32036198891</v>
      </c>
      <c r="P46" s="398">
        <v>612318.97347445972</v>
      </c>
      <c r="Q46" s="398">
        <v>378688.71901528025</v>
      </c>
      <c r="R46" s="398">
        <v>948440.38909999991</v>
      </c>
      <c r="S46" s="398">
        <v>542025.00929835078</v>
      </c>
      <c r="T46" s="398">
        <v>245128.91998094998</v>
      </c>
      <c r="U46" s="398">
        <v>446627.6735858997</v>
      </c>
      <c r="V46" s="398">
        <v>462421.69569810136</v>
      </c>
      <c r="W46" s="398">
        <v>983588.93006940407</v>
      </c>
      <c r="X46" s="398">
        <v>1622721.7907194556</v>
      </c>
      <c r="Y46" s="366">
        <v>1447705.6508700172</v>
      </c>
      <c r="Z46" s="366"/>
      <c r="AA46" s="366"/>
      <c r="AB46" s="366"/>
      <c r="AC46" s="366"/>
      <c r="AD46" s="142"/>
      <c r="AE46" s="4">
        <v>39</v>
      </c>
    </row>
    <row r="47" spans="1:31">
      <c r="A47" s="88" t="s">
        <v>92</v>
      </c>
      <c r="B47" s="96">
        <f t="shared" si="1"/>
        <v>0</v>
      </c>
      <c r="E47" s="143" t="s">
        <v>110</v>
      </c>
      <c r="F47" s="398">
        <v>0</v>
      </c>
      <c r="G47" s="398">
        <v>30372.126781871535</v>
      </c>
      <c r="H47" s="398">
        <v>31994.836126175898</v>
      </c>
      <c r="I47" s="398">
        <v>17360.478130940584</v>
      </c>
      <c r="J47" s="398">
        <v>162422.85943808223</v>
      </c>
      <c r="K47" s="398">
        <v>172562.84003053047</v>
      </c>
      <c r="L47" s="398">
        <v>426728.18175849644</v>
      </c>
      <c r="M47" s="398">
        <v>471777.89843736094</v>
      </c>
      <c r="N47" s="398">
        <v>295393.70938117092</v>
      </c>
      <c r="O47" s="398">
        <v>269998.65288687631</v>
      </c>
      <c r="P47" s="398">
        <v>385888.36901964701</v>
      </c>
      <c r="Q47" s="398">
        <v>212597.58652378924</v>
      </c>
      <c r="R47" s="398">
        <v>280246.16669999994</v>
      </c>
      <c r="S47" s="398">
        <v>183773.07145683025</v>
      </c>
      <c r="T47" s="398">
        <v>72012.709244789992</v>
      </c>
      <c r="U47" s="398">
        <v>132780.16935215992</v>
      </c>
      <c r="V47" s="398">
        <v>156159.41822784045</v>
      </c>
      <c r="W47" s="398">
        <v>246874.39243002114</v>
      </c>
      <c r="X47" s="398">
        <v>369186.47222211043</v>
      </c>
      <c r="Y47" s="366">
        <v>0</v>
      </c>
      <c r="Z47" s="366"/>
      <c r="AA47" s="366"/>
      <c r="AB47" s="366"/>
      <c r="AC47" s="366"/>
      <c r="AD47" s="142"/>
      <c r="AE47" s="4">
        <v>40</v>
      </c>
    </row>
    <row r="48" spans="1:31">
      <c r="A48" s="88" t="s">
        <v>93</v>
      </c>
      <c r="B48" s="96">
        <f t="shared" si="1"/>
        <v>0</v>
      </c>
      <c r="E48" s="143" t="s">
        <v>110</v>
      </c>
      <c r="F48" s="398">
        <v>0</v>
      </c>
      <c r="G48" s="398">
        <v>5696.310994290855</v>
      </c>
      <c r="H48" s="398">
        <v>6543.379636317728</v>
      </c>
      <c r="I48" s="398">
        <v>3475.206415570743</v>
      </c>
      <c r="J48" s="398">
        <v>35545.926102352918</v>
      </c>
      <c r="K48" s="398">
        <v>54396.389771529779</v>
      </c>
      <c r="L48" s="398">
        <v>180133.82592609816</v>
      </c>
      <c r="M48" s="398">
        <v>208968.42446121268</v>
      </c>
      <c r="N48" s="398">
        <v>157234.47288455855</v>
      </c>
      <c r="O48" s="398">
        <v>160321.37228100054</v>
      </c>
      <c r="P48" s="398">
        <v>233546.33336150157</v>
      </c>
      <c r="Q48" s="398">
        <v>152938.59596764683</v>
      </c>
      <c r="R48" s="398">
        <v>1119.5371</v>
      </c>
      <c r="S48" s="398">
        <v>1513.9248072300024</v>
      </c>
      <c r="T48" s="398">
        <v>239.5266291899998</v>
      </c>
      <c r="U48" s="398">
        <v>499.48086906000003</v>
      </c>
      <c r="V48" s="398">
        <v>1266.5479829400017</v>
      </c>
      <c r="W48" s="398">
        <v>499.70916972000009</v>
      </c>
      <c r="X48" s="398">
        <v>1127.3468750100019</v>
      </c>
      <c r="Y48" s="366">
        <v>0</v>
      </c>
      <c r="Z48" s="366"/>
      <c r="AA48" s="366"/>
      <c r="AB48" s="366"/>
      <c r="AC48" s="366"/>
      <c r="AD48" s="142"/>
      <c r="AE48" s="4">
        <v>41</v>
      </c>
    </row>
    <row r="49" spans="1:31">
      <c r="A49" s="88" t="s">
        <v>94</v>
      </c>
      <c r="B49" s="96">
        <f t="shared" si="1"/>
        <v>0</v>
      </c>
      <c r="E49" s="143" t="s">
        <v>110</v>
      </c>
      <c r="F49" s="398">
        <v>0</v>
      </c>
      <c r="G49" s="398">
        <v>0</v>
      </c>
      <c r="H49" s="398">
        <v>0</v>
      </c>
      <c r="I49" s="398">
        <v>0</v>
      </c>
      <c r="J49" s="398">
        <v>0</v>
      </c>
      <c r="K49" s="398">
        <v>0</v>
      </c>
      <c r="L49" s="398">
        <v>0</v>
      </c>
      <c r="M49" s="398">
        <v>0</v>
      </c>
      <c r="N49" s="398">
        <v>0</v>
      </c>
      <c r="O49" s="398">
        <v>0</v>
      </c>
      <c r="P49" s="398">
        <v>0</v>
      </c>
      <c r="Q49" s="398">
        <v>0</v>
      </c>
      <c r="R49" s="398">
        <v>0</v>
      </c>
      <c r="S49" s="398">
        <v>0</v>
      </c>
      <c r="T49" s="398">
        <v>0</v>
      </c>
      <c r="U49" s="398">
        <v>0</v>
      </c>
      <c r="V49" s="398">
        <v>0</v>
      </c>
      <c r="W49" s="398">
        <v>0</v>
      </c>
      <c r="X49" s="398">
        <v>0</v>
      </c>
      <c r="Y49" s="398">
        <v>0</v>
      </c>
      <c r="Z49" s="366"/>
      <c r="AA49" s="366"/>
      <c r="AB49" s="366"/>
      <c r="AC49" s="366"/>
      <c r="AD49" s="142"/>
      <c r="AE49" s="4">
        <v>42</v>
      </c>
    </row>
    <row r="50" spans="1:31">
      <c r="A50" s="140" t="s">
        <v>50</v>
      </c>
      <c r="B50" s="140"/>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142"/>
      <c r="AE50" s="4">
        <v>43</v>
      </c>
    </row>
    <row r="51" spans="1:31">
      <c r="A51" s="1" t="s">
        <v>59</v>
      </c>
      <c r="B51" s="31">
        <f>HLOOKUP($B$7,$F$8:$AC$75,AE51,FALSE)</f>
        <v>7416729</v>
      </c>
      <c r="F51" s="32">
        <v>14279377</v>
      </c>
      <c r="G51" s="32">
        <v>14279377</v>
      </c>
      <c r="H51" s="32">
        <v>14279377</v>
      </c>
      <c r="I51" s="32">
        <v>14279377</v>
      </c>
      <c r="J51" s="32">
        <v>14279377</v>
      </c>
      <c r="K51" s="32">
        <v>14279377</v>
      </c>
      <c r="L51" s="32">
        <v>14279377</v>
      </c>
      <c r="M51" s="32">
        <v>14279377</v>
      </c>
      <c r="N51" s="32">
        <v>14279377</v>
      </c>
      <c r="O51" s="32">
        <v>14279377</v>
      </c>
      <c r="P51" s="32">
        <v>14279377</v>
      </c>
      <c r="Q51" s="32">
        <v>14279377</v>
      </c>
      <c r="R51" s="32">
        <v>7416729</v>
      </c>
      <c r="S51" s="32">
        <v>7416729</v>
      </c>
      <c r="T51" s="32">
        <v>7416729</v>
      </c>
      <c r="U51" s="32">
        <v>7416729</v>
      </c>
      <c r="V51" s="32">
        <v>7416729</v>
      </c>
      <c r="W51" s="32">
        <v>7416729</v>
      </c>
      <c r="X51" s="32">
        <v>7416729</v>
      </c>
      <c r="Y51" s="32">
        <v>7416729</v>
      </c>
      <c r="Z51" s="32">
        <v>7416729</v>
      </c>
      <c r="AA51" s="32">
        <v>7416729</v>
      </c>
      <c r="AB51" s="32">
        <v>7416729</v>
      </c>
      <c r="AC51" s="32">
        <v>7416729</v>
      </c>
      <c r="AD51" s="149"/>
      <c r="AE51" s="4">
        <v>44</v>
      </c>
    </row>
    <row r="52" spans="1:31">
      <c r="A52" s="1" t="s">
        <v>60</v>
      </c>
      <c r="B52" s="31">
        <f>HLOOKUP($B$7,$F$8:$AC$75,AE52,FALSE)</f>
        <v>4944486</v>
      </c>
      <c r="F52" s="33">
        <v>1189948.0833333333</v>
      </c>
      <c r="G52" s="33">
        <v>2379896.1666666665</v>
      </c>
      <c r="H52" s="33">
        <v>3569844.25</v>
      </c>
      <c r="I52" s="33">
        <v>4759792.333333333</v>
      </c>
      <c r="J52" s="33">
        <v>5949740.416666667</v>
      </c>
      <c r="K52" s="33">
        <v>7139688.5</v>
      </c>
      <c r="L52" s="33">
        <v>8329636.583333334</v>
      </c>
      <c r="M52" s="33">
        <v>9519584.666666666</v>
      </c>
      <c r="N52" s="33">
        <v>10709532.75</v>
      </c>
      <c r="O52" s="33">
        <v>11899480.833333334</v>
      </c>
      <c r="P52" s="33">
        <v>13089428.916666666</v>
      </c>
      <c r="Q52" s="33">
        <v>14279377</v>
      </c>
      <c r="R52" s="33">
        <v>618060.75</v>
      </c>
      <c r="S52" s="33">
        <v>1236121.5</v>
      </c>
      <c r="T52" s="33">
        <v>1854182.25</v>
      </c>
      <c r="U52" s="33">
        <v>2472243</v>
      </c>
      <c r="V52" s="33">
        <v>3090303.75</v>
      </c>
      <c r="W52" s="33">
        <v>3708364.5</v>
      </c>
      <c r="X52" s="33">
        <v>4326425.25</v>
      </c>
      <c r="Y52" s="33">
        <v>4944486</v>
      </c>
      <c r="Z52" s="33">
        <v>5562546.75</v>
      </c>
      <c r="AA52" s="33">
        <v>6180607.5</v>
      </c>
      <c r="AB52" s="33">
        <v>6798668.25</v>
      </c>
      <c r="AC52" s="33">
        <v>7416729</v>
      </c>
      <c r="AD52" s="139"/>
      <c r="AE52" s="4">
        <v>45</v>
      </c>
    </row>
    <row r="53" spans="1:31">
      <c r="A53" s="84" t="s">
        <v>55</v>
      </c>
      <c r="B53" s="96">
        <f>HLOOKUP($B$7,$F$8:$AC$75,AE53,FALSE)</f>
        <v>1242511.1800000002</v>
      </c>
      <c r="F53" s="36">
        <v>7924.0599999999986</v>
      </c>
      <c r="G53" s="36">
        <v>141088.74</v>
      </c>
      <c r="H53" s="36">
        <v>394738.14</v>
      </c>
      <c r="I53" s="36">
        <v>876382.3600000001</v>
      </c>
      <c r="J53" s="36">
        <v>1460965.25</v>
      </c>
      <c r="K53" s="36">
        <v>1915358.8199999998</v>
      </c>
      <c r="L53" s="36">
        <v>2454472.84</v>
      </c>
      <c r="M53" s="36">
        <v>3362287.79</v>
      </c>
      <c r="N53" s="36">
        <v>5339048.2</v>
      </c>
      <c r="O53" s="36">
        <v>5962194.6799999997</v>
      </c>
      <c r="P53" s="36">
        <v>7236630.1499999994</v>
      </c>
      <c r="Q53" s="36">
        <v>7927022.8499999996</v>
      </c>
      <c r="R53" s="36">
        <v>648045.17000000004</v>
      </c>
      <c r="S53" s="36">
        <v>871685.20000000007</v>
      </c>
      <c r="T53" s="36">
        <v>1242511.1800000002</v>
      </c>
      <c r="U53" s="36">
        <v>1242511.1800000002</v>
      </c>
      <c r="V53" s="36">
        <v>1242511.1800000002</v>
      </c>
      <c r="W53" s="36">
        <v>1242511.1800000002</v>
      </c>
      <c r="X53" s="36">
        <v>1242511.1800000002</v>
      </c>
      <c r="Y53" s="36">
        <v>1242511.1800000002</v>
      </c>
      <c r="Z53" s="36">
        <v>1242511.1800000002</v>
      </c>
      <c r="AA53" s="36">
        <v>1242511.1800000002</v>
      </c>
      <c r="AB53" s="36">
        <v>1242511.1800000002</v>
      </c>
      <c r="AC53" s="36">
        <v>1242511.1800000002</v>
      </c>
      <c r="AD53" s="150"/>
      <c r="AE53" s="4">
        <v>46</v>
      </c>
    </row>
    <row r="54" spans="1:31">
      <c r="A54" s="84" t="s">
        <v>14</v>
      </c>
      <c r="B54" s="96">
        <f>HLOOKUP($B$7,$F$8:$AC$75,AE54,FALSE)</f>
        <v>0</v>
      </c>
      <c r="E54" s="3"/>
      <c r="F54" s="36">
        <v>0</v>
      </c>
      <c r="G54" s="36">
        <v>104057.42887135175</v>
      </c>
      <c r="H54" s="36">
        <v>114723.50619653634</v>
      </c>
      <c r="I54" s="36">
        <v>60862.840939339432</v>
      </c>
      <c r="J54" s="36">
        <v>616855.90967422852</v>
      </c>
      <c r="K54" s="36">
        <v>749467.33755197772</v>
      </c>
      <c r="L54" s="36">
        <v>2026378.4719682201</v>
      </c>
      <c r="M54" s="36">
        <v>2374342.3011857593</v>
      </c>
      <c r="N54" s="36">
        <v>1352989.6404827186</v>
      </c>
      <c r="O54" s="36">
        <v>1179065.3189368076</v>
      </c>
      <c r="P54" s="36">
        <v>1658137.2268339486</v>
      </c>
      <c r="Q54" s="36">
        <v>970600.44815282745</v>
      </c>
      <c r="R54" s="36">
        <v>1430296.1465999999</v>
      </c>
      <c r="S54" s="36">
        <v>877871.87956314126</v>
      </c>
      <c r="T54" s="36">
        <v>367111.50305561995</v>
      </c>
      <c r="U54" s="36">
        <v>0</v>
      </c>
      <c r="V54" s="36">
        <v>0</v>
      </c>
      <c r="W54" s="36">
        <v>0</v>
      </c>
      <c r="X54" s="36">
        <v>0</v>
      </c>
      <c r="Y54" s="36">
        <v>0</v>
      </c>
      <c r="Z54" s="36">
        <v>0</v>
      </c>
      <c r="AA54" s="36">
        <v>0</v>
      </c>
      <c r="AB54" s="36">
        <v>0</v>
      </c>
      <c r="AC54" s="36">
        <v>0</v>
      </c>
      <c r="AD54" s="150"/>
      <c r="AE54" s="4">
        <v>47</v>
      </c>
    </row>
    <row r="55" spans="1:31">
      <c r="A55" s="89" t="s">
        <v>56</v>
      </c>
      <c r="B55" s="34">
        <f>HLOOKUP($B$7,$F$8:$AC$75,AE55,FALSE)</f>
        <v>1242511.1800000002</v>
      </c>
      <c r="C55" s="90"/>
      <c r="D55" s="90"/>
      <c r="E55" s="91"/>
      <c r="F55" s="35">
        <v>7924.0599999999986</v>
      </c>
      <c r="G55" s="35">
        <v>245146.16887135175</v>
      </c>
      <c r="H55" s="35">
        <v>509461.64619653637</v>
      </c>
      <c r="I55" s="35">
        <v>937245.20093933959</v>
      </c>
      <c r="J55" s="35">
        <v>2077821.1596742286</v>
      </c>
      <c r="K55" s="35">
        <v>2664826.1575519778</v>
      </c>
      <c r="L55" s="35">
        <v>4480851.3119682204</v>
      </c>
      <c r="M55" s="35">
        <v>5736630.0911857598</v>
      </c>
      <c r="N55" s="35">
        <v>6692037.8404827192</v>
      </c>
      <c r="O55" s="35">
        <v>7141259.9989368077</v>
      </c>
      <c r="P55" s="35">
        <v>8894767.3768339474</v>
      </c>
      <c r="Q55" s="35">
        <v>8897623.2981528267</v>
      </c>
      <c r="R55" s="35">
        <v>2078341.3166</v>
      </c>
      <c r="S55" s="35">
        <v>1749557.0795631413</v>
      </c>
      <c r="T55" s="35">
        <v>1609622.6830556202</v>
      </c>
      <c r="U55" s="35">
        <v>1242511.1800000002</v>
      </c>
      <c r="V55" s="35">
        <v>1242511.1800000002</v>
      </c>
      <c r="W55" s="35">
        <v>1242511.1800000002</v>
      </c>
      <c r="X55" s="35">
        <v>1242511.1800000002</v>
      </c>
      <c r="Y55" s="35">
        <v>1242511.1800000002</v>
      </c>
      <c r="Z55" s="35">
        <v>1242511.1800000002</v>
      </c>
      <c r="AA55" s="35">
        <v>1242511.1800000002</v>
      </c>
      <c r="AB55" s="35">
        <v>1242511.1800000002</v>
      </c>
      <c r="AC55" s="35">
        <v>1242511.1800000002</v>
      </c>
      <c r="AD55" s="150"/>
      <c r="AE55" s="4">
        <v>48</v>
      </c>
    </row>
    <row r="56" spans="1:31">
      <c r="A56" s="84" t="s">
        <v>72</v>
      </c>
      <c r="B56" s="86">
        <f>IFERROR(HLOOKUP($B$7,$F$8:$AC$75,AE56,FALSE),"-  ")</f>
        <v>0.16752818931364488</v>
      </c>
      <c r="F56" s="86">
        <v>5.5493037266261672E-4</v>
      </c>
      <c r="G56" s="86">
        <v>9.8805949307172146E-3</v>
      </c>
      <c r="H56" s="86">
        <v>2.7643932925084897E-2</v>
      </c>
      <c r="I56" s="86">
        <v>6.1373991316287825E-2</v>
      </c>
      <c r="J56" s="86">
        <v>0.10231295454976783</v>
      </c>
      <c r="K56" s="86">
        <v>0.13413462085915931</v>
      </c>
      <c r="L56" s="86">
        <v>0.1718893506348351</v>
      </c>
      <c r="M56" s="86">
        <v>0.2354645997510956</v>
      </c>
      <c r="N56" s="86">
        <v>0.37389923944160869</v>
      </c>
      <c r="O56" s="86">
        <v>0.41753885201014018</v>
      </c>
      <c r="P56" s="86">
        <v>0.50678892713596679</v>
      </c>
      <c r="Q56" s="86">
        <v>0.55513786420794131</v>
      </c>
      <c r="R56" s="86">
        <v>8.7376142501633808E-2</v>
      </c>
      <c r="S56" s="86">
        <v>0.11752960098717373</v>
      </c>
      <c r="T56" s="86">
        <v>0.16752818931364488</v>
      </c>
      <c r="U56" s="86">
        <v>0.16752818931364488</v>
      </c>
      <c r="V56" s="86">
        <v>0.16752818931364488</v>
      </c>
      <c r="W56" s="86">
        <v>0.16752818931364488</v>
      </c>
      <c r="X56" s="86">
        <v>0.16752818931364488</v>
      </c>
      <c r="Y56" s="86">
        <v>0.16752818931364488</v>
      </c>
      <c r="Z56" s="86">
        <v>0.16752818931364488</v>
      </c>
      <c r="AA56" s="86">
        <v>0.16752818931364488</v>
      </c>
      <c r="AB56" s="86">
        <v>0.16752818931364488</v>
      </c>
      <c r="AC56" s="86">
        <v>0.16752818931364488</v>
      </c>
      <c r="AD56" s="147"/>
      <c r="AE56" s="4">
        <v>49</v>
      </c>
    </row>
    <row r="57" spans="1:31">
      <c r="A57" s="84" t="s">
        <v>73</v>
      </c>
      <c r="B57" s="86">
        <f>IFERROR(HLOOKUP($B$7,$F$8:$AC$75,AE57,FALSE),"-  ")</f>
        <v>0.16752818931364488</v>
      </c>
      <c r="F57" s="86">
        <v>5.5493037266261672E-4</v>
      </c>
      <c r="G57" s="86">
        <v>1.7167847649890589E-2</v>
      </c>
      <c r="H57" s="86">
        <v>3.5678142414514051E-2</v>
      </c>
      <c r="I57" s="86">
        <v>6.5636280976357694E-2</v>
      </c>
      <c r="J57" s="86">
        <v>0.14551203176960933</v>
      </c>
      <c r="K57" s="86">
        <v>0.18662061780090111</v>
      </c>
      <c r="L57" s="86">
        <v>0.31379879612172301</v>
      </c>
      <c r="M57" s="86">
        <v>0.40174232329504012</v>
      </c>
      <c r="N57" s="86">
        <v>0.46865054690290192</v>
      </c>
      <c r="O57" s="86">
        <v>0.50011005374651907</v>
      </c>
      <c r="P57" s="86">
        <v>0.62291004550366225</v>
      </c>
      <c r="Q57" s="86">
        <v>0.62311004871941034</v>
      </c>
      <c r="R57" s="86">
        <v>0.280223440360299</v>
      </c>
      <c r="S57" s="86">
        <v>0.23589335400594269</v>
      </c>
      <c r="T57" s="86">
        <v>0.21702595349723849</v>
      </c>
      <c r="U57" s="86">
        <v>0.16752818931364488</v>
      </c>
      <c r="V57" s="86">
        <v>0.16752818931364488</v>
      </c>
      <c r="W57" s="86">
        <v>0.16752818931364488</v>
      </c>
      <c r="X57" s="86">
        <v>0.16752818931364488</v>
      </c>
      <c r="Y57" s="86">
        <v>0.16752818931364488</v>
      </c>
      <c r="Z57" s="86">
        <v>0.16752818931364488</v>
      </c>
      <c r="AA57" s="86">
        <v>0.16752818931364488</v>
      </c>
      <c r="AB57" s="86">
        <v>0.16752818931364488</v>
      </c>
      <c r="AC57" s="86">
        <v>0.16752818931364488</v>
      </c>
      <c r="AD57" s="147"/>
      <c r="AE57" s="4">
        <v>50</v>
      </c>
    </row>
    <row r="58" spans="1:31">
      <c r="A58" s="84" t="s">
        <v>74</v>
      </c>
      <c r="B58" s="86">
        <f>IFERROR(HLOOKUP($B$7,$F$8:$AC$75,AE58,FALSE),"-  ")</f>
        <v>0.25129228397046732</v>
      </c>
      <c r="F58" s="86">
        <v>6.659164471951402E-3</v>
      </c>
      <c r="G58" s="86">
        <v>5.9283569584303294E-2</v>
      </c>
      <c r="H58" s="86">
        <v>0.11057573170033959</v>
      </c>
      <c r="I58" s="86">
        <v>0.18412197394886348</v>
      </c>
      <c r="J58" s="86">
        <v>0.24555109091944277</v>
      </c>
      <c r="K58" s="86">
        <v>0.26826924171831862</v>
      </c>
      <c r="L58" s="86">
        <v>0.29466745823114587</v>
      </c>
      <c r="M58" s="86">
        <v>0.35319689962664341</v>
      </c>
      <c r="N58" s="86">
        <v>0.49853231925547825</v>
      </c>
      <c r="O58" s="86">
        <v>0.50104662241216824</v>
      </c>
      <c r="P58" s="86">
        <v>0.55286064778469102</v>
      </c>
      <c r="Q58" s="86">
        <v>0.55513786420794131</v>
      </c>
      <c r="R58" s="86">
        <v>1.0485137100196058</v>
      </c>
      <c r="S58" s="86">
        <v>0.70517760592304246</v>
      </c>
      <c r="T58" s="86">
        <v>0.67011275725457953</v>
      </c>
      <c r="U58" s="86">
        <v>0.50258456794093465</v>
      </c>
      <c r="V58" s="86">
        <v>0.40206765435274772</v>
      </c>
      <c r="W58" s="86">
        <v>0.33505637862728976</v>
      </c>
      <c r="X58" s="86">
        <v>0.28719118168053409</v>
      </c>
      <c r="Y58" s="86">
        <v>0.25129228397046732</v>
      </c>
      <c r="Z58" s="86">
        <v>0.22337091908485984</v>
      </c>
      <c r="AA58" s="86">
        <v>0.20103382717637386</v>
      </c>
      <c r="AB58" s="86">
        <v>0.18275802470579441</v>
      </c>
      <c r="AC58" s="86">
        <v>0.16752818931364488</v>
      </c>
      <c r="AD58" s="147"/>
      <c r="AE58" s="4">
        <v>51</v>
      </c>
    </row>
    <row r="59" spans="1:31">
      <c r="A59" s="140" t="s">
        <v>48</v>
      </c>
      <c r="B59" s="140"/>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47"/>
      <c r="AE59" s="4">
        <v>52</v>
      </c>
    </row>
    <row r="60" spans="1:31">
      <c r="A60" s="1" t="s">
        <v>52</v>
      </c>
      <c r="B60" s="31">
        <f>HLOOKUP($B$7,$F$8:$AC$75,AE60,FALSE)</f>
        <v>36378922</v>
      </c>
      <c r="F60" s="100">
        <v>36378922</v>
      </c>
      <c r="G60" s="100">
        <v>36378922</v>
      </c>
      <c r="H60" s="100">
        <v>36378922</v>
      </c>
      <c r="I60" s="100">
        <v>36378922</v>
      </c>
      <c r="J60" s="100">
        <v>36378922</v>
      </c>
      <c r="K60" s="100">
        <v>36378922</v>
      </c>
      <c r="L60" s="100">
        <v>36378922</v>
      </c>
      <c r="M60" s="100">
        <v>36378922</v>
      </c>
      <c r="N60" s="100">
        <v>36378922</v>
      </c>
      <c r="O60" s="100">
        <v>36378922</v>
      </c>
      <c r="P60" s="100">
        <v>36378922</v>
      </c>
      <c r="Q60" s="100">
        <v>36378922</v>
      </c>
      <c r="R60" s="100">
        <v>36378922</v>
      </c>
      <c r="S60" s="100">
        <v>36378922</v>
      </c>
      <c r="T60" s="100">
        <v>36378922</v>
      </c>
      <c r="U60" s="100">
        <v>36378922</v>
      </c>
      <c r="V60" s="100">
        <v>36378922</v>
      </c>
      <c r="W60" s="100">
        <v>36378922</v>
      </c>
      <c r="X60" s="100">
        <v>36378922</v>
      </c>
      <c r="Y60" s="100">
        <v>36378922</v>
      </c>
      <c r="Z60" s="100">
        <v>36378922</v>
      </c>
      <c r="AA60" s="100">
        <v>36378922</v>
      </c>
      <c r="AB60" s="100">
        <v>36378922</v>
      </c>
      <c r="AC60" s="100">
        <v>36378922</v>
      </c>
      <c r="AD60" s="147"/>
      <c r="AE60" s="4">
        <v>53</v>
      </c>
    </row>
    <row r="61" spans="1:31">
      <c r="A61" s="84" t="s">
        <v>58</v>
      </c>
      <c r="B61" s="96">
        <f>HLOOKUP($B$7,$F$8:$AC$75,AE61,FALSE)</f>
        <v>16901820.299999997</v>
      </c>
      <c r="F61" s="99">
        <v>7924.0599999999986</v>
      </c>
      <c r="G61" s="99">
        <v>141088.74</v>
      </c>
      <c r="H61" s="99">
        <v>394738.14</v>
      </c>
      <c r="I61" s="99">
        <v>876382.3600000001</v>
      </c>
      <c r="J61" s="99">
        <v>1460965.25</v>
      </c>
      <c r="K61" s="99">
        <v>1915358.8199999998</v>
      </c>
      <c r="L61" s="99">
        <v>2454472.84</v>
      </c>
      <c r="M61" s="99">
        <v>3362287.79</v>
      </c>
      <c r="N61" s="99">
        <v>5339048.2</v>
      </c>
      <c r="O61" s="99">
        <v>5962194.6799999997</v>
      </c>
      <c r="P61" s="99">
        <v>7236630.1499999994</v>
      </c>
      <c r="Q61" s="99">
        <v>7927022.8499999996</v>
      </c>
      <c r="R61" s="99">
        <v>8575068.0199999996</v>
      </c>
      <c r="S61" s="99">
        <v>9446753.2199999988</v>
      </c>
      <c r="T61" s="99">
        <v>10689264.399999999</v>
      </c>
      <c r="U61" s="99">
        <v>11931775.579999998</v>
      </c>
      <c r="V61" s="99">
        <v>13174286.759999998</v>
      </c>
      <c r="W61" s="99">
        <v>14416797.939999998</v>
      </c>
      <c r="X61" s="99">
        <v>15659309.119999997</v>
      </c>
      <c r="Y61" s="99">
        <v>16901820.299999997</v>
      </c>
      <c r="Z61" s="99">
        <v>18144331.479999997</v>
      </c>
      <c r="AA61" s="99">
        <v>19386842.659999996</v>
      </c>
      <c r="AB61" s="99">
        <v>20629353.839999996</v>
      </c>
      <c r="AC61" s="99">
        <v>21871865.019999996</v>
      </c>
      <c r="AD61" s="147"/>
      <c r="AE61" s="4">
        <v>54</v>
      </c>
    </row>
    <row r="62" spans="1:31">
      <c r="A62" s="89" t="s">
        <v>57</v>
      </c>
      <c r="B62" s="103">
        <f>HLOOKUP($B$7,$F$8:$AC$75,AE62,FALSE)</f>
        <v>16901820.299999997</v>
      </c>
      <c r="F62" s="34">
        <v>7924.0599999999986</v>
      </c>
      <c r="G62" s="34">
        <v>245146.16887135175</v>
      </c>
      <c r="H62" s="34">
        <v>509461.64619653637</v>
      </c>
      <c r="I62" s="34">
        <v>937245.20093933959</v>
      </c>
      <c r="J62" s="34">
        <v>2077821.1596742286</v>
      </c>
      <c r="K62" s="34">
        <v>2664826.1575519778</v>
      </c>
      <c r="L62" s="34">
        <v>4480851.3119682204</v>
      </c>
      <c r="M62" s="34">
        <v>5736630.0911857598</v>
      </c>
      <c r="N62" s="34">
        <v>6692037.8404827192</v>
      </c>
      <c r="O62" s="34">
        <v>7141259.9989368077</v>
      </c>
      <c r="P62" s="34">
        <v>8894767.3768339474</v>
      </c>
      <c r="Q62" s="34">
        <v>8897623.2981528267</v>
      </c>
      <c r="R62" s="34">
        <v>10005364.1666</v>
      </c>
      <c r="S62" s="34">
        <v>10324625.09956314</v>
      </c>
      <c r="T62" s="34">
        <v>11056375.903055618</v>
      </c>
      <c r="U62" s="34">
        <v>11931775.579999998</v>
      </c>
      <c r="V62" s="34">
        <v>13174286.759999998</v>
      </c>
      <c r="W62" s="34">
        <v>14416797.939999998</v>
      </c>
      <c r="X62" s="34">
        <v>15659309.119999997</v>
      </c>
      <c r="Y62" s="34">
        <v>16901820.299999997</v>
      </c>
      <c r="Z62" s="34">
        <v>18144331.479999997</v>
      </c>
      <c r="AA62" s="34">
        <v>19386842.659999996</v>
      </c>
      <c r="AB62" s="34">
        <v>20629353.839999996</v>
      </c>
      <c r="AC62" s="34">
        <v>21871865.019999996</v>
      </c>
      <c r="AD62" s="147"/>
      <c r="AE62" s="4">
        <v>55</v>
      </c>
    </row>
    <row r="63" spans="1:31">
      <c r="A63" s="84" t="s">
        <v>53</v>
      </c>
      <c r="B63" s="86">
        <f>IFERROR(HLOOKUP($B$7,$F$8:$AC$75,AE63,FALSE),"-  ")</f>
        <v>0.4646047593163975</v>
      </c>
      <c r="F63" s="86">
        <v>2.1782008823680919E-4</v>
      </c>
      <c r="G63" s="86">
        <v>3.8783100829650747E-3</v>
      </c>
      <c r="H63" s="86">
        <v>1.0850737688159095E-2</v>
      </c>
      <c r="I63" s="86">
        <v>2.4090388384790513E-2</v>
      </c>
      <c r="J63" s="86">
        <v>4.0159663059834483E-2</v>
      </c>
      <c r="K63" s="86">
        <v>5.2650235760147039E-2</v>
      </c>
      <c r="L63" s="86">
        <v>6.7469641898679683E-2</v>
      </c>
      <c r="M63" s="86">
        <v>9.2424063307868218E-2</v>
      </c>
      <c r="N63" s="86">
        <v>0.14676213330345522</v>
      </c>
      <c r="O63" s="86">
        <v>0.16389146110486724</v>
      </c>
      <c r="P63" s="86">
        <v>0.19892371054865229</v>
      </c>
      <c r="Q63" s="86">
        <v>0.21790153237635793</v>
      </c>
      <c r="R63" s="86">
        <v>0.23571528645076398</v>
      </c>
      <c r="S63" s="86">
        <v>0.25967655721079363</v>
      </c>
      <c r="T63" s="86">
        <v>0.29383125756172762</v>
      </c>
      <c r="U63" s="86">
        <v>0.32798595791266155</v>
      </c>
      <c r="V63" s="86">
        <v>0.36214065826359554</v>
      </c>
      <c r="W63" s="86">
        <v>0.39629535861452952</v>
      </c>
      <c r="X63" s="86">
        <v>0.43045005896546351</v>
      </c>
      <c r="Y63" s="86">
        <v>0.4646047593163975</v>
      </c>
      <c r="Z63" s="86">
        <v>0.49875945966733143</v>
      </c>
      <c r="AA63" s="86">
        <v>0.53291416001826541</v>
      </c>
      <c r="AB63" s="86">
        <v>0.56706886036919935</v>
      </c>
      <c r="AC63" s="86">
        <v>0.60122356072013339</v>
      </c>
      <c r="AD63" s="147"/>
      <c r="AE63" s="4">
        <v>56</v>
      </c>
    </row>
    <row r="64" spans="1:31">
      <c r="A64" s="84" t="s">
        <v>54</v>
      </c>
      <c r="B64" s="86">
        <f>IFERROR(HLOOKUP($B$7,$F$8:$AC$75,AE64,FALSE),"-  ")</f>
        <v>0.4646047593163975</v>
      </c>
      <c r="F64" s="86">
        <v>2.1782008823680919E-4</v>
      </c>
      <c r="G64" s="86">
        <v>6.7386870031869483E-3</v>
      </c>
      <c r="H64" s="86">
        <v>1.4004308489309726E-2</v>
      </c>
      <c r="I64" s="86">
        <v>2.5763413246256708E-2</v>
      </c>
      <c r="J64" s="86">
        <v>5.7116072864232446E-2</v>
      </c>
      <c r="K64" s="86">
        <v>7.3251927518687268E-2</v>
      </c>
      <c r="L64" s="86">
        <v>0.12317163526638367</v>
      </c>
      <c r="M64" s="86">
        <v>0.15769104128994696</v>
      </c>
      <c r="N64" s="86">
        <v>0.18395371474951125</v>
      </c>
      <c r="O64" s="86">
        <v>0.19630213338748212</v>
      </c>
      <c r="P64" s="86">
        <v>0.24450332466789279</v>
      </c>
      <c r="Q64" s="86">
        <v>0.24458182950426147</v>
      </c>
      <c r="R64" s="86">
        <v>0.27503190354568507</v>
      </c>
      <c r="S64" s="86">
        <v>0.283807890172313</v>
      </c>
      <c r="T64" s="86">
        <v>0.30392258195709093</v>
      </c>
      <c r="U64" s="86">
        <v>0.32798595791266155</v>
      </c>
      <c r="V64" s="86">
        <v>0.36214065826359554</v>
      </c>
      <c r="W64" s="86">
        <v>0.39629535861452952</v>
      </c>
      <c r="X64" s="86">
        <v>0.43045005896546351</v>
      </c>
      <c r="Y64" s="86">
        <v>0.4646047593163975</v>
      </c>
      <c r="Z64" s="86">
        <v>0.49875945966733143</v>
      </c>
      <c r="AA64" s="86">
        <v>0.53291416001826541</v>
      </c>
      <c r="AB64" s="86">
        <v>0.56706886036919935</v>
      </c>
      <c r="AC64" s="86">
        <v>0.60122356072013339</v>
      </c>
      <c r="AD64" s="147"/>
      <c r="AE64" s="4">
        <v>57</v>
      </c>
    </row>
    <row r="65" spans="1:31">
      <c r="A65" s="140" t="s">
        <v>15</v>
      </c>
      <c r="B65" s="140"/>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142"/>
      <c r="AE65" s="4">
        <v>58</v>
      </c>
    </row>
    <row r="66" spans="1:31">
      <c r="A66" s="18" t="s">
        <v>16</v>
      </c>
      <c r="B66" s="39">
        <f>HLOOKUP($B$7,$F$8:$AC$75,AE66,FALSE)</f>
        <v>0</v>
      </c>
      <c r="E66" s="143" t="s">
        <v>30</v>
      </c>
      <c r="F66" s="398">
        <v>0</v>
      </c>
      <c r="G66" s="398">
        <v>0</v>
      </c>
      <c r="H66" s="398">
        <v>0</v>
      </c>
      <c r="I66" s="398">
        <v>0</v>
      </c>
      <c r="J66" s="398">
        <v>0</v>
      </c>
      <c r="K66" s="398">
        <v>0</v>
      </c>
      <c r="L66" s="398">
        <v>0</v>
      </c>
      <c r="M66" s="398">
        <v>0</v>
      </c>
      <c r="N66" s="398">
        <v>0</v>
      </c>
      <c r="O66" s="398">
        <v>0</v>
      </c>
      <c r="P66" s="398">
        <v>0</v>
      </c>
      <c r="Q66" s="398">
        <v>0</v>
      </c>
      <c r="R66" s="398">
        <v>0</v>
      </c>
      <c r="S66" s="398">
        <v>0</v>
      </c>
      <c r="T66" s="398">
        <v>0</v>
      </c>
      <c r="U66" s="398">
        <v>0</v>
      </c>
      <c r="V66" s="398">
        <v>0</v>
      </c>
      <c r="W66" s="398">
        <v>0</v>
      </c>
      <c r="X66" s="398">
        <v>0</v>
      </c>
      <c r="Y66" s="152"/>
      <c r="Z66" s="152"/>
      <c r="AA66" s="152"/>
      <c r="AB66" s="152"/>
      <c r="AC66" s="152"/>
      <c r="AD66" s="139"/>
      <c r="AE66" s="4">
        <v>59</v>
      </c>
    </row>
    <row r="67" spans="1:31">
      <c r="A67" s="18" t="s">
        <v>17</v>
      </c>
      <c r="B67" s="39">
        <f>HLOOKUP($B$7,$F$8:$AC$75,AE67,FALSE)</f>
        <v>0</v>
      </c>
      <c r="E67" s="143" t="s">
        <v>30</v>
      </c>
      <c r="F67" s="398">
        <v>0</v>
      </c>
      <c r="G67" s="398">
        <v>0</v>
      </c>
      <c r="H67" s="398">
        <v>0</v>
      </c>
      <c r="I67" s="398">
        <v>0</v>
      </c>
      <c r="J67" s="398">
        <v>0</v>
      </c>
      <c r="K67" s="398">
        <v>0</v>
      </c>
      <c r="L67" s="398">
        <v>0</v>
      </c>
      <c r="M67" s="398">
        <v>0</v>
      </c>
      <c r="N67" s="398">
        <v>0</v>
      </c>
      <c r="O67" s="398">
        <v>0</v>
      </c>
      <c r="P67" s="398">
        <v>0</v>
      </c>
      <c r="Q67" s="398">
        <v>0</v>
      </c>
      <c r="R67" s="398">
        <v>0</v>
      </c>
      <c r="S67" s="398">
        <v>0</v>
      </c>
      <c r="T67" s="398">
        <v>0</v>
      </c>
      <c r="U67" s="398">
        <v>0</v>
      </c>
      <c r="V67" s="398">
        <v>0</v>
      </c>
      <c r="W67" s="398">
        <v>0</v>
      </c>
      <c r="X67" s="398">
        <v>0</v>
      </c>
      <c r="Y67" s="152"/>
      <c r="Z67" s="152"/>
      <c r="AA67" s="152"/>
      <c r="AB67" s="152"/>
      <c r="AC67" s="152"/>
      <c r="AD67" s="139"/>
      <c r="AE67" s="4">
        <v>60</v>
      </c>
    </row>
    <row r="68" spans="1:31">
      <c r="A68" s="18" t="s">
        <v>18</v>
      </c>
      <c r="B68" s="39">
        <f>HLOOKUP($B$7,$F$8:$AC$75,AE68,FALSE)</f>
        <v>0</v>
      </c>
      <c r="E68" s="143" t="s">
        <v>30</v>
      </c>
      <c r="F68" s="398">
        <v>0</v>
      </c>
      <c r="G68" s="398">
        <v>0</v>
      </c>
      <c r="H68" s="398">
        <v>0</v>
      </c>
      <c r="I68" s="398">
        <v>0</v>
      </c>
      <c r="J68" s="398">
        <v>0</v>
      </c>
      <c r="K68" s="398">
        <v>0</v>
      </c>
      <c r="L68" s="398">
        <v>0</v>
      </c>
      <c r="M68" s="398">
        <v>0</v>
      </c>
      <c r="N68" s="398">
        <v>0</v>
      </c>
      <c r="O68" s="398">
        <v>0</v>
      </c>
      <c r="P68" s="398">
        <v>0</v>
      </c>
      <c r="Q68" s="398">
        <v>0</v>
      </c>
      <c r="R68" s="398">
        <v>0</v>
      </c>
      <c r="S68" s="398">
        <v>0</v>
      </c>
      <c r="T68" s="398">
        <v>0</v>
      </c>
      <c r="U68" s="398">
        <v>0</v>
      </c>
      <c r="V68" s="398">
        <v>0</v>
      </c>
      <c r="W68" s="398">
        <v>0</v>
      </c>
      <c r="X68" s="398">
        <v>0</v>
      </c>
      <c r="Y68" s="152"/>
      <c r="Z68" s="152"/>
      <c r="AA68" s="152"/>
      <c r="AB68" s="152"/>
      <c r="AC68" s="152"/>
      <c r="AD68" s="139"/>
      <c r="AE68" s="4">
        <v>61</v>
      </c>
    </row>
    <row r="69" spans="1:31">
      <c r="A69" s="18" t="s">
        <v>19</v>
      </c>
      <c r="B69" s="39">
        <f>HLOOKUP($B$7,$F$8:$AC$75,AE69,FALSE)</f>
        <v>0.9</v>
      </c>
      <c r="E69" s="143" t="s">
        <v>31</v>
      </c>
      <c r="F69" s="152">
        <v>0.9</v>
      </c>
      <c r="G69" s="152">
        <v>0.9</v>
      </c>
      <c r="H69" s="152">
        <v>0.9</v>
      </c>
      <c r="I69" s="152">
        <v>0.9</v>
      </c>
      <c r="J69" s="152">
        <v>0.9</v>
      </c>
      <c r="K69" s="152">
        <v>0.9</v>
      </c>
      <c r="L69" s="152">
        <v>0.9</v>
      </c>
      <c r="M69" s="152">
        <v>0.9</v>
      </c>
      <c r="N69" s="152">
        <v>0.9</v>
      </c>
      <c r="O69" s="152">
        <v>0.9</v>
      </c>
      <c r="P69" s="152">
        <v>0.9</v>
      </c>
      <c r="Q69" s="152">
        <v>0.9</v>
      </c>
      <c r="R69" s="152">
        <v>0.9</v>
      </c>
      <c r="S69" s="152">
        <v>0.9</v>
      </c>
      <c r="T69" s="152">
        <v>0.9</v>
      </c>
      <c r="U69" s="152">
        <v>0.9</v>
      </c>
      <c r="V69" s="152">
        <v>0.9</v>
      </c>
      <c r="W69" s="152">
        <v>0.9</v>
      </c>
      <c r="X69" s="152">
        <v>0.9</v>
      </c>
      <c r="Y69" s="152">
        <v>0.9</v>
      </c>
      <c r="Z69" s="152"/>
      <c r="AA69" s="152"/>
      <c r="AB69" s="152"/>
      <c r="AC69" s="152"/>
      <c r="AD69" s="139"/>
      <c r="AE69" s="4">
        <v>62</v>
      </c>
    </row>
    <row r="70" spans="1:31">
      <c r="A70" s="140" t="s">
        <v>6</v>
      </c>
      <c r="B70" s="140"/>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142"/>
      <c r="AE70" s="4">
        <v>63</v>
      </c>
    </row>
    <row r="71" spans="1:31">
      <c r="A71" s="18" t="s">
        <v>1</v>
      </c>
      <c r="B71" s="19">
        <f>HLOOKUP($B$7,$F$8:$AC$75,AE71,FALSE)</f>
        <v>77787</v>
      </c>
      <c r="E71" s="143" t="s">
        <v>110</v>
      </c>
      <c r="F71" s="398">
        <v>332</v>
      </c>
      <c r="G71" s="398">
        <v>661</v>
      </c>
      <c r="H71" s="398">
        <v>1039</v>
      </c>
      <c r="I71" s="398">
        <v>1581</v>
      </c>
      <c r="J71" s="398">
        <v>2705</v>
      </c>
      <c r="K71" s="398">
        <v>10979</v>
      </c>
      <c r="L71" s="398">
        <v>27372</v>
      </c>
      <c r="M71" s="398">
        <v>37488</v>
      </c>
      <c r="N71" s="398">
        <v>40133</v>
      </c>
      <c r="O71" s="398">
        <v>41342</v>
      </c>
      <c r="P71" s="398">
        <v>41886</v>
      </c>
      <c r="Q71" s="398">
        <v>42403</v>
      </c>
      <c r="R71" s="398">
        <v>42945</v>
      </c>
      <c r="S71" s="398">
        <v>43302</v>
      </c>
      <c r="T71" s="398">
        <v>43681</v>
      </c>
      <c r="U71" s="398">
        <v>44263</v>
      </c>
      <c r="V71" s="398">
        <v>45182</v>
      </c>
      <c r="W71" s="398">
        <v>50259</v>
      </c>
      <c r="X71" s="398">
        <v>71347</v>
      </c>
      <c r="Y71" s="398">
        <v>77787</v>
      </c>
      <c r="Z71" s="398"/>
      <c r="AA71" s="398"/>
      <c r="AB71" s="398"/>
      <c r="AC71" s="398"/>
      <c r="AD71" s="142"/>
      <c r="AE71" s="4">
        <v>64</v>
      </c>
    </row>
    <row r="72" spans="1:31">
      <c r="A72" s="18" t="s">
        <v>32</v>
      </c>
      <c r="B72" s="19">
        <f>HLOOKUP($B$7,$F$8:$AC$75,AE72,FALSE)</f>
        <v>64150</v>
      </c>
      <c r="E72" s="143" t="s">
        <v>110</v>
      </c>
      <c r="F72" s="398">
        <v>137</v>
      </c>
      <c r="G72" s="398">
        <v>426</v>
      </c>
      <c r="H72" s="398">
        <v>756</v>
      </c>
      <c r="I72" s="398">
        <v>1245</v>
      </c>
      <c r="J72" s="398">
        <v>1395</v>
      </c>
      <c r="K72" s="398">
        <v>2166</v>
      </c>
      <c r="L72" s="398">
        <v>21059</v>
      </c>
      <c r="M72" s="398">
        <v>30606</v>
      </c>
      <c r="N72" s="398">
        <v>33566</v>
      </c>
      <c r="O72" s="398">
        <v>34872</v>
      </c>
      <c r="P72" s="398">
        <v>35612</v>
      </c>
      <c r="Q72" s="398">
        <v>36243</v>
      </c>
      <c r="R72" s="398">
        <v>36619</v>
      </c>
      <c r="S72" s="398">
        <v>37123</v>
      </c>
      <c r="T72" s="398">
        <v>37478</v>
      </c>
      <c r="U72" s="398">
        <v>37986</v>
      </c>
      <c r="V72" s="398">
        <v>38792</v>
      </c>
      <c r="W72" s="398">
        <v>43535</v>
      </c>
      <c r="X72" s="398">
        <v>59152</v>
      </c>
      <c r="Y72" s="398">
        <v>64150</v>
      </c>
      <c r="Z72" s="398"/>
      <c r="AA72" s="398"/>
      <c r="AB72" s="398"/>
      <c r="AC72" s="398"/>
      <c r="AD72" s="142"/>
      <c r="AE72" s="4">
        <v>65</v>
      </c>
    </row>
    <row r="73" spans="1:31" s="4" customFormat="1">
      <c r="A73" s="140" t="s">
        <v>27</v>
      </c>
      <c r="B73" s="140"/>
      <c r="C73" s="40"/>
      <c r="E73" s="40"/>
      <c r="F73" s="363"/>
      <c r="G73" s="363"/>
      <c r="H73" s="363"/>
      <c r="I73" s="363"/>
      <c r="J73" s="363"/>
      <c r="K73" s="363"/>
      <c r="L73" s="363"/>
      <c r="M73" s="363"/>
      <c r="N73" s="363"/>
      <c r="O73" s="363"/>
      <c r="P73" s="363"/>
      <c r="Q73" s="363"/>
      <c r="R73" s="363"/>
      <c r="S73" s="363"/>
      <c r="T73" s="363"/>
      <c r="U73" s="363"/>
      <c r="V73" s="363"/>
      <c r="W73" s="363"/>
      <c r="X73" s="363"/>
      <c r="Y73" s="363"/>
      <c r="Z73" s="363"/>
      <c r="AA73" s="363"/>
      <c r="AB73" s="363"/>
      <c r="AC73" s="363"/>
      <c r="AD73" s="142"/>
      <c r="AE73" s="4">
        <v>66</v>
      </c>
    </row>
    <row r="74" spans="1:31" s="4" customFormat="1">
      <c r="A74" s="18" t="s">
        <v>108</v>
      </c>
      <c r="B74" s="19">
        <f>HLOOKUP($B$7,$F$8:$AC$75,AE74,FALSE)</f>
        <v>0</v>
      </c>
      <c r="C74" s="40"/>
      <c r="E74" s="143" t="s">
        <v>28</v>
      </c>
      <c r="F74" s="398"/>
      <c r="G74" s="398"/>
      <c r="H74" s="398"/>
      <c r="I74" s="398"/>
      <c r="J74" s="398"/>
      <c r="K74" s="398"/>
      <c r="L74" s="398"/>
      <c r="M74" s="398"/>
      <c r="N74" s="398"/>
      <c r="O74" s="398"/>
      <c r="P74" s="398"/>
      <c r="Q74" s="398"/>
      <c r="R74" s="398"/>
      <c r="S74" s="398"/>
      <c r="T74" s="398"/>
      <c r="U74" s="398"/>
      <c r="V74" s="398"/>
      <c r="W74" s="398"/>
      <c r="X74" s="398"/>
      <c r="Y74" s="396"/>
      <c r="Z74" s="153"/>
      <c r="AA74" s="396"/>
      <c r="AB74" s="396"/>
      <c r="AC74" s="153"/>
      <c r="AD74" s="142"/>
      <c r="AE74" s="4">
        <v>67</v>
      </c>
    </row>
    <row r="75" spans="1:31" s="4" customFormat="1">
      <c r="A75" s="18" t="s">
        <v>109</v>
      </c>
      <c r="B75" s="19">
        <f>HLOOKUP($B$7,$F$8:$AC$75,AE75,FALSE)</f>
        <v>0</v>
      </c>
      <c r="C75" s="40"/>
      <c r="D75" s="40"/>
      <c r="E75" s="143" t="s">
        <v>28</v>
      </c>
      <c r="F75" s="398"/>
      <c r="G75" s="398"/>
      <c r="H75" s="398"/>
      <c r="I75" s="398"/>
      <c r="J75" s="398"/>
      <c r="K75" s="398"/>
      <c r="L75" s="398"/>
      <c r="M75" s="398"/>
      <c r="N75" s="398"/>
      <c r="O75" s="398"/>
      <c r="P75" s="398"/>
      <c r="Q75" s="398"/>
      <c r="R75" s="398"/>
      <c r="S75" s="398"/>
      <c r="T75" s="398"/>
      <c r="U75" s="398"/>
      <c r="V75" s="398"/>
      <c r="W75" s="398"/>
      <c r="X75" s="398"/>
      <c r="Y75" s="396"/>
      <c r="Z75" s="153"/>
      <c r="AA75" s="396"/>
      <c r="AB75" s="396"/>
      <c r="AC75" s="153"/>
      <c r="AD75" s="142"/>
      <c r="AE75" s="4">
        <v>68</v>
      </c>
    </row>
    <row r="76" spans="1:31" s="4" customFormat="1">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66"/>
    </row>
    <row r="77" spans="1:31" s="4" customFormat="1">
      <c r="A77" s="70" t="s">
        <v>36</v>
      </c>
      <c r="B77" s="67"/>
      <c r="C77" s="40"/>
      <c r="AD77" s="66"/>
    </row>
    <row r="78" spans="1:31" s="4" customFormat="1">
      <c r="A78" s="140" t="s">
        <v>26</v>
      </c>
      <c r="B78" s="12"/>
      <c r="C78" s="40"/>
      <c r="AD78" s="66"/>
    </row>
    <row r="79" spans="1:31" s="4" customFormat="1">
      <c r="A79" s="82">
        <f>VLOOKUP(B7,E88:T111,2,FALSE)</f>
        <v>0</v>
      </c>
      <c r="B79" s="68"/>
      <c r="C79" s="40"/>
      <c r="AD79" s="66"/>
    </row>
    <row r="80" spans="1:31" s="4" customFormat="1">
      <c r="A80" s="140" t="s">
        <v>99</v>
      </c>
      <c r="B80" s="12"/>
      <c r="C80" s="40"/>
      <c r="AD80" s="66"/>
    </row>
    <row r="81" spans="1:32" s="4" customFormat="1">
      <c r="A81" s="82">
        <f>VLOOKUP(B7,E88:T111,6,FALSE)</f>
        <v>0</v>
      </c>
      <c r="B81" s="69"/>
      <c r="C81" s="40"/>
      <c r="AD81" s="66"/>
    </row>
    <row r="82" spans="1:32" s="4" customFormat="1">
      <c r="A82" s="140" t="s">
        <v>37</v>
      </c>
      <c r="B82" s="12"/>
      <c r="C82" s="40"/>
      <c r="AD82" s="66"/>
    </row>
    <row r="83" spans="1:32" s="4" customFormat="1" ht="15" customHeight="1">
      <c r="A83" s="82">
        <f>VLOOKUP(B7,E88:T111,10,FALSE)</f>
        <v>0</v>
      </c>
      <c r="B83" s="71"/>
      <c r="C83" s="40"/>
      <c r="AD83" s="66"/>
    </row>
    <row r="84" spans="1:32">
      <c r="A84" s="140" t="s">
        <v>49</v>
      </c>
    </row>
    <row r="85" spans="1:32" ht="38.25">
      <c r="A85" s="481" t="str">
        <f>VLOOKUP(B7,E88:T111,14,FALSE)</f>
        <v>The Residential portfolio redesign Petition was approved on June 19, 2013, and as a result, the Residential Direct Install program was discontinued and the remaining residential programs were consolidated into one program</v>
      </c>
      <c r="D85" s="444" t="s">
        <v>35</v>
      </c>
      <c r="E85" s="444"/>
      <c r="F85" s="444"/>
      <c r="G85" s="444"/>
      <c r="H85" s="40"/>
      <c r="I85" s="40"/>
      <c r="J85" s="40"/>
      <c r="K85" s="40"/>
      <c r="L85" s="40"/>
      <c r="M85" s="40"/>
      <c r="N85" s="40"/>
      <c r="O85" s="40"/>
      <c r="P85" s="40"/>
      <c r="Q85" s="40"/>
      <c r="R85" s="40"/>
      <c r="S85" s="40"/>
      <c r="T85" s="40"/>
      <c r="U85" s="40"/>
      <c r="V85" s="40"/>
      <c r="W85" s="40"/>
      <c r="X85" s="40"/>
      <c r="Y85" s="40"/>
      <c r="Z85" s="40"/>
      <c r="AA85" s="40"/>
      <c r="AB85" s="40"/>
      <c r="AC85" s="40"/>
    </row>
    <row r="86" spans="1:32">
      <c r="A86" s="77"/>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32">
      <c r="A87" s="68"/>
      <c r="D87" s="40"/>
      <c r="E87" s="3"/>
      <c r="F87" s="443" t="s">
        <v>26</v>
      </c>
      <c r="G87" s="443"/>
      <c r="H87" s="443"/>
      <c r="I87" s="443"/>
      <c r="J87" s="443" t="s">
        <v>99</v>
      </c>
      <c r="K87" s="443"/>
      <c r="L87" s="443"/>
      <c r="M87" s="443"/>
      <c r="N87" s="443" t="s">
        <v>34</v>
      </c>
      <c r="O87" s="443"/>
      <c r="P87" s="443"/>
      <c r="Q87" s="443"/>
      <c r="R87" s="443" t="s">
        <v>49</v>
      </c>
      <c r="S87" s="443"/>
      <c r="T87" s="443"/>
      <c r="U87" s="440"/>
      <c r="V87" s="440"/>
      <c r="W87" s="440"/>
      <c r="X87" s="440"/>
      <c r="Y87" s="440"/>
      <c r="Z87" s="440"/>
      <c r="AA87" s="440"/>
      <c r="AB87" s="440"/>
      <c r="AC87" s="440"/>
      <c r="AD87" s="443" t="s">
        <v>49</v>
      </c>
      <c r="AE87" s="443"/>
      <c r="AF87" s="443"/>
    </row>
    <row r="88" spans="1:32" ht="24.75" customHeight="1">
      <c r="D88" s="40"/>
      <c r="E88" s="14">
        <v>40909</v>
      </c>
      <c r="F88" s="442"/>
      <c r="G88" s="442"/>
      <c r="H88" s="442"/>
      <c r="I88" s="442"/>
      <c r="J88" s="447"/>
      <c r="K88" s="447"/>
      <c r="L88" s="447"/>
      <c r="M88" s="447"/>
      <c r="N88" s="447"/>
      <c r="O88" s="447"/>
      <c r="P88" s="447"/>
      <c r="Q88" s="447"/>
      <c r="R88" s="445"/>
      <c r="S88" s="445"/>
      <c r="T88" s="445"/>
      <c r="AD88" s="3"/>
    </row>
    <row r="89" spans="1:32">
      <c r="D89" s="40"/>
      <c r="E89" s="14">
        <v>40940</v>
      </c>
      <c r="F89" s="442"/>
      <c r="G89" s="442"/>
      <c r="H89" s="442"/>
      <c r="I89" s="442"/>
      <c r="J89" s="447"/>
      <c r="K89" s="447"/>
      <c r="L89" s="447"/>
      <c r="M89" s="447"/>
      <c r="N89" s="447"/>
      <c r="O89" s="447"/>
      <c r="P89" s="447"/>
      <c r="Q89" s="447"/>
      <c r="R89" s="445"/>
      <c r="S89" s="445"/>
      <c r="T89" s="445"/>
      <c r="AD89" s="3"/>
    </row>
    <row r="90" spans="1:32" ht="18" customHeight="1">
      <c r="D90" s="40"/>
      <c r="E90" s="14">
        <v>40969</v>
      </c>
      <c r="F90" s="442"/>
      <c r="G90" s="442"/>
      <c r="H90" s="442"/>
      <c r="I90" s="442"/>
      <c r="J90" s="447"/>
      <c r="K90" s="447"/>
      <c r="L90" s="447"/>
      <c r="M90" s="447"/>
      <c r="N90" s="447"/>
      <c r="O90" s="447"/>
      <c r="P90" s="447"/>
      <c r="Q90" s="447"/>
      <c r="R90" s="445"/>
      <c r="S90" s="445"/>
      <c r="T90" s="445"/>
      <c r="AD90" s="3"/>
    </row>
    <row r="91" spans="1:32" ht="28.5" customHeight="1">
      <c r="D91" s="40"/>
      <c r="E91" s="14">
        <v>41000</v>
      </c>
      <c r="F91" s="448"/>
      <c r="G91" s="449"/>
      <c r="H91" s="449"/>
      <c r="I91" s="450"/>
      <c r="J91" s="447"/>
      <c r="K91" s="447"/>
      <c r="L91" s="447"/>
      <c r="M91" s="447"/>
      <c r="N91" s="447"/>
      <c r="O91" s="447"/>
      <c r="P91" s="447"/>
      <c r="Q91" s="447"/>
      <c r="R91" s="445"/>
      <c r="S91" s="445"/>
      <c r="T91" s="445"/>
      <c r="AD91" s="3"/>
    </row>
    <row r="92" spans="1:32" ht="48" customHeight="1">
      <c r="D92" s="40"/>
      <c r="E92" s="14">
        <v>41030</v>
      </c>
      <c r="F92" s="451"/>
      <c r="G92" s="452"/>
      <c r="H92" s="452"/>
      <c r="I92" s="453"/>
      <c r="J92" s="447"/>
      <c r="K92" s="447"/>
      <c r="L92" s="447"/>
      <c r="M92" s="447"/>
      <c r="N92" s="447"/>
      <c r="O92" s="447"/>
      <c r="P92" s="447"/>
      <c r="Q92" s="447"/>
      <c r="R92" s="445"/>
      <c r="S92" s="445"/>
      <c r="T92" s="445"/>
      <c r="AD92" s="3"/>
    </row>
    <row r="93" spans="1:32">
      <c r="D93" s="40"/>
      <c r="E93" s="14">
        <v>41061</v>
      </c>
      <c r="F93" s="442"/>
      <c r="G93" s="442"/>
      <c r="H93" s="442"/>
      <c r="I93" s="442"/>
      <c r="J93" s="447"/>
      <c r="K93" s="447"/>
      <c r="L93" s="447"/>
      <c r="M93" s="447"/>
      <c r="N93" s="447"/>
      <c r="O93" s="447"/>
      <c r="P93" s="447"/>
      <c r="Q93" s="447"/>
      <c r="R93" s="445"/>
      <c r="S93" s="445"/>
      <c r="T93" s="445"/>
      <c r="AD93" s="3"/>
    </row>
    <row r="94" spans="1:32" ht="68.25" customHeight="1">
      <c r="D94" s="40"/>
      <c r="E94" s="14">
        <v>41091</v>
      </c>
      <c r="F94" s="442"/>
      <c r="G94" s="442"/>
      <c r="H94" s="442"/>
      <c r="I94" s="442"/>
      <c r="J94" s="447"/>
      <c r="K94" s="447"/>
      <c r="L94" s="447"/>
      <c r="M94" s="447"/>
      <c r="N94" s="447"/>
      <c r="O94" s="447"/>
      <c r="P94" s="447"/>
      <c r="Q94" s="447"/>
      <c r="R94" s="445"/>
      <c r="S94" s="445"/>
      <c r="T94" s="445"/>
      <c r="AD94" s="3"/>
    </row>
    <row r="95" spans="1:32">
      <c r="D95" s="40"/>
      <c r="E95" s="14">
        <v>41122</v>
      </c>
      <c r="F95" s="442"/>
      <c r="G95" s="442"/>
      <c r="H95" s="442"/>
      <c r="I95" s="442"/>
      <c r="J95" s="447"/>
      <c r="K95" s="447"/>
      <c r="L95" s="447"/>
      <c r="M95" s="447"/>
      <c r="N95" s="447"/>
      <c r="O95" s="447"/>
      <c r="P95" s="447"/>
      <c r="Q95" s="447"/>
      <c r="R95" s="445"/>
      <c r="S95" s="445"/>
      <c r="T95" s="445"/>
      <c r="AD95" s="3"/>
    </row>
    <row r="96" spans="1:32">
      <c r="D96" s="43"/>
      <c r="E96" s="14">
        <v>41153</v>
      </c>
      <c r="F96" s="442"/>
      <c r="G96" s="442"/>
      <c r="H96" s="442"/>
      <c r="I96" s="442"/>
      <c r="J96" s="447"/>
      <c r="K96" s="447"/>
      <c r="L96" s="447"/>
      <c r="M96" s="447"/>
      <c r="N96" s="447"/>
      <c r="O96" s="447"/>
      <c r="P96" s="447"/>
      <c r="Q96" s="447"/>
      <c r="R96" s="445"/>
      <c r="S96" s="445"/>
      <c r="T96" s="445"/>
      <c r="AD96" s="3"/>
    </row>
    <row r="97" spans="4:20" s="3" customFormat="1">
      <c r="D97" s="43"/>
      <c r="E97" s="14">
        <v>41183</v>
      </c>
      <c r="F97" s="442"/>
      <c r="G97" s="442"/>
      <c r="H97" s="442"/>
      <c r="I97" s="442"/>
      <c r="J97" s="447"/>
      <c r="K97" s="447"/>
      <c r="L97" s="447"/>
      <c r="M97" s="447"/>
      <c r="N97" s="447"/>
      <c r="O97" s="447"/>
      <c r="P97" s="447"/>
      <c r="Q97" s="447"/>
      <c r="R97" s="445"/>
      <c r="S97" s="445"/>
      <c r="T97" s="445"/>
    </row>
    <row r="98" spans="4:20" s="3" customFormat="1">
      <c r="D98" s="43"/>
      <c r="E98" s="14">
        <v>41214</v>
      </c>
      <c r="F98" s="442"/>
      <c r="G98" s="442"/>
      <c r="H98" s="442"/>
      <c r="I98" s="442"/>
      <c r="J98" s="447"/>
      <c r="K98" s="447"/>
      <c r="L98" s="447"/>
      <c r="M98" s="447"/>
      <c r="N98" s="447"/>
      <c r="O98" s="447"/>
      <c r="P98" s="447"/>
      <c r="Q98" s="447"/>
      <c r="R98" s="445"/>
      <c r="S98" s="445"/>
      <c r="T98" s="445"/>
    </row>
    <row r="99" spans="4:20" s="3" customFormat="1">
      <c r="D99" s="43"/>
      <c r="E99" s="14">
        <v>41244</v>
      </c>
      <c r="F99" s="442"/>
      <c r="G99" s="442"/>
      <c r="H99" s="442"/>
      <c r="I99" s="442"/>
      <c r="J99" s="447"/>
      <c r="K99" s="447"/>
      <c r="L99" s="447"/>
      <c r="M99" s="447"/>
      <c r="N99" s="447"/>
      <c r="O99" s="447"/>
      <c r="P99" s="447"/>
      <c r="Q99" s="447"/>
      <c r="R99" s="445"/>
      <c r="S99" s="445"/>
      <c r="T99" s="445"/>
    </row>
    <row r="100" spans="4:20" s="3" customFormat="1">
      <c r="D100" s="4"/>
      <c r="E100" s="14">
        <v>41275</v>
      </c>
      <c r="F100" s="447"/>
      <c r="G100" s="447"/>
      <c r="H100" s="447"/>
      <c r="I100" s="447"/>
      <c r="J100" s="447"/>
      <c r="K100" s="447"/>
      <c r="L100" s="447"/>
      <c r="M100" s="447"/>
      <c r="N100" s="447"/>
      <c r="O100" s="447"/>
      <c r="P100" s="447"/>
      <c r="Q100" s="447"/>
      <c r="R100" s="454"/>
      <c r="S100" s="454"/>
      <c r="T100" s="454"/>
    </row>
    <row r="101" spans="4:20" s="3" customFormat="1">
      <c r="D101" s="4"/>
      <c r="E101" s="14">
        <v>41306</v>
      </c>
      <c r="F101" s="447"/>
      <c r="G101" s="447"/>
      <c r="H101" s="447"/>
      <c r="I101" s="447"/>
      <c r="J101" s="447"/>
      <c r="K101" s="447"/>
      <c r="L101" s="447"/>
      <c r="M101" s="447"/>
      <c r="N101" s="447"/>
      <c r="O101" s="447"/>
      <c r="P101" s="447"/>
      <c r="Q101" s="447"/>
      <c r="R101" s="454"/>
      <c r="S101" s="454"/>
      <c r="T101" s="454"/>
    </row>
    <row r="102" spans="4:20" s="3" customFormat="1">
      <c r="D102" s="4"/>
      <c r="E102" s="14">
        <v>41334</v>
      </c>
      <c r="F102" s="447"/>
      <c r="G102" s="447"/>
      <c r="H102" s="447"/>
      <c r="I102" s="447"/>
      <c r="J102" s="447"/>
      <c r="K102" s="447"/>
      <c r="L102" s="447"/>
      <c r="M102" s="447"/>
      <c r="N102" s="447"/>
      <c r="O102" s="447"/>
      <c r="P102" s="447"/>
      <c r="Q102" s="447"/>
      <c r="R102" s="454"/>
      <c r="S102" s="454"/>
      <c r="T102" s="454"/>
    </row>
    <row r="103" spans="4:20" s="3" customFormat="1">
      <c r="D103" s="4"/>
      <c r="E103" s="14">
        <v>41365</v>
      </c>
      <c r="F103" s="447"/>
      <c r="G103" s="447"/>
      <c r="H103" s="447"/>
      <c r="I103" s="447"/>
      <c r="J103" s="447"/>
      <c r="K103" s="447"/>
      <c r="L103" s="447"/>
      <c r="M103" s="447"/>
      <c r="N103" s="447"/>
      <c r="O103" s="447"/>
      <c r="P103" s="447"/>
      <c r="Q103" s="447"/>
      <c r="R103" s="454"/>
      <c r="S103" s="454"/>
      <c r="T103" s="454"/>
    </row>
    <row r="104" spans="4:20" s="3" customFormat="1">
      <c r="D104" s="4"/>
      <c r="E104" s="14">
        <v>41395</v>
      </c>
      <c r="F104" s="447"/>
      <c r="G104" s="447"/>
      <c r="H104" s="447"/>
      <c r="I104" s="447"/>
      <c r="J104" s="447"/>
      <c r="K104" s="447"/>
      <c r="L104" s="447"/>
      <c r="M104" s="447"/>
      <c r="N104" s="447"/>
      <c r="O104" s="447"/>
      <c r="P104" s="447"/>
      <c r="Q104" s="447"/>
      <c r="R104" s="454"/>
      <c r="S104" s="454"/>
      <c r="T104" s="454"/>
    </row>
    <row r="105" spans="4:20" s="3" customFormat="1">
      <c r="D105" s="4"/>
      <c r="E105" s="14">
        <v>41426</v>
      </c>
      <c r="F105" s="447"/>
      <c r="G105" s="447"/>
      <c r="H105" s="447"/>
      <c r="I105" s="447"/>
      <c r="J105" s="447"/>
      <c r="K105" s="447"/>
      <c r="L105" s="447"/>
      <c r="M105" s="447"/>
      <c r="N105" s="447"/>
      <c r="O105" s="447"/>
      <c r="P105" s="447"/>
      <c r="Q105" s="447"/>
      <c r="R105" s="454"/>
      <c r="S105" s="454"/>
      <c r="T105" s="454"/>
    </row>
    <row r="106" spans="4:20" s="3" customFormat="1">
      <c r="D106" s="4"/>
      <c r="E106" s="14">
        <v>41456</v>
      </c>
      <c r="F106" s="447"/>
      <c r="G106" s="447"/>
      <c r="H106" s="447"/>
      <c r="I106" s="447"/>
      <c r="J106" s="447"/>
      <c r="K106" s="447"/>
      <c r="L106" s="447"/>
      <c r="M106" s="447"/>
      <c r="N106" s="447"/>
      <c r="O106" s="447"/>
      <c r="P106" s="447"/>
      <c r="Q106" s="447"/>
      <c r="R106" s="454"/>
      <c r="S106" s="454"/>
      <c r="T106" s="454"/>
    </row>
    <row r="107" spans="4:20" s="3" customFormat="1">
      <c r="D107" s="4"/>
      <c r="E107" s="14">
        <v>41487</v>
      </c>
      <c r="F107" s="447"/>
      <c r="G107" s="447"/>
      <c r="H107" s="447"/>
      <c r="I107" s="447"/>
      <c r="J107" s="447"/>
      <c r="K107" s="447"/>
      <c r="L107" s="447"/>
      <c r="M107" s="447"/>
      <c r="N107" s="447"/>
      <c r="O107" s="447"/>
      <c r="P107" s="447"/>
      <c r="Q107" s="447"/>
      <c r="R107" s="454" t="s">
        <v>199</v>
      </c>
      <c r="S107" s="454"/>
      <c r="T107" s="454"/>
    </row>
    <row r="108" spans="4:20" s="3" customFormat="1">
      <c r="D108" s="4"/>
      <c r="E108" s="14">
        <v>41518</v>
      </c>
      <c r="F108" s="447"/>
      <c r="G108" s="447"/>
      <c r="H108" s="447"/>
      <c r="I108" s="447"/>
      <c r="J108" s="447"/>
      <c r="K108" s="447"/>
      <c r="L108" s="447"/>
      <c r="M108" s="447"/>
      <c r="N108" s="447"/>
      <c r="O108" s="447"/>
      <c r="P108" s="447"/>
      <c r="Q108" s="447"/>
      <c r="R108" s="454"/>
      <c r="S108" s="454"/>
      <c r="T108" s="454"/>
    </row>
    <row r="109" spans="4:20" s="3" customFormat="1">
      <c r="D109" s="4"/>
      <c r="E109" s="14">
        <v>41548</v>
      </c>
      <c r="F109" s="447"/>
      <c r="G109" s="447"/>
      <c r="H109" s="447"/>
      <c r="I109" s="447"/>
      <c r="J109" s="447"/>
      <c r="K109" s="447"/>
      <c r="L109" s="447"/>
      <c r="M109" s="447"/>
      <c r="N109" s="447"/>
      <c r="O109" s="447"/>
      <c r="P109" s="447"/>
      <c r="Q109" s="447"/>
      <c r="R109" s="454"/>
      <c r="S109" s="454"/>
      <c r="T109" s="454"/>
    </row>
    <row r="110" spans="4:20" s="3" customFormat="1">
      <c r="D110" s="4"/>
      <c r="E110" s="14">
        <v>41579</v>
      </c>
      <c r="F110" s="447"/>
      <c r="G110" s="447"/>
      <c r="H110" s="447"/>
      <c r="I110" s="447"/>
      <c r="J110" s="447"/>
      <c r="K110" s="447"/>
      <c r="L110" s="447"/>
      <c r="M110" s="447"/>
      <c r="N110" s="447"/>
      <c r="O110" s="447"/>
      <c r="P110" s="447"/>
      <c r="Q110" s="447"/>
      <c r="R110" s="454"/>
      <c r="S110" s="454"/>
      <c r="T110" s="454"/>
    </row>
    <row r="111" spans="4:20" s="3" customFormat="1">
      <c r="D111" s="4"/>
      <c r="E111" s="14">
        <v>41609</v>
      </c>
      <c r="F111" s="447"/>
      <c r="G111" s="447"/>
      <c r="H111" s="447"/>
      <c r="I111" s="447"/>
      <c r="J111" s="447"/>
      <c r="K111" s="447"/>
      <c r="L111" s="447"/>
      <c r="M111" s="447"/>
      <c r="N111" s="447"/>
      <c r="O111" s="447"/>
      <c r="P111" s="447"/>
      <c r="Q111" s="447"/>
      <c r="R111" s="454"/>
      <c r="S111" s="454"/>
      <c r="T111" s="454"/>
    </row>
  </sheetData>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AD87:AF87"/>
    <mergeCell ref="F88:I88"/>
    <mergeCell ref="J88:M88"/>
    <mergeCell ref="N88:Q88"/>
    <mergeCell ref="R88:T88"/>
    <mergeCell ref="F89:I89"/>
    <mergeCell ref="J89:M89"/>
    <mergeCell ref="N89:Q89"/>
    <mergeCell ref="R89:T89"/>
    <mergeCell ref="D1:F1"/>
    <mergeCell ref="D85:G85"/>
    <mergeCell ref="F87:I87"/>
    <mergeCell ref="J87:M87"/>
    <mergeCell ref="N87:Q87"/>
    <mergeCell ref="R87:T87"/>
    <mergeCell ref="F90:I90"/>
    <mergeCell ref="J90:M90"/>
    <mergeCell ref="N90:Q90"/>
    <mergeCell ref="R90:T90"/>
  </mergeCells>
  <dataValidations count="1">
    <dataValidation type="list" showInputMessage="1" showErrorMessage="1" sqref="B7">
      <formula1>$F$8:$AC$8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zoomScaleNormal="100" workbookViewId="0">
      <pane xSplit="2" ySplit="8" topLeftCell="C9" activePane="bottomRight" state="frozen"/>
      <selection pane="topRight"/>
      <selection pane="bottomLeft"/>
      <selection pane="bottomRight"/>
    </sheetView>
  </sheetViews>
  <sheetFormatPr defaultRowHeight="15"/>
  <cols>
    <col min="1" max="1" width="64.28515625" style="3" customWidth="1"/>
    <col min="2" max="2" width="37.7109375" style="3" customWidth="1"/>
    <col min="3" max="3" width="6.5703125" style="4" customWidth="1"/>
    <col min="4" max="4" width="4.7109375" style="4" customWidth="1"/>
    <col min="5" max="5" width="27.7109375" style="4" customWidth="1"/>
    <col min="6" max="6" width="15.7109375" style="4" customWidth="1"/>
    <col min="7" max="30" width="15.7109375" style="3" customWidth="1"/>
    <col min="31" max="31" width="6.42578125" style="3" customWidth="1"/>
    <col min="32" max="32" width="28.5703125" style="3" customWidth="1"/>
    <col min="33" max="33" width="15.7109375" style="3" customWidth="1"/>
    <col min="34" max="16384" width="9.140625" style="3"/>
  </cols>
  <sheetData>
    <row r="1" spans="1:31">
      <c r="A1" s="1" t="s">
        <v>3</v>
      </c>
      <c r="B1" s="105" t="s">
        <v>116</v>
      </c>
      <c r="C1" s="2"/>
      <c r="D1" s="444" t="s">
        <v>23</v>
      </c>
      <c r="E1" s="444"/>
      <c r="F1" s="444"/>
      <c r="G1" s="444"/>
    </row>
    <row r="2" spans="1:31">
      <c r="A2" s="1" t="s">
        <v>4</v>
      </c>
      <c r="B2" s="134" t="s">
        <v>118</v>
      </c>
      <c r="C2" s="2"/>
      <c r="E2" s="5"/>
      <c r="F2" s="98">
        <v>2012</v>
      </c>
      <c r="G2" s="98">
        <v>2013</v>
      </c>
      <c r="H2" s="98">
        <v>2014</v>
      </c>
      <c r="I2" s="98">
        <v>2015</v>
      </c>
    </row>
    <row r="3" spans="1:31">
      <c r="A3" s="1" t="s">
        <v>5</v>
      </c>
      <c r="B3" s="110" t="s">
        <v>98</v>
      </c>
      <c r="C3" s="6"/>
      <c r="E3" s="108" t="s">
        <v>61</v>
      </c>
      <c r="F3" s="135">
        <v>34158</v>
      </c>
      <c r="G3" s="135">
        <v>34158</v>
      </c>
      <c r="H3" s="135">
        <v>34158</v>
      </c>
      <c r="I3" s="135">
        <v>34158</v>
      </c>
    </row>
    <row r="4" spans="1:31">
      <c r="A4" s="1" t="s">
        <v>7</v>
      </c>
      <c r="B4" s="136">
        <v>40957</v>
      </c>
      <c r="C4" s="8"/>
      <c r="E4" s="108" t="s">
        <v>62</v>
      </c>
      <c r="F4" s="137">
        <v>2802406</v>
      </c>
      <c r="G4" s="137">
        <v>2802406</v>
      </c>
      <c r="H4" s="137">
        <v>2802406</v>
      </c>
      <c r="I4" s="137">
        <v>2802406</v>
      </c>
      <c r="K4" s="10"/>
      <c r="L4" s="10"/>
      <c r="M4" s="10"/>
      <c r="N4" s="10"/>
      <c r="O4" s="10"/>
      <c r="P4" s="10"/>
      <c r="Q4" s="10"/>
      <c r="R4" s="10"/>
      <c r="S4" s="10"/>
      <c r="T4" s="10"/>
      <c r="U4" s="10"/>
      <c r="V4" s="10"/>
      <c r="W4" s="10"/>
      <c r="X4" s="10"/>
      <c r="Y4" s="10"/>
      <c r="Z4" s="10"/>
      <c r="AA4" s="10"/>
      <c r="AB4" s="10"/>
      <c r="AC4" s="10"/>
      <c r="AD4" s="10"/>
      <c r="AE4" s="11"/>
    </row>
    <row r="5" spans="1:31">
      <c r="A5" s="1" t="s">
        <v>8</v>
      </c>
      <c r="B5" s="159">
        <v>39948</v>
      </c>
      <c r="C5" s="8"/>
      <c r="E5" s="3"/>
      <c r="F5" s="10"/>
      <c r="G5" s="10"/>
      <c r="H5" s="10"/>
      <c r="I5" s="10"/>
      <c r="J5" s="10"/>
      <c r="K5" s="10"/>
      <c r="L5" s="10"/>
      <c r="M5" s="10"/>
      <c r="N5" s="10"/>
      <c r="O5" s="10"/>
      <c r="P5" s="10"/>
      <c r="Q5" s="10"/>
      <c r="R5" s="10"/>
      <c r="S5" s="10"/>
      <c r="T5" s="10"/>
      <c r="U5" s="10"/>
      <c r="V5" s="10"/>
      <c r="W5" s="10"/>
      <c r="X5" s="10"/>
      <c r="Y5" s="10"/>
      <c r="Z5" s="10"/>
      <c r="AA5" s="10"/>
      <c r="AB5" s="10"/>
      <c r="AC5" s="11"/>
    </row>
    <row r="6" spans="1:31">
      <c r="A6" s="1" t="s">
        <v>86</v>
      </c>
      <c r="B6" s="136">
        <v>40909</v>
      </c>
      <c r="C6" s="8"/>
      <c r="E6" s="3"/>
      <c r="F6" s="171"/>
      <c r="G6" s="171"/>
      <c r="H6" s="171"/>
      <c r="I6" s="171"/>
      <c r="J6" s="171"/>
      <c r="K6" s="171"/>
      <c r="L6" s="171"/>
      <c r="M6" s="171"/>
      <c r="N6" s="171"/>
      <c r="O6" s="171"/>
      <c r="P6" s="171"/>
      <c r="Q6" s="171"/>
      <c r="R6" s="74"/>
      <c r="S6" s="74"/>
      <c r="T6" s="74"/>
      <c r="U6" s="74"/>
      <c r="V6" s="74"/>
      <c r="W6" s="74"/>
      <c r="X6" s="74"/>
      <c r="Y6" s="74"/>
      <c r="Z6" s="74"/>
      <c r="AA6" s="74"/>
      <c r="AB6" s="74"/>
      <c r="AC6" s="74"/>
      <c r="AD6" s="4"/>
    </row>
    <row r="7" spans="1:31">
      <c r="A7" s="1" t="s">
        <v>2</v>
      </c>
      <c r="B7" s="377">
        <v>41487</v>
      </c>
      <c r="C7" s="12"/>
      <c r="F7" s="172"/>
      <c r="G7" s="172"/>
      <c r="H7" s="171"/>
      <c r="I7" s="171"/>
      <c r="J7" s="171"/>
      <c r="K7" s="171"/>
      <c r="L7" s="171"/>
      <c r="M7" s="171"/>
      <c r="N7" s="171"/>
      <c r="O7" s="171"/>
      <c r="P7" s="171"/>
      <c r="Q7" s="171"/>
      <c r="R7" s="74"/>
      <c r="S7" s="74"/>
      <c r="T7" s="74"/>
      <c r="U7" s="74"/>
      <c r="V7" s="74"/>
      <c r="W7" s="74"/>
      <c r="X7" s="74"/>
      <c r="Y7" s="74"/>
      <c r="Z7" s="74"/>
      <c r="AA7" s="74"/>
      <c r="AB7" s="74"/>
      <c r="AC7" s="74"/>
      <c r="AD7" s="173"/>
      <c r="AE7" s="44" t="s">
        <v>33</v>
      </c>
    </row>
    <row r="8" spans="1:31">
      <c r="F8" s="14">
        <v>40909</v>
      </c>
      <c r="G8" s="14">
        <v>40940</v>
      </c>
      <c r="H8" s="14">
        <v>40969</v>
      </c>
      <c r="I8" s="14">
        <v>41000</v>
      </c>
      <c r="J8" s="14">
        <v>41030</v>
      </c>
      <c r="K8" s="14">
        <v>41061</v>
      </c>
      <c r="L8" s="14">
        <v>41091</v>
      </c>
      <c r="M8" s="14">
        <v>41122</v>
      </c>
      <c r="N8" s="14">
        <v>41153</v>
      </c>
      <c r="O8" s="14">
        <v>41183</v>
      </c>
      <c r="P8" s="14">
        <v>41214</v>
      </c>
      <c r="Q8" s="14">
        <v>41244</v>
      </c>
      <c r="R8" s="14">
        <v>41275</v>
      </c>
      <c r="S8" s="14">
        <v>41306</v>
      </c>
      <c r="T8" s="14">
        <v>41334</v>
      </c>
      <c r="U8" s="14">
        <v>41365</v>
      </c>
      <c r="V8" s="14">
        <v>41395</v>
      </c>
      <c r="W8" s="14">
        <v>41426</v>
      </c>
      <c r="X8" s="14">
        <v>41456</v>
      </c>
      <c r="Y8" s="14">
        <v>41487</v>
      </c>
      <c r="Z8" s="14">
        <v>41518</v>
      </c>
      <c r="AA8" s="14">
        <v>41548</v>
      </c>
      <c r="AB8" s="14">
        <v>41579</v>
      </c>
      <c r="AC8" s="14">
        <v>41609</v>
      </c>
      <c r="AD8" s="15" t="s">
        <v>0</v>
      </c>
      <c r="AE8" s="4">
        <v>1</v>
      </c>
    </row>
    <row r="9" spans="1:31">
      <c r="A9" s="12"/>
      <c r="B9" s="12"/>
      <c r="E9" s="16" t="s">
        <v>29</v>
      </c>
      <c r="F9" s="138">
        <v>1</v>
      </c>
      <c r="G9" s="138">
        <v>2</v>
      </c>
      <c r="H9" s="138">
        <v>3</v>
      </c>
      <c r="I9" s="138">
        <v>4</v>
      </c>
      <c r="J9" s="138">
        <v>5</v>
      </c>
      <c r="K9" s="138">
        <v>6</v>
      </c>
      <c r="L9" s="138">
        <v>7</v>
      </c>
      <c r="M9" s="138">
        <v>8</v>
      </c>
      <c r="N9" s="138">
        <v>9</v>
      </c>
      <c r="O9" s="138">
        <v>10</v>
      </c>
      <c r="P9" s="138">
        <v>11</v>
      </c>
      <c r="Q9" s="138">
        <v>12</v>
      </c>
      <c r="R9" s="138">
        <v>1</v>
      </c>
      <c r="S9" s="138">
        <v>2</v>
      </c>
      <c r="T9" s="138">
        <v>3</v>
      </c>
      <c r="U9" s="138">
        <v>4</v>
      </c>
      <c r="V9" s="138">
        <v>5</v>
      </c>
      <c r="W9" s="138">
        <v>6</v>
      </c>
      <c r="X9" s="138">
        <v>7</v>
      </c>
      <c r="Y9" s="138">
        <v>8</v>
      </c>
      <c r="Z9" s="138">
        <v>9</v>
      </c>
      <c r="AA9" s="138">
        <v>10</v>
      </c>
      <c r="AB9" s="138">
        <v>11</v>
      </c>
      <c r="AC9" s="138">
        <v>12</v>
      </c>
      <c r="AD9" s="160"/>
      <c r="AE9" s="4">
        <v>2</v>
      </c>
    </row>
    <row r="10" spans="1:31">
      <c r="A10" s="140" t="s">
        <v>80</v>
      </c>
      <c r="B10" s="141"/>
      <c r="E10" s="13" t="s">
        <v>25</v>
      </c>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4">
        <v>3</v>
      </c>
    </row>
    <row r="11" spans="1:31">
      <c r="A11" s="18" t="s">
        <v>10</v>
      </c>
      <c r="B11" s="19">
        <f>HLOOKUP($B$7,$F$8:$AC$75,AE11,FALSE)</f>
        <v>1784.4579000000085</v>
      </c>
      <c r="E11" s="143" t="s">
        <v>24</v>
      </c>
      <c r="F11" s="144">
        <v>0</v>
      </c>
      <c r="G11" s="144">
        <v>163.7406</v>
      </c>
      <c r="H11" s="144">
        <v>1093.1570999999999</v>
      </c>
      <c r="I11" s="144">
        <v>990.81090000000006</v>
      </c>
      <c r="J11" s="144">
        <v>177.22710000000001</v>
      </c>
      <c r="K11" s="144">
        <v>800.24400000000003</v>
      </c>
      <c r="L11" s="144">
        <v>784.76219999999876</v>
      </c>
      <c r="M11" s="144">
        <v>358.84169999999813</v>
      </c>
      <c r="N11" s="144">
        <v>808.96229999999559</v>
      </c>
      <c r="O11" s="144">
        <v>1793.4903000000022</v>
      </c>
      <c r="P11" s="144">
        <v>0</v>
      </c>
      <c r="Q11" s="144">
        <v>3299.3568000000096</v>
      </c>
      <c r="R11" s="144">
        <v>0</v>
      </c>
      <c r="S11" s="144">
        <v>4628.6927999999698</v>
      </c>
      <c r="T11" s="144">
        <v>4602.5630999999867</v>
      </c>
      <c r="U11" s="144">
        <v>1420.1738999999907</v>
      </c>
      <c r="V11" s="314">
        <v>2399.2613999999999</v>
      </c>
      <c r="W11" s="385">
        <v>862.65269999999146</v>
      </c>
      <c r="X11" s="144">
        <v>812.15370000002804</v>
      </c>
      <c r="Y11" s="144">
        <v>1784.4579000000085</v>
      </c>
      <c r="Z11" s="144"/>
      <c r="AA11" s="144"/>
      <c r="AB11" s="144"/>
      <c r="AC11" s="144"/>
      <c r="AD11" s="24">
        <f>SUM(F11:AC11)</f>
        <v>26780.548499999979</v>
      </c>
      <c r="AE11" s="4">
        <v>4</v>
      </c>
    </row>
    <row r="12" spans="1:31">
      <c r="A12" s="18" t="s">
        <v>11</v>
      </c>
      <c r="B12" s="19">
        <f>HLOOKUP($B$7,$F$8:$AC$75,AE12,FALSE)</f>
        <v>15.83280000000002</v>
      </c>
      <c r="E12" s="143" t="s">
        <v>24</v>
      </c>
      <c r="F12" s="179">
        <v>0</v>
      </c>
      <c r="G12" s="179">
        <v>1.3194000000000001</v>
      </c>
      <c r="H12" s="179">
        <v>5.2776000000000005</v>
      </c>
      <c r="I12" s="179">
        <v>10.555200000000001</v>
      </c>
      <c r="J12" s="179">
        <v>1.9791000000000001</v>
      </c>
      <c r="K12" s="179">
        <v>5.937300000000004</v>
      </c>
      <c r="L12" s="179">
        <v>5.9373000000000005</v>
      </c>
      <c r="M12" s="179">
        <v>1.979099999999999</v>
      </c>
      <c r="N12" s="179">
        <v>2.6388000000000034</v>
      </c>
      <c r="O12" s="179">
        <v>17.152200000000001</v>
      </c>
      <c r="P12" s="179">
        <v>0</v>
      </c>
      <c r="Q12" s="179">
        <v>29.686500000000002</v>
      </c>
      <c r="R12" s="179">
        <v>0</v>
      </c>
      <c r="S12" s="179">
        <v>39.581999999999994</v>
      </c>
      <c r="T12" s="179">
        <v>31.005899999999997</v>
      </c>
      <c r="U12" s="179">
        <v>10.555200000000013</v>
      </c>
      <c r="V12" s="315">
        <v>19.131299999999982</v>
      </c>
      <c r="W12" s="385">
        <v>4.6179000000000201</v>
      </c>
      <c r="X12" s="144">
        <v>1.9790999999999883</v>
      </c>
      <c r="Y12" s="144">
        <v>15.83280000000002</v>
      </c>
      <c r="Z12" s="144"/>
      <c r="AA12" s="144"/>
      <c r="AB12" s="144"/>
      <c r="AC12" s="144"/>
      <c r="AD12" s="24">
        <f>SUM(F12:AC12)</f>
        <v>205.16670000000002</v>
      </c>
      <c r="AE12" s="4">
        <v>5</v>
      </c>
    </row>
    <row r="13" spans="1:31">
      <c r="A13" s="18" t="s">
        <v>85</v>
      </c>
      <c r="B13" s="73">
        <f>HLOOKUP($B$7,$F$8:$AC$75,AE13,FALSE)</f>
        <v>0</v>
      </c>
      <c r="E13" s="143" t="s">
        <v>24</v>
      </c>
      <c r="F13" s="161">
        <v>0</v>
      </c>
      <c r="G13" s="161">
        <v>0</v>
      </c>
      <c r="H13" s="161">
        <v>0</v>
      </c>
      <c r="I13" s="161">
        <v>0</v>
      </c>
      <c r="J13" s="161">
        <v>0</v>
      </c>
      <c r="K13" s="161"/>
      <c r="L13" s="161">
        <v>0</v>
      </c>
      <c r="M13" s="161">
        <v>0</v>
      </c>
      <c r="N13" s="161">
        <v>0</v>
      </c>
      <c r="O13" s="161">
        <v>0</v>
      </c>
      <c r="P13" s="161"/>
      <c r="Q13" s="161">
        <v>0</v>
      </c>
      <c r="R13" s="161">
        <v>0</v>
      </c>
      <c r="S13" s="161">
        <v>0</v>
      </c>
      <c r="T13" s="161">
        <v>0</v>
      </c>
      <c r="U13" s="161">
        <v>0</v>
      </c>
      <c r="V13" s="161">
        <v>0</v>
      </c>
      <c r="W13" s="161">
        <v>0</v>
      </c>
      <c r="X13" s="161"/>
      <c r="Y13" s="161"/>
      <c r="Z13" s="161"/>
      <c r="AA13" s="161"/>
      <c r="AB13" s="161"/>
      <c r="AC13" s="161"/>
      <c r="AD13" s="80">
        <f>SUM(F13:AC13)</f>
        <v>0</v>
      </c>
      <c r="AE13" s="4">
        <v>6</v>
      </c>
    </row>
    <row r="14" spans="1:31">
      <c r="A14" s="140" t="s">
        <v>63</v>
      </c>
      <c r="B14" s="141"/>
      <c r="E14" s="162"/>
      <c r="F14" s="17"/>
      <c r="G14" s="17"/>
      <c r="H14" s="17"/>
      <c r="I14" s="17"/>
      <c r="J14" s="17"/>
      <c r="K14" s="17"/>
      <c r="L14" s="17"/>
      <c r="M14" s="17"/>
      <c r="N14" s="17"/>
      <c r="O14" s="17"/>
      <c r="P14" s="17"/>
      <c r="Q14" s="17"/>
      <c r="R14" s="17"/>
      <c r="S14" s="17"/>
      <c r="T14" s="17"/>
      <c r="U14" s="17"/>
      <c r="V14" s="17"/>
      <c r="W14" s="17"/>
      <c r="X14" s="17"/>
      <c r="Y14" s="17"/>
      <c r="Z14" s="17"/>
      <c r="AA14" s="17"/>
      <c r="AB14" s="17"/>
      <c r="AC14" s="17"/>
      <c r="AD14" s="160"/>
      <c r="AE14" s="4">
        <v>7</v>
      </c>
    </row>
    <row r="15" spans="1:31">
      <c r="A15" s="1" t="s">
        <v>68</v>
      </c>
      <c r="B15" s="23">
        <f>HLOOKUP($B$7,$F$8:$AC$75,AE15,FALSE)</f>
        <v>34158</v>
      </c>
      <c r="E15" s="5"/>
      <c r="F15" s="24">
        <f>$F$3</f>
        <v>34158</v>
      </c>
      <c r="G15" s="24">
        <f>$F$3</f>
        <v>34158</v>
      </c>
      <c r="H15" s="24">
        <f t="shared" ref="H15:Q15" si="0">$F$3</f>
        <v>34158</v>
      </c>
      <c r="I15" s="24">
        <f t="shared" si="0"/>
        <v>34158</v>
      </c>
      <c r="J15" s="24">
        <f t="shared" si="0"/>
        <v>34158</v>
      </c>
      <c r="K15" s="24">
        <f t="shared" si="0"/>
        <v>34158</v>
      </c>
      <c r="L15" s="24">
        <f t="shared" si="0"/>
        <v>34158</v>
      </c>
      <c r="M15" s="24">
        <f t="shared" si="0"/>
        <v>34158</v>
      </c>
      <c r="N15" s="24">
        <f t="shared" si="0"/>
        <v>34158</v>
      </c>
      <c r="O15" s="24">
        <f t="shared" si="0"/>
        <v>34158</v>
      </c>
      <c r="P15" s="24">
        <f t="shared" si="0"/>
        <v>34158</v>
      </c>
      <c r="Q15" s="24">
        <f t="shared" si="0"/>
        <v>34158</v>
      </c>
      <c r="R15" s="24">
        <f>$G$3</f>
        <v>34158</v>
      </c>
      <c r="S15" s="24">
        <f t="shared" ref="S15:AC15" si="1">$G$3</f>
        <v>34158</v>
      </c>
      <c r="T15" s="24">
        <f t="shared" si="1"/>
        <v>34158</v>
      </c>
      <c r="U15" s="24">
        <f t="shared" si="1"/>
        <v>34158</v>
      </c>
      <c r="V15" s="24">
        <f t="shared" si="1"/>
        <v>34158</v>
      </c>
      <c r="W15" s="24">
        <f t="shared" si="1"/>
        <v>34158</v>
      </c>
      <c r="X15" s="24">
        <f t="shared" si="1"/>
        <v>34158</v>
      </c>
      <c r="Y15" s="24">
        <f t="shared" si="1"/>
        <v>34158</v>
      </c>
      <c r="Z15" s="24">
        <f t="shared" si="1"/>
        <v>34158</v>
      </c>
      <c r="AA15" s="24">
        <f t="shared" si="1"/>
        <v>34158</v>
      </c>
      <c r="AB15" s="24">
        <f t="shared" si="1"/>
        <v>34158</v>
      </c>
      <c r="AC15" s="24">
        <f t="shared" si="1"/>
        <v>34158</v>
      </c>
      <c r="AD15" s="142"/>
      <c r="AE15" s="4">
        <v>8</v>
      </c>
    </row>
    <row r="16" spans="1:31">
      <c r="A16" s="1" t="s">
        <v>69</v>
      </c>
      <c r="B16" s="23">
        <f>HLOOKUP($B$7,$F$8:$AC$75,AE16,FALSE)</f>
        <v>22772</v>
      </c>
      <c r="E16" s="5"/>
      <c r="F16" s="24">
        <f>F15*(F9/12)</f>
        <v>2846.5</v>
      </c>
      <c r="G16" s="24">
        <f t="shared" ref="G16:Q16" si="2">G15*(G9/12)</f>
        <v>5693</v>
      </c>
      <c r="H16" s="24">
        <f t="shared" si="2"/>
        <v>8539.5</v>
      </c>
      <c r="I16" s="24">
        <f t="shared" si="2"/>
        <v>11386</v>
      </c>
      <c r="J16" s="24">
        <f t="shared" si="2"/>
        <v>14232.5</v>
      </c>
      <c r="K16" s="24">
        <f t="shared" si="2"/>
        <v>17079</v>
      </c>
      <c r="L16" s="24">
        <f t="shared" si="2"/>
        <v>19925.5</v>
      </c>
      <c r="M16" s="24">
        <f t="shared" si="2"/>
        <v>22772</v>
      </c>
      <c r="N16" s="24">
        <f t="shared" si="2"/>
        <v>25618.5</v>
      </c>
      <c r="O16" s="24">
        <f t="shared" si="2"/>
        <v>28465</v>
      </c>
      <c r="P16" s="24">
        <f t="shared" si="2"/>
        <v>31311.5</v>
      </c>
      <c r="Q16" s="24">
        <f t="shared" si="2"/>
        <v>34158</v>
      </c>
      <c r="R16" s="24">
        <f>R15*(R9/12)</f>
        <v>2846.5</v>
      </c>
      <c r="S16" s="24">
        <f t="shared" ref="S16:AC16" si="3">S15*(S9/12)</f>
        <v>5693</v>
      </c>
      <c r="T16" s="24">
        <f t="shared" si="3"/>
        <v>8539.5</v>
      </c>
      <c r="U16" s="24">
        <f t="shared" si="3"/>
        <v>11386</v>
      </c>
      <c r="V16" s="24">
        <f t="shared" si="3"/>
        <v>14232.5</v>
      </c>
      <c r="W16" s="24">
        <f t="shared" si="3"/>
        <v>17079</v>
      </c>
      <c r="X16" s="24">
        <f t="shared" si="3"/>
        <v>19925.5</v>
      </c>
      <c r="Y16" s="24">
        <f t="shared" si="3"/>
        <v>22772</v>
      </c>
      <c r="Z16" s="24">
        <f t="shared" si="3"/>
        <v>25618.5</v>
      </c>
      <c r="AA16" s="24">
        <f t="shared" si="3"/>
        <v>28465</v>
      </c>
      <c r="AB16" s="24">
        <f t="shared" si="3"/>
        <v>31311.5</v>
      </c>
      <c r="AC16" s="24">
        <f t="shared" si="3"/>
        <v>34158</v>
      </c>
      <c r="AD16" s="142"/>
      <c r="AE16" s="4">
        <v>9</v>
      </c>
    </row>
    <row r="17" spans="1:31">
      <c r="A17" s="84" t="s">
        <v>67</v>
      </c>
      <c r="B17" s="19">
        <f>HLOOKUP($B$7,$F$8:$AC$75,AE17,FALSE)</f>
        <v>16509.955499999975</v>
      </c>
      <c r="E17" s="5"/>
      <c r="F17" s="21">
        <f>F11</f>
        <v>0</v>
      </c>
      <c r="G17" s="21">
        <f>F17+G11</f>
        <v>163.7406</v>
      </c>
      <c r="H17" s="21">
        <f t="shared" ref="H17:P17" si="4">G17+H11</f>
        <v>1256.8977</v>
      </c>
      <c r="I17" s="21">
        <f t="shared" si="4"/>
        <v>2247.7085999999999</v>
      </c>
      <c r="J17" s="21">
        <f t="shared" si="4"/>
        <v>2424.9357</v>
      </c>
      <c r="K17" s="21">
        <f t="shared" si="4"/>
        <v>3225.1797000000001</v>
      </c>
      <c r="L17" s="21">
        <f t="shared" si="4"/>
        <v>4009.9418999999989</v>
      </c>
      <c r="M17" s="21">
        <f t="shared" si="4"/>
        <v>4368.783599999997</v>
      </c>
      <c r="N17" s="21">
        <f t="shared" si="4"/>
        <v>5177.7458999999926</v>
      </c>
      <c r="O17" s="21">
        <f t="shared" si="4"/>
        <v>6971.2361999999948</v>
      </c>
      <c r="P17" s="21">
        <f t="shared" si="4"/>
        <v>6971.2361999999948</v>
      </c>
      <c r="Q17" s="21">
        <f>P17+Q11</f>
        <v>10270.593000000004</v>
      </c>
      <c r="R17" s="21">
        <f>R11</f>
        <v>0</v>
      </c>
      <c r="S17" s="21">
        <f t="shared" ref="S17:AC17" si="5">R17+S11</f>
        <v>4628.6927999999698</v>
      </c>
      <c r="T17" s="21">
        <f t="shared" si="5"/>
        <v>9231.2558999999565</v>
      </c>
      <c r="U17" s="21">
        <f t="shared" si="5"/>
        <v>10651.429799999947</v>
      </c>
      <c r="V17" s="21">
        <f t="shared" si="5"/>
        <v>13050.691199999947</v>
      </c>
      <c r="W17" s="21">
        <f t="shared" si="5"/>
        <v>13913.343899999938</v>
      </c>
      <c r="X17" s="21">
        <f t="shared" si="5"/>
        <v>14725.497599999966</v>
      </c>
      <c r="Y17" s="21">
        <f t="shared" si="5"/>
        <v>16509.955499999975</v>
      </c>
      <c r="Z17" s="21">
        <f t="shared" si="5"/>
        <v>16509.955499999975</v>
      </c>
      <c r="AA17" s="21">
        <f t="shared" si="5"/>
        <v>16509.955499999975</v>
      </c>
      <c r="AB17" s="21">
        <f t="shared" si="5"/>
        <v>16509.955499999975</v>
      </c>
      <c r="AC17" s="21">
        <f t="shared" si="5"/>
        <v>16509.955499999975</v>
      </c>
      <c r="AD17" s="163"/>
      <c r="AE17" s="4">
        <v>10</v>
      </c>
    </row>
    <row r="18" spans="1:31">
      <c r="A18" s="84" t="s">
        <v>9</v>
      </c>
      <c r="B18" s="19">
        <f>HLOOKUP($B$7,$F$8:$AC$75,AE18,FALSE)</f>
        <v>1446.9911999999997</v>
      </c>
      <c r="E18" s="143" t="s">
        <v>110</v>
      </c>
      <c r="F18" s="144">
        <v>0</v>
      </c>
      <c r="G18" s="144">
        <v>669.95820000000026</v>
      </c>
      <c r="H18" s="144">
        <v>611.18729999999994</v>
      </c>
      <c r="I18" s="144">
        <v>842.59889999999996</v>
      </c>
      <c r="J18" s="144">
        <v>1317.5612999999998</v>
      </c>
      <c r="K18" s="144">
        <v>925.79669999999987</v>
      </c>
      <c r="L18" s="144">
        <v>736.16849999999977</v>
      </c>
      <c r="M18" s="144">
        <v>1898.6022</v>
      </c>
      <c r="N18" s="144">
        <v>2656.4580000000014</v>
      </c>
      <c r="O18" s="144">
        <v>2721.7404000000015</v>
      </c>
      <c r="P18" s="144">
        <v>5224.4738999999954</v>
      </c>
      <c r="Q18" s="144">
        <v>4402.3302000000003</v>
      </c>
      <c r="R18" s="144">
        <v>7238.980799999993</v>
      </c>
      <c r="S18" s="144">
        <v>4790.8079999999954</v>
      </c>
      <c r="T18" s="144">
        <v>2226.9950999999992</v>
      </c>
      <c r="U18" s="144">
        <v>2372.0175000000017</v>
      </c>
      <c r="V18" s="316">
        <v>1392.3998999999999</v>
      </c>
      <c r="W18" s="386">
        <v>1302.9588000000008</v>
      </c>
      <c r="X18" s="144">
        <v>1829.5218000000011</v>
      </c>
      <c r="Y18" s="144">
        <v>1446.9911999999997</v>
      </c>
      <c r="Z18" s="144"/>
      <c r="AA18" s="144"/>
      <c r="AB18" s="144"/>
      <c r="AC18" s="144"/>
      <c r="AD18" s="163"/>
      <c r="AE18" s="4">
        <v>11</v>
      </c>
    </row>
    <row r="19" spans="1:31">
      <c r="A19" s="85" t="s">
        <v>38</v>
      </c>
      <c r="B19" s="50">
        <f>HLOOKUP($B$7,$F$8:$AC$75,AE19,FALSE)</f>
        <v>17956.946699999975</v>
      </c>
      <c r="C19" s="90"/>
      <c r="D19" s="90"/>
      <c r="E19" s="90"/>
      <c r="F19" s="26">
        <f>F17+F18</f>
        <v>0</v>
      </c>
      <c r="G19" s="26">
        <f t="shared" ref="G19:AC19" si="6">G17+G18</f>
        <v>833.69880000000023</v>
      </c>
      <c r="H19" s="26">
        <f t="shared" si="6"/>
        <v>1868.085</v>
      </c>
      <c r="I19" s="26">
        <f t="shared" si="6"/>
        <v>3090.3074999999999</v>
      </c>
      <c r="J19" s="26">
        <f t="shared" si="6"/>
        <v>3742.4969999999998</v>
      </c>
      <c r="K19" s="26">
        <f t="shared" si="6"/>
        <v>4150.9763999999996</v>
      </c>
      <c r="L19" s="26">
        <f t="shared" si="6"/>
        <v>4746.1103999999987</v>
      </c>
      <c r="M19" s="26">
        <f t="shared" si="6"/>
        <v>6267.3857999999973</v>
      </c>
      <c r="N19" s="26">
        <f t="shared" si="6"/>
        <v>7834.2038999999941</v>
      </c>
      <c r="O19" s="26">
        <f t="shared" si="6"/>
        <v>9692.9765999999963</v>
      </c>
      <c r="P19" s="26">
        <f t="shared" si="6"/>
        <v>12195.710099999989</v>
      </c>
      <c r="Q19" s="26">
        <f t="shared" si="6"/>
        <v>14672.923200000005</v>
      </c>
      <c r="R19" s="26">
        <f t="shared" si="6"/>
        <v>7238.980799999993</v>
      </c>
      <c r="S19" s="26">
        <f t="shared" si="6"/>
        <v>9419.5007999999652</v>
      </c>
      <c r="T19" s="26">
        <f t="shared" si="6"/>
        <v>11458.250999999957</v>
      </c>
      <c r="U19" s="26">
        <f t="shared" si="6"/>
        <v>13023.447299999949</v>
      </c>
      <c r="V19" s="26">
        <f t="shared" si="6"/>
        <v>14443.091099999947</v>
      </c>
      <c r="W19" s="26">
        <f t="shared" si="6"/>
        <v>15216.302699999938</v>
      </c>
      <c r="X19" s="26">
        <f t="shared" si="6"/>
        <v>16555.019399999968</v>
      </c>
      <c r="Y19" s="26">
        <f t="shared" si="6"/>
        <v>17956.946699999975</v>
      </c>
      <c r="Z19" s="26">
        <f t="shared" si="6"/>
        <v>16509.955499999975</v>
      </c>
      <c r="AA19" s="26">
        <f t="shared" si="6"/>
        <v>16509.955499999975</v>
      </c>
      <c r="AB19" s="26">
        <f t="shared" si="6"/>
        <v>16509.955499999975</v>
      </c>
      <c r="AC19" s="26">
        <f t="shared" si="6"/>
        <v>16509.955499999975</v>
      </c>
      <c r="AD19" s="164"/>
      <c r="AE19" s="4">
        <v>12</v>
      </c>
    </row>
    <row r="20" spans="1:31">
      <c r="A20" s="84" t="s">
        <v>100</v>
      </c>
      <c r="B20" s="86">
        <f>IFERROR(HLOOKUP($B$7,$F$8:$AC$75,AE20,FALSE),"-  ")</f>
        <v>0.48334081327946526</v>
      </c>
      <c r="F20" s="86">
        <f>IFERROR(F17/F15,"-  ")</f>
        <v>0</v>
      </c>
      <c r="G20" s="86">
        <f t="shared" ref="G20:AB20" si="7">IFERROR(G17/G15,"-  ")</f>
        <v>4.7936237484630245E-3</v>
      </c>
      <c r="H20" s="86">
        <f t="shared" si="7"/>
        <v>3.6796583523625505E-2</v>
      </c>
      <c r="I20" s="86">
        <f t="shared" si="7"/>
        <v>6.5803284735640261E-2</v>
      </c>
      <c r="J20" s="86">
        <f t="shared" si="7"/>
        <v>7.099173546460566E-2</v>
      </c>
      <c r="K20" s="86">
        <f t="shared" si="7"/>
        <v>9.4419453715088711E-2</v>
      </c>
      <c r="L20" s="86">
        <f t="shared" si="7"/>
        <v>0.11739393114350954</v>
      </c>
      <c r="M20" s="86">
        <f t="shared" si="7"/>
        <v>0.12789927981731944</v>
      </c>
      <c r="N20" s="86">
        <f t="shared" si="7"/>
        <v>0.15158223256630929</v>
      </c>
      <c r="O20" s="86">
        <f t="shared" si="7"/>
        <v>0.20408795011417516</v>
      </c>
      <c r="P20" s="86">
        <f t="shared" si="7"/>
        <v>0.20408795011417516</v>
      </c>
      <c r="Q20" s="86">
        <f t="shared" si="7"/>
        <v>0.30067899174424745</v>
      </c>
      <c r="R20" s="86">
        <f t="shared" si="7"/>
        <v>0</v>
      </c>
      <c r="S20" s="86">
        <f t="shared" si="7"/>
        <v>0.13550830844897155</v>
      </c>
      <c r="T20" s="86">
        <f t="shared" si="7"/>
        <v>0.27025165115053446</v>
      </c>
      <c r="U20" s="86">
        <f t="shared" si="7"/>
        <v>0.31182826277884967</v>
      </c>
      <c r="V20" s="86">
        <f t="shared" si="7"/>
        <v>0.38206836465835081</v>
      </c>
      <c r="W20" s="86">
        <f t="shared" si="7"/>
        <v>0.40732314245564549</v>
      </c>
      <c r="X20" s="86">
        <f t="shared" si="7"/>
        <v>0.43109952573335575</v>
      </c>
      <c r="Y20" s="86">
        <f t="shared" si="7"/>
        <v>0.48334081327946526</v>
      </c>
      <c r="Z20" s="86">
        <f t="shared" si="7"/>
        <v>0.48334081327946526</v>
      </c>
      <c r="AA20" s="86">
        <f t="shared" si="7"/>
        <v>0.48334081327946526</v>
      </c>
      <c r="AB20" s="86">
        <f t="shared" si="7"/>
        <v>0.48334081327946526</v>
      </c>
      <c r="AC20" s="86">
        <f>IFERROR(AC17/AC15,"-  ")</f>
        <v>0.48334081327946526</v>
      </c>
      <c r="AD20" s="165"/>
      <c r="AE20" s="4">
        <v>13</v>
      </c>
    </row>
    <row r="21" spans="1:31">
      <c r="A21" s="84" t="s">
        <v>101</v>
      </c>
      <c r="B21" s="86">
        <f>IFERROR(HLOOKUP($B$7,$F$8:$AC$75,AE21,FALSE),"-  ")</f>
        <v>0.52570252063938094</v>
      </c>
      <c r="F21" s="86">
        <f>IFERROR(F19/F15,"-  ")</f>
        <v>0</v>
      </c>
      <c r="G21" s="86">
        <f t="shared" ref="G21:AC21" si="8">IFERROR(G19/G15,"-  ")</f>
        <v>2.4407131565079929E-2</v>
      </c>
      <c r="H21" s="86">
        <f t="shared" si="8"/>
        <v>5.4689531002986125E-2</v>
      </c>
      <c r="I21" s="86">
        <f t="shared" si="8"/>
        <v>9.0470973124890219E-2</v>
      </c>
      <c r="J21" s="86">
        <f t="shared" si="8"/>
        <v>0.10956428947830668</v>
      </c>
      <c r="K21" s="86">
        <f t="shared" si="8"/>
        <v>0.12152281749516949</v>
      </c>
      <c r="L21" s="86">
        <f t="shared" si="8"/>
        <v>0.13894579307922006</v>
      </c>
      <c r="M21" s="86">
        <f t="shared" si="8"/>
        <v>0.1834822237835938</v>
      </c>
      <c r="N21" s="86">
        <f t="shared" si="8"/>
        <v>0.22935194976286649</v>
      </c>
      <c r="O21" s="86">
        <f t="shared" si="8"/>
        <v>0.28376885649042671</v>
      </c>
      <c r="P21" s="86">
        <f t="shared" si="8"/>
        <v>0.35703817846478098</v>
      </c>
      <c r="Q21" s="86">
        <f t="shared" si="8"/>
        <v>0.42956037238714223</v>
      </c>
      <c r="R21" s="86">
        <f t="shared" si="8"/>
        <v>0.21192636571227802</v>
      </c>
      <c r="S21" s="86">
        <f t="shared" si="8"/>
        <v>0.27576265589320115</v>
      </c>
      <c r="T21" s="86">
        <f t="shared" si="8"/>
        <v>0.33544853328649094</v>
      </c>
      <c r="U21" s="86">
        <f t="shared" si="8"/>
        <v>0.38127077990514519</v>
      </c>
      <c r="V21" s="86">
        <f t="shared" si="8"/>
        <v>0.42283187247496773</v>
      </c>
      <c r="W21" s="86">
        <f t="shared" si="8"/>
        <v>0.44546819778675384</v>
      </c>
      <c r="X21" s="86">
        <f t="shared" si="8"/>
        <v>0.48466009134024146</v>
      </c>
      <c r="Y21" s="86">
        <f t="shared" si="8"/>
        <v>0.52570252063938094</v>
      </c>
      <c r="Z21" s="86">
        <f t="shared" si="8"/>
        <v>0.48334081327946526</v>
      </c>
      <c r="AA21" s="86">
        <f t="shared" si="8"/>
        <v>0.48334081327946526</v>
      </c>
      <c r="AB21" s="86">
        <f t="shared" si="8"/>
        <v>0.48334081327946526</v>
      </c>
      <c r="AC21" s="86">
        <f t="shared" si="8"/>
        <v>0.48334081327946526</v>
      </c>
      <c r="AD21" s="165"/>
      <c r="AE21" s="4">
        <v>14</v>
      </c>
    </row>
    <row r="22" spans="1:31">
      <c r="A22" s="84" t="s">
        <v>102</v>
      </c>
      <c r="B22" s="86">
        <f>IFERROR(HLOOKUP($B$7,$F$8:$AC$75,AE22,FALSE),"-  ")</f>
        <v>0.72501121991919792</v>
      </c>
      <c r="F22" s="86">
        <f>IFERROR(F17/F16,"-  ")</f>
        <v>0</v>
      </c>
      <c r="G22" s="86">
        <f t="shared" ref="G22:AC22" si="9">IFERROR(G17/G16,"-  ")</f>
        <v>2.8761742490778147E-2</v>
      </c>
      <c r="H22" s="86">
        <f t="shared" si="9"/>
        <v>0.14718633409450202</v>
      </c>
      <c r="I22" s="86">
        <f t="shared" si="9"/>
        <v>0.19740985420692078</v>
      </c>
      <c r="J22" s="86">
        <f t="shared" si="9"/>
        <v>0.17038016511505358</v>
      </c>
      <c r="K22" s="86">
        <f t="shared" si="9"/>
        <v>0.18883890743017742</v>
      </c>
      <c r="L22" s="86">
        <f t="shared" si="9"/>
        <v>0.20124673910315921</v>
      </c>
      <c r="M22" s="86">
        <f t="shared" si="9"/>
        <v>0.19184891972597914</v>
      </c>
      <c r="N22" s="86">
        <f t="shared" si="9"/>
        <v>0.20210964342174573</v>
      </c>
      <c r="O22" s="86">
        <f t="shared" si="9"/>
        <v>0.24490554013701019</v>
      </c>
      <c r="P22" s="86">
        <f t="shared" si="9"/>
        <v>0.22264140012455472</v>
      </c>
      <c r="Q22" s="86">
        <f t="shared" si="9"/>
        <v>0.30067899174424745</v>
      </c>
      <c r="R22" s="86">
        <f t="shared" si="9"/>
        <v>0</v>
      </c>
      <c r="S22" s="86">
        <f t="shared" si="9"/>
        <v>0.81304985069382918</v>
      </c>
      <c r="T22" s="86">
        <f t="shared" si="9"/>
        <v>1.0810066046021378</v>
      </c>
      <c r="U22" s="86">
        <f t="shared" si="9"/>
        <v>0.93548478833654902</v>
      </c>
      <c r="V22" s="86">
        <f t="shared" si="9"/>
        <v>0.91696407518004186</v>
      </c>
      <c r="W22" s="86">
        <f t="shared" si="9"/>
        <v>0.81464628491129099</v>
      </c>
      <c r="X22" s="86">
        <f t="shared" si="9"/>
        <v>0.73902775840003843</v>
      </c>
      <c r="Y22" s="86">
        <f t="shared" si="9"/>
        <v>0.72501121991919792</v>
      </c>
      <c r="Z22" s="86">
        <f t="shared" si="9"/>
        <v>0.64445441770595369</v>
      </c>
      <c r="AA22" s="86">
        <f t="shared" si="9"/>
        <v>0.58000897593535827</v>
      </c>
      <c r="AB22" s="86">
        <f t="shared" si="9"/>
        <v>0.52728088721396216</v>
      </c>
      <c r="AC22" s="86">
        <f t="shared" si="9"/>
        <v>0.48334081327946526</v>
      </c>
      <c r="AD22" s="165"/>
      <c r="AE22" s="4">
        <v>15</v>
      </c>
    </row>
    <row r="23" spans="1:31">
      <c r="A23" s="140" t="s">
        <v>64</v>
      </c>
      <c r="B23" s="141"/>
      <c r="F23" s="17"/>
      <c r="G23" s="17"/>
      <c r="H23" s="17"/>
      <c r="I23" s="17"/>
      <c r="J23" s="17"/>
      <c r="K23" s="17"/>
      <c r="L23" s="17"/>
      <c r="M23" s="17"/>
      <c r="N23" s="17"/>
      <c r="O23" s="17"/>
      <c r="P23" s="17"/>
      <c r="Q23" s="17"/>
      <c r="R23" s="17"/>
      <c r="S23" s="17"/>
      <c r="T23" s="17"/>
      <c r="U23" s="17"/>
      <c r="V23" s="17"/>
      <c r="W23" s="17"/>
      <c r="X23" s="17"/>
      <c r="Y23" s="17"/>
      <c r="Z23" s="17"/>
      <c r="AA23" s="17"/>
      <c r="AB23" s="17"/>
      <c r="AC23" s="17"/>
      <c r="AD23" s="160"/>
      <c r="AE23" s="4">
        <v>16</v>
      </c>
    </row>
    <row r="24" spans="1:31">
      <c r="A24" s="84" t="s">
        <v>70</v>
      </c>
      <c r="B24" s="19">
        <f>HLOOKUP($B$7,$F$8:$AC$75,AE24,FALSE)</f>
        <v>122.70420000000001</v>
      </c>
      <c r="F24" s="21">
        <f>F12</f>
        <v>0</v>
      </c>
      <c r="G24" s="21">
        <f t="shared" ref="G24:Q24" si="10">F24+G12</f>
        <v>1.3194000000000001</v>
      </c>
      <c r="H24" s="21">
        <f t="shared" si="10"/>
        <v>6.5970000000000004</v>
      </c>
      <c r="I24" s="21">
        <f t="shared" si="10"/>
        <v>17.152200000000001</v>
      </c>
      <c r="J24" s="21">
        <f t="shared" si="10"/>
        <v>19.1313</v>
      </c>
      <c r="K24" s="21">
        <f t="shared" si="10"/>
        <v>25.068600000000004</v>
      </c>
      <c r="L24" s="21">
        <f t="shared" si="10"/>
        <v>31.005900000000004</v>
      </c>
      <c r="M24" s="21">
        <f t="shared" si="10"/>
        <v>32.984999999999999</v>
      </c>
      <c r="N24" s="21">
        <f t="shared" si="10"/>
        <v>35.623800000000003</v>
      </c>
      <c r="O24" s="21">
        <f t="shared" si="10"/>
        <v>52.776000000000003</v>
      </c>
      <c r="P24" s="21">
        <f t="shared" si="10"/>
        <v>52.776000000000003</v>
      </c>
      <c r="Q24" s="21">
        <f t="shared" si="10"/>
        <v>82.462500000000006</v>
      </c>
      <c r="R24" s="21">
        <f>R12</f>
        <v>0</v>
      </c>
      <c r="S24" s="21">
        <f t="shared" ref="S24:AC24" si="11">R24+S12</f>
        <v>39.581999999999994</v>
      </c>
      <c r="T24" s="21">
        <f t="shared" si="11"/>
        <v>70.587899999999991</v>
      </c>
      <c r="U24" s="21">
        <f t="shared" si="11"/>
        <v>81.143100000000004</v>
      </c>
      <c r="V24" s="21">
        <f t="shared" si="11"/>
        <v>100.27439999999999</v>
      </c>
      <c r="W24" s="21">
        <f t="shared" si="11"/>
        <v>104.89230000000001</v>
      </c>
      <c r="X24" s="21">
        <f t="shared" si="11"/>
        <v>106.87139999999999</v>
      </c>
      <c r="Y24" s="21">
        <f t="shared" si="11"/>
        <v>122.70420000000001</v>
      </c>
      <c r="Z24" s="21">
        <f t="shared" si="11"/>
        <v>122.70420000000001</v>
      </c>
      <c r="AA24" s="21">
        <f t="shared" si="11"/>
        <v>122.70420000000001</v>
      </c>
      <c r="AB24" s="21">
        <f t="shared" si="11"/>
        <v>122.70420000000001</v>
      </c>
      <c r="AC24" s="21">
        <f t="shared" si="11"/>
        <v>122.70420000000001</v>
      </c>
      <c r="AD24" s="160"/>
      <c r="AE24" s="4">
        <v>17</v>
      </c>
    </row>
    <row r="25" spans="1:31">
      <c r="A25" s="84" t="s">
        <v>12</v>
      </c>
      <c r="B25" s="19">
        <f>HLOOKUP($B$7,$F$8:$AC$75,AE25,FALSE)</f>
        <v>11.2149</v>
      </c>
      <c r="E25" s="143" t="s">
        <v>110</v>
      </c>
      <c r="F25" s="144">
        <v>0</v>
      </c>
      <c r="G25" s="144">
        <v>2.6388000000000003</v>
      </c>
      <c r="H25" s="144">
        <v>0</v>
      </c>
      <c r="I25" s="144">
        <v>1.3194000000000001</v>
      </c>
      <c r="J25" s="144">
        <v>6.5970000000000004</v>
      </c>
      <c r="K25" s="144">
        <v>7.2566999999999995</v>
      </c>
      <c r="L25" s="144">
        <v>2.6388000000000003</v>
      </c>
      <c r="M25" s="144">
        <v>15.832800000000001</v>
      </c>
      <c r="N25" s="144">
        <v>23.749200000000002</v>
      </c>
      <c r="O25" s="144">
        <v>28.367100000000001</v>
      </c>
      <c r="P25" s="144">
        <v>41.561099999999996</v>
      </c>
      <c r="Q25" s="144">
        <v>38.9223</v>
      </c>
      <c r="R25" s="144">
        <v>60.032700000000006</v>
      </c>
      <c r="S25" s="144">
        <v>31.665600000000001</v>
      </c>
      <c r="T25" s="144">
        <v>14.513399999999999</v>
      </c>
      <c r="U25" s="144">
        <v>16.4925</v>
      </c>
      <c r="V25" s="317">
        <v>5.9373000000000005</v>
      </c>
      <c r="W25" s="387">
        <v>5.9373000000000005</v>
      </c>
      <c r="X25" s="144">
        <v>15.832800000000001</v>
      </c>
      <c r="Y25" s="144">
        <v>11.2149</v>
      </c>
      <c r="Z25" s="144"/>
      <c r="AA25" s="144"/>
      <c r="AB25" s="144"/>
      <c r="AC25" s="144"/>
      <c r="AD25" s="160"/>
      <c r="AE25" s="4">
        <v>18</v>
      </c>
    </row>
    <row r="26" spans="1:31">
      <c r="A26" s="87" t="s">
        <v>39</v>
      </c>
      <c r="B26" s="50">
        <f>HLOOKUP($B$7,$F$8:$AC$75,AE26,FALSE)</f>
        <v>133.91910000000001</v>
      </c>
      <c r="C26" s="90"/>
      <c r="D26" s="90"/>
      <c r="E26" s="90"/>
      <c r="F26" s="26">
        <f>F24+F25</f>
        <v>0</v>
      </c>
      <c r="G26" s="26">
        <f>G24+G25</f>
        <v>3.9582000000000006</v>
      </c>
      <c r="H26" s="26">
        <f t="shared" ref="H26:AC26" si="12">H24+H25</f>
        <v>6.5970000000000004</v>
      </c>
      <c r="I26" s="26">
        <f t="shared" si="12"/>
        <v>18.471600000000002</v>
      </c>
      <c r="J26" s="26">
        <f t="shared" si="12"/>
        <v>25.728300000000001</v>
      </c>
      <c r="K26" s="26">
        <f t="shared" si="12"/>
        <v>32.325300000000006</v>
      </c>
      <c r="L26" s="26">
        <f t="shared" si="12"/>
        <v>33.644700000000007</v>
      </c>
      <c r="M26" s="26">
        <f t="shared" si="12"/>
        <v>48.817799999999998</v>
      </c>
      <c r="N26" s="26">
        <f t="shared" si="12"/>
        <v>59.373000000000005</v>
      </c>
      <c r="O26" s="26">
        <f t="shared" si="12"/>
        <v>81.143100000000004</v>
      </c>
      <c r="P26" s="26">
        <f t="shared" si="12"/>
        <v>94.337099999999992</v>
      </c>
      <c r="Q26" s="26">
        <f t="shared" si="12"/>
        <v>121.38480000000001</v>
      </c>
      <c r="R26" s="26">
        <f t="shared" si="12"/>
        <v>60.032700000000006</v>
      </c>
      <c r="S26" s="26">
        <f t="shared" si="12"/>
        <v>71.247599999999991</v>
      </c>
      <c r="T26" s="26">
        <f t="shared" si="12"/>
        <v>85.101299999999995</v>
      </c>
      <c r="U26" s="26">
        <f t="shared" si="12"/>
        <v>97.635600000000011</v>
      </c>
      <c r="V26" s="26">
        <f t="shared" si="12"/>
        <v>106.21169999999998</v>
      </c>
      <c r="W26" s="26">
        <f t="shared" si="12"/>
        <v>110.8296</v>
      </c>
      <c r="X26" s="26">
        <f t="shared" si="12"/>
        <v>122.7042</v>
      </c>
      <c r="Y26" s="26">
        <f t="shared" si="12"/>
        <v>133.91910000000001</v>
      </c>
      <c r="Z26" s="26">
        <f t="shared" si="12"/>
        <v>122.70420000000001</v>
      </c>
      <c r="AA26" s="26">
        <f t="shared" si="12"/>
        <v>122.70420000000001</v>
      </c>
      <c r="AB26" s="26">
        <f t="shared" si="12"/>
        <v>122.70420000000001</v>
      </c>
      <c r="AC26" s="26">
        <f t="shared" si="12"/>
        <v>122.70420000000001</v>
      </c>
      <c r="AD26" s="160"/>
      <c r="AE26" s="4">
        <v>19</v>
      </c>
    </row>
    <row r="27" spans="1:31">
      <c r="A27" s="140" t="s">
        <v>65</v>
      </c>
      <c r="B27" s="49"/>
      <c r="F27" s="17"/>
      <c r="G27" s="17"/>
      <c r="H27" s="17"/>
      <c r="I27" s="17"/>
      <c r="J27" s="17"/>
      <c r="K27" s="17"/>
      <c r="L27" s="17"/>
      <c r="M27" s="17"/>
      <c r="N27" s="17"/>
      <c r="O27" s="17"/>
      <c r="P27" s="17"/>
      <c r="Q27" s="17"/>
      <c r="R27" s="17"/>
      <c r="S27" s="17"/>
      <c r="T27" s="17"/>
      <c r="U27" s="17"/>
      <c r="V27" s="17"/>
      <c r="W27" s="17"/>
      <c r="X27" s="17"/>
      <c r="Y27" s="17"/>
      <c r="Z27" s="17"/>
      <c r="AA27" s="17"/>
      <c r="AB27" s="17"/>
      <c r="AC27" s="17"/>
      <c r="AD27" s="160"/>
      <c r="AE27" s="4">
        <v>20</v>
      </c>
    </row>
    <row r="28" spans="1:31">
      <c r="A28" s="84" t="s">
        <v>71</v>
      </c>
      <c r="B28" s="73">
        <f>HLOOKUP($B$7,$F$8:$AC$75,AE28,FALSE)</f>
        <v>0</v>
      </c>
      <c r="F28" s="72">
        <f>F13</f>
        <v>0</v>
      </c>
      <c r="G28" s="72">
        <f t="shared" ref="G28:Q28" si="13">F28+G13</f>
        <v>0</v>
      </c>
      <c r="H28" s="72">
        <f t="shared" si="13"/>
        <v>0</v>
      </c>
      <c r="I28" s="72">
        <f t="shared" si="13"/>
        <v>0</v>
      </c>
      <c r="J28" s="72">
        <f t="shared" si="13"/>
        <v>0</v>
      </c>
      <c r="K28" s="72">
        <f t="shared" si="13"/>
        <v>0</v>
      </c>
      <c r="L28" s="72">
        <f t="shared" si="13"/>
        <v>0</v>
      </c>
      <c r="M28" s="72">
        <f t="shared" si="13"/>
        <v>0</v>
      </c>
      <c r="N28" s="72">
        <f t="shared" si="13"/>
        <v>0</v>
      </c>
      <c r="O28" s="72">
        <f t="shared" si="13"/>
        <v>0</v>
      </c>
      <c r="P28" s="72">
        <f t="shared" si="13"/>
        <v>0</v>
      </c>
      <c r="Q28" s="72">
        <f t="shared" si="13"/>
        <v>0</v>
      </c>
      <c r="R28" s="72">
        <f>R13</f>
        <v>0</v>
      </c>
      <c r="S28" s="72">
        <f t="shared" ref="S28:AC28" si="14">R28+S13</f>
        <v>0</v>
      </c>
      <c r="T28" s="72">
        <f t="shared" si="14"/>
        <v>0</v>
      </c>
      <c r="U28" s="72">
        <f t="shared" si="14"/>
        <v>0</v>
      </c>
      <c r="V28" s="72">
        <f t="shared" si="14"/>
        <v>0</v>
      </c>
      <c r="W28" s="72">
        <f t="shared" si="14"/>
        <v>0</v>
      </c>
      <c r="X28" s="72">
        <f t="shared" si="14"/>
        <v>0</v>
      </c>
      <c r="Y28" s="72">
        <f t="shared" si="14"/>
        <v>0</v>
      </c>
      <c r="Z28" s="72">
        <f t="shared" si="14"/>
        <v>0</v>
      </c>
      <c r="AA28" s="72">
        <f t="shared" si="14"/>
        <v>0</v>
      </c>
      <c r="AB28" s="72">
        <f t="shared" si="14"/>
        <v>0</v>
      </c>
      <c r="AC28" s="72">
        <f t="shared" si="14"/>
        <v>0</v>
      </c>
      <c r="AD28" s="164"/>
      <c r="AE28" s="4">
        <v>21</v>
      </c>
    </row>
    <row r="29" spans="1:31">
      <c r="A29" s="84" t="s">
        <v>13</v>
      </c>
      <c r="B29" s="73">
        <f>HLOOKUP($B$7,$F$8:$AC$75,AE29,FALSE)</f>
        <v>0</v>
      </c>
      <c r="E29" s="143" t="s">
        <v>110</v>
      </c>
      <c r="F29" s="161">
        <v>0</v>
      </c>
      <c r="G29" s="161">
        <v>0</v>
      </c>
      <c r="H29" s="161">
        <v>0</v>
      </c>
      <c r="I29" s="161">
        <v>0</v>
      </c>
      <c r="J29" s="161">
        <v>0</v>
      </c>
      <c r="K29" s="161">
        <v>0</v>
      </c>
      <c r="L29" s="161">
        <v>0</v>
      </c>
      <c r="M29" s="161">
        <v>0</v>
      </c>
      <c r="N29" s="161">
        <v>0</v>
      </c>
      <c r="O29" s="161">
        <v>0</v>
      </c>
      <c r="P29" s="161">
        <v>0</v>
      </c>
      <c r="Q29" s="161">
        <v>0</v>
      </c>
      <c r="R29" s="161">
        <v>0</v>
      </c>
      <c r="S29" s="161">
        <v>0</v>
      </c>
      <c r="T29" s="161">
        <v>0</v>
      </c>
      <c r="U29" s="161">
        <v>0</v>
      </c>
      <c r="V29" s="161">
        <v>0</v>
      </c>
      <c r="W29" s="161">
        <v>0</v>
      </c>
      <c r="X29" s="161">
        <v>0</v>
      </c>
      <c r="Y29" s="161">
        <v>0</v>
      </c>
      <c r="Z29" s="161"/>
      <c r="AA29" s="161"/>
      <c r="AB29" s="161"/>
      <c r="AC29" s="161"/>
      <c r="AD29" s="164"/>
      <c r="AE29" s="4">
        <v>22</v>
      </c>
    </row>
    <row r="30" spans="1:31">
      <c r="A30" s="87" t="s">
        <v>22</v>
      </c>
      <c r="B30" s="81">
        <f>HLOOKUP($B$7,$F$8:$AC$75,AE30,FALSE)</f>
        <v>0</v>
      </c>
      <c r="C30" s="90"/>
      <c r="D30" s="90"/>
      <c r="E30" s="90"/>
      <c r="F30" s="92">
        <f>F28+F29</f>
        <v>0</v>
      </c>
      <c r="G30" s="92">
        <f>G28+G29</f>
        <v>0</v>
      </c>
      <c r="H30" s="92">
        <f t="shared" ref="H30:AC30" si="15">H28+H29</f>
        <v>0</v>
      </c>
      <c r="I30" s="92">
        <f t="shared" si="15"/>
        <v>0</v>
      </c>
      <c r="J30" s="92">
        <f t="shared" si="15"/>
        <v>0</v>
      </c>
      <c r="K30" s="92">
        <f t="shared" si="15"/>
        <v>0</v>
      </c>
      <c r="L30" s="92">
        <f t="shared" si="15"/>
        <v>0</v>
      </c>
      <c r="M30" s="92">
        <f t="shared" si="15"/>
        <v>0</v>
      </c>
      <c r="N30" s="92">
        <f t="shared" si="15"/>
        <v>0</v>
      </c>
      <c r="O30" s="92">
        <f t="shared" si="15"/>
        <v>0</v>
      </c>
      <c r="P30" s="92">
        <f t="shared" si="15"/>
        <v>0</v>
      </c>
      <c r="Q30" s="92">
        <f t="shared" si="15"/>
        <v>0</v>
      </c>
      <c r="R30" s="92">
        <f t="shared" si="15"/>
        <v>0</v>
      </c>
      <c r="S30" s="92">
        <f t="shared" si="15"/>
        <v>0</v>
      </c>
      <c r="T30" s="92">
        <f t="shared" si="15"/>
        <v>0</v>
      </c>
      <c r="U30" s="92">
        <f t="shared" si="15"/>
        <v>0</v>
      </c>
      <c r="V30" s="92">
        <f t="shared" si="15"/>
        <v>0</v>
      </c>
      <c r="W30" s="92">
        <f t="shared" si="15"/>
        <v>0</v>
      </c>
      <c r="X30" s="92">
        <f t="shared" si="15"/>
        <v>0</v>
      </c>
      <c r="Y30" s="92">
        <f t="shared" si="15"/>
        <v>0</v>
      </c>
      <c r="Z30" s="92">
        <f t="shared" si="15"/>
        <v>0</v>
      </c>
      <c r="AA30" s="92">
        <f t="shared" si="15"/>
        <v>0</v>
      </c>
      <c r="AB30" s="92">
        <f t="shared" si="15"/>
        <v>0</v>
      </c>
      <c r="AC30" s="92">
        <f t="shared" si="15"/>
        <v>0</v>
      </c>
      <c r="AD30" s="164"/>
      <c r="AE30" s="4">
        <v>23</v>
      </c>
    </row>
    <row r="31" spans="1:31">
      <c r="A31" s="140" t="s">
        <v>81</v>
      </c>
      <c r="B31" s="141"/>
      <c r="F31" s="17"/>
      <c r="G31" s="17"/>
      <c r="H31" s="17"/>
      <c r="I31" s="17"/>
      <c r="J31" s="17"/>
      <c r="K31" s="17"/>
      <c r="L31" s="17"/>
      <c r="M31" s="17"/>
      <c r="N31" s="17"/>
      <c r="O31" s="17"/>
      <c r="P31" s="17"/>
      <c r="Q31" s="17"/>
      <c r="R31" s="17"/>
      <c r="S31" s="17"/>
      <c r="T31" s="17"/>
      <c r="U31" s="17"/>
      <c r="V31" s="17"/>
      <c r="W31" s="17"/>
      <c r="X31" s="17"/>
      <c r="Y31" s="17"/>
      <c r="Z31" s="17"/>
      <c r="AA31" s="17"/>
      <c r="AB31" s="17"/>
      <c r="AC31" s="17"/>
      <c r="AD31" s="160"/>
      <c r="AE31" s="4">
        <v>24</v>
      </c>
    </row>
    <row r="32" spans="1:31">
      <c r="A32" s="88" t="s">
        <v>40</v>
      </c>
      <c r="B32" s="48">
        <f t="shared" ref="B32:B40" si="16">HLOOKUP($B$7,$F$8:$AC$75,AE32,FALSE)</f>
        <v>5062.7199999999993</v>
      </c>
      <c r="E32" s="143" t="s">
        <v>24</v>
      </c>
      <c r="F32" s="148">
        <v>988.75</v>
      </c>
      <c r="G32" s="148">
        <v>11871.02</v>
      </c>
      <c r="H32" s="148">
        <v>5520.82</v>
      </c>
      <c r="I32" s="148">
        <v>5315.37</v>
      </c>
      <c r="J32" s="148">
        <v>6966.2</v>
      </c>
      <c r="K32" s="148">
        <v>5749.9</v>
      </c>
      <c r="L32" s="148">
        <v>9671.36</v>
      </c>
      <c r="M32" s="148">
        <v>6841.49</v>
      </c>
      <c r="N32" s="148">
        <v>7578.5000000000009</v>
      </c>
      <c r="O32" s="148">
        <v>5348.22</v>
      </c>
      <c r="P32" s="148">
        <v>4304.22</v>
      </c>
      <c r="Q32" s="148">
        <v>7954.1</v>
      </c>
      <c r="R32" s="148">
        <v>8571.5300000000007</v>
      </c>
      <c r="S32" s="148">
        <v>6132.6699999999992</v>
      </c>
      <c r="T32" s="148">
        <v>5436.2300000000005</v>
      </c>
      <c r="U32" s="148">
        <v>5833.79</v>
      </c>
      <c r="V32" s="353">
        <v>4440.26</v>
      </c>
      <c r="W32" s="148">
        <v>6153.98</v>
      </c>
      <c r="X32" s="366">
        <v>4725.38</v>
      </c>
      <c r="Y32" s="366">
        <v>5062.7199999999993</v>
      </c>
      <c r="Z32" s="148"/>
      <c r="AA32" s="148"/>
      <c r="AB32" s="148"/>
      <c r="AC32" s="148"/>
      <c r="AD32" s="83">
        <f t="shared" ref="AD32:AD40" si="17">SUM(F32:AC32)</f>
        <v>124466.50999999998</v>
      </c>
      <c r="AE32" s="4">
        <v>25</v>
      </c>
    </row>
    <row r="33" spans="1:31">
      <c r="A33" s="88" t="s">
        <v>41</v>
      </c>
      <c r="B33" s="48">
        <f t="shared" si="16"/>
        <v>5221.88</v>
      </c>
      <c r="E33" s="143" t="s">
        <v>24</v>
      </c>
      <c r="F33" s="148">
        <v>0</v>
      </c>
      <c r="G33" s="148">
        <v>0</v>
      </c>
      <c r="H33" s="148">
        <v>0</v>
      </c>
      <c r="I33" s="148">
        <v>0</v>
      </c>
      <c r="J33" s="148">
        <v>0</v>
      </c>
      <c r="K33" s="148">
        <v>0</v>
      </c>
      <c r="L33" s="148">
        <v>0</v>
      </c>
      <c r="M33" s="148">
        <v>1036.3100000000002</v>
      </c>
      <c r="N33" s="148">
        <v>873.51</v>
      </c>
      <c r="O33" s="148">
        <v>434.57</v>
      </c>
      <c r="P33" s="148">
        <v>324.2</v>
      </c>
      <c r="Q33" s="148">
        <v>0</v>
      </c>
      <c r="R33" s="148">
        <v>0</v>
      </c>
      <c r="S33" s="148">
        <v>0</v>
      </c>
      <c r="T33" s="148">
        <v>0</v>
      </c>
      <c r="U33" s="148">
        <v>0</v>
      </c>
      <c r="V33" s="353">
        <v>0</v>
      </c>
      <c r="W33" s="148">
        <v>0</v>
      </c>
      <c r="X33" s="366">
        <v>2721.88</v>
      </c>
      <c r="Y33" s="366">
        <v>5221.88</v>
      </c>
      <c r="Z33" s="148"/>
      <c r="AA33" s="148"/>
      <c r="AB33" s="148"/>
      <c r="AC33" s="148"/>
      <c r="AD33" s="83">
        <f t="shared" si="17"/>
        <v>10612.35</v>
      </c>
      <c r="AE33" s="4">
        <v>26</v>
      </c>
    </row>
    <row r="34" spans="1:31">
      <c r="A34" s="88" t="s">
        <v>42</v>
      </c>
      <c r="B34" s="48">
        <f t="shared" si="16"/>
        <v>10076.51</v>
      </c>
      <c r="E34" s="143" t="s">
        <v>24</v>
      </c>
      <c r="F34" s="148">
        <v>0</v>
      </c>
      <c r="G34" s="148">
        <v>0</v>
      </c>
      <c r="H34" s="148">
        <v>2128.56</v>
      </c>
      <c r="I34" s="148">
        <v>4369.53</v>
      </c>
      <c r="J34" s="148">
        <v>10007.290000000001</v>
      </c>
      <c r="K34" s="148">
        <v>565.56999999999994</v>
      </c>
      <c r="L34" s="148">
        <v>0</v>
      </c>
      <c r="M34" s="148">
        <v>284.25</v>
      </c>
      <c r="N34" s="148">
        <v>8151.9400000000005</v>
      </c>
      <c r="O34" s="148">
        <v>12725.23</v>
      </c>
      <c r="P34" s="148">
        <v>7405.7099999999973</v>
      </c>
      <c r="Q34" s="148">
        <v>23177.53</v>
      </c>
      <c r="R34" s="148">
        <v>63644.359999999993</v>
      </c>
      <c r="S34" s="148">
        <v>420.85999999999996</v>
      </c>
      <c r="T34" s="148">
        <v>50790.999999999978</v>
      </c>
      <c r="U34" s="148">
        <v>9853.4599999999991</v>
      </c>
      <c r="V34" s="353">
        <v>22198.899999999998</v>
      </c>
      <c r="W34" s="148">
        <v>20543.2</v>
      </c>
      <c r="X34" s="366">
        <v>95592.450000000012</v>
      </c>
      <c r="Y34" s="366">
        <v>10076.51</v>
      </c>
      <c r="Z34" s="148"/>
      <c r="AA34" s="148"/>
      <c r="AB34" s="148"/>
      <c r="AC34" s="148"/>
      <c r="AD34" s="83">
        <f t="shared" si="17"/>
        <v>341936.35</v>
      </c>
      <c r="AE34" s="4">
        <v>27</v>
      </c>
    </row>
    <row r="35" spans="1:31">
      <c r="A35" s="88" t="s">
        <v>43</v>
      </c>
      <c r="B35" s="48">
        <f t="shared" si="16"/>
        <v>0</v>
      </c>
      <c r="E35" s="143" t="s">
        <v>24</v>
      </c>
      <c r="F35" s="148">
        <v>0</v>
      </c>
      <c r="G35" s="148">
        <v>0</v>
      </c>
      <c r="H35" s="148">
        <v>0</v>
      </c>
      <c r="I35" s="148">
        <v>0</v>
      </c>
      <c r="J35" s="148">
        <v>0</v>
      </c>
      <c r="K35" s="148">
        <v>0</v>
      </c>
      <c r="L35" s="148">
        <v>0</v>
      </c>
      <c r="M35" s="148">
        <v>0</v>
      </c>
      <c r="N35" s="148">
        <v>0</v>
      </c>
      <c r="O35" s="148">
        <v>0</v>
      </c>
      <c r="P35" s="148">
        <v>0</v>
      </c>
      <c r="Q35" s="148">
        <v>0</v>
      </c>
      <c r="R35" s="148">
        <v>0</v>
      </c>
      <c r="S35" s="148">
        <v>0</v>
      </c>
      <c r="T35" s="148">
        <v>0</v>
      </c>
      <c r="U35" s="148">
        <v>0</v>
      </c>
      <c r="V35" s="353">
        <v>0</v>
      </c>
      <c r="W35" s="148">
        <v>0</v>
      </c>
      <c r="X35" s="366"/>
      <c r="Y35" s="366">
        <v>0</v>
      </c>
      <c r="Z35" s="148"/>
      <c r="AA35" s="148"/>
      <c r="AB35" s="148"/>
      <c r="AC35" s="148"/>
      <c r="AD35" s="83">
        <f t="shared" si="17"/>
        <v>0</v>
      </c>
      <c r="AE35" s="4">
        <v>28</v>
      </c>
    </row>
    <row r="36" spans="1:31">
      <c r="A36" s="88" t="s">
        <v>44</v>
      </c>
      <c r="B36" s="48">
        <f t="shared" si="16"/>
        <v>49250</v>
      </c>
      <c r="E36" s="143" t="s">
        <v>24</v>
      </c>
      <c r="F36" s="148">
        <v>0</v>
      </c>
      <c r="G36" s="148">
        <v>7850</v>
      </c>
      <c r="H36" s="148">
        <v>36975</v>
      </c>
      <c r="I36" s="148">
        <v>37775</v>
      </c>
      <c r="J36" s="148">
        <v>0</v>
      </c>
      <c r="K36" s="148">
        <v>41612.5</v>
      </c>
      <c r="L36" s="148">
        <v>9875</v>
      </c>
      <c r="M36" s="148">
        <v>25220.81</v>
      </c>
      <c r="N36" s="148">
        <v>49860.78</v>
      </c>
      <c r="O36" s="148">
        <v>0</v>
      </c>
      <c r="P36" s="148">
        <v>86237.550000000017</v>
      </c>
      <c r="Q36" s="148">
        <v>42398.31</v>
      </c>
      <c r="R36" s="148">
        <v>138516.27000000002</v>
      </c>
      <c r="S36" s="148">
        <v>79350</v>
      </c>
      <c r="T36" s="148">
        <v>70511.450000000012</v>
      </c>
      <c r="U36" s="148">
        <v>59400</v>
      </c>
      <c r="V36" s="353">
        <v>59500</v>
      </c>
      <c r="W36" s="148">
        <v>25175</v>
      </c>
      <c r="X36" s="366">
        <v>25450</v>
      </c>
      <c r="Y36" s="366">
        <v>49250</v>
      </c>
      <c r="Z36" s="148"/>
      <c r="AA36" s="148"/>
      <c r="AB36" s="148"/>
      <c r="AC36" s="148"/>
      <c r="AD36" s="83">
        <f t="shared" si="17"/>
        <v>844957.66999999993</v>
      </c>
      <c r="AE36" s="4">
        <v>29</v>
      </c>
    </row>
    <row r="37" spans="1:31">
      <c r="A37" s="88" t="s">
        <v>45</v>
      </c>
      <c r="B37" s="48">
        <f t="shared" si="16"/>
        <v>26996.760000000002</v>
      </c>
      <c r="E37" s="143" t="s">
        <v>24</v>
      </c>
      <c r="F37" s="148">
        <v>0</v>
      </c>
      <c r="G37" s="148">
        <v>647.84</v>
      </c>
      <c r="H37" s="148">
        <v>1573.52</v>
      </c>
      <c r="I37" s="148">
        <v>21867.86</v>
      </c>
      <c r="J37" s="148">
        <v>79293.11</v>
      </c>
      <c r="K37" s="148">
        <v>0</v>
      </c>
      <c r="L37" s="148">
        <v>0</v>
      </c>
      <c r="M37" s="148">
        <v>0</v>
      </c>
      <c r="N37" s="148">
        <v>113126.03</v>
      </c>
      <c r="O37" s="148">
        <v>23857.940000000002</v>
      </c>
      <c r="P37" s="148">
        <v>45303.09</v>
      </c>
      <c r="Q37" s="148">
        <v>97204.150000000009</v>
      </c>
      <c r="R37" s="148">
        <v>21067.259999999995</v>
      </c>
      <c r="S37" s="148">
        <v>0</v>
      </c>
      <c r="T37" s="148">
        <v>-17436.510000000006</v>
      </c>
      <c r="U37" s="148">
        <v>75907.39999999998</v>
      </c>
      <c r="V37" s="353">
        <v>54966.559999999998</v>
      </c>
      <c r="W37" s="148">
        <v>0</v>
      </c>
      <c r="X37" s="366">
        <v>77811.23000000001</v>
      </c>
      <c r="Y37" s="366">
        <v>26996.760000000002</v>
      </c>
      <c r="Z37" s="148"/>
      <c r="AA37" s="148"/>
      <c r="AB37" s="148"/>
      <c r="AC37" s="148"/>
      <c r="AD37" s="83">
        <f t="shared" si="17"/>
        <v>622186.23999999999</v>
      </c>
      <c r="AE37" s="4">
        <v>30</v>
      </c>
    </row>
    <row r="38" spans="1:31">
      <c r="A38" s="88" t="s">
        <v>46</v>
      </c>
      <c r="B38" s="48">
        <f t="shared" si="16"/>
        <v>125</v>
      </c>
      <c r="E38" s="143" t="s">
        <v>24</v>
      </c>
      <c r="F38" s="148">
        <v>0</v>
      </c>
      <c r="G38" s="148">
        <v>0</v>
      </c>
      <c r="H38" s="148">
        <v>0</v>
      </c>
      <c r="I38" s="148">
        <v>0</v>
      </c>
      <c r="J38" s="148">
        <v>0</v>
      </c>
      <c r="K38" s="148">
        <v>0</v>
      </c>
      <c r="L38" s="148">
        <v>0</v>
      </c>
      <c r="M38" s="148">
        <v>0</v>
      </c>
      <c r="N38" s="148">
        <v>0</v>
      </c>
      <c r="O38" s="148">
        <v>0</v>
      </c>
      <c r="P38" s="148">
        <v>0</v>
      </c>
      <c r="Q38" s="148">
        <v>0</v>
      </c>
      <c r="R38" s="148">
        <v>0</v>
      </c>
      <c r="S38" s="148">
        <v>0</v>
      </c>
      <c r="T38" s="148">
        <v>0</v>
      </c>
      <c r="U38" s="148">
        <v>0</v>
      </c>
      <c r="V38" s="353">
        <v>0</v>
      </c>
      <c r="W38" s="148">
        <v>0</v>
      </c>
      <c r="X38" s="366">
        <v>0</v>
      </c>
      <c r="Y38" s="366">
        <v>125</v>
      </c>
      <c r="Z38" s="148"/>
      <c r="AA38" s="148"/>
      <c r="AB38" s="148"/>
      <c r="AC38" s="148"/>
      <c r="AD38" s="83">
        <f t="shared" si="17"/>
        <v>125</v>
      </c>
      <c r="AE38" s="4">
        <v>31</v>
      </c>
    </row>
    <row r="39" spans="1:31">
      <c r="A39" s="88" t="s">
        <v>82</v>
      </c>
      <c r="B39" s="48">
        <f t="shared" si="16"/>
        <v>0</v>
      </c>
      <c r="E39" s="143" t="s">
        <v>24</v>
      </c>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83">
        <f t="shared" si="17"/>
        <v>0</v>
      </c>
      <c r="AE39" s="4">
        <v>32</v>
      </c>
    </row>
    <row r="40" spans="1:31">
      <c r="A40" s="89" t="s">
        <v>47</v>
      </c>
      <c r="B40" s="47">
        <f t="shared" si="16"/>
        <v>96732.87</v>
      </c>
      <c r="C40" s="90"/>
      <c r="D40" s="90"/>
      <c r="E40" s="91"/>
      <c r="F40" s="35">
        <f>SUM(F32:F39)</f>
        <v>988.75</v>
      </c>
      <c r="G40" s="35">
        <f t="shared" ref="G40:AC40" si="18">SUM(G32:G39)</f>
        <v>20368.86</v>
      </c>
      <c r="H40" s="35">
        <f t="shared" si="18"/>
        <v>46197.899999999994</v>
      </c>
      <c r="I40" s="35">
        <f t="shared" si="18"/>
        <v>69327.760000000009</v>
      </c>
      <c r="J40" s="35">
        <f t="shared" si="18"/>
        <v>96266.6</v>
      </c>
      <c r="K40" s="35">
        <f t="shared" si="18"/>
        <v>47927.97</v>
      </c>
      <c r="L40" s="35">
        <f t="shared" si="18"/>
        <v>19546.36</v>
      </c>
      <c r="M40" s="35">
        <f t="shared" si="18"/>
        <v>33382.86</v>
      </c>
      <c r="N40" s="35">
        <f t="shared" si="18"/>
        <v>179590.76</v>
      </c>
      <c r="O40" s="35">
        <f t="shared" si="18"/>
        <v>42365.960000000006</v>
      </c>
      <c r="P40" s="35">
        <f t="shared" si="18"/>
        <v>143574.77000000002</v>
      </c>
      <c r="Q40" s="35">
        <f t="shared" si="18"/>
        <v>170734.09000000003</v>
      </c>
      <c r="R40" s="35">
        <f t="shared" si="18"/>
        <v>231799.42000000004</v>
      </c>
      <c r="S40" s="35">
        <f t="shared" si="18"/>
        <v>85903.53</v>
      </c>
      <c r="T40" s="35">
        <f t="shared" si="18"/>
        <v>109302.16999999998</v>
      </c>
      <c r="U40" s="35">
        <f t="shared" si="18"/>
        <v>150994.64999999997</v>
      </c>
      <c r="V40" s="35">
        <f t="shared" si="18"/>
        <v>141105.72</v>
      </c>
      <c r="W40" s="35">
        <f t="shared" si="18"/>
        <v>51872.18</v>
      </c>
      <c r="X40" s="35">
        <f t="shared" si="18"/>
        <v>206300.94</v>
      </c>
      <c r="Y40" s="35">
        <f t="shared" si="18"/>
        <v>96732.87</v>
      </c>
      <c r="Z40" s="35">
        <f t="shared" si="18"/>
        <v>0</v>
      </c>
      <c r="AA40" s="35">
        <f t="shared" si="18"/>
        <v>0</v>
      </c>
      <c r="AB40" s="35">
        <f t="shared" si="18"/>
        <v>0</v>
      </c>
      <c r="AC40" s="35">
        <f t="shared" si="18"/>
        <v>0</v>
      </c>
      <c r="AD40" s="64">
        <f t="shared" si="17"/>
        <v>1944284.1199999996</v>
      </c>
      <c r="AE40" s="4">
        <v>33</v>
      </c>
    </row>
    <row r="41" spans="1:31">
      <c r="A41" s="140" t="s">
        <v>83</v>
      </c>
      <c r="B41" s="141"/>
      <c r="F41" s="17"/>
      <c r="G41" s="17"/>
      <c r="H41" s="17"/>
      <c r="I41" s="17"/>
      <c r="J41" s="17"/>
      <c r="K41" s="17"/>
      <c r="L41" s="17"/>
      <c r="M41" s="17"/>
      <c r="N41" s="17"/>
      <c r="O41" s="17"/>
      <c r="P41" s="17"/>
      <c r="Q41" s="17"/>
      <c r="R41" s="17"/>
      <c r="S41" s="17"/>
      <c r="T41" s="17"/>
      <c r="U41" s="17"/>
      <c r="V41" s="17"/>
      <c r="W41" s="17"/>
      <c r="X41" s="17"/>
      <c r="Y41" s="17"/>
      <c r="Z41" s="17"/>
      <c r="AA41" s="17"/>
      <c r="AB41" s="17"/>
      <c r="AC41" s="17"/>
      <c r="AD41" s="160"/>
      <c r="AE41" s="4">
        <v>34</v>
      </c>
    </row>
    <row r="42" spans="1:31">
      <c r="A42" s="88" t="s">
        <v>87</v>
      </c>
      <c r="B42" s="48">
        <f t="shared" ref="B42:B49" si="19">HLOOKUP($B$7,$F$8:$AC$75,AE42,FALSE)</f>
        <v>0</v>
      </c>
      <c r="E42" s="143" t="s">
        <v>110</v>
      </c>
      <c r="F42" s="148">
        <v>0</v>
      </c>
      <c r="G42" s="148">
        <v>382.01339415540957</v>
      </c>
      <c r="H42" s="148">
        <v>339.46466701140463</v>
      </c>
      <c r="I42" s="148">
        <v>456.29769142017824</v>
      </c>
      <c r="J42" s="148">
        <v>720.43515490335915</v>
      </c>
      <c r="K42" s="148">
        <v>503.33603908253508</v>
      </c>
      <c r="L42" s="148">
        <v>4015.7182521228133</v>
      </c>
      <c r="M42" s="148">
        <v>10076.756025870502</v>
      </c>
      <c r="N42" s="148">
        <v>14048.012208759361</v>
      </c>
      <c r="O42" s="148">
        <v>14713.468831318167</v>
      </c>
      <c r="P42" s="148">
        <v>28345.124176049725</v>
      </c>
      <c r="Q42" s="148">
        <v>22472.78181174193</v>
      </c>
      <c r="R42" s="148">
        <v>58780.517599999992</v>
      </c>
      <c r="S42" s="148">
        <v>38901.360959999962</v>
      </c>
      <c r="T42" s="148">
        <v>18083.200211999992</v>
      </c>
      <c r="U42" s="148">
        <v>19260.782100000011</v>
      </c>
      <c r="V42" s="353">
        <v>11306.287187999998</v>
      </c>
      <c r="W42" s="366">
        <v>10580.025455999999</v>
      </c>
      <c r="X42" s="148">
        <v>14855.717016000008</v>
      </c>
      <c r="Y42" s="148">
        <v>0</v>
      </c>
      <c r="Z42" s="148"/>
      <c r="AA42" s="148"/>
      <c r="AB42" s="148"/>
      <c r="AC42" s="148"/>
      <c r="AD42" s="160"/>
      <c r="AE42" s="4">
        <v>35</v>
      </c>
    </row>
    <row r="43" spans="1:31">
      <c r="A43" s="88" t="s">
        <v>88</v>
      </c>
      <c r="B43" s="48">
        <f t="shared" si="19"/>
        <v>0</v>
      </c>
      <c r="E43" s="143" t="s">
        <v>110</v>
      </c>
      <c r="F43" s="148">
        <v>0</v>
      </c>
      <c r="G43" s="148">
        <v>0</v>
      </c>
      <c r="H43" s="148">
        <v>0</v>
      </c>
      <c r="I43" s="148">
        <v>8.8729781535541523</v>
      </c>
      <c r="J43" s="148">
        <v>12.813167625404111</v>
      </c>
      <c r="K43" s="148">
        <v>8.8729004247546115</v>
      </c>
      <c r="L43" s="148">
        <v>69.591389795931505</v>
      </c>
      <c r="M43" s="148">
        <v>178.60716609752018</v>
      </c>
      <c r="N43" s="148">
        <v>244.64656949739586</v>
      </c>
      <c r="O43" s="148">
        <v>258.64151262008784</v>
      </c>
      <c r="P43" s="148">
        <v>486.50524648066084</v>
      </c>
      <c r="Q43" s="148">
        <v>406.93361345519469</v>
      </c>
      <c r="R43" s="148">
        <v>1882.1348</v>
      </c>
      <c r="S43" s="148">
        <v>1245.6100799999988</v>
      </c>
      <c r="T43" s="148">
        <v>579.01872599999979</v>
      </c>
      <c r="U43" s="148">
        <v>616.72455000000048</v>
      </c>
      <c r="V43" s="353">
        <v>362.02397400000001</v>
      </c>
      <c r="W43" s="366">
        <v>338.76928800000002</v>
      </c>
      <c r="X43" s="148">
        <v>475.67566800000031</v>
      </c>
      <c r="Y43" s="148">
        <v>0</v>
      </c>
      <c r="Z43" s="148"/>
      <c r="AA43" s="148"/>
      <c r="AB43" s="148"/>
      <c r="AC43" s="148"/>
      <c r="AD43" s="160"/>
      <c r="AE43" s="4">
        <v>36</v>
      </c>
    </row>
    <row r="44" spans="1:31">
      <c r="A44" s="88" t="s">
        <v>89</v>
      </c>
      <c r="B44" s="48">
        <f t="shared" si="19"/>
        <v>0</v>
      </c>
      <c r="E44" s="143" t="s">
        <v>110</v>
      </c>
      <c r="F44" s="148">
        <v>0</v>
      </c>
      <c r="G44" s="148">
        <v>752.17339921601422</v>
      </c>
      <c r="H44" s="148">
        <v>660.24556244323492</v>
      </c>
      <c r="I44" s="148">
        <v>892.01136266262404</v>
      </c>
      <c r="J44" s="148">
        <v>1420.6079557007013</v>
      </c>
      <c r="K44" s="148">
        <v>985.59230946534183</v>
      </c>
      <c r="L44" s="148">
        <v>7817.872431257103</v>
      </c>
      <c r="M44" s="148">
        <v>20179.871389081731</v>
      </c>
      <c r="N44" s="148">
        <v>28411.910026063251</v>
      </c>
      <c r="O44" s="148">
        <v>25235.749241639765</v>
      </c>
      <c r="P44" s="148">
        <v>45596.256925026071</v>
      </c>
      <c r="Q44" s="148">
        <v>38508.739276019944</v>
      </c>
      <c r="R44" s="148">
        <v>49225.063999999998</v>
      </c>
      <c r="S44" s="148">
        <v>32577.494399999967</v>
      </c>
      <c r="T44" s="148">
        <v>15143.566679999994</v>
      </c>
      <c r="U44" s="148">
        <v>16129.719000000012</v>
      </c>
      <c r="V44" s="353">
        <v>9468.3193199999987</v>
      </c>
      <c r="W44" s="366">
        <v>8860.1198400000012</v>
      </c>
      <c r="X44" s="148">
        <v>12440.748240000008</v>
      </c>
      <c r="Y44" s="148">
        <v>0</v>
      </c>
      <c r="Z44" s="148"/>
      <c r="AA44" s="148"/>
      <c r="AB44" s="148"/>
      <c r="AC44" s="148"/>
      <c r="AD44" s="160"/>
      <c r="AE44" s="4">
        <v>37</v>
      </c>
    </row>
    <row r="45" spans="1:31">
      <c r="A45" s="88" t="s">
        <v>90</v>
      </c>
      <c r="B45" s="48">
        <f t="shared" si="19"/>
        <v>0</v>
      </c>
      <c r="E45" s="143" t="s">
        <v>110</v>
      </c>
      <c r="F45" s="148">
        <v>0</v>
      </c>
      <c r="G45" s="148">
        <v>0</v>
      </c>
      <c r="H45" s="148">
        <v>0</v>
      </c>
      <c r="I45" s="148">
        <v>13.552532624220309</v>
      </c>
      <c r="J45" s="148">
        <v>16.152228808996988</v>
      </c>
      <c r="K45" s="148">
        <v>6.4903657706240674</v>
      </c>
      <c r="L45" s="148">
        <v>36.047379401643205</v>
      </c>
      <c r="M45" s="148">
        <v>73.901312584503401</v>
      </c>
      <c r="N45" s="148">
        <v>55.432819323301366</v>
      </c>
      <c r="O45" s="148">
        <v>0</v>
      </c>
      <c r="P45" s="148">
        <v>0</v>
      </c>
      <c r="Q45" s="148">
        <v>0</v>
      </c>
      <c r="R45" s="148">
        <v>0</v>
      </c>
      <c r="S45" s="148">
        <v>0</v>
      </c>
      <c r="T45" s="148">
        <v>0</v>
      </c>
      <c r="U45" s="148">
        <v>0</v>
      </c>
      <c r="V45" s="353">
        <v>0</v>
      </c>
      <c r="W45" s="366">
        <v>0</v>
      </c>
      <c r="X45" s="148">
        <v>0</v>
      </c>
      <c r="Y45" s="148">
        <v>0</v>
      </c>
      <c r="Z45" s="148"/>
      <c r="AA45" s="148"/>
      <c r="AB45" s="148"/>
      <c r="AC45" s="148"/>
      <c r="AD45" s="160"/>
      <c r="AE45" s="4">
        <v>38</v>
      </c>
    </row>
    <row r="46" spans="1:31">
      <c r="A46" s="88" t="s">
        <v>91</v>
      </c>
      <c r="B46" s="48">
        <f t="shared" si="19"/>
        <v>53987.241671999989</v>
      </c>
      <c r="E46" s="143" t="s">
        <v>110</v>
      </c>
      <c r="F46" s="148">
        <v>0</v>
      </c>
      <c r="G46" s="148">
        <v>1435.5839374574421</v>
      </c>
      <c r="H46" s="148">
        <v>1274.6248501491652</v>
      </c>
      <c r="I46" s="148">
        <v>1754.7498634512958</v>
      </c>
      <c r="J46" s="148">
        <v>2763.0183493132499</v>
      </c>
      <c r="K46" s="148">
        <v>1935.0880684765164</v>
      </c>
      <c r="L46" s="148">
        <v>15368.90160658992</v>
      </c>
      <c r="M46" s="148">
        <v>39577.767408634827</v>
      </c>
      <c r="N46" s="148">
        <v>53803.645570925444</v>
      </c>
      <c r="O46" s="148">
        <v>55481.131203060708</v>
      </c>
      <c r="P46" s="148">
        <v>101243.85659393559</v>
      </c>
      <c r="Q46" s="148">
        <v>86057.666700193862</v>
      </c>
      <c r="R46" s="148">
        <v>270086.34379999997</v>
      </c>
      <c r="S46" s="148">
        <v>178745.04647999984</v>
      </c>
      <c r="T46" s="148">
        <v>83089.187180999972</v>
      </c>
      <c r="U46" s="148">
        <v>88499.972925000067</v>
      </c>
      <c r="V46" s="353">
        <v>51950.440268999999</v>
      </c>
      <c r="W46" s="366">
        <v>48613.392828000004</v>
      </c>
      <c r="X46" s="148">
        <v>68259.458358000047</v>
      </c>
      <c r="Y46" s="148">
        <v>53987.241671999989</v>
      </c>
      <c r="Z46" s="148"/>
      <c r="AA46" s="148"/>
      <c r="AB46" s="148"/>
      <c r="AC46" s="148"/>
      <c r="AD46" s="160"/>
      <c r="AE46" s="4">
        <v>39</v>
      </c>
    </row>
    <row r="47" spans="1:31">
      <c r="A47" s="88" t="s">
        <v>92</v>
      </c>
      <c r="B47" s="48">
        <f t="shared" si="19"/>
        <v>0</v>
      </c>
      <c r="E47" s="143" t="s">
        <v>110</v>
      </c>
      <c r="F47" s="148">
        <v>0</v>
      </c>
      <c r="G47" s="148">
        <v>975.62543652388388</v>
      </c>
      <c r="H47" s="148">
        <v>817.47110497475956</v>
      </c>
      <c r="I47" s="148">
        <v>1055.3955083548635</v>
      </c>
      <c r="J47" s="148">
        <v>1619.4916595696031</v>
      </c>
      <c r="K47" s="148">
        <v>1091.3711883062369</v>
      </c>
      <c r="L47" s="148">
        <v>8250.0869191019156</v>
      </c>
      <c r="M47" s="148">
        <v>21223.905935082461</v>
      </c>
      <c r="N47" s="148">
        <v>29017.69287982117</v>
      </c>
      <c r="O47" s="148">
        <v>29969.311090002651</v>
      </c>
      <c r="P47" s="148">
        <v>56552.896141881385</v>
      </c>
      <c r="Q47" s="148">
        <v>48991.493545020217</v>
      </c>
      <c r="R47" s="148">
        <v>255753.16339999996</v>
      </c>
      <c r="S47" s="148">
        <v>169259.24663999982</v>
      </c>
      <c r="T47" s="148">
        <v>78679.736882999961</v>
      </c>
      <c r="U47" s="148">
        <v>83803.378275000054</v>
      </c>
      <c r="V47" s="353">
        <v>49193.488466999996</v>
      </c>
      <c r="W47" s="366">
        <v>46033.534403999998</v>
      </c>
      <c r="X47" s="148">
        <v>64637.005194000034</v>
      </c>
      <c r="Y47" s="148">
        <v>0</v>
      </c>
      <c r="Z47" s="148"/>
      <c r="AA47" s="148"/>
      <c r="AB47" s="148"/>
      <c r="AC47" s="148"/>
      <c r="AD47" s="160"/>
      <c r="AE47" s="4">
        <v>40</v>
      </c>
    </row>
    <row r="48" spans="1:31">
      <c r="A48" s="88" t="s">
        <v>93</v>
      </c>
      <c r="B48" s="48">
        <f t="shared" si="19"/>
        <v>0</v>
      </c>
      <c r="E48" s="143" t="s">
        <v>110</v>
      </c>
      <c r="F48" s="148">
        <v>0</v>
      </c>
      <c r="G48" s="148">
        <v>201.41298848020026</v>
      </c>
      <c r="H48" s="148">
        <v>170.33897576930389</v>
      </c>
      <c r="I48" s="148">
        <v>233.4451232662519</v>
      </c>
      <c r="J48" s="148">
        <v>375.07023672919456</v>
      </c>
      <c r="K48" s="148">
        <v>262.27215029789909</v>
      </c>
      <c r="L48" s="148">
        <v>2059.4522467253678</v>
      </c>
      <c r="M48" s="148">
        <v>4780.2486560317057</v>
      </c>
      <c r="N48" s="148">
        <v>6563.0357949099744</v>
      </c>
      <c r="O48" s="148">
        <v>6752.1701191924994</v>
      </c>
      <c r="P48" s="148">
        <v>12208.634981959141</v>
      </c>
      <c r="Q48" s="148">
        <v>10160.350886721173</v>
      </c>
      <c r="R48" s="148">
        <v>0</v>
      </c>
      <c r="S48" s="148">
        <v>0</v>
      </c>
      <c r="T48" s="148">
        <v>0</v>
      </c>
      <c r="U48" s="148">
        <v>0</v>
      </c>
      <c r="V48" s="353">
        <v>0</v>
      </c>
      <c r="W48" s="366">
        <v>0</v>
      </c>
      <c r="X48" s="148">
        <v>0</v>
      </c>
      <c r="Y48" s="148">
        <v>0</v>
      </c>
      <c r="Z48" s="148"/>
      <c r="AA48" s="148"/>
      <c r="AB48" s="148"/>
      <c r="AC48" s="148"/>
      <c r="AD48" s="160"/>
      <c r="AE48" s="4">
        <v>41</v>
      </c>
    </row>
    <row r="49" spans="1:31">
      <c r="A49" s="88" t="s">
        <v>94</v>
      </c>
      <c r="B49" s="48">
        <f t="shared" si="19"/>
        <v>0</v>
      </c>
      <c r="E49" s="143" t="s">
        <v>110</v>
      </c>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60"/>
      <c r="AE49" s="4">
        <v>42</v>
      </c>
    </row>
    <row r="50" spans="1:31">
      <c r="A50" s="140" t="s">
        <v>66</v>
      </c>
      <c r="B50" s="141"/>
      <c r="F50" s="17"/>
      <c r="G50" s="17"/>
      <c r="H50" s="17"/>
      <c r="I50" s="17"/>
      <c r="J50" s="17"/>
      <c r="K50" s="17"/>
      <c r="L50" s="17"/>
      <c r="M50" s="17"/>
      <c r="N50" s="17"/>
      <c r="O50" s="17"/>
      <c r="P50" s="17"/>
      <c r="Q50" s="17"/>
      <c r="R50" s="17"/>
      <c r="S50" s="17"/>
      <c r="T50" s="17"/>
      <c r="U50" s="17"/>
      <c r="V50" s="17"/>
      <c r="W50" s="17"/>
      <c r="X50" s="17"/>
      <c r="Y50" s="17"/>
      <c r="Z50" s="17"/>
      <c r="AA50" s="17"/>
      <c r="AB50" s="17"/>
      <c r="AC50" s="17"/>
      <c r="AD50" s="160"/>
      <c r="AE50" s="4">
        <v>43</v>
      </c>
    </row>
    <row r="51" spans="1:31">
      <c r="A51" s="1" t="s">
        <v>59</v>
      </c>
      <c r="B51" s="33">
        <f>HLOOKUP($B$7,$F$8:$AC$75,AE51,FALSE)</f>
        <v>2802406</v>
      </c>
      <c r="F51" s="32">
        <f>$F$4</f>
        <v>2802406</v>
      </c>
      <c r="G51" s="32">
        <f t="shared" ref="G51:Q51" si="20">$F$4</f>
        <v>2802406</v>
      </c>
      <c r="H51" s="32">
        <f t="shared" si="20"/>
        <v>2802406</v>
      </c>
      <c r="I51" s="32">
        <f t="shared" si="20"/>
        <v>2802406</v>
      </c>
      <c r="J51" s="32">
        <f t="shared" si="20"/>
        <v>2802406</v>
      </c>
      <c r="K51" s="32">
        <f t="shared" si="20"/>
        <v>2802406</v>
      </c>
      <c r="L51" s="32">
        <f t="shared" si="20"/>
        <v>2802406</v>
      </c>
      <c r="M51" s="32">
        <f t="shared" si="20"/>
        <v>2802406</v>
      </c>
      <c r="N51" s="32">
        <f t="shared" si="20"/>
        <v>2802406</v>
      </c>
      <c r="O51" s="32">
        <f t="shared" si="20"/>
        <v>2802406</v>
      </c>
      <c r="P51" s="32">
        <f t="shared" si="20"/>
        <v>2802406</v>
      </c>
      <c r="Q51" s="32">
        <f t="shared" si="20"/>
        <v>2802406</v>
      </c>
      <c r="R51" s="32">
        <f>$G$4</f>
        <v>2802406</v>
      </c>
      <c r="S51" s="32">
        <f t="shared" ref="S51:AC51" si="21">$G$4</f>
        <v>2802406</v>
      </c>
      <c r="T51" s="32">
        <f t="shared" si="21"/>
        <v>2802406</v>
      </c>
      <c r="U51" s="32">
        <f t="shared" si="21"/>
        <v>2802406</v>
      </c>
      <c r="V51" s="32">
        <f t="shared" si="21"/>
        <v>2802406</v>
      </c>
      <c r="W51" s="32">
        <f t="shared" si="21"/>
        <v>2802406</v>
      </c>
      <c r="X51" s="32">
        <f t="shared" si="21"/>
        <v>2802406</v>
      </c>
      <c r="Y51" s="32">
        <f t="shared" si="21"/>
        <v>2802406</v>
      </c>
      <c r="Z51" s="32">
        <f t="shared" si="21"/>
        <v>2802406</v>
      </c>
      <c r="AA51" s="32">
        <f t="shared" si="21"/>
        <v>2802406</v>
      </c>
      <c r="AB51" s="32">
        <f t="shared" si="21"/>
        <v>2802406</v>
      </c>
      <c r="AC51" s="32">
        <f t="shared" si="21"/>
        <v>2802406</v>
      </c>
      <c r="AD51" s="149"/>
      <c r="AE51" s="4">
        <v>44</v>
      </c>
    </row>
    <row r="52" spans="1:31">
      <c r="A52" s="1" t="s">
        <v>60</v>
      </c>
      <c r="B52" s="33">
        <f>HLOOKUP($B$7,$F$8:$AC$75,AE52,FALSE)</f>
        <v>1868270.6666666665</v>
      </c>
      <c r="F52" s="33">
        <f t="shared" ref="F52:AC52" si="22">F51*(F9/12)</f>
        <v>233533.83333333331</v>
      </c>
      <c r="G52" s="33">
        <f t="shared" si="22"/>
        <v>467067.66666666663</v>
      </c>
      <c r="H52" s="33">
        <f t="shared" si="22"/>
        <v>700601.5</v>
      </c>
      <c r="I52" s="33">
        <f t="shared" si="22"/>
        <v>934135.33333333326</v>
      </c>
      <c r="J52" s="33">
        <f t="shared" si="22"/>
        <v>1167669.1666666667</v>
      </c>
      <c r="K52" s="33">
        <f t="shared" si="22"/>
        <v>1401203</v>
      </c>
      <c r="L52" s="33">
        <f t="shared" si="22"/>
        <v>1634736.8333333335</v>
      </c>
      <c r="M52" s="33">
        <f t="shared" si="22"/>
        <v>1868270.6666666665</v>
      </c>
      <c r="N52" s="33">
        <f t="shared" si="22"/>
        <v>2101804.5</v>
      </c>
      <c r="O52" s="33">
        <f t="shared" si="22"/>
        <v>2335338.3333333335</v>
      </c>
      <c r="P52" s="33">
        <f t="shared" si="22"/>
        <v>2568872.1666666665</v>
      </c>
      <c r="Q52" s="33">
        <f t="shared" si="22"/>
        <v>2802406</v>
      </c>
      <c r="R52" s="33">
        <f t="shared" si="22"/>
        <v>233533.83333333331</v>
      </c>
      <c r="S52" s="33">
        <f t="shared" si="22"/>
        <v>467067.66666666663</v>
      </c>
      <c r="T52" s="33">
        <f t="shared" si="22"/>
        <v>700601.5</v>
      </c>
      <c r="U52" s="33">
        <f t="shared" si="22"/>
        <v>934135.33333333326</v>
      </c>
      <c r="V52" s="33">
        <f t="shared" si="22"/>
        <v>1167669.1666666667</v>
      </c>
      <c r="W52" s="33">
        <f t="shared" si="22"/>
        <v>1401203</v>
      </c>
      <c r="X52" s="33">
        <f t="shared" si="22"/>
        <v>1634736.8333333335</v>
      </c>
      <c r="Y52" s="33">
        <f t="shared" si="22"/>
        <v>1868270.6666666665</v>
      </c>
      <c r="Z52" s="33">
        <f t="shared" si="22"/>
        <v>2101804.5</v>
      </c>
      <c r="AA52" s="33">
        <f t="shared" si="22"/>
        <v>2335338.3333333335</v>
      </c>
      <c r="AB52" s="33">
        <f t="shared" si="22"/>
        <v>2568872.1666666665</v>
      </c>
      <c r="AC52" s="33">
        <f t="shared" si="22"/>
        <v>2802406</v>
      </c>
      <c r="AD52" s="160"/>
      <c r="AE52" s="4">
        <v>45</v>
      </c>
    </row>
    <row r="53" spans="1:31">
      <c r="A53" s="84" t="s">
        <v>55</v>
      </c>
      <c r="B53" s="48">
        <f>HLOOKUP($B$7,$F$8:$AC$75,AE53,FALSE)</f>
        <v>1074011.48</v>
      </c>
      <c r="F53" s="36">
        <f>SUM(F32:F38)</f>
        <v>988.75</v>
      </c>
      <c r="G53" s="36">
        <f t="shared" ref="G53:Q53" si="23">F53+G40</f>
        <v>21357.61</v>
      </c>
      <c r="H53" s="36">
        <f t="shared" si="23"/>
        <v>67555.509999999995</v>
      </c>
      <c r="I53" s="36">
        <f t="shared" si="23"/>
        <v>136883.27000000002</v>
      </c>
      <c r="J53" s="36">
        <f t="shared" si="23"/>
        <v>233149.87000000002</v>
      </c>
      <c r="K53" s="36">
        <f t="shared" si="23"/>
        <v>281077.84000000003</v>
      </c>
      <c r="L53" s="36">
        <f t="shared" si="23"/>
        <v>300624.2</v>
      </c>
      <c r="M53" s="36">
        <f t="shared" si="23"/>
        <v>334007.06</v>
      </c>
      <c r="N53" s="36">
        <f t="shared" si="23"/>
        <v>513597.82</v>
      </c>
      <c r="O53" s="36">
        <f t="shared" si="23"/>
        <v>555963.78</v>
      </c>
      <c r="P53" s="36">
        <f t="shared" si="23"/>
        <v>699538.55</v>
      </c>
      <c r="Q53" s="36">
        <f t="shared" si="23"/>
        <v>870272.64000000013</v>
      </c>
      <c r="R53" s="36">
        <f>R40</f>
        <v>231799.42000000004</v>
      </c>
      <c r="S53" s="36">
        <f t="shared" ref="S53:AC53" si="24">R53+S40</f>
        <v>317702.95000000007</v>
      </c>
      <c r="T53" s="36">
        <f t="shared" si="24"/>
        <v>427005.12000000005</v>
      </c>
      <c r="U53" s="36">
        <f t="shared" si="24"/>
        <v>577999.77</v>
      </c>
      <c r="V53" s="36">
        <f t="shared" si="24"/>
        <v>719105.49</v>
      </c>
      <c r="W53" s="36">
        <f t="shared" si="24"/>
        <v>770977.67</v>
      </c>
      <c r="X53" s="36">
        <f t="shared" si="24"/>
        <v>977278.6100000001</v>
      </c>
      <c r="Y53" s="36">
        <f t="shared" si="24"/>
        <v>1074011.48</v>
      </c>
      <c r="Z53" s="36">
        <f t="shared" si="24"/>
        <v>1074011.48</v>
      </c>
      <c r="AA53" s="36">
        <f t="shared" si="24"/>
        <v>1074011.48</v>
      </c>
      <c r="AB53" s="36">
        <f t="shared" si="24"/>
        <v>1074011.48</v>
      </c>
      <c r="AC53" s="36">
        <f t="shared" si="24"/>
        <v>1074011.48</v>
      </c>
      <c r="AD53" s="166"/>
      <c r="AE53" s="4">
        <v>46</v>
      </c>
    </row>
    <row r="54" spans="1:31">
      <c r="A54" s="84" t="s">
        <v>84</v>
      </c>
      <c r="B54" s="48">
        <f>HLOOKUP($B$7,$F$8:$AC$75,AE54,FALSE)</f>
        <v>53987.241671999989</v>
      </c>
      <c r="E54" s="3"/>
      <c r="F54" s="36">
        <f>SUM(F42:F49)</f>
        <v>0</v>
      </c>
      <c r="G54" s="36">
        <f t="shared" ref="G54:AC54" si="25">SUM(G42:G49)</f>
        <v>3746.8091558329497</v>
      </c>
      <c r="H54" s="36">
        <f t="shared" si="25"/>
        <v>3262.1451603478681</v>
      </c>
      <c r="I54" s="36">
        <f t="shared" si="25"/>
        <v>4414.3250599329886</v>
      </c>
      <c r="J54" s="36">
        <f t="shared" si="25"/>
        <v>6927.5887526505085</v>
      </c>
      <c r="K54" s="36">
        <f t="shared" si="25"/>
        <v>4793.0230218239085</v>
      </c>
      <c r="L54" s="36">
        <f t="shared" si="25"/>
        <v>37617.670224994697</v>
      </c>
      <c r="M54" s="36">
        <f t="shared" si="25"/>
        <v>96091.057893383258</v>
      </c>
      <c r="N54" s="36">
        <f t="shared" si="25"/>
        <v>132144.3758692999</v>
      </c>
      <c r="O54" s="36">
        <f t="shared" si="25"/>
        <v>132410.4719978339</v>
      </c>
      <c r="P54" s="36">
        <f t="shared" si="25"/>
        <v>244433.2740653326</v>
      </c>
      <c r="Q54" s="36">
        <f t="shared" si="25"/>
        <v>206597.9658331523</v>
      </c>
      <c r="R54" s="36">
        <f t="shared" si="25"/>
        <v>635727.22359999991</v>
      </c>
      <c r="S54" s="36">
        <f t="shared" si="25"/>
        <v>420728.75855999964</v>
      </c>
      <c r="T54" s="36">
        <f t="shared" si="25"/>
        <v>195574.70968199993</v>
      </c>
      <c r="U54" s="36">
        <f t="shared" si="25"/>
        <v>208310.57685000013</v>
      </c>
      <c r="V54" s="36">
        <f t="shared" si="25"/>
        <v>122280.55921799998</v>
      </c>
      <c r="W54" s="36">
        <f t="shared" si="25"/>
        <v>114425.841816</v>
      </c>
      <c r="X54" s="36">
        <f t="shared" si="25"/>
        <v>160668.6044760001</v>
      </c>
      <c r="Y54" s="36">
        <f t="shared" si="25"/>
        <v>53987.241671999989</v>
      </c>
      <c r="Z54" s="36">
        <f t="shared" si="25"/>
        <v>0</v>
      </c>
      <c r="AA54" s="36">
        <f t="shared" si="25"/>
        <v>0</v>
      </c>
      <c r="AB54" s="36">
        <f t="shared" si="25"/>
        <v>0</v>
      </c>
      <c r="AC54" s="36">
        <f t="shared" si="25"/>
        <v>0</v>
      </c>
      <c r="AD54" s="166"/>
      <c r="AE54" s="4">
        <v>47</v>
      </c>
    </row>
    <row r="55" spans="1:31">
      <c r="A55" s="89" t="s">
        <v>56</v>
      </c>
      <c r="B55" s="47">
        <f>HLOOKUP($B$7,$F$8:$AC$75,AE55,FALSE)</f>
        <v>1127998.7216719999</v>
      </c>
      <c r="C55" s="90"/>
      <c r="D55" s="90"/>
      <c r="E55" s="91"/>
      <c r="F55" s="35">
        <f>F53+F54</f>
        <v>988.75</v>
      </c>
      <c r="G55" s="35">
        <f t="shared" ref="G55:AC55" si="26">G53+G54</f>
        <v>25104.419155832951</v>
      </c>
      <c r="H55" s="35">
        <f t="shared" si="26"/>
        <v>70817.655160347858</v>
      </c>
      <c r="I55" s="35">
        <f t="shared" si="26"/>
        <v>141297.595059933</v>
      </c>
      <c r="J55" s="35">
        <f t="shared" si="26"/>
        <v>240077.45875265053</v>
      </c>
      <c r="K55" s="35">
        <f t="shared" si="26"/>
        <v>285870.86302182393</v>
      </c>
      <c r="L55" s="35">
        <f>L53+L54</f>
        <v>338241.87022499472</v>
      </c>
      <c r="M55" s="35">
        <f t="shared" si="26"/>
        <v>430098.11789338326</v>
      </c>
      <c r="N55" s="35">
        <f t="shared" si="26"/>
        <v>645742.19586929993</v>
      </c>
      <c r="O55" s="35">
        <f t="shared" si="26"/>
        <v>688374.25199783396</v>
      </c>
      <c r="P55" s="35">
        <f t="shared" si="26"/>
        <v>943971.82406533265</v>
      </c>
      <c r="Q55" s="35">
        <f t="shared" si="26"/>
        <v>1076870.6058331523</v>
      </c>
      <c r="R55" s="35">
        <f t="shared" si="26"/>
        <v>867526.64359999995</v>
      </c>
      <c r="S55" s="35">
        <f t="shared" si="26"/>
        <v>738431.70855999971</v>
      </c>
      <c r="T55" s="35">
        <f t="shared" si="26"/>
        <v>622579.82968199998</v>
      </c>
      <c r="U55" s="35">
        <f t="shared" si="26"/>
        <v>786310.34685000009</v>
      </c>
      <c r="V55" s="35">
        <f t="shared" si="26"/>
        <v>841386.04921799991</v>
      </c>
      <c r="W55" s="35">
        <f t="shared" si="26"/>
        <v>885403.5118160001</v>
      </c>
      <c r="X55" s="35">
        <f t="shared" si="26"/>
        <v>1137947.2144760003</v>
      </c>
      <c r="Y55" s="35">
        <f t="shared" si="26"/>
        <v>1127998.7216719999</v>
      </c>
      <c r="Z55" s="35">
        <f t="shared" si="26"/>
        <v>1074011.48</v>
      </c>
      <c r="AA55" s="35">
        <f t="shared" si="26"/>
        <v>1074011.48</v>
      </c>
      <c r="AB55" s="35">
        <f t="shared" si="26"/>
        <v>1074011.48</v>
      </c>
      <c r="AC55" s="35">
        <f t="shared" si="26"/>
        <v>1074011.48</v>
      </c>
      <c r="AD55" s="166"/>
      <c r="AE55" s="4">
        <v>48</v>
      </c>
    </row>
    <row r="56" spans="1:31">
      <c r="A56" s="84" t="s">
        <v>72</v>
      </c>
      <c r="B56" s="86">
        <f>IFERROR(HLOOKUP($B$7,$F$8:$AC$75,AE56,FALSE),"-  ")</f>
        <v>0.38324621057762509</v>
      </c>
      <c r="F56" s="86">
        <f>IFERROR(F53/F51,"-  ")</f>
        <v>3.52821825245878E-4</v>
      </c>
      <c r="G56" s="86">
        <f t="shared" ref="G56:AC56" si="27">IFERROR(G53/G51,"-  ")</f>
        <v>7.6211690954130131E-3</v>
      </c>
      <c r="H56" s="86">
        <f t="shared" si="27"/>
        <v>2.4106253697715463E-2</v>
      </c>
      <c r="I56" s="86">
        <f t="shared" si="27"/>
        <v>4.8844910409127022E-2</v>
      </c>
      <c r="J56" s="86">
        <f t="shared" si="27"/>
        <v>8.3196321303908152E-2</v>
      </c>
      <c r="K56" s="86">
        <f t="shared" si="27"/>
        <v>0.10029875756760442</v>
      </c>
      <c r="L56" s="86">
        <f t="shared" si="27"/>
        <v>0.10727360703623957</v>
      </c>
      <c r="M56" s="86">
        <f t="shared" si="27"/>
        <v>0.11918582104091983</v>
      </c>
      <c r="N56" s="86">
        <f t="shared" si="27"/>
        <v>0.18327031129679283</v>
      </c>
      <c r="O56" s="86">
        <f t="shared" si="27"/>
        <v>0.19838802086492821</v>
      </c>
      <c r="P56" s="86">
        <f t="shared" si="27"/>
        <v>0.2496207009262755</v>
      </c>
      <c r="Q56" s="86">
        <f t="shared" si="27"/>
        <v>0.31054481042361459</v>
      </c>
      <c r="R56" s="86">
        <f t="shared" si="27"/>
        <v>8.271443181323479E-2</v>
      </c>
      <c r="S56" s="86">
        <f t="shared" si="27"/>
        <v>0.11336792384829324</v>
      </c>
      <c r="T56" s="86">
        <f t="shared" si="27"/>
        <v>0.15237089843513041</v>
      </c>
      <c r="U56" s="86">
        <f t="shared" si="27"/>
        <v>0.20625126052399259</v>
      </c>
      <c r="V56" s="86">
        <f t="shared" si="27"/>
        <v>0.25660289408458303</v>
      </c>
      <c r="W56" s="86">
        <f t="shared" si="27"/>
        <v>0.27511276738631019</v>
      </c>
      <c r="X56" s="86">
        <f t="shared" si="27"/>
        <v>0.34872841765254575</v>
      </c>
      <c r="Y56" s="86">
        <f t="shared" si="27"/>
        <v>0.38324621057762509</v>
      </c>
      <c r="Z56" s="86">
        <f t="shared" si="27"/>
        <v>0.38324621057762509</v>
      </c>
      <c r="AA56" s="86">
        <f t="shared" si="27"/>
        <v>0.38324621057762509</v>
      </c>
      <c r="AB56" s="86">
        <f t="shared" si="27"/>
        <v>0.38324621057762509</v>
      </c>
      <c r="AC56" s="86">
        <f t="shared" si="27"/>
        <v>0.38324621057762509</v>
      </c>
      <c r="AD56" s="165"/>
      <c r="AE56" s="4">
        <v>49</v>
      </c>
    </row>
    <row r="57" spans="1:31">
      <c r="A57" s="84" t="s">
        <v>73</v>
      </c>
      <c r="B57" s="86">
        <f>IFERROR(HLOOKUP($B$7,$F$8:$AC$75,AE57,FALSE),"-  ")</f>
        <v>0.40251081451866716</v>
      </c>
      <c r="E57" s="55"/>
      <c r="F57" s="86">
        <f>IFERROR(F55/F51,"-  ")</f>
        <v>3.52821825245878E-4</v>
      </c>
      <c r="G57" s="86">
        <f t="shared" ref="G57:AC57" si="28">IFERROR(G55/G51,"-  ")</f>
        <v>8.9581663598468433E-3</v>
      </c>
      <c r="H57" s="86">
        <f t="shared" si="28"/>
        <v>2.5270305287794795E-2</v>
      </c>
      <c r="I57" s="86">
        <f t="shared" si="28"/>
        <v>5.0420101534157789E-2</v>
      </c>
      <c r="J57" s="86">
        <f t="shared" si="28"/>
        <v>8.5668335977246171E-2</v>
      </c>
      <c r="K57" s="86">
        <f t="shared" si="28"/>
        <v>0.10200908184675023</v>
      </c>
      <c r="L57" s="86">
        <f t="shared" si="28"/>
        <v>0.12069695476850775</v>
      </c>
      <c r="M57" s="86">
        <f t="shared" si="28"/>
        <v>0.15347459215166656</v>
      </c>
      <c r="N57" s="86">
        <f t="shared" si="28"/>
        <v>0.23042421257637186</v>
      </c>
      <c r="O57" s="86">
        <f t="shared" si="28"/>
        <v>0.24563687488459343</v>
      </c>
      <c r="P57" s="86">
        <f t="shared" si="28"/>
        <v>0.33684334963075752</v>
      </c>
      <c r="Q57" s="86">
        <f t="shared" si="28"/>
        <v>0.38426645026921591</v>
      </c>
      <c r="R57" s="86">
        <f t="shared" si="28"/>
        <v>0.30956493941277602</v>
      </c>
      <c r="S57" s="86">
        <f t="shared" si="28"/>
        <v>0.2634991891110709</v>
      </c>
      <c r="T57" s="86">
        <f t="shared" si="28"/>
        <v>0.22215904108184181</v>
      </c>
      <c r="U57" s="86">
        <f t="shared" si="28"/>
        <v>0.28058402203321009</v>
      </c>
      <c r="V57" s="86">
        <f t="shared" si="28"/>
        <v>0.30023702818863501</v>
      </c>
      <c r="W57" s="86">
        <f t="shared" si="28"/>
        <v>0.31594405372240858</v>
      </c>
      <c r="X57" s="86">
        <f t="shared" si="28"/>
        <v>0.40606079721353733</v>
      </c>
      <c r="Y57" s="86">
        <f t="shared" si="28"/>
        <v>0.40251081451866716</v>
      </c>
      <c r="Z57" s="86">
        <f t="shared" si="28"/>
        <v>0.38324621057762509</v>
      </c>
      <c r="AA57" s="86">
        <f t="shared" si="28"/>
        <v>0.38324621057762509</v>
      </c>
      <c r="AB57" s="86">
        <f t="shared" si="28"/>
        <v>0.38324621057762509</v>
      </c>
      <c r="AC57" s="86">
        <f t="shared" si="28"/>
        <v>0.38324621057762509</v>
      </c>
      <c r="AD57" s="165"/>
      <c r="AE57" s="4">
        <v>50</v>
      </c>
    </row>
    <row r="58" spans="1:31">
      <c r="A58" s="84" t="s">
        <v>74</v>
      </c>
      <c r="B58" s="86">
        <f>IFERROR(HLOOKUP($B$7,$F$8:$AC$75,AE58,FALSE),"-  ")</f>
        <v>0.57486931586643764</v>
      </c>
      <c r="F58" s="86">
        <f>IFERROR(F53/F52,"-  ")</f>
        <v>4.2338619029505366E-3</v>
      </c>
      <c r="G58" s="86">
        <f t="shared" ref="G58:AC58" si="29">IFERROR(G53/G52,"-  ")</f>
        <v>4.5727014572478082E-2</v>
      </c>
      <c r="H58" s="86">
        <f t="shared" si="29"/>
        <v>9.6425014790861852E-2</v>
      </c>
      <c r="I58" s="86">
        <f t="shared" si="29"/>
        <v>0.14653473122738109</v>
      </c>
      <c r="J58" s="86">
        <f t="shared" si="29"/>
        <v>0.19967117112937954</v>
      </c>
      <c r="K58" s="86">
        <f t="shared" si="29"/>
        <v>0.20059751513520885</v>
      </c>
      <c r="L58" s="86">
        <f t="shared" si="29"/>
        <v>0.18389761206212499</v>
      </c>
      <c r="M58" s="86">
        <f t="shared" si="29"/>
        <v>0.17877873156137977</v>
      </c>
      <c r="N58" s="86">
        <f t="shared" si="29"/>
        <v>0.24436041506239045</v>
      </c>
      <c r="O58" s="86">
        <f t="shared" si="29"/>
        <v>0.23806562503791384</v>
      </c>
      <c r="P58" s="86">
        <f t="shared" si="29"/>
        <v>0.27231349191957333</v>
      </c>
      <c r="Q58" s="86">
        <f t="shared" si="29"/>
        <v>0.31054481042361459</v>
      </c>
      <c r="R58" s="86">
        <f t="shared" si="29"/>
        <v>0.99257318175881748</v>
      </c>
      <c r="S58" s="86">
        <f t="shared" si="29"/>
        <v>0.6802075430897595</v>
      </c>
      <c r="T58" s="86">
        <f t="shared" si="29"/>
        <v>0.60948359374052163</v>
      </c>
      <c r="U58" s="86">
        <f t="shared" si="29"/>
        <v>0.61875378157197791</v>
      </c>
      <c r="V58" s="86">
        <f t="shared" si="29"/>
        <v>0.61584694580299926</v>
      </c>
      <c r="W58" s="86">
        <f t="shared" si="29"/>
        <v>0.55022553477262037</v>
      </c>
      <c r="X58" s="86">
        <f t="shared" si="29"/>
        <v>0.59782014454722121</v>
      </c>
      <c r="Y58" s="86">
        <f t="shared" si="29"/>
        <v>0.57486931586643764</v>
      </c>
      <c r="Z58" s="86">
        <f t="shared" si="29"/>
        <v>0.51099494743683349</v>
      </c>
      <c r="AA58" s="86">
        <f t="shared" si="29"/>
        <v>0.45989545269315008</v>
      </c>
      <c r="AB58" s="86">
        <f t="shared" si="29"/>
        <v>0.41808677517559101</v>
      </c>
      <c r="AC58" s="86">
        <f t="shared" si="29"/>
        <v>0.38324621057762509</v>
      </c>
      <c r="AD58" s="165"/>
      <c r="AE58" s="4">
        <v>51</v>
      </c>
    </row>
    <row r="59" spans="1:31">
      <c r="A59" s="140" t="s">
        <v>51</v>
      </c>
      <c r="B59" s="14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65"/>
      <c r="AE59" s="4">
        <v>52</v>
      </c>
    </row>
    <row r="60" spans="1:31">
      <c r="A60" s="1" t="s">
        <v>52</v>
      </c>
      <c r="B60" s="33">
        <f>HLOOKUP($B$7,$F$8:$AC$75,AE60,FALSE)</f>
        <v>11209624</v>
      </c>
      <c r="F60" s="100">
        <f>SUM($F$4:$I$4)</f>
        <v>11209624</v>
      </c>
      <c r="G60" s="100">
        <f t="shared" ref="G60:AC60" si="30">SUM($F$4:$I$4)</f>
        <v>11209624</v>
      </c>
      <c r="H60" s="100">
        <f t="shared" si="30"/>
        <v>11209624</v>
      </c>
      <c r="I60" s="100">
        <f t="shared" si="30"/>
        <v>11209624</v>
      </c>
      <c r="J60" s="100">
        <f t="shared" si="30"/>
        <v>11209624</v>
      </c>
      <c r="K60" s="100">
        <f t="shared" si="30"/>
        <v>11209624</v>
      </c>
      <c r="L60" s="100">
        <f t="shared" si="30"/>
        <v>11209624</v>
      </c>
      <c r="M60" s="100">
        <f t="shared" si="30"/>
        <v>11209624</v>
      </c>
      <c r="N60" s="100">
        <f t="shared" si="30"/>
        <v>11209624</v>
      </c>
      <c r="O60" s="100">
        <f t="shared" si="30"/>
        <v>11209624</v>
      </c>
      <c r="P60" s="100">
        <f t="shared" si="30"/>
        <v>11209624</v>
      </c>
      <c r="Q60" s="100">
        <f t="shared" si="30"/>
        <v>11209624</v>
      </c>
      <c r="R60" s="100">
        <f t="shared" si="30"/>
        <v>11209624</v>
      </c>
      <c r="S60" s="100">
        <f t="shared" si="30"/>
        <v>11209624</v>
      </c>
      <c r="T60" s="100">
        <f t="shared" si="30"/>
        <v>11209624</v>
      </c>
      <c r="U60" s="100">
        <f t="shared" si="30"/>
        <v>11209624</v>
      </c>
      <c r="V60" s="100">
        <f t="shared" si="30"/>
        <v>11209624</v>
      </c>
      <c r="W60" s="100">
        <f t="shared" si="30"/>
        <v>11209624</v>
      </c>
      <c r="X60" s="100">
        <f t="shared" si="30"/>
        <v>11209624</v>
      </c>
      <c r="Y60" s="100">
        <f t="shared" si="30"/>
        <v>11209624</v>
      </c>
      <c r="Z60" s="100">
        <f t="shared" si="30"/>
        <v>11209624</v>
      </c>
      <c r="AA60" s="100">
        <f t="shared" si="30"/>
        <v>11209624</v>
      </c>
      <c r="AB60" s="100">
        <f>SUM($F$4:$I$4)</f>
        <v>11209624</v>
      </c>
      <c r="AC60" s="100">
        <f t="shared" si="30"/>
        <v>11209624</v>
      </c>
      <c r="AD60" s="165"/>
      <c r="AE60" s="4">
        <v>53</v>
      </c>
    </row>
    <row r="61" spans="1:31">
      <c r="A61" s="84" t="s">
        <v>58</v>
      </c>
      <c r="B61" s="48">
        <f>HLOOKUP($B$7,$F$8:$AC$75,AE61,FALSE)</f>
        <v>1944284.1199999996</v>
      </c>
      <c r="F61" s="99">
        <f>F53</f>
        <v>988.75</v>
      </c>
      <c r="G61" s="99">
        <f t="shared" ref="G61:P61" si="31">G53</f>
        <v>21357.61</v>
      </c>
      <c r="H61" s="99">
        <f t="shared" si="31"/>
        <v>67555.509999999995</v>
      </c>
      <c r="I61" s="99">
        <f t="shared" si="31"/>
        <v>136883.27000000002</v>
      </c>
      <c r="J61" s="99">
        <f t="shared" si="31"/>
        <v>233149.87000000002</v>
      </c>
      <c r="K61" s="99">
        <f t="shared" si="31"/>
        <v>281077.84000000003</v>
      </c>
      <c r="L61" s="99">
        <f t="shared" si="31"/>
        <v>300624.2</v>
      </c>
      <c r="M61" s="99">
        <f t="shared" si="31"/>
        <v>334007.06</v>
      </c>
      <c r="N61" s="99">
        <f t="shared" si="31"/>
        <v>513597.82</v>
      </c>
      <c r="O61" s="99">
        <f t="shared" si="31"/>
        <v>555963.78</v>
      </c>
      <c r="P61" s="99">
        <f t="shared" si="31"/>
        <v>699538.55</v>
      </c>
      <c r="Q61" s="99">
        <f>Q53</f>
        <v>870272.64000000013</v>
      </c>
      <c r="R61" s="99">
        <f>Q61+R40</f>
        <v>1102072.06</v>
      </c>
      <c r="S61" s="99">
        <f t="shared" ref="S61:AC61" si="32">R61+S40</f>
        <v>1187975.5900000001</v>
      </c>
      <c r="T61" s="99">
        <f t="shared" si="32"/>
        <v>1297277.76</v>
      </c>
      <c r="U61" s="99">
        <f t="shared" si="32"/>
        <v>1448272.41</v>
      </c>
      <c r="V61" s="99">
        <f t="shared" si="32"/>
        <v>1589378.13</v>
      </c>
      <c r="W61" s="99">
        <f t="shared" si="32"/>
        <v>1641250.3099999998</v>
      </c>
      <c r="X61" s="99">
        <f t="shared" si="32"/>
        <v>1847551.2499999998</v>
      </c>
      <c r="Y61" s="99">
        <f t="shared" si="32"/>
        <v>1944284.1199999996</v>
      </c>
      <c r="Z61" s="99">
        <f t="shared" si="32"/>
        <v>1944284.1199999996</v>
      </c>
      <c r="AA61" s="99">
        <f t="shared" si="32"/>
        <v>1944284.1199999996</v>
      </c>
      <c r="AB61" s="99">
        <f t="shared" si="32"/>
        <v>1944284.1199999996</v>
      </c>
      <c r="AC61" s="99">
        <f t="shared" si="32"/>
        <v>1944284.1199999996</v>
      </c>
      <c r="AD61" s="165"/>
      <c r="AE61" s="4">
        <v>54</v>
      </c>
    </row>
    <row r="62" spans="1:31">
      <c r="A62" s="89" t="s">
        <v>57</v>
      </c>
      <c r="B62" s="47">
        <f>HLOOKUP($B$7,$F$8:$AC$75,AE62,FALSE)</f>
        <v>1998271.3616719996</v>
      </c>
      <c r="F62" s="34">
        <f>F61+F54</f>
        <v>988.75</v>
      </c>
      <c r="G62" s="34">
        <f>G61+G54</f>
        <v>25104.419155832951</v>
      </c>
      <c r="H62" s="34">
        <f t="shared" ref="H62:AC62" si="33">H61+H54</f>
        <v>70817.655160347858</v>
      </c>
      <c r="I62" s="34">
        <f t="shared" si="33"/>
        <v>141297.595059933</v>
      </c>
      <c r="J62" s="34">
        <f t="shared" si="33"/>
        <v>240077.45875265053</v>
      </c>
      <c r="K62" s="34">
        <f t="shared" si="33"/>
        <v>285870.86302182393</v>
      </c>
      <c r="L62" s="34">
        <f t="shared" si="33"/>
        <v>338241.87022499472</v>
      </c>
      <c r="M62" s="34">
        <f t="shared" si="33"/>
        <v>430098.11789338326</v>
      </c>
      <c r="N62" s="34">
        <f t="shared" si="33"/>
        <v>645742.19586929993</v>
      </c>
      <c r="O62" s="34">
        <f t="shared" si="33"/>
        <v>688374.25199783396</v>
      </c>
      <c r="P62" s="34">
        <f t="shared" si="33"/>
        <v>943971.82406533265</v>
      </c>
      <c r="Q62" s="34">
        <f t="shared" si="33"/>
        <v>1076870.6058331523</v>
      </c>
      <c r="R62" s="34">
        <f t="shared" si="33"/>
        <v>1737799.2836</v>
      </c>
      <c r="S62" s="34">
        <f t="shared" si="33"/>
        <v>1608704.3485599998</v>
      </c>
      <c r="T62" s="34">
        <f t="shared" si="33"/>
        <v>1492852.4696819999</v>
      </c>
      <c r="U62" s="34">
        <f t="shared" si="33"/>
        <v>1656582.98685</v>
      </c>
      <c r="V62" s="34">
        <f t="shared" si="33"/>
        <v>1711658.6892179998</v>
      </c>
      <c r="W62" s="34">
        <f t="shared" si="33"/>
        <v>1755676.1518159998</v>
      </c>
      <c r="X62" s="34">
        <f t="shared" si="33"/>
        <v>2008219.8544759999</v>
      </c>
      <c r="Y62" s="34">
        <f t="shared" si="33"/>
        <v>1998271.3616719996</v>
      </c>
      <c r="Z62" s="34">
        <f t="shared" si="33"/>
        <v>1944284.1199999996</v>
      </c>
      <c r="AA62" s="34">
        <f t="shared" si="33"/>
        <v>1944284.1199999996</v>
      </c>
      <c r="AB62" s="34">
        <f t="shared" si="33"/>
        <v>1944284.1199999996</v>
      </c>
      <c r="AC62" s="34">
        <f t="shared" si="33"/>
        <v>1944284.1199999996</v>
      </c>
      <c r="AD62" s="165"/>
      <c r="AE62" s="4">
        <v>55</v>
      </c>
    </row>
    <row r="63" spans="1:31">
      <c r="A63" s="84" t="s">
        <v>53</v>
      </c>
      <c r="B63" s="86">
        <f>IFERROR(HLOOKUP($B$7,$F$8:$AC$75,AE63,FALSE),"-  ")</f>
        <v>0.17344775525030989</v>
      </c>
      <c r="F63" s="86">
        <f>IFERROR(F61/F60,"-  ")</f>
        <v>8.8205456311469499E-5</v>
      </c>
      <c r="G63" s="86">
        <f t="shared" ref="G63:AC63" si="34">IFERROR(G61/G60,"-  ")</f>
        <v>1.9052922738532533E-3</v>
      </c>
      <c r="H63" s="86">
        <f t="shared" si="34"/>
        <v>6.0265634244288657E-3</v>
      </c>
      <c r="I63" s="86">
        <f t="shared" si="34"/>
        <v>1.2211227602281756E-2</v>
      </c>
      <c r="J63" s="86">
        <f t="shared" si="34"/>
        <v>2.0799080325977038E-2</v>
      </c>
      <c r="K63" s="86">
        <f t="shared" si="34"/>
        <v>2.5074689391901106E-2</v>
      </c>
      <c r="L63" s="86">
        <f t="shared" si="34"/>
        <v>2.6818401759059893E-2</v>
      </c>
      <c r="M63" s="86">
        <f t="shared" si="34"/>
        <v>2.9796455260229959E-2</v>
      </c>
      <c r="N63" s="86">
        <f t="shared" si="34"/>
        <v>4.5817577824198208E-2</v>
      </c>
      <c r="O63" s="86">
        <f t="shared" si="34"/>
        <v>4.9597005216232053E-2</v>
      </c>
      <c r="P63" s="86">
        <f t="shared" si="34"/>
        <v>6.2405175231568875E-2</v>
      </c>
      <c r="Q63" s="86">
        <f t="shared" si="34"/>
        <v>7.7636202605903648E-2</v>
      </c>
      <c r="R63" s="86">
        <f t="shared" si="34"/>
        <v>9.8314810559212346E-2</v>
      </c>
      <c r="S63" s="86">
        <f t="shared" si="34"/>
        <v>0.10597818356797695</v>
      </c>
      <c r="T63" s="86">
        <f t="shared" si="34"/>
        <v>0.11572892721468624</v>
      </c>
      <c r="U63" s="86">
        <f t="shared" si="34"/>
        <v>0.12919901773690179</v>
      </c>
      <c r="V63" s="86">
        <f t="shared" si="34"/>
        <v>0.14178692612704938</v>
      </c>
      <c r="W63" s="86">
        <f t="shared" si="34"/>
        <v>0.14641439445248117</v>
      </c>
      <c r="X63" s="86">
        <f t="shared" si="34"/>
        <v>0.16481830701904004</v>
      </c>
      <c r="Y63" s="86">
        <f t="shared" si="34"/>
        <v>0.17344775525030989</v>
      </c>
      <c r="Z63" s="86">
        <f t="shared" si="34"/>
        <v>0.17344775525030989</v>
      </c>
      <c r="AA63" s="86">
        <f t="shared" si="34"/>
        <v>0.17344775525030989</v>
      </c>
      <c r="AB63" s="86">
        <f t="shared" si="34"/>
        <v>0.17344775525030989</v>
      </c>
      <c r="AC63" s="86">
        <f t="shared" si="34"/>
        <v>0.17344775525030989</v>
      </c>
      <c r="AD63" s="165"/>
      <c r="AE63" s="4">
        <v>56</v>
      </c>
    </row>
    <row r="64" spans="1:31">
      <c r="A64" s="84" t="s">
        <v>54</v>
      </c>
      <c r="B64" s="86">
        <f>IFERROR(HLOOKUP($B$7,$F$8:$AC$75,AE64,FALSE),"-  ")</f>
        <v>0.1782639062355704</v>
      </c>
      <c r="F64" s="86">
        <f>IFERROR(F62/F60,"-  ")</f>
        <v>8.8205456311469499E-5</v>
      </c>
      <c r="G64" s="86">
        <f t="shared" ref="G64:AC64" si="35">IFERROR(G62/G60,"-  ")</f>
        <v>2.2395415899617108E-3</v>
      </c>
      <c r="H64" s="86">
        <f t="shared" si="35"/>
        <v>6.3175763219486987E-3</v>
      </c>
      <c r="I64" s="86">
        <f t="shared" si="35"/>
        <v>1.2605025383539447E-2</v>
      </c>
      <c r="J64" s="86">
        <f t="shared" si="35"/>
        <v>2.1417083994311543E-2</v>
      </c>
      <c r="K64" s="86">
        <f t="shared" si="35"/>
        <v>2.5502270461687557E-2</v>
      </c>
      <c r="L64" s="86">
        <f t="shared" si="35"/>
        <v>3.0174238692126938E-2</v>
      </c>
      <c r="M64" s="86">
        <f t="shared" si="35"/>
        <v>3.836864803791664E-2</v>
      </c>
      <c r="N64" s="86">
        <f t="shared" si="35"/>
        <v>5.7606053144092964E-2</v>
      </c>
      <c r="O64" s="86">
        <f t="shared" si="35"/>
        <v>6.1409218721148358E-2</v>
      </c>
      <c r="P64" s="86">
        <f t="shared" si="35"/>
        <v>8.4210837407689379E-2</v>
      </c>
      <c r="Q64" s="86">
        <f t="shared" si="35"/>
        <v>9.6066612567303977E-2</v>
      </c>
      <c r="R64" s="86">
        <f t="shared" si="35"/>
        <v>0.15502743745909764</v>
      </c>
      <c r="S64" s="86">
        <f t="shared" si="35"/>
        <v>0.14351099988367139</v>
      </c>
      <c r="T64" s="86">
        <f t="shared" si="35"/>
        <v>0.13317596287636407</v>
      </c>
      <c r="U64" s="86">
        <f t="shared" si="35"/>
        <v>0.14778220811420614</v>
      </c>
      <c r="V64" s="86">
        <f t="shared" si="35"/>
        <v>0.15269545965306239</v>
      </c>
      <c r="W64" s="86">
        <f t="shared" si="35"/>
        <v>0.15662221603650575</v>
      </c>
      <c r="X64" s="86">
        <f t="shared" si="35"/>
        <v>0.17915140190928794</v>
      </c>
      <c r="Y64" s="86">
        <f t="shared" si="35"/>
        <v>0.1782639062355704</v>
      </c>
      <c r="Z64" s="86">
        <f t="shared" si="35"/>
        <v>0.17344775525030989</v>
      </c>
      <c r="AA64" s="86">
        <f t="shared" si="35"/>
        <v>0.17344775525030989</v>
      </c>
      <c r="AB64" s="86">
        <f t="shared" si="35"/>
        <v>0.17344775525030989</v>
      </c>
      <c r="AC64" s="86">
        <f t="shared" si="35"/>
        <v>0.17344775525030989</v>
      </c>
      <c r="AD64" s="165"/>
      <c r="AE64" s="4">
        <v>57</v>
      </c>
    </row>
    <row r="65" spans="1:31">
      <c r="A65" s="140" t="s">
        <v>15</v>
      </c>
      <c r="B65" s="141"/>
      <c r="F65" s="17"/>
      <c r="G65" s="17"/>
      <c r="H65" s="17"/>
      <c r="I65" s="17"/>
      <c r="J65" s="17"/>
      <c r="K65" s="17"/>
      <c r="L65" s="17"/>
      <c r="M65" s="17"/>
      <c r="N65" s="17"/>
      <c r="O65" s="17"/>
      <c r="P65" s="17"/>
      <c r="Q65" s="17"/>
      <c r="R65" s="17"/>
      <c r="S65" s="17"/>
      <c r="T65" s="17"/>
      <c r="U65" s="17"/>
      <c r="V65" s="17"/>
      <c r="W65" s="17"/>
      <c r="X65" s="17"/>
      <c r="Y65" s="17"/>
      <c r="Z65" s="17"/>
      <c r="AA65" s="17"/>
      <c r="AB65" s="17"/>
      <c r="AC65" s="17"/>
      <c r="AD65" s="160"/>
      <c r="AE65" s="4">
        <v>58</v>
      </c>
    </row>
    <row r="66" spans="1:31">
      <c r="A66" s="18" t="s">
        <v>16</v>
      </c>
      <c r="B66" s="39">
        <f>HLOOKUP($B$7,$F$8:$AC$75,AE66,FALSE)</f>
        <v>0</v>
      </c>
      <c r="E66" s="143" t="s">
        <v>30</v>
      </c>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0"/>
      <c r="AE66" s="4">
        <v>59</v>
      </c>
    </row>
    <row r="67" spans="1:31">
      <c r="A67" s="18" t="s">
        <v>17</v>
      </c>
      <c r="B67" s="39">
        <f>HLOOKUP($B$7,$F$8:$AC$75,AE67,FALSE)</f>
        <v>0</v>
      </c>
      <c r="E67" s="143" t="s">
        <v>30</v>
      </c>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0"/>
      <c r="AE67" s="4">
        <v>60</v>
      </c>
    </row>
    <row r="68" spans="1:31">
      <c r="A68" s="18" t="s">
        <v>18</v>
      </c>
      <c r="B68" s="39">
        <f>HLOOKUP($B$7,$F$8:$AC$75,AE68,FALSE)</f>
        <v>0</v>
      </c>
      <c r="E68" s="143" t="s">
        <v>30</v>
      </c>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0"/>
      <c r="AE68" s="4">
        <v>61</v>
      </c>
    </row>
    <row r="69" spans="1:31">
      <c r="A69" s="18" t="s">
        <v>19</v>
      </c>
      <c r="B69" s="39">
        <f>HLOOKUP($B$7,$F$8:$AC$75,AE69,FALSE)</f>
        <v>0.9</v>
      </c>
      <c r="E69" s="143" t="s">
        <v>31</v>
      </c>
      <c r="F69" s="167">
        <v>0.9</v>
      </c>
      <c r="G69" s="167">
        <v>0.9</v>
      </c>
      <c r="H69" s="167">
        <v>0.9</v>
      </c>
      <c r="I69" s="167">
        <v>0.9</v>
      </c>
      <c r="J69" s="167">
        <v>0.9</v>
      </c>
      <c r="K69" s="167">
        <v>0.9</v>
      </c>
      <c r="L69" s="167">
        <v>0.9</v>
      </c>
      <c r="M69" s="167">
        <v>0.9</v>
      </c>
      <c r="N69" s="167">
        <v>0.9</v>
      </c>
      <c r="O69" s="167">
        <v>0.9</v>
      </c>
      <c r="P69" s="167">
        <v>0.9</v>
      </c>
      <c r="Q69" s="167">
        <v>0.9</v>
      </c>
      <c r="R69" s="167">
        <v>0.9</v>
      </c>
      <c r="S69" s="167">
        <v>0.9</v>
      </c>
      <c r="T69" s="167">
        <v>0.9</v>
      </c>
      <c r="U69" s="167">
        <v>0.9</v>
      </c>
      <c r="V69" s="167">
        <v>0.9</v>
      </c>
      <c r="W69" s="167">
        <v>0.9</v>
      </c>
      <c r="X69" s="167">
        <v>0.9</v>
      </c>
      <c r="Y69" s="167">
        <v>0.9</v>
      </c>
      <c r="Z69" s="167"/>
      <c r="AA69" s="167"/>
      <c r="AB69" s="167"/>
      <c r="AC69" s="167"/>
      <c r="AD69" s="160"/>
      <c r="AE69" s="4">
        <v>62</v>
      </c>
    </row>
    <row r="70" spans="1:31">
      <c r="A70" s="140" t="s">
        <v>6</v>
      </c>
      <c r="B70" s="141"/>
      <c r="F70" s="17"/>
      <c r="G70" s="17"/>
      <c r="H70" s="17"/>
      <c r="I70" s="17"/>
      <c r="J70" s="17"/>
      <c r="K70" s="17"/>
      <c r="L70" s="17"/>
      <c r="M70" s="17"/>
      <c r="N70" s="17"/>
      <c r="O70" s="17"/>
      <c r="P70" s="17"/>
      <c r="Q70" s="17"/>
      <c r="R70" s="17"/>
      <c r="S70" s="17"/>
      <c r="T70" s="17"/>
      <c r="U70" s="17"/>
      <c r="V70" s="17"/>
      <c r="W70" s="17"/>
      <c r="X70" s="17"/>
      <c r="Y70" s="17"/>
      <c r="Z70" s="17"/>
      <c r="AA70" s="17"/>
      <c r="AB70" s="17"/>
      <c r="AC70" s="17"/>
      <c r="AD70" s="160"/>
      <c r="AE70" s="4">
        <v>63</v>
      </c>
    </row>
    <row r="71" spans="1:31">
      <c r="A71" s="18" t="s">
        <v>1</v>
      </c>
      <c r="B71" s="19">
        <f>HLOOKUP($B$7,$F$8:$AC$75,AE71,FALSE)</f>
        <v>1869</v>
      </c>
      <c r="E71" s="143" t="s">
        <v>110</v>
      </c>
      <c r="F71" s="144">
        <v>14</v>
      </c>
      <c r="G71" s="144">
        <v>61</v>
      </c>
      <c r="H71" s="144">
        <v>136</v>
      </c>
      <c r="I71" s="144">
        <v>193</v>
      </c>
      <c r="J71" s="144">
        <v>264</v>
      </c>
      <c r="K71" s="144">
        <v>334</v>
      </c>
      <c r="L71" s="144">
        <v>410</v>
      </c>
      <c r="M71" s="144">
        <v>511</v>
      </c>
      <c r="N71" s="144">
        <v>586</v>
      </c>
      <c r="O71" s="144">
        <v>748</v>
      </c>
      <c r="P71" s="144">
        <v>877</v>
      </c>
      <c r="Q71" s="144">
        <v>1062</v>
      </c>
      <c r="R71" s="144">
        <v>1194</v>
      </c>
      <c r="S71" s="144">
        <v>1297</v>
      </c>
      <c r="T71" s="144">
        <v>1412</v>
      </c>
      <c r="U71" s="144">
        <v>1513</v>
      </c>
      <c r="V71" s="318">
        <v>1603</v>
      </c>
      <c r="W71" s="388">
        <v>1702</v>
      </c>
      <c r="X71" s="144">
        <v>1787</v>
      </c>
      <c r="Y71" s="144">
        <v>1869</v>
      </c>
      <c r="Z71" s="144"/>
      <c r="AA71" s="144"/>
      <c r="AB71" s="144"/>
      <c r="AC71" s="144"/>
      <c r="AD71" s="164"/>
      <c r="AE71" s="4">
        <v>64</v>
      </c>
    </row>
    <row r="72" spans="1:31">
      <c r="A72" s="18" t="s">
        <v>32</v>
      </c>
      <c r="B72" s="19">
        <f>HLOOKUP($B$7,$F$8:$AC$75,AE72,FALSE)</f>
        <v>1269</v>
      </c>
      <c r="E72" s="143" t="s">
        <v>110</v>
      </c>
      <c r="F72" s="144">
        <v>0</v>
      </c>
      <c r="G72" s="144">
        <v>33</v>
      </c>
      <c r="H72" s="144">
        <v>59</v>
      </c>
      <c r="I72" s="144">
        <v>105</v>
      </c>
      <c r="J72" s="144">
        <v>113</v>
      </c>
      <c r="K72" s="144">
        <v>146</v>
      </c>
      <c r="L72" s="144">
        <v>214</v>
      </c>
      <c r="M72" s="144">
        <v>286</v>
      </c>
      <c r="N72" s="144">
        <v>330</v>
      </c>
      <c r="O72" s="144">
        <v>423</v>
      </c>
      <c r="P72" s="144">
        <v>526</v>
      </c>
      <c r="Q72" s="144">
        <v>642</v>
      </c>
      <c r="R72" s="144">
        <v>767</v>
      </c>
      <c r="S72" s="144">
        <v>869</v>
      </c>
      <c r="T72" s="144">
        <v>976</v>
      </c>
      <c r="U72" s="144">
        <v>1041</v>
      </c>
      <c r="V72" s="318">
        <v>1101</v>
      </c>
      <c r="W72" s="388">
        <v>1142</v>
      </c>
      <c r="X72" s="144">
        <v>1202</v>
      </c>
      <c r="Y72" s="144">
        <v>1269</v>
      </c>
      <c r="Z72" s="144"/>
      <c r="AA72" s="144"/>
      <c r="AB72" s="144"/>
      <c r="AC72" s="144"/>
      <c r="AD72" s="164"/>
      <c r="AE72" s="4">
        <v>65</v>
      </c>
    </row>
    <row r="73" spans="1:31" s="4" customFormat="1">
      <c r="A73" s="140" t="s">
        <v>27</v>
      </c>
      <c r="B73" s="141"/>
      <c r="C73" s="40"/>
      <c r="E73" s="40"/>
      <c r="F73" s="17"/>
      <c r="G73" s="17"/>
      <c r="H73" s="17"/>
      <c r="I73" s="17"/>
      <c r="J73" s="17"/>
      <c r="K73" s="17"/>
      <c r="L73" s="17"/>
      <c r="M73" s="17"/>
      <c r="N73" s="17"/>
      <c r="O73" s="17"/>
      <c r="P73" s="17"/>
      <c r="Q73" s="17"/>
      <c r="R73" s="17"/>
      <c r="S73" s="17"/>
      <c r="T73" s="17"/>
      <c r="U73" s="17"/>
      <c r="V73" s="17"/>
      <c r="W73" s="17"/>
      <c r="X73" s="17"/>
      <c r="Y73" s="17"/>
      <c r="Z73" s="17"/>
      <c r="AA73" s="17"/>
      <c r="AB73" s="17"/>
      <c r="AC73" s="17"/>
      <c r="AD73" s="160"/>
      <c r="AE73" s="4">
        <v>66</v>
      </c>
    </row>
    <row r="74" spans="1:31" s="4" customFormat="1">
      <c r="A74" s="18" t="s">
        <v>103</v>
      </c>
      <c r="B74" s="19">
        <f>HLOOKUP($B$7,$F$8:$AC$75,AE75,FALSE)</f>
        <v>0</v>
      </c>
      <c r="C74" s="51"/>
      <c r="D74" s="52"/>
      <c r="E74" s="168" t="s">
        <v>28</v>
      </c>
      <c r="F74" s="41">
        <v>34158</v>
      </c>
      <c r="G74" s="41">
        <v>34158</v>
      </c>
      <c r="H74" s="153">
        <v>34158</v>
      </c>
      <c r="I74" s="41">
        <v>34158</v>
      </c>
      <c r="J74" s="41">
        <v>34158</v>
      </c>
      <c r="K74" s="153">
        <v>34158</v>
      </c>
      <c r="L74" s="41">
        <v>34158</v>
      </c>
      <c r="M74" s="41">
        <v>34158</v>
      </c>
      <c r="N74" s="153">
        <v>34158</v>
      </c>
      <c r="O74" s="41">
        <v>34158</v>
      </c>
      <c r="P74" s="41">
        <v>34158</v>
      </c>
      <c r="Q74" s="153">
        <v>34158</v>
      </c>
      <c r="R74" s="41">
        <v>34158</v>
      </c>
      <c r="S74" s="41">
        <v>34158</v>
      </c>
      <c r="T74" s="153">
        <v>34158</v>
      </c>
      <c r="U74" s="41">
        <v>34158</v>
      </c>
      <c r="V74" s="41">
        <v>34158</v>
      </c>
      <c r="W74" s="376">
        <v>34158</v>
      </c>
      <c r="X74" s="41">
        <v>34158</v>
      </c>
      <c r="Y74" s="396">
        <v>34158</v>
      </c>
      <c r="Z74" s="153"/>
      <c r="AA74" s="41">
        <f>Z74</f>
        <v>0</v>
      </c>
      <c r="AB74" s="41">
        <f>Z74</f>
        <v>0</v>
      </c>
      <c r="AC74" s="153"/>
      <c r="AD74" s="160"/>
      <c r="AE74" s="4">
        <v>67</v>
      </c>
    </row>
    <row r="75" spans="1:31" s="4" customFormat="1" ht="15" customHeight="1">
      <c r="A75" s="18" t="s">
        <v>104</v>
      </c>
      <c r="B75" s="19">
        <f>HLOOKUP($B$7,$F$8:$AC$75,AE75,FALSE)</f>
        <v>0</v>
      </c>
      <c r="C75" s="40"/>
      <c r="D75" s="40"/>
      <c r="E75" s="168" t="s">
        <v>28</v>
      </c>
      <c r="F75" s="41">
        <v>0</v>
      </c>
      <c r="G75" s="41">
        <v>0</v>
      </c>
      <c r="H75" s="153">
        <v>0</v>
      </c>
      <c r="I75" s="41">
        <v>0</v>
      </c>
      <c r="J75" s="41">
        <v>0</v>
      </c>
      <c r="K75" s="153">
        <v>0</v>
      </c>
      <c r="L75" s="41">
        <v>0</v>
      </c>
      <c r="M75" s="41">
        <v>0</v>
      </c>
      <c r="N75" s="153">
        <v>0</v>
      </c>
      <c r="O75" s="41">
        <v>0</v>
      </c>
      <c r="P75" s="41">
        <v>0</v>
      </c>
      <c r="Q75" s="153">
        <v>0</v>
      </c>
      <c r="R75" s="41">
        <f>Q75</f>
        <v>0</v>
      </c>
      <c r="S75" s="41">
        <f>Q75</f>
        <v>0</v>
      </c>
      <c r="T75" s="153">
        <v>0</v>
      </c>
      <c r="U75" s="41">
        <f>T75</f>
        <v>0</v>
      </c>
      <c r="V75" s="41">
        <f>T75</f>
        <v>0</v>
      </c>
      <c r="W75" s="153">
        <v>0</v>
      </c>
      <c r="X75" s="41">
        <v>0</v>
      </c>
      <c r="Y75" s="396">
        <v>0</v>
      </c>
      <c r="Z75" s="153"/>
      <c r="AA75" s="41">
        <f>Z75</f>
        <v>0</v>
      </c>
      <c r="AB75" s="41">
        <f>Z75</f>
        <v>0</v>
      </c>
      <c r="AC75" s="153"/>
      <c r="AD75" s="160"/>
      <c r="AE75" s="4">
        <v>68</v>
      </c>
    </row>
    <row r="76" spans="1:31" s="4" customFormat="1" ht="15" customHeight="1">
      <c r="C76" s="40"/>
      <c r="D76" s="40"/>
      <c r="E76" s="40"/>
      <c r="F76" s="40"/>
      <c r="G76" s="40"/>
      <c r="H76" s="40"/>
      <c r="I76" s="40"/>
      <c r="J76" s="40"/>
      <c r="K76" s="40"/>
      <c r="L76" s="40"/>
      <c r="M76" s="40"/>
      <c r="N76" s="40"/>
      <c r="O76" s="40"/>
      <c r="P76" s="40"/>
      <c r="Q76" s="40"/>
      <c r="R76" s="40"/>
      <c r="S76" s="40"/>
      <c r="T76" s="40"/>
      <c r="U76" s="40"/>
      <c r="V76" s="436"/>
      <c r="W76" s="438"/>
      <c r="X76" s="40"/>
      <c r="Y76" s="40"/>
      <c r="Z76" s="40"/>
      <c r="AA76" s="40"/>
      <c r="AB76" s="40"/>
      <c r="AC76" s="40"/>
      <c r="AD76" s="40"/>
    </row>
    <row r="77" spans="1:31" s="4" customFormat="1">
      <c r="A77" s="70" t="s">
        <v>36</v>
      </c>
      <c r="B77" s="67"/>
      <c r="C77" s="40"/>
    </row>
    <row r="78" spans="1:31" s="4" customFormat="1">
      <c r="A78" s="140" t="s">
        <v>26</v>
      </c>
      <c r="B78" s="12"/>
      <c r="C78" s="40"/>
      <c r="Q78" s="154"/>
      <c r="R78" s="154"/>
      <c r="S78" s="154"/>
      <c r="T78" s="154"/>
      <c r="U78" s="154"/>
      <c r="V78" s="154"/>
    </row>
    <row r="79" spans="1:31" s="4" customFormat="1">
      <c r="A79" s="82">
        <f>VLOOKUP(B7,E88:T111,2,FALSE)</f>
        <v>0</v>
      </c>
      <c r="B79" s="69"/>
      <c r="C79" s="40"/>
      <c r="Q79" s="154"/>
      <c r="R79" s="154"/>
      <c r="S79" s="154"/>
      <c r="T79" s="154"/>
      <c r="U79" s="154"/>
      <c r="V79" s="154"/>
    </row>
    <row r="80" spans="1:31" s="4" customFormat="1">
      <c r="A80" s="140" t="s">
        <v>99</v>
      </c>
      <c r="B80" s="12"/>
      <c r="C80" s="40"/>
    </row>
    <row r="81" spans="1:30" s="4" customFormat="1">
      <c r="A81" s="82">
        <f>VLOOKUP(B7,E88:T111,6,FALSE)</f>
        <v>0</v>
      </c>
      <c r="B81" s="69"/>
      <c r="C81" s="40"/>
    </row>
    <row r="82" spans="1:30" s="4" customFormat="1">
      <c r="A82" s="140" t="s">
        <v>37</v>
      </c>
      <c r="B82" s="12"/>
      <c r="C82" s="40"/>
    </row>
    <row r="83" spans="1:30" s="4" customFormat="1">
      <c r="A83" s="82">
        <f>VLOOKUP(B7,E88:T111,10,FALSE)</f>
        <v>0</v>
      </c>
      <c r="B83" s="76"/>
      <c r="C83" s="40"/>
    </row>
    <row r="84" spans="1:30">
      <c r="A84" s="140" t="s">
        <v>49</v>
      </c>
    </row>
    <row r="85" spans="1:30">
      <c r="A85" s="82">
        <f>VLOOKUP(B7,E88:T111,14,FALSE)</f>
        <v>0</v>
      </c>
      <c r="D85" s="444" t="s">
        <v>35</v>
      </c>
      <c r="E85" s="444"/>
      <c r="F85" s="444"/>
      <c r="G85" s="444"/>
      <c r="H85" s="444"/>
      <c r="I85" s="40"/>
      <c r="J85" s="40"/>
      <c r="K85" s="40"/>
      <c r="L85" s="40"/>
      <c r="M85" s="40"/>
      <c r="N85" s="40"/>
      <c r="O85" s="40"/>
      <c r="P85" s="40"/>
      <c r="Q85" s="40"/>
      <c r="R85" s="40"/>
      <c r="S85" s="40"/>
      <c r="T85" s="40"/>
      <c r="U85" s="40"/>
      <c r="V85" s="40"/>
      <c r="W85" s="40"/>
      <c r="X85" s="40"/>
      <c r="Y85" s="40"/>
      <c r="Z85" s="40"/>
      <c r="AA85" s="40"/>
      <c r="AB85" s="40"/>
      <c r="AC85" s="40"/>
      <c r="AD85" s="40"/>
    </row>
    <row r="86" spans="1:3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c r="D87" s="40"/>
      <c r="E87" s="3"/>
      <c r="F87" s="443" t="s">
        <v>26</v>
      </c>
      <c r="G87" s="443"/>
      <c r="H87" s="443"/>
      <c r="I87" s="443"/>
      <c r="J87" s="443" t="s">
        <v>99</v>
      </c>
      <c r="K87" s="443"/>
      <c r="L87" s="443"/>
      <c r="M87" s="443"/>
      <c r="N87" s="443" t="s">
        <v>34</v>
      </c>
      <c r="O87" s="443"/>
      <c r="P87" s="443"/>
      <c r="Q87" s="443"/>
      <c r="R87" s="443" t="s">
        <v>49</v>
      </c>
      <c r="S87" s="443"/>
      <c r="T87" s="443"/>
      <c r="U87" s="133"/>
      <c r="V87" s="133"/>
      <c r="W87" s="133"/>
      <c r="X87" s="133"/>
      <c r="Y87" s="133"/>
      <c r="Z87" s="133"/>
      <c r="AA87" s="133"/>
      <c r="AB87" s="133"/>
      <c r="AC87" s="133"/>
    </row>
    <row r="88" spans="1:30">
      <c r="D88" s="40"/>
      <c r="E88" s="14">
        <v>40909</v>
      </c>
      <c r="F88" s="442" t="s">
        <v>129</v>
      </c>
      <c r="G88" s="442"/>
      <c r="H88" s="442"/>
      <c r="I88" s="442"/>
      <c r="J88" s="447"/>
      <c r="K88" s="447"/>
      <c r="L88" s="447"/>
      <c r="M88" s="447"/>
      <c r="N88" s="447"/>
      <c r="O88" s="447"/>
      <c r="P88" s="447"/>
      <c r="Q88" s="447"/>
      <c r="R88" s="446"/>
      <c r="S88" s="446"/>
      <c r="T88" s="446"/>
    </row>
    <row r="89" spans="1:30">
      <c r="D89" s="40"/>
      <c r="E89" s="14">
        <v>40940</v>
      </c>
      <c r="F89" s="442"/>
      <c r="G89" s="442"/>
      <c r="H89" s="442"/>
      <c r="I89" s="442"/>
      <c r="J89" s="447"/>
      <c r="K89" s="447"/>
      <c r="L89" s="447"/>
      <c r="M89" s="447"/>
      <c r="N89" s="447"/>
      <c r="O89" s="447"/>
      <c r="P89" s="447"/>
      <c r="Q89" s="447"/>
      <c r="R89" s="446"/>
      <c r="S89" s="446"/>
      <c r="T89" s="446"/>
    </row>
    <row r="90" spans="1:30" ht="30" customHeight="1">
      <c r="D90" s="40"/>
      <c r="E90" s="14">
        <v>40969</v>
      </c>
      <c r="F90" s="451" t="s">
        <v>130</v>
      </c>
      <c r="G90" s="452"/>
      <c r="H90" s="452"/>
      <c r="I90" s="453"/>
      <c r="J90" s="447"/>
      <c r="K90" s="447"/>
      <c r="L90" s="447"/>
      <c r="M90" s="447"/>
      <c r="N90" s="447"/>
      <c r="O90" s="447"/>
      <c r="P90" s="447"/>
      <c r="Q90" s="447"/>
      <c r="R90" s="446" t="s">
        <v>132</v>
      </c>
      <c r="S90" s="446"/>
      <c r="T90" s="446"/>
    </row>
    <row r="91" spans="1:30" ht="103.5" customHeight="1">
      <c r="D91" s="40"/>
      <c r="E91" s="14">
        <v>41000</v>
      </c>
      <c r="F91" s="451" t="s">
        <v>123</v>
      </c>
      <c r="G91" s="452"/>
      <c r="H91" s="452"/>
      <c r="I91" s="453"/>
      <c r="J91" s="447"/>
      <c r="K91" s="447"/>
      <c r="L91" s="447"/>
      <c r="M91" s="447"/>
      <c r="N91" s="447"/>
      <c r="O91" s="447"/>
      <c r="P91" s="447"/>
      <c r="Q91" s="447"/>
      <c r="R91" s="455" t="s">
        <v>133</v>
      </c>
      <c r="S91" s="456"/>
      <c r="T91" s="457"/>
    </row>
    <row r="92" spans="1:30" ht="100.5" customHeight="1">
      <c r="D92" s="40"/>
      <c r="E92" s="14">
        <v>41030</v>
      </c>
      <c r="F92" s="448" t="s">
        <v>124</v>
      </c>
      <c r="G92" s="449"/>
      <c r="H92" s="449"/>
      <c r="I92" s="450"/>
      <c r="J92" s="447"/>
      <c r="K92" s="447"/>
      <c r="L92" s="447"/>
      <c r="M92" s="447"/>
      <c r="N92" s="447"/>
      <c r="O92" s="447"/>
      <c r="P92" s="447"/>
      <c r="Q92" s="447"/>
      <c r="R92" s="455" t="s">
        <v>134</v>
      </c>
      <c r="S92" s="456"/>
      <c r="T92" s="457"/>
    </row>
    <row r="93" spans="1:30" ht="20.25" customHeight="1">
      <c r="D93" s="40"/>
      <c r="E93" s="14">
        <v>41061</v>
      </c>
      <c r="F93" s="442" t="s">
        <v>131</v>
      </c>
      <c r="G93" s="442"/>
      <c r="H93" s="442"/>
      <c r="I93" s="442"/>
      <c r="J93" s="447"/>
      <c r="K93" s="447"/>
      <c r="L93" s="447"/>
      <c r="M93" s="447"/>
      <c r="N93" s="447"/>
      <c r="O93" s="447"/>
      <c r="P93" s="447"/>
      <c r="Q93" s="447"/>
      <c r="R93" s="446"/>
      <c r="S93" s="446"/>
      <c r="T93" s="446"/>
    </row>
    <row r="94" spans="1:30" ht="70.5" customHeight="1">
      <c r="D94" s="40"/>
      <c r="E94" s="14">
        <v>41091</v>
      </c>
      <c r="F94" s="442" t="s">
        <v>125</v>
      </c>
      <c r="G94" s="442"/>
      <c r="H94" s="442"/>
      <c r="I94" s="442"/>
      <c r="J94" s="447"/>
      <c r="K94" s="447"/>
      <c r="L94" s="447"/>
      <c r="M94" s="447"/>
      <c r="N94" s="447"/>
      <c r="O94" s="447"/>
      <c r="P94" s="447"/>
      <c r="Q94" s="447"/>
      <c r="R94" s="455" t="s">
        <v>135</v>
      </c>
      <c r="S94" s="456"/>
      <c r="T94" s="457"/>
    </row>
    <row r="95" spans="1:30">
      <c r="D95" s="40"/>
      <c r="E95" s="14">
        <v>41122</v>
      </c>
      <c r="F95" s="442"/>
      <c r="G95" s="442"/>
      <c r="H95" s="442"/>
      <c r="I95" s="442"/>
      <c r="J95" s="447"/>
      <c r="K95" s="447"/>
      <c r="L95" s="447"/>
      <c r="M95" s="447"/>
      <c r="N95" s="447"/>
      <c r="O95" s="447"/>
      <c r="P95" s="447"/>
      <c r="Q95" s="447"/>
      <c r="R95" s="445" t="s">
        <v>121</v>
      </c>
      <c r="S95" s="445"/>
      <c r="T95" s="445"/>
    </row>
    <row r="96" spans="1:30">
      <c r="D96" s="43"/>
      <c r="E96" s="14">
        <v>41153</v>
      </c>
      <c r="F96" s="442"/>
      <c r="G96" s="442"/>
      <c r="H96" s="442"/>
      <c r="I96" s="442"/>
      <c r="J96" s="447"/>
      <c r="K96" s="447"/>
      <c r="L96" s="447"/>
      <c r="M96" s="447"/>
      <c r="N96" s="447"/>
      <c r="O96" s="447"/>
      <c r="P96" s="447"/>
      <c r="Q96" s="447"/>
      <c r="R96" s="446"/>
      <c r="S96" s="446"/>
      <c r="T96" s="446"/>
    </row>
    <row r="97" spans="4:20">
      <c r="D97" s="43"/>
      <c r="E97" s="14">
        <v>41183</v>
      </c>
      <c r="F97" s="442"/>
      <c r="G97" s="442"/>
      <c r="H97" s="442"/>
      <c r="I97" s="442"/>
      <c r="J97" s="447"/>
      <c r="K97" s="447"/>
      <c r="L97" s="447"/>
      <c r="M97" s="447"/>
      <c r="N97" s="447"/>
      <c r="O97" s="447"/>
      <c r="P97" s="447"/>
      <c r="Q97" s="447"/>
      <c r="R97" s="446"/>
      <c r="S97" s="446"/>
      <c r="T97" s="446"/>
    </row>
    <row r="98" spans="4:20">
      <c r="D98" s="43"/>
      <c r="E98" s="14">
        <v>41214</v>
      </c>
      <c r="F98" s="442"/>
      <c r="G98" s="442"/>
      <c r="H98" s="442"/>
      <c r="I98" s="442"/>
      <c r="J98" s="447"/>
      <c r="K98" s="447"/>
      <c r="L98" s="447"/>
      <c r="M98" s="447"/>
      <c r="N98" s="447"/>
      <c r="O98" s="447"/>
      <c r="P98" s="447"/>
      <c r="Q98" s="447"/>
      <c r="R98" s="446"/>
      <c r="S98" s="446"/>
      <c r="T98" s="446"/>
    </row>
    <row r="99" spans="4:20">
      <c r="D99" s="43"/>
      <c r="E99" s="14">
        <v>41244</v>
      </c>
      <c r="F99" s="442"/>
      <c r="G99" s="442"/>
      <c r="H99" s="442"/>
      <c r="I99" s="442"/>
      <c r="J99" s="447"/>
      <c r="K99" s="447"/>
      <c r="L99" s="447"/>
      <c r="M99" s="447"/>
      <c r="N99" s="447"/>
      <c r="O99" s="447"/>
      <c r="P99" s="447"/>
      <c r="Q99" s="447"/>
      <c r="R99" s="446"/>
      <c r="S99" s="446"/>
      <c r="T99" s="446"/>
    </row>
    <row r="100" spans="4:20">
      <c r="E100" s="14">
        <v>41275</v>
      </c>
      <c r="F100" s="447"/>
      <c r="G100" s="447"/>
      <c r="H100" s="447"/>
      <c r="I100" s="447"/>
      <c r="J100" s="447"/>
      <c r="K100" s="447"/>
      <c r="L100" s="447"/>
      <c r="M100" s="447"/>
      <c r="N100" s="447"/>
      <c r="O100" s="447"/>
      <c r="P100" s="447"/>
      <c r="Q100" s="447"/>
      <c r="R100" s="458" t="s">
        <v>170</v>
      </c>
      <c r="S100" s="458"/>
      <c r="T100" s="458"/>
    </row>
    <row r="101" spans="4:20">
      <c r="E101" s="14">
        <v>41306</v>
      </c>
      <c r="F101" s="447"/>
      <c r="G101" s="447"/>
      <c r="H101" s="447"/>
      <c r="I101" s="447"/>
      <c r="J101" s="447"/>
      <c r="K101" s="447"/>
      <c r="L101" s="447"/>
      <c r="M101" s="447"/>
      <c r="N101" s="447"/>
      <c r="O101" s="447"/>
      <c r="P101" s="447"/>
      <c r="Q101" s="447"/>
      <c r="R101" s="458"/>
      <c r="S101" s="458"/>
      <c r="T101" s="458"/>
    </row>
    <row r="102" spans="4:20">
      <c r="E102" s="14">
        <v>41334</v>
      </c>
      <c r="F102" s="447"/>
      <c r="G102" s="447"/>
      <c r="H102" s="447"/>
      <c r="I102" s="447"/>
      <c r="J102" s="447"/>
      <c r="K102" s="447"/>
      <c r="L102" s="447"/>
      <c r="M102" s="447"/>
      <c r="N102" s="447"/>
      <c r="O102" s="447"/>
      <c r="P102" s="447"/>
      <c r="Q102" s="447"/>
      <c r="R102" s="458"/>
      <c r="S102" s="458"/>
      <c r="T102" s="458"/>
    </row>
    <row r="103" spans="4:20">
      <c r="E103" s="14">
        <v>41365</v>
      </c>
      <c r="F103" s="447"/>
      <c r="G103" s="447"/>
      <c r="H103" s="447"/>
      <c r="I103" s="447"/>
      <c r="J103" s="447"/>
      <c r="K103" s="447"/>
      <c r="L103" s="447"/>
      <c r="M103" s="447"/>
      <c r="N103" s="447"/>
      <c r="O103" s="447"/>
      <c r="P103" s="447"/>
      <c r="Q103" s="447"/>
      <c r="R103" s="458"/>
      <c r="S103" s="458"/>
      <c r="T103" s="458"/>
    </row>
    <row r="104" spans="4:20">
      <c r="E104" s="14">
        <v>41395</v>
      </c>
      <c r="F104" s="447"/>
      <c r="G104" s="447"/>
      <c r="H104" s="447"/>
      <c r="I104" s="447"/>
      <c r="J104" s="447"/>
      <c r="K104" s="447"/>
      <c r="L104" s="447"/>
      <c r="M104" s="447"/>
      <c r="N104" s="447"/>
      <c r="O104" s="447"/>
      <c r="P104" s="447"/>
      <c r="Q104" s="447"/>
      <c r="R104" s="459"/>
      <c r="S104" s="460"/>
      <c r="T104" s="461"/>
    </row>
    <row r="105" spans="4:20" ht="30.75" customHeight="1">
      <c r="E105" s="14">
        <v>41426</v>
      </c>
      <c r="F105" s="447"/>
      <c r="G105" s="447"/>
      <c r="H105" s="447"/>
      <c r="I105" s="447"/>
      <c r="J105" s="447"/>
      <c r="K105" s="447"/>
      <c r="L105" s="447"/>
      <c r="M105" s="447"/>
      <c r="N105" s="447"/>
      <c r="O105" s="447"/>
      <c r="P105" s="447"/>
      <c r="Q105" s="447"/>
      <c r="R105" s="459" t="s">
        <v>193</v>
      </c>
      <c r="S105" s="460"/>
      <c r="T105" s="461"/>
    </row>
    <row r="106" spans="4:20">
      <c r="E106" s="14">
        <v>41456</v>
      </c>
      <c r="F106" s="447"/>
      <c r="G106" s="447"/>
      <c r="H106" s="447"/>
      <c r="I106" s="447"/>
      <c r="J106" s="447"/>
      <c r="K106" s="447"/>
      <c r="L106" s="447"/>
      <c r="M106" s="447"/>
      <c r="N106" s="447"/>
      <c r="O106" s="447"/>
      <c r="P106" s="447"/>
      <c r="Q106" s="447"/>
      <c r="R106" s="458"/>
      <c r="S106" s="458"/>
      <c r="T106" s="458"/>
    </row>
    <row r="107" spans="4:20">
      <c r="E107" s="14">
        <v>41487</v>
      </c>
      <c r="F107" s="447"/>
      <c r="G107" s="447"/>
      <c r="H107" s="447"/>
      <c r="I107" s="447"/>
      <c r="J107" s="447"/>
      <c r="K107" s="447"/>
      <c r="L107" s="447"/>
      <c r="M107" s="447"/>
      <c r="N107" s="447"/>
      <c r="O107" s="447"/>
      <c r="P107" s="447"/>
      <c r="Q107" s="447"/>
      <c r="R107" s="458"/>
      <c r="S107" s="458"/>
      <c r="T107" s="458"/>
    </row>
    <row r="108" spans="4:20">
      <c r="E108" s="14">
        <v>41518</v>
      </c>
      <c r="F108" s="447"/>
      <c r="G108" s="447"/>
      <c r="H108" s="447"/>
      <c r="I108" s="447"/>
      <c r="J108" s="447"/>
      <c r="K108" s="447"/>
      <c r="L108" s="447"/>
      <c r="M108" s="447"/>
      <c r="N108" s="447"/>
      <c r="O108" s="447"/>
      <c r="P108" s="447"/>
      <c r="Q108" s="447"/>
      <c r="R108" s="458"/>
      <c r="S108" s="458"/>
      <c r="T108" s="458"/>
    </row>
    <row r="109" spans="4:20">
      <c r="E109" s="14">
        <v>41548</v>
      </c>
      <c r="F109" s="447"/>
      <c r="G109" s="447"/>
      <c r="H109" s="447"/>
      <c r="I109" s="447"/>
      <c r="J109" s="447"/>
      <c r="K109" s="447"/>
      <c r="L109" s="447"/>
      <c r="M109" s="447"/>
      <c r="N109" s="447"/>
      <c r="O109" s="447"/>
      <c r="P109" s="447"/>
      <c r="Q109" s="447"/>
      <c r="R109" s="458"/>
      <c r="S109" s="458"/>
      <c r="T109" s="458"/>
    </row>
    <row r="110" spans="4:20">
      <c r="E110" s="14">
        <v>41579</v>
      </c>
      <c r="F110" s="447"/>
      <c r="G110" s="447"/>
      <c r="H110" s="447"/>
      <c r="I110" s="447"/>
      <c r="J110" s="447"/>
      <c r="K110" s="447"/>
      <c r="L110" s="447"/>
      <c r="M110" s="447"/>
      <c r="N110" s="447"/>
      <c r="O110" s="447"/>
      <c r="P110" s="447"/>
      <c r="Q110" s="447"/>
      <c r="R110" s="458"/>
      <c r="S110" s="458"/>
      <c r="T110" s="458"/>
    </row>
    <row r="111" spans="4:20">
      <c r="E111" s="14">
        <v>41609</v>
      </c>
      <c r="F111" s="447"/>
      <c r="G111" s="447"/>
      <c r="H111" s="447"/>
      <c r="I111" s="447"/>
      <c r="J111" s="447"/>
      <c r="K111" s="447"/>
      <c r="L111" s="447"/>
      <c r="M111" s="447"/>
      <c r="N111" s="447"/>
      <c r="O111" s="447"/>
      <c r="P111" s="447"/>
      <c r="Q111" s="447"/>
      <c r="R111" s="458"/>
      <c r="S111" s="458"/>
      <c r="T111" s="458"/>
    </row>
  </sheetData>
  <mergeCells count="102">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G1"/>
    <mergeCell ref="D85:H85"/>
    <mergeCell ref="F87:I87"/>
    <mergeCell ref="J87:M87"/>
    <mergeCell ref="N87:Q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zoomScaleNormal="100" workbookViewId="0">
      <pane xSplit="2" ySplit="8" topLeftCell="C9" activePane="bottomRight" state="frozen"/>
      <selection pane="topRight"/>
      <selection pane="bottomLeft"/>
      <selection pane="bottomRight" activeCell="B11" sqref="B11"/>
    </sheetView>
  </sheetViews>
  <sheetFormatPr defaultRowHeight="15"/>
  <cols>
    <col min="1" max="1" width="64.5703125" style="3" customWidth="1"/>
    <col min="2" max="2" width="37.7109375" style="3" customWidth="1"/>
    <col min="3" max="3" width="6.5703125" style="4" customWidth="1"/>
    <col min="4" max="4" width="4.7109375" style="4" customWidth="1"/>
    <col min="5" max="5" width="27.28515625" style="4" customWidth="1"/>
    <col min="6" max="17" width="15.7109375" style="3" customWidth="1"/>
    <col min="18" max="18" width="20.7109375" style="3" bestFit="1" customWidth="1"/>
    <col min="19" max="29" width="15.7109375" style="3" customWidth="1"/>
    <col min="30" max="30" width="15.7109375" style="61" customWidth="1"/>
    <col min="31" max="31" width="6.42578125" style="3" customWidth="1"/>
    <col min="32" max="32" width="15.7109375" style="3" customWidth="1"/>
    <col min="33" max="16384" width="9.140625" style="3"/>
  </cols>
  <sheetData>
    <row r="1" spans="1:31">
      <c r="A1" s="1" t="s">
        <v>3</v>
      </c>
      <c r="B1" s="105" t="s">
        <v>116</v>
      </c>
      <c r="C1" s="2"/>
      <c r="D1" s="444" t="s">
        <v>23</v>
      </c>
      <c r="E1" s="444"/>
      <c r="F1" s="444"/>
    </row>
    <row r="2" spans="1:31">
      <c r="A2" s="1" t="s">
        <v>4</v>
      </c>
      <c r="B2" s="134" t="s">
        <v>136</v>
      </c>
      <c r="C2" s="2"/>
      <c r="E2" s="5"/>
      <c r="F2" s="98">
        <v>2012</v>
      </c>
      <c r="G2" s="98">
        <v>2013</v>
      </c>
      <c r="H2" s="98">
        <v>2014</v>
      </c>
      <c r="I2" s="98">
        <v>2015</v>
      </c>
    </row>
    <row r="3" spans="1:31">
      <c r="A3" s="1" t="s">
        <v>5</v>
      </c>
      <c r="B3" s="110" t="s">
        <v>97</v>
      </c>
      <c r="C3" s="6"/>
      <c r="E3" s="108" t="s">
        <v>161</v>
      </c>
      <c r="F3" s="135">
        <v>5517</v>
      </c>
      <c r="G3" s="135">
        <v>5517</v>
      </c>
      <c r="H3" s="135">
        <v>5517</v>
      </c>
      <c r="I3" s="135">
        <v>5517</v>
      </c>
    </row>
    <row r="4" spans="1:31">
      <c r="A4" s="1" t="s">
        <v>7</v>
      </c>
      <c r="B4" s="136">
        <v>40841</v>
      </c>
      <c r="C4" s="8"/>
      <c r="E4" s="108" t="s">
        <v>62</v>
      </c>
      <c r="F4" s="137">
        <v>3012857</v>
      </c>
      <c r="G4" s="137">
        <v>3012857</v>
      </c>
      <c r="H4" s="137">
        <v>3012857</v>
      </c>
      <c r="I4" s="137">
        <v>3012857</v>
      </c>
      <c r="J4" s="10"/>
      <c r="K4" s="10"/>
      <c r="L4" s="10"/>
      <c r="M4" s="10"/>
      <c r="N4" s="10"/>
      <c r="O4" s="10"/>
      <c r="P4" s="10"/>
      <c r="Q4" s="10"/>
      <c r="R4" s="10"/>
      <c r="S4" s="10"/>
      <c r="T4" s="10"/>
      <c r="U4" s="10"/>
      <c r="V4" s="10"/>
      <c r="W4" s="10"/>
      <c r="X4" s="10"/>
      <c r="Y4" s="10"/>
      <c r="Z4" s="10"/>
      <c r="AA4" s="10"/>
      <c r="AB4" s="10"/>
      <c r="AC4" s="10"/>
      <c r="AD4" s="133"/>
    </row>
    <row r="5" spans="1:31">
      <c r="A5" s="45" t="s">
        <v>8</v>
      </c>
      <c r="B5" s="159">
        <v>40242</v>
      </c>
      <c r="C5" s="8"/>
      <c r="E5" s="129"/>
      <c r="F5" s="130"/>
      <c r="G5" s="10"/>
      <c r="H5" s="10"/>
      <c r="I5" s="10"/>
      <c r="J5" s="10"/>
      <c r="K5" s="10"/>
      <c r="L5" s="10"/>
      <c r="M5" s="10"/>
      <c r="N5" s="10"/>
      <c r="O5" s="10"/>
      <c r="P5" s="10"/>
      <c r="Q5" s="10"/>
      <c r="R5" s="10"/>
      <c r="S5" s="10"/>
      <c r="T5" s="10"/>
      <c r="U5" s="10"/>
      <c r="V5" s="10"/>
      <c r="W5" s="10"/>
      <c r="X5" s="10"/>
      <c r="Y5" s="10"/>
      <c r="Z5" s="10"/>
      <c r="AA5" s="10"/>
      <c r="AB5" s="10"/>
      <c r="AC5" s="10"/>
      <c r="AD5" s="133"/>
    </row>
    <row r="6" spans="1:31">
      <c r="A6" s="1" t="s">
        <v>86</v>
      </c>
      <c r="B6" s="136">
        <v>40909</v>
      </c>
      <c r="C6" s="8"/>
      <c r="E6" s="131"/>
      <c r="F6" s="174"/>
      <c r="G6" s="175"/>
      <c r="H6" s="175"/>
      <c r="I6" s="175"/>
      <c r="J6" s="175"/>
      <c r="K6" s="175"/>
      <c r="L6" s="175"/>
      <c r="M6" s="175"/>
      <c r="N6" s="175"/>
      <c r="O6" s="175"/>
      <c r="P6" s="175"/>
      <c r="Q6" s="372"/>
      <c r="R6" s="372"/>
      <c r="S6" s="176"/>
      <c r="T6" s="176"/>
      <c r="U6" s="176"/>
      <c r="V6" s="176"/>
      <c r="W6" s="176"/>
      <c r="X6" s="176"/>
      <c r="Y6" s="176"/>
      <c r="Z6" s="176"/>
      <c r="AA6" s="176"/>
      <c r="AB6" s="176"/>
      <c r="AC6" s="176"/>
      <c r="AD6" s="133"/>
    </row>
    <row r="7" spans="1:31">
      <c r="A7" s="1" t="s">
        <v>2</v>
      </c>
      <c r="B7" s="377">
        <v>41487</v>
      </c>
      <c r="C7" s="12"/>
      <c r="F7" s="174"/>
      <c r="G7" s="175"/>
      <c r="H7" s="175"/>
      <c r="I7" s="175"/>
      <c r="J7" s="175"/>
      <c r="K7" s="175"/>
      <c r="L7" s="175"/>
      <c r="M7" s="175"/>
      <c r="N7" s="175"/>
      <c r="O7" s="175"/>
      <c r="P7" s="175"/>
      <c r="Q7" s="176"/>
      <c r="R7" s="176"/>
      <c r="S7" s="176"/>
      <c r="T7" s="176"/>
      <c r="U7" s="176"/>
      <c r="V7" s="176"/>
      <c r="W7" s="176"/>
      <c r="X7" s="176"/>
      <c r="Y7" s="176"/>
      <c r="Z7" s="176"/>
      <c r="AA7" s="176"/>
      <c r="AB7" s="176"/>
      <c r="AC7" s="176"/>
      <c r="AD7" s="133"/>
      <c r="AE7" s="44" t="s">
        <v>33</v>
      </c>
    </row>
    <row r="8" spans="1:31" ht="15" customHeight="1">
      <c r="F8" s="14">
        <v>40909</v>
      </c>
      <c r="G8" s="14">
        <v>40940</v>
      </c>
      <c r="H8" s="14">
        <v>40969</v>
      </c>
      <c r="I8" s="14">
        <v>41000</v>
      </c>
      <c r="J8" s="14">
        <v>41030</v>
      </c>
      <c r="K8" s="14">
        <v>41061</v>
      </c>
      <c r="L8" s="14">
        <v>41091</v>
      </c>
      <c r="M8" s="14">
        <v>41122</v>
      </c>
      <c r="N8" s="14">
        <v>41153</v>
      </c>
      <c r="O8" s="14">
        <v>41183</v>
      </c>
      <c r="P8" s="14">
        <v>41214</v>
      </c>
      <c r="Q8" s="14">
        <v>41244</v>
      </c>
      <c r="R8" s="14">
        <v>41275</v>
      </c>
      <c r="S8" s="14">
        <v>41306</v>
      </c>
      <c r="T8" s="14">
        <v>41334</v>
      </c>
      <c r="U8" s="14">
        <v>41365</v>
      </c>
      <c r="V8" s="14">
        <v>41395</v>
      </c>
      <c r="W8" s="14">
        <v>41426</v>
      </c>
      <c r="X8" s="14">
        <v>41456</v>
      </c>
      <c r="Y8" s="14">
        <v>41487</v>
      </c>
      <c r="Z8" s="14">
        <v>41518</v>
      </c>
      <c r="AA8" s="14">
        <v>41548</v>
      </c>
      <c r="AB8" s="14">
        <v>41579</v>
      </c>
      <c r="AC8" s="14">
        <v>41609</v>
      </c>
      <c r="AD8" s="15" t="s">
        <v>0</v>
      </c>
      <c r="AE8" s="4">
        <v>1</v>
      </c>
    </row>
    <row r="9" spans="1:31" ht="15" customHeight="1">
      <c r="A9" s="12"/>
      <c r="B9" s="12"/>
      <c r="E9" s="16" t="s">
        <v>29</v>
      </c>
      <c r="F9" s="138">
        <v>1</v>
      </c>
      <c r="G9" s="138">
        <v>2</v>
      </c>
      <c r="H9" s="138">
        <v>3</v>
      </c>
      <c r="I9" s="138">
        <v>4</v>
      </c>
      <c r="J9" s="138">
        <v>5</v>
      </c>
      <c r="K9" s="138">
        <v>6</v>
      </c>
      <c r="L9" s="138">
        <v>7</v>
      </c>
      <c r="M9" s="138">
        <v>8</v>
      </c>
      <c r="N9" s="138">
        <v>9</v>
      </c>
      <c r="O9" s="138">
        <v>10</v>
      </c>
      <c r="P9" s="138">
        <v>11</v>
      </c>
      <c r="Q9" s="138">
        <v>12</v>
      </c>
      <c r="R9" s="138">
        <v>1</v>
      </c>
      <c r="S9" s="138">
        <v>2</v>
      </c>
      <c r="T9" s="138">
        <v>3</v>
      </c>
      <c r="U9" s="138">
        <v>4</v>
      </c>
      <c r="V9" s="138">
        <v>5</v>
      </c>
      <c r="W9" s="138">
        <v>6</v>
      </c>
      <c r="X9" s="138">
        <v>7</v>
      </c>
      <c r="Y9" s="138">
        <v>8</v>
      </c>
      <c r="Z9" s="138">
        <v>9</v>
      </c>
      <c r="AA9" s="138">
        <v>10</v>
      </c>
      <c r="AB9" s="138">
        <v>11</v>
      </c>
      <c r="AC9" s="138">
        <v>12</v>
      </c>
      <c r="AD9" s="139"/>
      <c r="AE9" s="4">
        <v>2</v>
      </c>
    </row>
    <row r="10" spans="1:31">
      <c r="A10" s="140" t="s">
        <v>95</v>
      </c>
      <c r="B10" s="141"/>
      <c r="E10" s="13" t="s">
        <v>25</v>
      </c>
      <c r="F10" s="112"/>
      <c r="G10" s="112"/>
      <c r="H10" s="22"/>
      <c r="I10" s="22"/>
      <c r="J10" s="22"/>
      <c r="K10" s="22"/>
      <c r="L10" s="22"/>
      <c r="M10" s="22"/>
      <c r="N10" s="22"/>
      <c r="O10" s="22"/>
      <c r="P10" s="22"/>
      <c r="Q10" s="22"/>
      <c r="R10" s="22"/>
      <c r="S10" s="22"/>
      <c r="T10" s="22"/>
      <c r="U10" s="22"/>
      <c r="V10" s="22"/>
      <c r="W10" s="22"/>
      <c r="X10" s="22"/>
      <c r="Y10" s="22"/>
      <c r="Z10" s="22"/>
      <c r="AA10" s="22"/>
      <c r="AB10" s="22"/>
      <c r="AC10" s="22"/>
      <c r="AD10" s="142"/>
      <c r="AE10" s="4">
        <v>3</v>
      </c>
    </row>
    <row r="11" spans="1:31">
      <c r="A11" s="18" t="s">
        <v>20</v>
      </c>
      <c r="B11" s="19">
        <f>HLOOKUP($B$7,$F$8:$AC$75,AE11,FALSE)</f>
        <v>24.16284899999755</v>
      </c>
      <c r="E11" s="143" t="s">
        <v>24</v>
      </c>
      <c r="F11" s="144">
        <v>84.220434000000097</v>
      </c>
      <c r="G11" s="144">
        <v>54.050570999999877</v>
      </c>
      <c r="H11" s="144">
        <v>135.33280900000034</v>
      </c>
      <c r="I11" s="144">
        <v>114.00183199999748</v>
      </c>
      <c r="J11" s="144">
        <v>62.056764000005103</v>
      </c>
      <c r="K11" s="144">
        <v>34.816788000001623</v>
      </c>
      <c r="L11" s="144">
        <v>43.187741999997627</v>
      </c>
      <c r="M11" s="144">
        <v>43.97236199999918</v>
      </c>
      <c r="N11" s="144">
        <v>39.062312999998881</v>
      </c>
      <c r="O11" s="144">
        <v>54.433808999998519</v>
      </c>
      <c r="P11" s="144">
        <v>58.485473999998135</v>
      </c>
      <c r="Q11" s="144">
        <v>127.42910200000313</v>
      </c>
      <c r="R11" s="144">
        <v>87.802784999996788</v>
      </c>
      <c r="S11" s="144">
        <v>69.911333999998305</v>
      </c>
      <c r="T11" s="144">
        <v>86.358617999993839</v>
      </c>
      <c r="U11" s="144">
        <v>71.27048699999159</v>
      </c>
      <c r="V11" s="319">
        <v>62.847917999993797</v>
      </c>
      <c r="W11" s="389">
        <v>63.064907999992798</v>
      </c>
      <c r="X11" s="144">
        <v>51.497621999994408</v>
      </c>
      <c r="Y11" s="144">
        <v>24.16284899999755</v>
      </c>
      <c r="Z11" s="144"/>
      <c r="AA11" s="144"/>
      <c r="AB11" s="144"/>
      <c r="AC11" s="144"/>
      <c r="AD11" s="24">
        <f>SUM(F11:AC11)</f>
        <v>1367.9665209999589</v>
      </c>
      <c r="AE11" s="4">
        <v>4</v>
      </c>
    </row>
    <row r="12" spans="1:31">
      <c r="A12" s="18" t="s">
        <v>96</v>
      </c>
      <c r="B12" s="73">
        <f>HLOOKUP($B$7,$F$8:$AC$75,AE12,FALSE)</f>
        <v>2.1633299999995609E-3</v>
      </c>
      <c r="E12" s="143" t="s">
        <v>24</v>
      </c>
      <c r="F12" s="145">
        <v>9.7109999999998933E-3</v>
      </c>
      <c r="G12" s="145">
        <v>7.0000000000000001E-3</v>
      </c>
      <c r="H12" s="145">
        <v>1.4742000000000501E-2</v>
      </c>
      <c r="I12" s="145">
        <v>1.2168000000000043E-2</v>
      </c>
      <c r="J12" s="145">
        <v>4.6052999999997568E-3</v>
      </c>
      <c r="K12" s="145">
        <v>0</v>
      </c>
      <c r="L12" s="145">
        <v>4.0386600000004921E-3</v>
      </c>
      <c r="M12" s="145">
        <v>4.1506200000001187E-3</v>
      </c>
      <c r="N12" s="145">
        <v>3.4915500000000585E-3</v>
      </c>
      <c r="O12" s="145">
        <v>5.037210000000375E-3</v>
      </c>
      <c r="P12" s="145">
        <v>5.1709500000002712E-3</v>
      </c>
      <c r="Q12" s="145">
        <v>6.9877800000002488E-3</v>
      </c>
      <c r="R12" s="145">
        <v>8.2089900000002491E-3</v>
      </c>
      <c r="S12" s="145">
        <v>6.8322600000000761E-3</v>
      </c>
      <c r="T12" s="145">
        <v>7.9761600000000377E-3</v>
      </c>
      <c r="U12" s="145">
        <v>6.5654100000000909E-3</v>
      </c>
      <c r="V12" s="320">
        <v>5.8546799999998761E-3</v>
      </c>
      <c r="W12" s="390">
        <v>5.4783899999999996E-3</v>
      </c>
      <c r="X12" s="145">
        <v>4.5842399999990874E-3</v>
      </c>
      <c r="Y12" s="145">
        <v>2.1633299999995609E-3</v>
      </c>
      <c r="Z12" s="145"/>
      <c r="AA12" s="145"/>
      <c r="AB12" s="145"/>
      <c r="AC12" s="145"/>
      <c r="AD12" s="78">
        <f>SUM(F12:AC12)</f>
        <v>0.12476653000000074</v>
      </c>
      <c r="AE12" s="4">
        <v>5</v>
      </c>
    </row>
    <row r="13" spans="1:31">
      <c r="A13" s="18" t="s">
        <v>21</v>
      </c>
      <c r="B13" s="19">
        <f>HLOOKUP($B$7,$F$8:$AC$75,AE13,FALSE)</f>
        <v>0</v>
      </c>
      <c r="E13" s="143" t="s">
        <v>24</v>
      </c>
      <c r="F13" s="144">
        <v>0</v>
      </c>
      <c r="G13" s="144">
        <v>0</v>
      </c>
      <c r="H13" s="144">
        <v>0</v>
      </c>
      <c r="I13" s="144">
        <v>0</v>
      </c>
      <c r="J13" s="144">
        <v>0</v>
      </c>
      <c r="K13" s="144">
        <v>0</v>
      </c>
      <c r="L13" s="144">
        <v>0</v>
      </c>
      <c r="M13" s="144">
        <v>0</v>
      </c>
      <c r="N13" s="144">
        <v>0</v>
      </c>
      <c r="O13" s="144">
        <v>0</v>
      </c>
      <c r="P13" s="144">
        <v>0</v>
      </c>
      <c r="Q13" s="144">
        <v>0</v>
      </c>
      <c r="R13" s="144">
        <v>0</v>
      </c>
      <c r="S13" s="144">
        <v>0</v>
      </c>
      <c r="T13" s="144">
        <v>0</v>
      </c>
      <c r="U13" s="144">
        <v>0</v>
      </c>
      <c r="V13" s="144">
        <v>0</v>
      </c>
      <c r="W13" s="144">
        <v>0</v>
      </c>
      <c r="X13" s="398">
        <v>0</v>
      </c>
      <c r="Y13" s="398">
        <v>0</v>
      </c>
      <c r="Z13" s="144"/>
      <c r="AA13" s="144"/>
      <c r="AB13" s="144"/>
      <c r="AC13" s="144"/>
      <c r="AD13" s="24">
        <f>SUM(F13:AC13)</f>
        <v>0</v>
      </c>
      <c r="AE13" s="4">
        <v>6</v>
      </c>
    </row>
    <row r="14" spans="1:31">
      <c r="A14" s="140" t="s">
        <v>76</v>
      </c>
      <c r="B14" s="141"/>
      <c r="E14" s="5"/>
      <c r="F14" s="22"/>
      <c r="G14" s="22"/>
      <c r="H14" s="22"/>
      <c r="I14" s="22"/>
      <c r="J14" s="22"/>
      <c r="K14" s="22"/>
      <c r="L14" s="22"/>
      <c r="M14" s="22"/>
      <c r="N14" s="22"/>
      <c r="O14" s="22"/>
      <c r="P14" s="22"/>
      <c r="Q14" s="22"/>
      <c r="R14" s="22"/>
      <c r="S14" s="22"/>
      <c r="T14" s="22"/>
      <c r="U14" s="22"/>
      <c r="V14" s="22"/>
      <c r="W14" s="22"/>
      <c r="X14" s="22"/>
      <c r="Y14" s="22"/>
      <c r="Z14" s="22"/>
      <c r="AA14" s="22"/>
      <c r="AB14" s="22"/>
      <c r="AC14" s="22"/>
      <c r="AD14" s="142"/>
      <c r="AE14" s="4">
        <v>7</v>
      </c>
    </row>
    <row r="15" spans="1:31">
      <c r="A15" s="1" t="s">
        <v>75</v>
      </c>
      <c r="B15" s="23">
        <f>HLOOKUP($B$7,$F$8:$AC$75,AE15,FALSE)</f>
        <v>5517</v>
      </c>
      <c r="E15" s="5"/>
      <c r="F15" s="24">
        <f>$F$3</f>
        <v>5517</v>
      </c>
      <c r="G15" s="24">
        <f>$F$3</f>
        <v>5517</v>
      </c>
      <c r="H15" s="24">
        <f t="shared" ref="H15:Q15" si="0">$F$3</f>
        <v>5517</v>
      </c>
      <c r="I15" s="24">
        <f t="shared" si="0"/>
        <v>5517</v>
      </c>
      <c r="J15" s="24">
        <f t="shared" si="0"/>
        <v>5517</v>
      </c>
      <c r="K15" s="24">
        <f t="shared" si="0"/>
        <v>5517</v>
      </c>
      <c r="L15" s="24">
        <f t="shared" si="0"/>
        <v>5517</v>
      </c>
      <c r="M15" s="24">
        <f t="shared" si="0"/>
        <v>5517</v>
      </c>
      <c r="N15" s="24">
        <f t="shared" si="0"/>
        <v>5517</v>
      </c>
      <c r="O15" s="24">
        <f t="shared" si="0"/>
        <v>5517</v>
      </c>
      <c r="P15" s="24">
        <f t="shared" si="0"/>
        <v>5517</v>
      </c>
      <c r="Q15" s="24">
        <f t="shared" si="0"/>
        <v>5517</v>
      </c>
      <c r="R15" s="24">
        <f>$G$3</f>
        <v>5517</v>
      </c>
      <c r="S15" s="24">
        <f t="shared" ref="S15:AC15" si="1">$G$3</f>
        <v>5517</v>
      </c>
      <c r="T15" s="24">
        <f t="shared" si="1"/>
        <v>5517</v>
      </c>
      <c r="U15" s="24">
        <f t="shared" si="1"/>
        <v>5517</v>
      </c>
      <c r="V15" s="24">
        <f t="shared" si="1"/>
        <v>5517</v>
      </c>
      <c r="W15" s="24">
        <f t="shared" si="1"/>
        <v>5517</v>
      </c>
      <c r="X15" s="24">
        <f t="shared" si="1"/>
        <v>5517</v>
      </c>
      <c r="Y15" s="24">
        <f t="shared" si="1"/>
        <v>5517</v>
      </c>
      <c r="Z15" s="24">
        <f t="shared" si="1"/>
        <v>5517</v>
      </c>
      <c r="AA15" s="24">
        <f t="shared" si="1"/>
        <v>5517</v>
      </c>
      <c r="AB15" s="24">
        <f t="shared" si="1"/>
        <v>5517</v>
      </c>
      <c r="AC15" s="24">
        <f t="shared" si="1"/>
        <v>5517</v>
      </c>
      <c r="AD15" s="142"/>
      <c r="AE15" s="4">
        <v>8</v>
      </c>
    </row>
    <row r="16" spans="1:31">
      <c r="A16" s="1" t="s">
        <v>77</v>
      </c>
      <c r="B16" s="23">
        <f>HLOOKUP($B$7,$F$8:$AC$75,AE16,FALSE)</f>
        <v>3678</v>
      </c>
      <c r="E16" s="5"/>
      <c r="F16" s="24">
        <f>F15*(F9/12)</f>
        <v>459.75</v>
      </c>
      <c r="G16" s="24">
        <f t="shared" ref="G16:Q16" si="2">G15*(G9/12)</f>
        <v>919.5</v>
      </c>
      <c r="H16" s="24">
        <f t="shared" si="2"/>
        <v>1379.25</v>
      </c>
      <c r="I16" s="24">
        <f t="shared" si="2"/>
        <v>1839</v>
      </c>
      <c r="J16" s="24">
        <f t="shared" si="2"/>
        <v>2298.75</v>
      </c>
      <c r="K16" s="24">
        <f t="shared" si="2"/>
        <v>2758.5</v>
      </c>
      <c r="L16" s="24">
        <f t="shared" si="2"/>
        <v>3218.25</v>
      </c>
      <c r="M16" s="24">
        <f t="shared" si="2"/>
        <v>3678</v>
      </c>
      <c r="N16" s="24">
        <f t="shared" si="2"/>
        <v>4137.75</v>
      </c>
      <c r="O16" s="24">
        <f t="shared" si="2"/>
        <v>4597.5</v>
      </c>
      <c r="P16" s="24">
        <f t="shared" si="2"/>
        <v>5057.25</v>
      </c>
      <c r="Q16" s="24">
        <f t="shared" si="2"/>
        <v>5517</v>
      </c>
      <c r="R16" s="24">
        <f>R15*(R9/12)</f>
        <v>459.75</v>
      </c>
      <c r="S16" s="24">
        <f t="shared" ref="S16:AC16" si="3">S15*(S9/12)</f>
        <v>919.5</v>
      </c>
      <c r="T16" s="24">
        <f t="shared" si="3"/>
        <v>1379.25</v>
      </c>
      <c r="U16" s="24">
        <f t="shared" si="3"/>
        <v>1839</v>
      </c>
      <c r="V16" s="24">
        <f t="shared" si="3"/>
        <v>2298.75</v>
      </c>
      <c r="W16" s="24">
        <f t="shared" si="3"/>
        <v>2758.5</v>
      </c>
      <c r="X16" s="24">
        <f t="shared" si="3"/>
        <v>3218.25</v>
      </c>
      <c r="Y16" s="24">
        <f t="shared" si="3"/>
        <v>3678</v>
      </c>
      <c r="Z16" s="24">
        <f t="shared" si="3"/>
        <v>4137.75</v>
      </c>
      <c r="AA16" s="24">
        <f t="shared" si="3"/>
        <v>4597.5</v>
      </c>
      <c r="AB16" s="24">
        <f t="shared" si="3"/>
        <v>5057.25</v>
      </c>
      <c r="AC16" s="24">
        <f t="shared" si="3"/>
        <v>5517</v>
      </c>
      <c r="AD16" s="142"/>
      <c r="AE16" s="4">
        <v>9</v>
      </c>
    </row>
    <row r="17" spans="1:31">
      <c r="A17" s="84" t="s">
        <v>70</v>
      </c>
      <c r="B17" s="19">
        <f>HLOOKUP($B$7,$F$8:$AC$75,AE17,FALSE)</f>
        <v>516.91652099995906</v>
      </c>
      <c r="E17" s="5"/>
      <c r="F17" s="21">
        <f>F11</f>
        <v>84.220434000000097</v>
      </c>
      <c r="G17" s="21">
        <f>F17+G11</f>
        <v>138.27100499999997</v>
      </c>
      <c r="H17" s="21">
        <f t="shared" ref="H17:Q17" si="4">G17+H11</f>
        <v>273.60381400000028</v>
      </c>
      <c r="I17" s="21">
        <f t="shared" si="4"/>
        <v>387.60564599999776</v>
      </c>
      <c r="J17" s="21">
        <f t="shared" si="4"/>
        <v>449.66241000000286</v>
      </c>
      <c r="K17" s="21">
        <f t="shared" si="4"/>
        <v>484.47919800000449</v>
      </c>
      <c r="L17" s="21">
        <f t="shared" si="4"/>
        <v>527.66694000000211</v>
      </c>
      <c r="M17" s="21">
        <f t="shared" si="4"/>
        <v>571.63930200000129</v>
      </c>
      <c r="N17" s="21">
        <f t="shared" si="4"/>
        <v>610.70161500000017</v>
      </c>
      <c r="O17" s="21">
        <f t="shared" si="4"/>
        <v>665.13542399999869</v>
      </c>
      <c r="P17" s="21">
        <f t="shared" si="4"/>
        <v>723.62089799999683</v>
      </c>
      <c r="Q17" s="21">
        <f t="shared" si="4"/>
        <v>851.05</v>
      </c>
      <c r="R17" s="21">
        <f>R11</f>
        <v>87.802784999996788</v>
      </c>
      <c r="S17" s="21">
        <f t="shared" ref="S17:AC17" si="5">R17+S11</f>
        <v>157.71411899999509</v>
      </c>
      <c r="T17" s="21">
        <f t="shared" si="5"/>
        <v>244.07273699998893</v>
      </c>
      <c r="U17" s="21">
        <f t="shared" si="5"/>
        <v>315.34322399998052</v>
      </c>
      <c r="V17" s="21">
        <f t="shared" si="5"/>
        <v>378.19114199997432</v>
      </c>
      <c r="W17" s="21">
        <f t="shared" si="5"/>
        <v>441.2560499999671</v>
      </c>
      <c r="X17" s="21">
        <f t="shared" si="5"/>
        <v>492.75367199996151</v>
      </c>
      <c r="Y17" s="21">
        <f t="shared" si="5"/>
        <v>516.91652099995906</v>
      </c>
      <c r="Z17" s="21">
        <f t="shared" si="5"/>
        <v>516.91652099995906</v>
      </c>
      <c r="AA17" s="21">
        <f t="shared" si="5"/>
        <v>516.91652099995906</v>
      </c>
      <c r="AB17" s="21">
        <f t="shared" si="5"/>
        <v>516.91652099995906</v>
      </c>
      <c r="AC17" s="21">
        <f t="shared" si="5"/>
        <v>516.91652099995906</v>
      </c>
      <c r="AD17" s="146"/>
      <c r="AE17" s="4">
        <v>10</v>
      </c>
    </row>
    <row r="18" spans="1:31">
      <c r="A18" s="84" t="s">
        <v>12</v>
      </c>
      <c r="B18" s="19">
        <f>HLOOKUP($B$7,$F$8:$AC$75,AE18,FALSE)</f>
        <v>0</v>
      </c>
      <c r="E18" s="143" t="s">
        <v>110</v>
      </c>
      <c r="F18" s="144">
        <v>0</v>
      </c>
      <c r="G18" s="144">
        <v>0</v>
      </c>
      <c r="H18" s="144">
        <v>0</v>
      </c>
      <c r="I18" s="144">
        <v>0</v>
      </c>
      <c r="J18" s="144">
        <v>0</v>
      </c>
      <c r="K18" s="144">
        <v>0</v>
      </c>
      <c r="L18" s="144">
        <v>0</v>
      </c>
      <c r="M18" s="144">
        <v>0</v>
      </c>
      <c r="N18" s="144">
        <v>0</v>
      </c>
      <c r="O18" s="144">
        <v>0</v>
      </c>
      <c r="P18" s="144">
        <v>0</v>
      </c>
      <c r="Q18" s="144">
        <v>0</v>
      </c>
      <c r="R18" s="144">
        <v>0</v>
      </c>
      <c r="S18" s="144">
        <v>0</v>
      </c>
      <c r="T18" s="144">
        <v>0</v>
      </c>
      <c r="U18" s="144">
        <v>0</v>
      </c>
      <c r="V18" s="144">
        <v>0</v>
      </c>
      <c r="W18" s="144">
        <v>0</v>
      </c>
      <c r="X18" s="398">
        <v>0</v>
      </c>
      <c r="Y18" s="398">
        <v>0</v>
      </c>
      <c r="Z18" s="144"/>
      <c r="AA18" s="144"/>
      <c r="AB18" s="144"/>
      <c r="AC18" s="144"/>
      <c r="AD18" s="146"/>
      <c r="AE18" s="4">
        <v>11</v>
      </c>
    </row>
    <row r="19" spans="1:31">
      <c r="A19" s="85" t="s">
        <v>39</v>
      </c>
      <c r="B19" s="50">
        <f>HLOOKUP($B$7,$F$8:$AC$75,AE19,FALSE)</f>
        <v>516.91652099995906</v>
      </c>
      <c r="C19" s="90"/>
      <c r="D19" s="90"/>
      <c r="E19" s="90"/>
      <c r="F19" s="26">
        <f>F17+F18</f>
        <v>84.220434000000097</v>
      </c>
      <c r="G19" s="26">
        <f t="shared" ref="G19:Q19" si="6">G17+G18</f>
        <v>138.27100499999997</v>
      </c>
      <c r="H19" s="26">
        <f t="shared" si="6"/>
        <v>273.60381400000028</v>
      </c>
      <c r="I19" s="26">
        <f t="shared" si="6"/>
        <v>387.60564599999776</v>
      </c>
      <c r="J19" s="26">
        <f t="shared" si="6"/>
        <v>449.66241000000286</v>
      </c>
      <c r="K19" s="26">
        <f t="shared" si="6"/>
        <v>484.47919800000449</v>
      </c>
      <c r="L19" s="26">
        <f t="shared" si="6"/>
        <v>527.66694000000211</v>
      </c>
      <c r="M19" s="26">
        <f t="shared" si="6"/>
        <v>571.63930200000129</v>
      </c>
      <c r="N19" s="26">
        <f t="shared" si="6"/>
        <v>610.70161500000017</v>
      </c>
      <c r="O19" s="26">
        <f t="shared" si="6"/>
        <v>665.13542399999869</v>
      </c>
      <c r="P19" s="26">
        <f t="shared" si="6"/>
        <v>723.62089799999683</v>
      </c>
      <c r="Q19" s="26">
        <f t="shared" si="6"/>
        <v>851.05</v>
      </c>
      <c r="R19" s="26">
        <f>R17+R18</f>
        <v>87.802784999996788</v>
      </c>
      <c r="S19" s="26">
        <f t="shared" ref="S19:AC19" si="7">S17+S18</f>
        <v>157.71411899999509</v>
      </c>
      <c r="T19" s="26">
        <f t="shared" si="7"/>
        <v>244.07273699998893</v>
      </c>
      <c r="U19" s="26">
        <f t="shared" si="7"/>
        <v>315.34322399998052</v>
      </c>
      <c r="V19" s="26">
        <f t="shared" si="7"/>
        <v>378.19114199997432</v>
      </c>
      <c r="W19" s="26">
        <f t="shared" si="7"/>
        <v>441.2560499999671</v>
      </c>
      <c r="X19" s="26">
        <f t="shared" si="7"/>
        <v>492.75367199996151</v>
      </c>
      <c r="Y19" s="26">
        <f t="shared" si="7"/>
        <v>516.91652099995906</v>
      </c>
      <c r="Z19" s="26">
        <f t="shared" si="7"/>
        <v>516.91652099995906</v>
      </c>
      <c r="AA19" s="26">
        <f t="shared" si="7"/>
        <v>516.91652099995906</v>
      </c>
      <c r="AB19" s="26">
        <f t="shared" si="7"/>
        <v>516.91652099995906</v>
      </c>
      <c r="AC19" s="26">
        <f t="shared" si="7"/>
        <v>516.91652099995906</v>
      </c>
      <c r="AD19" s="142"/>
      <c r="AE19" s="4">
        <v>12</v>
      </c>
    </row>
    <row r="20" spans="1:31">
      <c r="A20" s="84" t="s">
        <v>105</v>
      </c>
      <c r="B20" s="86">
        <f>IFERROR(HLOOKUP($B$7,$F$8:$AC$75,AE20,FALSE),"-  ")</f>
        <v>9.3695218597056207E-2</v>
      </c>
      <c r="F20" s="86">
        <f>IFERROR(F17/F15,"-  ")</f>
        <v>1.5265621533442105E-2</v>
      </c>
      <c r="G20" s="86">
        <f t="shared" ref="G20:Q20" si="8">IFERROR(G17/G15,"-  ")</f>
        <v>2.5062716150081561E-2</v>
      </c>
      <c r="H20" s="86">
        <f t="shared" si="8"/>
        <v>4.9592860975167713E-2</v>
      </c>
      <c r="I20" s="86">
        <f t="shared" si="8"/>
        <v>7.0256597063621126E-2</v>
      </c>
      <c r="J20" s="86">
        <f t="shared" si="8"/>
        <v>8.1504877650897742E-2</v>
      </c>
      <c r="K20" s="86">
        <f t="shared" si="8"/>
        <v>8.7815696574225929E-2</v>
      </c>
      <c r="L20" s="86">
        <f t="shared" si="8"/>
        <v>9.5643817292006911E-2</v>
      </c>
      <c r="M20" s="86">
        <f t="shared" si="8"/>
        <v>0.10361415660685179</v>
      </c>
      <c r="N20" s="86">
        <f t="shared" si="8"/>
        <v>0.11069451060358894</v>
      </c>
      <c r="O20" s="86">
        <f t="shared" si="8"/>
        <v>0.12056107014681869</v>
      </c>
      <c r="P20" s="86">
        <f t="shared" si="8"/>
        <v>0.13116202610114136</v>
      </c>
      <c r="Q20" s="86">
        <f t="shared" si="8"/>
        <v>0.15425956135580932</v>
      </c>
      <c r="R20" s="86">
        <f>IFERROR(R17/R15,"-  ")</f>
        <v>1.5914951060358309E-2</v>
      </c>
      <c r="S20" s="86">
        <f t="shared" ref="S20:AC20" si="9">IFERROR(S17/S15,"-  ")</f>
        <v>2.8586934747144299E-2</v>
      </c>
      <c r="T20" s="86">
        <f t="shared" si="9"/>
        <v>4.424011908645803E-2</v>
      </c>
      <c r="U20" s="86">
        <f t="shared" si="9"/>
        <v>5.7158460032622899E-2</v>
      </c>
      <c r="V20" s="86">
        <f t="shared" si="9"/>
        <v>6.8550143556275936E-2</v>
      </c>
      <c r="W20" s="86">
        <f t="shared" si="9"/>
        <v>7.9981158238166955E-2</v>
      </c>
      <c r="X20" s="86">
        <f t="shared" si="9"/>
        <v>8.9315510603581935E-2</v>
      </c>
      <c r="Y20" s="86">
        <f t="shared" si="9"/>
        <v>9.3695218597056207E-2</v>
      </c>
      <c r="Z20" s="86">
        <f t="shared" si="9"/>
        <v>9.3695218597056207E-2</v>
      </c>
      <c r="AA20" s="86">
        <f t="shared" si="9"/>
        <v>9.3695218597056207E-2</v>
      </c>
      <c r="AB20" s="86">
        <f t="shared" si="9"/>
        <v>9.3695218597056207E-2</v>
      </c>
      <c r="AC20" s="86">
        <f t="shared" si="9"/>
        <v>9.3695218597056207E-2</v>
      </c>
      <c r="AD20" s="147"/>
      <c r="AE20" s="4">
        <v>13</v>
      </c>
    </row>
    <row r="21" spans="1:31">
      <c r="A21" s="84" t="s">
        <v>106</v>
      </c>
      <c r="B21" s="86">
        <f>IFERROR(HLOOKUP($B$7,$F$8:$AC$75,AE21,FALSE),"-  ")</f>
        <v>9.3695218597056207E-2</v>
      </c>
      <c r="F21" s="86">
        <f>IFERROR(F19/F15,"-  ")</f>
        <v>1.5265621533442105E-2</v>
      </c>
      <c r="G21" s="86">
        <f t="shared" ref="G21:Q21" si="10">IFERROR(G19/G15,"-  ")</f>
        <v>2.5062716150081561E-2</v>
      </c>
      <c r="H21" s="86">
        <f t="shared" si="10"/>
        <v>4.9592860975167713E-2</v>
      </c>
      <c r="I21" s="86">
        <f t="shared" si="10"/>
        <v>7.0256597063621126E-2</v>
      </c>
      <c r="J21" s="86">
        <f t="shared" si="10"/>
        <v>8.1504877650897742E-2</v>
      </c>
      <c r="K21" s="86">
        <f t="shared" si="10"/>
        <v>8.7815696574225929E-2</v>
      </c>
      <c r="L21" s="86">
        <f t="shared" si="10"/>
        <v>9.5643817292006911E-2</v>
      </c>
      <c r="M21" s="86">
        <f t="shared" si="10"/>
        <v>0.10361415660685179</v>
      </c>
      <c r="N21" s="86">
        <f t="shared" si="10"/>
        <v>0.11069451060358894</v>
      </c>
      <c r="O21" s="86">
        <f t="shared" si="10"/>
        <v>0.12056107014681869</v>
      </c>
      <c r="P21" s="86">
        <f t="shared" si="10"/>
        <v>0.13116202610114136</v>
      </c>
      <c r="Q21" s="86">
        <f t="shared" si="10"/>
        <v>0.15425956135580932</v>
      </c>
      <c r="R21" s="86">
        <f>IFERROR(R19/R15,"-  ")</f>
        <v>1.5914951060358309E-2</v>
      </c>
      <c r="S21" s="86">
        <f t="shared" ref="S21:AC21" si="11">IFERROR(S19/S15,"-  ")</f>
        <v>2.8586934747144299E-2</v>
      </c>
      <c r="T21" s="86">
        <f t="shared" si="11"/>
        <v>4.424011908645803E-2</v>
      </c>
      <c r="U21" s="86">
        <f t="shared" si="11"/>
        <v>5.7158460032622899E-2</v>
      </c>
      <c r="V21" s="86">
        <f t="shared" si="11"/>
        <v>6.8550143556275936E-2</v>
      </c>
      <c r="W21" s="86">
        <f t="shared" si="11"/>
        <v>7.9981158238166955E-2</v>
      </c>
      <c r="X21" s="86">
        <f t="shared" si="11"/>
        <v>8.9315510603581935E-2</v>
      </c>
      <c r="Y21" s="86">
        <f t="shared" si="11"/>
        <v>9.3695218597056207E-2</v>
      </c>
      <c r="Z21" s="86">
        <f t="shared" si="11"/>
        <v>9.3695218597056207E-2</v>
      </c>
      <c r="AA21" s="86">
        <f t="shared" si="11"/>
        <v>9.3695218597056207E-2</v>
      </c>
      <c r="AB21" s="86">
        <f t="shared" si="11"/>
        <v>9.3695218597056207E-2</v>
      </c>
      <c r="AC21" s="86">
        <f t="shared" si="11"/>
        <v>9.3695218597056207E-2</v>
      </c>
      <c r="AD21" s="147"/>
      <c r="AE21" s="4">
        <v>14</v>
      </c>
    </row>
    <row r="22" spans="1:31">
      <c r="A22" s="84" t="s">
        <v>107</v>
      </c>
      <c r="B22" s="86">
        <f>IFERROR(HLOOKUP($B$7,$F$8:$AC$75,AE22,FALSE),"-  ")</f>
        <v>0.14054282789558431</v>
      </c>
      <c r="F22" s="86">
        <f>IFERROR(F17/F16,"-  ")</f>
        <v>0.18318745840130526</v>
      </c>
      <c r="G22" s="86">
        <f t="shared" ref="G22:Q22" si="12">IFERROR(G17/G16,"-  ")</f>
        <v>0.15037629690048937</v>
      </c>
      <c r="H22" s="86">
        <f t="shared" si="12"/>
        <v>0.19837144390067085</v>
      </c>
      <c r="I22" s="86">
        <f t="shared" si="12"/>
        <v>0.21076979119086339</v>
      </c>
      <c r="J22" s="86">
        <f t="shared" si="12"/>
        <v>0.19561170636215458</v>
      </c>
      <c r="K22" s="86">
        <f t="shared" si="12"/>
        <v>0.17563139314845186</v>
      </c>
      <c r="L22" s="86">
        <f t="shared" si="12"/>
        <v>0.16396082964344041</v>
      </c>
      <c r="M22" s="86">
        <f t="shared" si="12"/>
        <v>0.15542123491027768</v>
      </c>
      <c r="N22" s="86">
        <f t="shared" si="12"/>
        <v>0.14759268080478524</v>
      </c>
      <c r="O22" s="86">
        <f t="shared" si="12"/>
        <v>0.14467328417618242</v>
      </c>
      <c r="P22" s="86">
        <f t="shared" si="12"/>
        <v>0.14308584665579058</v>
      </c>
      <c r="Q22" s="86">
        <f t="shared" si="12"/>
        <v>0.15425956135580932</v>
      </c>
      <c r="R22" s="86">
        <f>IFERROR(R17/R16,"-  ")</f>
        <v>0.19097941272429969</v>
      </c>
      <c r="S22" s="86">
        <f t="shared" ref="S22:AC22" si="13">IFERROR(S17/S16,"-  ")</f>
        <v>0.17152160848286579</v>
      </c>
      <c r="T22" s="86">
        <f t="shared" si="13"/>
        <v>0.17696047634583212</v>
      </c>
      <c r="U22" s="86">
        <f t="shared" si="13"/>
        <v>0.1714753800978687</v>
      </c>
      <c r="V22" s="86">
        <f t="shared" si="13"/>
        <v>0.16452034453506223</v>
      </c>
      <c r="W22" s="86">
        <f t="shared" si="13"/>
        <v>0.15996231647633391</v>
      </c>
      <c r="X22" s="86">
        <f t="shared" si="13"/>
        <v>0.15311230389185473</v>
      </c>
      <c r="Y22" s="86">
        <f t="shared" si="13"/>
        <v>0.14054282789558431</v>
      </c>
      <c r="Z22" s="86">
        <f t="shared" si="13"/>
        <v>0.12492695812940827</v>
      </c>
      <c r="AA22" s="86">
        <f t="shared" si="13"/>
        <v>0.11243426231646744</v>
      </c>
      <c r="AB22" s="86">
        <f t="shared" si="13"/>
        <v>0.10221296574224313</v>
      </c>
      <c r="AC22" s="86">
        <f t="shared" si="13"/>
        <v>9.3695218597056207E-2</v>
      </c>
      <c r="AD22" s="147"/>
      <c r="AE22" s="4">
        <v>15</v>
      </c>
    </row>
    <row r="23" spans="1:31">
      <c r="A23" s="140" t="s">
        <v>78</v>
      </c>
      <c r="B23" s="46"/>
      <c r="F23" s="17"/>
      <c r="G23" s="17"/>
      <c r="H23" s="17"/>
      <c r="I23" s="17"/>
      <c r="J23" s="17"/>
      <c r="K23" s="17"/>
      <c r="L23" s="17"/>
      <c r="M23" s="17"/>
      <c r="N23" s="17"/>
      <c r="O23" s="17"/>
      <c r="P23" s="17"/>
      <c r="Q23" s="17"/>
      <c r="R23" s="17"/>
      <c r="S23" s="17"/>
      <c r="T23" s="17"/>
      <c r="U23" s="17"/>
      <c r="V23" s="17"/>
      <c r="W23" s="17"/>
      <c r="X23" s="17"/>
      <c r="Y23" s="17"/>
      <c r="Z23" s="17"/>
      <c r="AA23" s="17"/>
      <c r="AB23" s="17"/>
      <c r="AC23" s="17"/>
      <c r="AD23" s="142"/>
      <c r="AE23" s="4">
        <v>16</v>
      </c>
    </row>
    <row r="24" spans="1:31">
      <c r="A24" s="84" t="s">
        <v>71</v>
      </c>
      <c r="B24" s="73">
        <f>HLOOKUP($B$7,$F$8:$AC$75,AE24,FALSE)</f>
        <v>4.7663459999998978E-2</v>
      </c>
      <c r="E24" s="74"/>
      <c r="F24" s="73">
        <f>F12</f>
        <v>9.7109999999998933E-3</v>
      </c>
      <c r="G24" s="73">
        <f t="shared" ref="G24:Q24" si="14">F24+G12</f>
        <v>1.6710999999999893E-2</v>
      </c>
      <c r="H24" s="73">
        <f t="shared" si="14"/>
        <v>3.1453000000000397E-2</v>
      </c>
      <c r="I24" s="73">
        <f t="shared" si="14"/>
        <v>4.3621000000000437E-2</v>
      </c>
      <c r="J24" s="73">
        <f t="shared" si="14"/>
        <v>4.8226300000000194E-2</v>
      </c>
      <c r="K24" s="73">
        <f t="shared" si="14"/>
        <v>4.8226300000000194E-2</v>
      </c>
      <c r="L24" s="73">
        <f t="shared" si="14"/>
        <v>5.2264960000000686E-2</v>
      </c>
      <c r="M24" s="73">
        <f t="shared" si="14"/>
        <v>5.6415580000000805E-2</v>
      </c>
      <c r="N24" s="73">
        <f t="shared" si="14"/>
        <v>5.9907130000000863E-2</v>
      </c>
      <c r="O24" s="73">
        <f t="shared" si="14"/>
        <v>6.4944340000001238E-2</v>
      </c>
      <c r="P24" s="73">
        <f t="shared" si="14"/>
        <v>7.0115290000001509E-2</v>
      </c>
      <c r="Q24" s="73">
        <f t="shared" si="14"/>
        <v>7.7103070000001758E-2</v>
      </c>
      <c r="R24" s="73">
        <f>R12</f>
        <v>8.2089900000002491E-3</v>
      </c>
      <c r="S24" s="73">
        <f t="shared" ref="S24:AC24" si="15">R24+S12</f>
        <v>1.5041250000000325E-2</v>
      </c>
      <c r="T24" s="73">
        <f t="shared" si="15"/>
        <v>2.3017410000000363E-2</v>
      </c>
      <c r="U24" s="73">
        <f t="shared" si="15"/>
        <v>2.9582820000000454E-2</v>
      </c>
      <c r="V24" s="73">
        <f t="shared" si="15"/>
        <v>3.543750000000033E-2</v>
      </c>
      <c r="W24" s="73">
        <f t="shared" si="15"/>
        <v>4.0915890000000329E-2</v>
      </c>
      <c r="X24" s="73">
        <f t="shared" si="15"/>
        <v>4.5500129999999417E-2</v>
      </c>
      <c r="Y24" s="73">
        <f t="shared" si="15"/>
        <v>4.7663459999998978E-2</v>
      </c>
      <c r="Z24" s="73">
        <f t="shared" si="15"/>
        <v>4.7663459999998978E-2</v>
      </c>
      <c r="AA24" s="73">
        <f t="shared" si="15"/>
        <v>4.7663459999998978E-2</v>
      </c>
      <c r="AB24" s="73">
        <f t="shared" si="15"/>
        <v>4.7663459999998978E-2</v>
      </c>
      <c r="AC24" s="73">
        <f t="shared" si="15"/>
        <v>4.7663459999998978E-2</v>
      </c>
      <c r="AD24" s="142"/>
      <c r="AE24" s="4">
        <v>17</v>
      </c>
    </row>
    <row r="25" spans="1:31">
      <c r="A25" s="84" t="s">
        <v>13</v>
      </c>
      <c r="B25" s="73">
        <f>HLOOKUP($B$7,$F$8:$AC$75,AE25,FALSE)</f>
        <v>0</v>
      </c>
      <c r="E25" s="143" t="s">
        <v>110</v>
      </c>
      <c r="F25" s="145">
        <v>0</v>
      </c>
      <c r="G25" s="145">
        <v>0</v>
      </c>
      <c r="H25" s="145">
        <v>0</v>
      </c>
      <c r="I25" s="145">
        <v>0</v>
      </c>
      <c r="J25" s="145">
        <v>0</v>
      </c>
      <c r="K25" s="145">
        <v>0</v>
      </c>
      <c r="L25" s="145">
        <v>0</v>
      </c>
      <c r="M25" s="145">
        <v>0</v>
      </c>
      <c r="N25" s="145">
        <v>0</v>
      </c>
      <c r="O25" s="145">
        <v>0</v>
      </c>
      <c r="P25" s="145">
        <v>0</v>
      </c>
      <c r="Q25" s="145">
        <v>0</v>
      </c>
      <c r="R25" s="145">
        <v>0</v>
      </c>
      <c r="S25" s="145">
        <v>0</v>
      </c>
      <c r="T25" s="145">
        <v>0</v>
      </c>
      <c r="U25" s="145">
        <v>0</v>
      </c>
      <c r="V25" s="145">
        <v>0</v>
      </c>
      <c r="W25" s="145">
        <v>0</v>
      </c>
      <c r="X25" s="401">
        <v>0</v>
      </c>
      <c r="Y25" s="401">
        <v>0</v>
      </c>
      <c r="Z25" s="145"/>
      <c r="AA25" s="145"/>
      <c r="AB25" s="145"/>
      <c r="AC25" s="145"/>
      <c r="AD25" s="142"/>
      <c r="AE25" s="4">
        <v>18</v>
      </c>
    </row>
    <row r="26" spans="1:31">
      <c r="A26" s="87" t="s">
        <v>22</v>
      </c>
      <c r="B26" s="81">
        <f>HLOOKUP($B$7,$F$8:$AC$75,AE26,FALSE)</f>
        <v>4.7663459999998978E-2</v>
      </c>
      <c r="C26" s="90"/>
      <c r="D26" s="90"/>
      <c r="E26" s="97"/>
      <c r="F26" s="81">
        <f>F24+F25</f>
        <v>9.7109999999998933E-3</v>
      </c>
      <c r="G26" s="81">
        <f>G24+G25</f>
        <v>1.6710999999999893E-2</v>
      </c>
      <c r="H26" s="81">
        <f t="shared" ref="H26:Q26" si="16">H24+H25</f>
        <v>3.1453000000000397E-2</v>
      </c>
      <c r="I26" s="81">
        <f>I24+I25</f>
        <v>4.3621000000000437E-2</v>
      </c>
      <c r="J26" s="81">
        <f t="shared" si="16"/>
        <v>4.8226300000000194E-2</v>
      </c>
      <c r="K26" s="81">
        <f t="shared" si="16"/>
        <v>4.8226300000000194E-2</v>
      </c>
      <c r="L26" s="81">
        <f t="shared" si="16"/>
        <v>5.2264960000000686E-2</v>
      </c>
      <c r="M26" s="81">
        <f t="shared" si="16"/>
        <v>5.6415580000000805E-2</v>
      </c>
      <c r="N26" s="81">
        <f t="shared" si="16"/>
        <v>5.9907130000000863E-2</v>
      </c>
      <c r="O26" s="81">
        <f t="shared" si="16"/>
        <v>6.4944340000001238E-2</v>
      </c>
      <c r="P26" s="81">
        <f t="shared" si="16"/>
        <v>7.0115290000001509E-2</v>
      </c>
      <c r="Q26" s="81">
        <f t="shared" si="16"/>
        <v>7.7103070000001758E-2</v>
      </c>
      <c r="R26" s="81">
        <f>R24+R25</f>
        <v>8.2089900000002491E-3</v>
      </c>
      <c r="S26" s="81">
        <f>S24+S25</f>
        <v>1.5041250000000325E-2</v>
      </c>
      <c r="T26" s="81">
        <f>T24+T25</f>
        <v>2.3017410000000363E-2</v>
      </c>
      <c r="U26" s="81">
        <f>U24+U25</f>
        <v>2.9582820000000454E-2</v>
      </c>
      <c r="V26" s="81">
        <f t="shared" ref="V26:AC26" si="17">V24+V25</f>
        <v>3.543750000000033E-2</v>
      </c>
      <c r="W26" s="81">
        <f t="shared" si="17"/>
        <v>4.0915890000000329E-2</v>
      </c>
      <c r="X26" s="81">
        <f t="shared" si="17"/>
        <v>4.5500129999999417E-2</v>
      </c>
      <c r="Y26" s="81">
        <f t="shared" si="17"/>
        <v>4.7663459999998978E-2</v>
      </c>
      <c r="Z26" s="81">
        <f t="shared" si="17"/>
        <v>4.7663459999998978E-2</v>
      </c>
      <c r="AA26" s="81">
        <f t="shared" si="17"/>
        <v>4.7663459999998978E-2</v>
      </c>
      <c r="AB26" s="81">
        <f t="shared" si="17"/>
        <v>4.7663459999998978E-2</v>
      </c>
      <c r="AC26" s="81">
        <f t="shared" si="17"/>
        <v>4.7663459999998978E-2</v>
      </c>
      <c r="AD26" s="142"/>
      <c r="AE26" s="4">
        <v>19</v>
      </c>
    </row>
    <row r="27" spans="1:31">
      <c r="A27" s="140" t="s">
        <v>79</v>
      </c>
      <c r="B27" s="141"/>
      <c r="F27" s="22"/>
      <c r="G27" s="22"/>
      <c r="H27" s="22"/>
      <c r="I27" s="22"/>
      <c r="J27" s="22"/>
      <c r="K27" s="22"/>
      <c r="L27" s="22"/>
      <c r="M27" s="22"/>
      <c r="N27" s="22"/>
      <c r="O27" s="22"/>
      <c r="P27" s="22"/>
      <c r="Q27" s="22"/>
      <c r="R27" s="22"/>
      <c r="S27" s="22"/>
      <c r="T27" s="22"/>
      <c r="U27" s="22"/>
      <c r="V27" s="22"/>
      <c r="W27" s="22"/>
      <c r="X27" s="22"/>
      <c r="Y27" s="22"/>
      <c r="Z27" s="22"/>
      <c r="AA27" s="22"/>
      <c r="AB27" s="22"/>
      <c r="AC27" s="22"/>
      <c r="AD27" s="142"/>
      <c r="AE27" s="4">
        <v>20</v>
      </c>
    </row>
    <row r="28" spans="1:31">
      <c r="A28" s="84" t="s">
        <v>67</v>
      </c>
      <c r="B28" s="19">
        <f>HLOOKUP($B$7,$F$8:$AC$75,AE28,FALSE)</f>
        <v>0</v>
      </c>
      <c r="F28" s="29">
        <f>F13</f>
        <v>0</v>
      </c>
      <c r="G28" s="29">
        <f t="shared" ref="G28:Q28" si="18">F28+G13</f>
        <v>0</v>
      </c>
      <c r="H28" s="29">
        <f t="shared" si="18"/>
        <v>0</v>
      </c>
      <c r="I28" s="29">
        <f t="shared" si="18"/>
        <v>0</v>
      </c>
      <c r="J28" s="29">
        <f t="shared" si="18"/>
        <v>0</v>
      </c>
      <c r="K28" s="29">
        <f t="shared" si="18"/>
        <v>0</v>
      </c>
      <c r="L28" s="29">
        <f t="shared" si="18"/>
        <v>0</v>
      </c>
      <c r="M28" s="29">
        <f t="shared" si="18"/>
        <v>0</v>
      </c>
      <c r="N28" s="29">
        <f t="shared" si="18"/>
        <v>0</v>
      </c>
      <c r="O28" s="29">
        <f t="shared" si="18"/>
        <v>0</v>
      </c>
      <c r="P28" s="29">
        <f t="shared" si="18"/>
        <v>0</v>
      </c>
      <c r="Q28" s="29">
        <f t="shared" si="18"/>
        <v>0</v>
      </c>
      <c r="R28" s="29">
        <f>R13</f>
        <v>0</v>
      </c>
      <c r="S28" s="29">
        <f t="shared" ref="S28:AC28" si="19">R28+S13</f>
        <v>0</v>
      </c>
      <c r="T28" s="29">
        <f t="shared" si="19"/>
        <v>0</v>
      </c>
      <c r="U28" s="29">
        <f t="shared" si="19"/>
        <v>0</v>
      </c>
      <c r="V28" s="29">
        <f t="shared" si="19"/>
        <v>0</v>
      </c>
      <c r="W28" s="29">
        <f t="shared" si="19"/>
        <v>0</v>
      </c>
      <c r="X28" s="29">
        <f t="shared" si="19"/>
        <v>0</v>
      </c>
      <c r="Y28" s="29">
        <f t="shared" si="19"/>
        <v>0</v>
      </c>
      <c r="Z28" s="29">
        <f t="shared" si="19"/>
        <v>0</v>
      </c>
      <c r="AA28" s="29">
        <f t="shared" si="19"/>
        <v>0</v>
      </c>
      <c r="AB28" s="29">
        <f t="shared" si="19"/>
        <v>0</v>
      </c>
      <c r="AC28" s="29">
        <f t="shared" si="19"/>
        <v>0</v>
      </c>
      <c r="AD28" s="139"/>
      <c r="AE28" s="4">
        <v>21</v>
      </c>
    </row>
    <row r="29" spans="1:31">
      <c r="A29" s="84" t="s">
        <v>9</v>
      </c>
      <c r="B29" s="19">
        <f>HLOOKUP($B$7,$F$8:$AC$75,AE29,FALSE)</f>
        <v>0</v>
      </c>
      <c r="E29" s="143" t="s">
        <v>110</v>
      </c>
      <c r="F29" s="144">
        <v>0</v>
      </c>
      <c r="G29" s="144">
        <v>0</v>
      </c>
      <c r="H29" s="144">
        <v>0</v>
      </c>
      <c r="I29" s="144">
        <v>0</v>
      </c>
      <c r="J29" s="144">
        <v>0</v>
      </c>
      <c r="K29" s="144">
        <v>0</v>
      </c>
      <c r="L29" s="144">
        <v>0</v>
      </c>
      <c r="M29" s="144">
        <v>0</v>
      </c>
      <c r="N29" s="144">
        <v>0</v>
      </c>
      <c r="O29" s="144">
        <v>0</v>
      </c>
      <c r="P29" s="144">
        <v>0</v>
      </c>
      <c r="Q29" s="144">
        <v>0</v>
      </c>
      <c r="R29" s="144">
        <v>0</v>
      </c>
      <c r="S29" s="144">
        <v>0</v>
      </c>
      <c r="T29" s="144">
        <v>0</v>
      </c>
      <c r="U29" s="144">
        <v>0</v>
      </c>
      <c r="V29" s="144">
        <v>0</v>
      </c>
      <c r="W29" s="144">
        <v>0</v>
      </c>
      <c r="X29" s="398">
        <v>0</v>
      </c>
      <c r="Y29" s="398">
        <v>0</v>
      </c>
      <c r="Z29" s="144"/>
      <c r="AA29" s="144"/>
      <c r="AB29" s="144"/>
      <c r="AC29" s="144"/>
      <c r="AD29" s="139"/>
      <c r="AE29" s="4">
        <v>22</v>
      </c>
    </row>
    <row r="30" spans="1:31">
      <c r="A30" s="87" t="s">
        <v>38</v>
      </c>
      <c r="B30" s="50">
        <f>HLOOKUP($B$7,$F$8:$AC$75,AE30,FALSE)</f>
        <v>0</v>
      </c>
      <c r="C30" s="90"/>
      <c r="D30" s="90"/>
      <c r="E30" s="90"/>
      <c r="F30" s="93">
        <f>F28+F29</f>
        <v>0</v>
      </c>
      <c r="G30" s="93">
        <f t="shared" ref="G30:P30" si="20">G28+G29</f>
        <v>0</v>
      </c>
      <c r="H30" s="93">
        <f t="shared" si="20"/>
        <v>0</v>
      </c>
      <c r="I30" s="93">
        <f t="shared" si="20"/>
        <v>0</v>
      </c>
      <c r="J30" s="93">
        <f t="shared" si="20"/>
        <v>0</v>
      </c>
      <c r="K30" s="93">
        <f t="shared" si="20"/>
        <v>0</v>
      </c>
      <c r="L30" s="93">
        <f t="shared" si="20"/>
        <v>0</v>
      </c>
      <c r="M30" s="93">
        <f t="shared" si="20"/>
        <v>0</v>
      </c>
      <c r="N30" s="93">
        <f t="shared" si="20"/>
        <v>0</v>
      </c>
      <c r="O30" s="93">
        <f t="shared" si="20"/>
        <v>0</v>
      </c>
      <c r="P30" s="93">
        <f t="shared" si="20"/>
        <v>0</v>
      </c>
      <c r="Q30" s="93">
        <f>Q28+Q29</f>
        <v>0</v>
      </c>
      <c r="R30" s="93">
        <f>R28+R29</f>
        <v>0</v>
      </c>
      <c r="S30" s="93">
        <f t="shared" ref="S30:AB30" si="21">S28+S29</f>
        <v>0</v>
      </c>
      <c r="T30" s="93">
        <f t="shared" si="21"/>
        <v>0</v>
      </c>
      <c r="U30" s="93">
        <f t="shared" si="21"/>
        <v>0</v>
      </c>
      <c r="V30" s="93">
        <f t="shared" si="21"/>
        <v>0</v>
      </c>
      <c r="W30" s="93">
        <f t="shared" si="21"/>
        <v>0</v>
      </c>
      <c r="X30" s="93">
        <f t="shared" si="21"/>
        <v>0</v>
      </c>
      <c r="Y30" s="93">
        <f t="shared" si="21"/>
        <v>0</v>
      </c>
      <c r="Z30" s="93">
        <f t="shared" si="21"/>
        <v>0</v>
      </c>
      <c r="AA30" s="93">
        <f t="shared" si="21"/>
        <v>0</v>
      </c>
      <c r="AB30" s="93">
        <f t="shared" si="21"/>
        <v>0</v>
      </c>
      <c r="AC30" s="93">
        <f>AC28+AC29</f>
        <v>0</v>
      </c>
      <c r="AD30" s="139"/>
      <c r="AE30" s="4">
        <v>23</v>
      </c>
    </row>
    <row r="31" spans="1:31">
      <c r="A31" s="140" t="s">
        <v>81</v>
      </c>
      <c r="B31" s="141"/>
      <c r="F31" s="22"/>
      <c r="G31" s="22"/>
      <c r="H31" s="22"/>
      <c r="I31" s="22"/>
      <c r="J31" s="22"/>
      <c r="K31" s="22"/>
      <c r="L31" s="22"/>
      <c r="M31" s="22"/>
      <c r="N31" s="22"/>
      <c r="O31" s="22"/>
      <c r="P31" s="22"/>
      <c r="Q31" s="22"/>
      <c r="R31" s="22"/>
      <c r="S31" s="22"/>
      <c r="T31" s="22"/>
      <c r="U31" s="22"/>
      <c r="V31" s="22"/>
      <c r="W31" s="22"/>
      <c r="X31" s="22"/>
      <c r="Y31" s="22"/>
      <c r="Z31" s="22"/>
      <c r="AA31" s="22"/>
      <c r="AB31" s="22"/>
      <c r="AC31" s="22"/>
      <c r="AD31" s="142"/>
      <c r="AE31" s="4">
        <v>24</v>
      </c>
    </row>
    <row r="32" spans="1:31">
      <c r="A32" s="88" t="s">
        <v>40</v>
      </c>
      <c r="B32" s="48">
        <f t="shared" ref="B32:B40" si="22">HLOOKUP($B$7,$F$8:$AC$75,AE32,FALSE)</f>
        <v>2739.9900000000002</v>
      </c>
      <c r="E32" s="143" t="s">
        <v>24</v>
      </c>
      <c r="F32" s="148">
        <v>1442.3600000000001</v>
      </c>
      <c r="G32" s="148">
        <v>12294.07</v>
      </c>
      <c r="H32" s="148">
        <v>4504.3</v>
      </c>
      <c r="I32" s="148">
        <v>8333.4700000000012</v>
      </c>
      <c r="J32" s="148">
        <v>6385.93</v>
      </c>
      <c r="K32" s="148">
        <v>7814.57</v>
      </c>
      <c r="L32" s="148">
        <v>52420.779999999992</v>
      </c>
      <c r="M32" s="148">
        <v>-2171.2999999999993</v>
      </c>
      <c r="N32" s="148">
        <v>15696.98</v>
      </c>
      <c r="O32" s="148">
        <v>3108.71</v>
      </c>
      <c r="P32" s="148">
        <v>2660.16</v>
      </c>
      <c r="Q32" s="148">
        <v>10272.579999999998</v>
      </c>
      <c r="R32" s="148">
        <v>7654.37</v>
      </c>
      <c r="S32" s="148">
        <v>3323.51</v>
      </c>
      <c r="T32" s="148">
        <v>3039.13</v>
      </c>
      <c r="U32" s="148">
        <v>3226.7999999999997</v>
      </c>
      <c r="V32" s="353">
        <v>2594.3599999999997</v>
      </c>
      <c r="W32" s="148">
        <v>3346.4</v>
      </c>
      <c r="X32" s="366">
        <v>3745.3500000000004</v>
      </c>
      <c r="Y32" s="366">
        <v>2739.9900000000002</v>
      </c>
      <c r="Z32" s="148"/>
      <c r="AA32" s="148"/>
      <c r="AB32" s="148"/>
      <c r="AC32" s="148"/>
      <c r="AD32" s="83">
        <f t="shared" ref="AD32:AD39" si="23">SUM(F32:AC32)</f>
        <v>152432.51999999996</v>
      </c>
      <c r="AE32" s="4">
        <v>25</v>
      </c>
    </row>
    <row r="33" spans="1:31">
      <c r="A33" s="88" t="s">
        <v>41</v>
      </c>
      <c r="B33" s="48">
        <f t="shared" si="22"/>
        <v>0</v>
      </c>
      <c r="E33" s="143" t="s">
        <v>24</v>
      </c>
      <c r="F33" s="148">
        <v>0</v>
      </c>
      <c r="G33" s="148">
        <v>0</v>
      </c>
      <c r="H33" s="148">
        <v>0</v>
      </c>
      <c r="I33" s="148">
        <v>0</v>
      </c>
      <c r="J33" s="148">
        <v>0</v>
      </c>
      <c r="K33" s="148">
        <v>0</v>
      </c>
      <c r="L33" s="148">
        <v>0</v>
      </c>
      <c r="M33" s="148">
        <v>0</v>
      </c>
      <c r="N33" s="148">
        <v>0</v>
      </c>
      <c r="O33" s="148">
        <v>0</v>
      </c>
      <c r="P33" s="148">
        <v>184.66</v>
      </c>
      <c r="Q33" s="148">
        <v>0</v>
      </c>
      <c r="R33" s="148">
        <v>0</v>
      </c>
      <c r="S33" s="148">
        <v>0</v>
      </c>
      <c r="T33" s="148">
        <v>0</v>
      </c>
      <c r="U33" s="148">
        <v>0</v>
      </c>
      <c r="V33" s="353">
        <v>0</v>
      </c>
      <c r="W33" s="148">
        <v>0</v>
      </c>
      <c r="X33" s="366">
        <v>0</v>
      </c>
      <c r="Y33" s="366">
        <v>0</v>
      </c>
      <c r="Z33" s="148"/>
      <c r="AA33" s="148"/>
      <c r="AB33" s="148"/>
      <c r="AC33" s="148"/>
      <c r="AD33" s="83">
        <f t="shared" si="23"/>
        <v>184.66</v>
      </c>
      <c r="AE33" s="4">
        <v>26</v>
      </c>
    </row>
    <row r="34" spans="1:31">
      <c r="A34" s="88" t="s">
        <v>42</v>
      </c>
      <c r="B34" s="48">
        <f t="shared" si="22"/>
        <v>3774.41</v>
      </c>
      <c r="E34" s="143" t="s">
        <v>24</v>
      </c>
      <c r="F34" s="148">
        <v>0</v>
      </c>
      <c r="G34" s="148">
        <v>3969.64</v>
      </c>
      <c r="H34" s="148">
        <v>3215.43</v>
      </c>
      <c r="I34" s="148">
        <v>62434.39</v>
      </c>
      <c r="J34" s="148">
        <v>75580.289999999994</v>
      </c>
      <c r="K34" s="148">
        <v>77.180000000000007</v>
      </c>
      <c r="L34" s="148">
        <v>0</v>
      </c>
      <c r="M34" s="148">
        <v>284.25</v>
      </c>
      <c r="N34" s="148">
        <v>148992.78</v>
      </c>
      <c r="O34" s="148">
        <v>30758.969999999994</v>
      </c>
      <c r="P34" s="148">
        <v>70271.609999999986</v>
      </c>
      <c r="Q34" s="148">
        <v>16884.36</v>
      </c>
      <c r="R34" s="148">
        <v>22873.170000000006</v>
      </c>
      <c r="S34" s="148">
        <v>91.14</v>
      </c>
      <c r="T34" s="148">
        <v>36186.229999999981</v>
      </c>
      <c r="U34" s="148">
        <v>18138.899999999998</v>
      </c>
      <c r="V34" s="353">
        <v>843.02</v>
      </c>
      <c r="W34" s="148">
        <v>13412.96</v>
      </c>
      <c r="X34" s="366">
        <v>11102.98</v>
      </c>
      <c r="Y34" s="366">
        <v>3774.41</v>
      </c>
      <c r="Z34" s="148"/>
      <c r="AA34" s="148"/>
      <c r="AB34" s="148"/>
      <c r="AC34" s="148"/>
      <c r="AD34" s="83">
        <f t="shared" si="23"/>
        <v>518891.7099999999</v>
      </c>
      <c r="AE34" s="4">
        <v>27</v>
      </c>
    </row>
    <row r="35" spans="1:31">
      <c r="A35" s="88" t="s">
        <v>43</v>
      </c>
      <c r="B35" s="48">
        <f t="shared" si="22"/>
        <v>0</v>
      </c>
      <c r="E35" s="143" t="s">
        <v>24</v>
      </c>
      <c r="F35" s="148">
        <v>0</v>
      </c>
      <c r="G35" s="148">
        <v>0</v>
      </c>
      <c r="H35" s="148">
        <v>0</v>
      </c>
      <c r="I35" s="148">
        <v>0</v>
      </c>
      <c r="J35" s="148">
        <v>0</v>
      </c>
      <c r="K35" s="148">
        <v>0</v>
      </c>
      <c r="L35" s="148">
        <v>0</v>
      </c>
      <c r="M35" s="148">
        <v>0</v>
      </c>
      <c r="N35" s="148">
        <v>0</v>
      </c>
      <c r="O35" s="148">
        <v>0</v>
      </c>
      <c r="P35" s="148">
        <v>0</v>
      </c>
      <c r="Q35" s="148">
        <v>0</v>
      </c>
      <c r="R35" s="148">
        <v>0</v>
      </c>
      <c r="S35" s="148">
        <v>0</v>
      </c>
      <c r="T35" s="148">
        <v>0</v>
      </c>
      <c r="U35" s="148">
        <v>0</v>
      </c>
      <c r="V35" s="353">
        <v>0</v>
      </c>
      <c r="W35" s="148">
        <v>0</v>
      </c>
      <c r="X35" s="366">
        <v>0</v>
      </c>
      <c r="Y35" s="366">
        <v>0</v>
      </c>
      <c r="Z35" s="148"/>
      <c r="AA35" s="148"/>
      <c r="AB35" s="148"/>
      <c r="AC35" s="148"/>
      <c r="AD35" s="83">
        <f t="shared" si="23"/>
        <v>0</v>
      </c>
      <c r="AE35" s="4">
        <v>28</v>
      </c>
    </row>
    <row r="36" spans="1:31">
      <c r="A36" s="88" t="s">
        <v>44</v>
      </c>
      <c r="B36" s="48">
        <f t="shared" si="22"/>
        <v>32552.47</v>
      </c>
      <c r="E36" s="143" t="s">
        <v>24</v>
      </c>
      <c r="F36" s="148">
        <v>0</v>
      </c>
      <c r="G36" s="148">
        <v>15989.86</v>
      </c>
      <c r="H36" s="148">
        <v>51041.01</v>
      </c>
      <c r="I36" s="148">
        <v>62215.78</v>
      </c>
      <c r="J36" s="148">
        <v>88048.47</v>
      </c>
      <c r="K36" s="148">
        <v>0</v>
      </c>
      <c r="L36" s="148">
        <v>0</v>
      </c>
      <c r="M36" s="148">
        <v>0</v>
      </c>
      <c r="N36" s="148">
        <v>46770.239999999998</v>
      </c>
      <c r="O36" s="148">
        <v>28752.25</v>
      </c>
      <c r="P36" s="148">
        <v>28567.040000000005</v>
      </c>
      <c r="Q36" s="148">
        <v>60284.73</v>
      </c>
      <c r="R36" s="148">
        <v>13281.479999999998</v>
      </c>
      <c r="S36" s="148">
        <v>0</v>
      </c>
      <c r="T36" s="148">
        <v>-13399.249999999998</v>
      </c>
      <c r="U36" s="148">
        <v>79939.489999999991</v>
      </c>
      <c r="V36" s="353">
        <v>0</v>
      </c>
      <c r="W36" s="148">
        <v>0</v>
      </c>
      <c r="X36" s="366">
        <v>64502.05</v>
      </c>
      <c r="Y36" s="366">
        <v>32552.47</v>
      </c>
      <c r="Z36" s="148"/>
      <c r="AA36" s="148"/>
      <c r="AB36" s="148"/>
      <c r="AC36" s="148"/>
      <c r="AD36" s="83">
        <f t="shared" si="23"/>
        <v>558545.61999999988</v>
      </c>
      <c r="AE36" s="4">
        <v>29</v>
      </c>
    </row>
    <row r="37" spans="1:31">
      <c r="A37" s="88" t="s">
        <v>45</v>
      </c>
      <c r="B37" s="48">
        <f t="shared" si="22"/>
        <v>58084.45</v>
      </c>
      <c r="E37" s="143" t="s">
        <v>24</v>
      </c>
      <c r="F37" s="148">
        <v>0</v>
      </c>
      <c r="G37" s="148">
        <v>27140.42</v>
      </c>
      <c r="H37" s="148">
        <v>57891.94</v>
      </c>
      <c r="I37" s="148">
        <v>62780.04</v>
      </c>
      <c r="J37" s="148">
        <v>114787.41</v>
      </c>
      <c r="K37" s="148">
        <v>0</v>
      </c>
      <c r="L37" s="148">
        <v>0</v>
      </c>
      <c r="M37" s="148">
        <v>0</v>
      </c>
      <c r="N37" s="148">
        <v>210906.26</v>
      </c>
      <c r="O37" s="148">
        <v>76473.25</v>
      </c>
      <c r="P37" s="148">
        <v>52955.95</v>
      </c>
      <c r="Q37" s="148">
        <v>111576.99999999997</v>
      </c>
      <c r="R37" s="148">
        <v>21778.9</v>
      </c>
      <c r="S37" s="148">
        <v>0</v>
      </c>
      <c r="T37" s="148">
        <v>-35678.280000000006</v>
      </c>
      <c r="U37" s="148">
        <v>173347.69</v>
      </c>
      <c r="V37" s="148">
        <v>0</v>
      </c>
      <c r="W37" s="148">
        <v>0</v>
      </c>
      <c r="X37" s="366">
        <v>103228.76000000001</v>
      </c>
      <c r="Y37" s="366">
        <v>58084.45</v>
      </c>
      <c r="Z37" s="148"/>
      <c r="AA37" s="148"/>
      <c r="AB37" s="148"/>
      <c r="AC37" s="148"/>
      <c r="AD37" s="83">
        <f t="shared" si="23"/>
        <v>1035273.79</v>
      </c>
      <c r="AE37" s="4">
        <v>30</v>
      </c>
    </row>
    <row r="38" spans="1:31">
      <c r="A38" s="88" t="s">
        <v>46</v>
      </c>
      <c r="B38" s="48">
        <f t="shared" si="22"/>
        <v>0</v>
      </c>
      <c r="E38" s="143" t="s">
        <v>24</v>
      </c>
      <c r="F38" s="148">
        <v>0</v>
      </c>
      <c r="G38" s="148">
        <v>0</v>
      </c>
      <c r="H38" s="148">
        <v>0</v>
      </c>
      <c r="I38" s="148">
        <v>0</v>
      </c>
      <c r="J38" s="148">
        <v>0</v>
      </c>
      <c r="K38" s="148">
        <v>0</v>
      </c>
      <c r="L38" s="148">
        <v>0</v>
      </c>
      <c r="M38" s="148">
        <v>10057.68</v>
      </c>
      <c r="N38" s="148">
        <v>0</v>
      </c>
      <c r="O38" s="148">
        <v>0</v>
      </c>
      <c r="P38" s="148">
        <v>0</v>
      </c>
      <c r="Q38" s="148">
        <v>0</v>
      </c>
      <c r="R38" s="148">
        <v>0</v>
      </c>
      <c r="S38" s="148">
        <v>0</v>
      </c>
      <c r="T38" s="148">
        <v>0</v>
      </c>
      <c r="U38" s="148">
        <v>0</v>
      </c>
      <c r="V38" s="148">
        <v>0</v>
      </c>
      <c r="W38" s="148">
        <v>0</v>
      </c>
      <c r="X38" s="366">
        <v>0</v>
      </c>
      <c r="Y38" s="366">
        <v>0</v>
      </c>
      <c r="Z38" s="148"/>
      <c r="AA38" s="148"/>
      <c r="AB38" s="148"/>
      <c r="AC38" s="148"/>
      <c r="AD38" s="83">
        <f t="shared" si="23"/>
        <v>10057.68</v>
      </c>
      <c r="AE38" s="4">
        <v>31</v>
      </c>
    </row>
    <row r="39" spans="1:31">
      <c r="A39" s="88" t="s">
        <v>82</v>
      </c>
      <c r="B39" s="48">
        <f t="shared" si="22"/>
        <v>0</v>
      </c>
      <c r="E39" s="143" t="s">
        <v>24</v>
      </c>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83">
        <f t="shared" si="23"/>
        <v>0</v>
      </c>
      <c r="AE39" s="4">
        <v>32</v>
      </c>
    </row>
    <row r="40" spans="1:31">
      <c r="A40" s="87" t="s">
        <v>47</v>
      </c>
      <c r="B40" s="34">
        <f t="shared" si="22"/>
        <v>97151.32</v>
      </c>
      <c r="C40" s="90"/>
      <c r="D40" s="90"/>
      <c r="E40" s="90"/>
      <c r="F40" s="94">
        <f>SUM(F32:F39)</f>
        <v>1442.3600000000001</v>
      </c>
      <c r="G40" s="94">
        <f>SUM(G32:G39)</f>
        <v>59393.99</v>
      </c>
      <c r="H40" s="94">
        <f t="shared" ref="H40:Q40" si="24">SUM(H32:H39)</f>
        <v>116652.68000000001</v>
      </c>
      <c r="I40" s="94">
        <f t="shared" si="24"/>
        <v>195763.68000000002</v>
      </c>
      <c r="J40" s="94">
        <f t="shared" si="24"/>
        <v>284802.09999999998</v>
      </c>
      <c r="K40" s="94">
        <f t="shared" si="24"/>
        <v>7891.75</v>
      </c>
      <c r="L40" s="94">
        <f t="shared" si="24"/>
        <v>52420.779999999992</v>
      </c>
      <c r="M40" s="94">
        <f t="shared" si="24"/>
        <v>8170.630000000001</v>
      </c>
      <c r="N40" s="94">
        <f t="shared" si="24"/>
        <v>422366.26</v>
      </c>
      <c r="O40" s="94">
        <f t="shared" si="24"/>
        <v>139093.18</v>
      </c>
      <c r="P40" s="94">
        <f t="shared" si="24"/>
        <v>154639.41999999998</v>
      </c>
      <c r="Q40" s="94">
        <f t="shared" si="24"/>
        <v>199018.66999999998</v>
      </c>
      <c r="R40" s="94">
        <f>SUM(R32:R39)</f>
        <v>65587.920000000013</v>
      </c>
      <c r="S40" s="94">
        <f>SUM(S32:S39)</f>
        <v>3414.65</v>
      </c>
      <c r="T40" s="94">
        <f t="shared" ref="T40:AC40" si="25">SUM(T32:T39)</f>
        <v>-9852.1700000000274</v>
      </c>
      <c r="U40" s="94">
        <f t="shared" si="25"/>
        <v>274652.88</v>
      </c>
      <c r="V40" s="94">
        <f t="shared" si="25"/>
        <v>3437.3799999999997</v>
      </c>
      <c r="W40" s="94">
        <f t="shared" si="25"/>
        <v>16759.36</v>
      </c>
      <c r="X40" s="94">
        <f t="shared" si="25"/>
        <v>182579.14</v>
      </c>
      <c r="Y40" s="94">
        <f t="shared" si="25"/>
        <v>97151.32</v>
      </c>
      <c r="Z40" s="94">
        <f t="shared" si="25"/>
        <v>0</v>
      </c>
      <c r="AA40" s="94">
        <f t="shared" si="25"/>
        <v>0</v>
      </c>
      <c r="AB40" s="94">
        <f t="shared" si="25"/>
        <v>0</v>
      </c>
      <c r="AC40" s="94">
        <f t="shared" si="25"/>
        <v>0</v>
      </c>
      <c r="AD40" s="64">
        <f>SUM(F40:AC40)</f>
        <v>2275385.9799999995</v>
      </c>
      <c r="AE40" s="4">
        <v>33</v>
      </c>
    </row>
    <row r="41" spans="1:31">
      <c r="A41" s="140" t="s">
        <v>83</v>
      </c>
      <c r="B41" s="141"/>
      <c r="F41" s="22"/>
      <c r="G41" s="22"/>
      <c r="H41" s="22"/>
      <c r="I41" s="22"/>
      <c r="J41" s="22"/>
      <c r="K41" s="22"/>
      <c r="L41" s="22"/>
      <c r="M41" s="22"/>
      <c r="N41" s="22"/>
      <c r="O41" s="22"/>
      <c r="P41" s="22"/>
      <c r="Q41" s="22"/>
      <c r="R41" s="22"/>
      <c r="S41" s="22"/>
      <c r="T41" s="22"/>
      <c r="U41" s="22"/>
      <c r="V41" s="22"/>
      <c r="W41" s="22"/>
      <c r="X41" s="22"/>
      <c r="Y41" s="22"/>
      <c r="Z41" s="22"/>
      <c r="AA41" s="22"/>
      <c r="AB41" s="22"/>
      <c r="AC41" s="22"/>
      <c r="AD41" s="142"/>
      <c r="AE41" s="4">
        <v>34</v>
      </c>
    </row>
    <row r="42" spans="1:31">
      <c r="A42" s="88" t="s">
        <v>87</v>
      </c>
      <c r="B42" s="96">
        <f t="shared" ref="B42:B49" si="26">HLOOKUP($B$7,$F$8:$AC$75,AE42,FALSE)</f>
        <v>0</v>
      </c>
      <c r="E42" s="143" t="s">
        <v>110</v>
      </c>
      <c r="F42" s="148">
        <v>0</v>
      </c>
      <c r="G42" s="148">
        <v>0</v>
      </c>
      <c r="H42" s="148">
        <v>0</v>
      </c>
      <c r="I42" s="148">
        <v>0</v>
      </c>
      <c r="J42" s="148">
        <v>0</v>
      </c>
      <c r="K42" s="148">
        <v>0</v>
      </c>
      <c r="L42" s="148">
        <v>0</v>
      </c>
      <c r="M42" s="148">
        <v>0</v>
      </c>
      <c r="N42" s="148">
        <v>0</v>
      </c>
      <c r="O42" s="148">
        <v>0</v>
      </c>
      <c r="P42" s="148">
        <v>0</v>
      </c>
      <c r="Q42" s="148">
        <v>0</v>
      </c>
      <c r="R42" s="148">
        <v>0</v>
      </c>
      <c r="S42" s="148">
        <v>0</v>
      </c>
      <c r="T42" s="148">
        <v>0</v>
      </c>
      <c r="U42" s="148">
        <v>0</v>
      </c>
      <c r="V42" s="148">
        <v>0</v>
      </c>
      <c r="W42" s="366">
        <v>0</v>
      </c>
      <c r="X42" s="366">
        <v>0</v>
      </c>
      <c r="Y42" s="366">
        <v>0</v>
      </c>
      <c r="Z42" s="148"/>
      <c r="AA42" s="148"/>
      <c r="AB42" s="148"/>
      <c r="AC42" s="148"/>
      <c r="AD42" s="142"/>
      <c r="AE42" s="4">
        <v>35</v>
      </c>
    </row>
    <row r="43" spans="1:31">
      <c r="A43" s="88" t="s">
        <v>88</v>
      </c>
      <c r="B43" s="96">
        <f t="shared" si="26"/>
        <v>0</v>
      </c>
      <c r="E43" s="143" t="s">
        <v>110</v>
      </c>
      <c r="F43" s="148">
        <v>0</v>
      </c>
      <c r="G43" s="148">
        <v>0</v>
      </c>
      <c r="H43" s="148">
        <v>0</v>
      </c>
      <c r="I43" s="148">
        <v>0</v>
      </c>
      <c r="J43" s="148">
        <v>0</v>
      </c>
      <c r="K43" s="148">
        <v>0</v>
      </c>
      <c r="L43" s="148">
        <v>0</v>
      </c>
      <c r="M43" s="148">
        <v>0</v>
      </c>
      <c r="N43" s="148">
        <v>0</v>
      </c>
      <c r="O43" s="148">
        <v>0</v>
      </c>
      <c r="P43" s="148">
        <v>0</v>
      </c>
      <c r="Q43" s="148">
        <v>0</v>
      </c>
      <c r="R43" s="148">
        <v>0</v>
      </c>
      <c r="S43" s="148">
        <v>0</v>
      </c>
      <c r="T43" s="148">
        <v>0</v>
      </c>
      <c r="U43" s="148">
        <v>0</v>
      </c>
      <c r="V43" s="148">
        <v>0</v>
      </c>
      <c r="W43" s="366">
        <v>0</v>
      </c>
      <c r="X43" s="366">
        <v>0</v>
      </c>
      <c r="Y43" s="366">
        <v>0</v>
      </c>
      <c r="Z43" s="148"/>
      <c r="AA43" s="148"/>
      <c r="AB43" s="148"/>
      <c r="AC43" s="148"/>
      <c r="AD43" s="142"/>
      <c r="AE43" s="4">
        <v>36</v>
      </c>
    </row>
    <row r="44" spans="1:31">
      <c r="A44" s="88" t="s">
        <v>89</v>
      </c>
      <c r="B44" s="96">
        <f t="shared" si="26"/>
        <v>0</v>
      </c>
      <c r="E44" s="143" t="s">
        <v>110</v>
      </c>
      <c r="F44" s="148">
        <v>0</v>
      </c>
      <c r="G44" s="148">
        <v>0</v>
      </c>
      <c r="H44" s="148">
        <v>0</v>
      </c>
      <c r="I44" s="148">
        <v>0</v>
      </c>
      <c r="J44" s="148">
        <v>0</v>
      </c>
      <c r="K44" s="148">
        <v>0</v>
      </c>
      <c r="L44" s="148">
        <v>0</v>
      </c>
      <c r="M44" s="148">
        <v>0</v>
      </c>
      <c r="N44" s="148">
        <v>0</v>
      </c>
      <c r="O44" s="148">
        <v>0</v>
      </c>
      <c r="P44" s="148">
        <v>0</v>
      </c>
      <c r="Q44" s="148">
        <v>0</v>
      </c>
      <c r="R44" s="148">
        <v>0</v>
      </c>
      <c r="S44" s="148">
        <v>0</v>
      </c>
      <c r="T44" s="148">
        <v>0</v>
      </c>
      <c r="U44" s="148">
        <v>0</v>
      </c>
      <c r="V44" s="148">
        <v>0</v>
      </c>
      <c r="W44" s="366">
        <v>0</v>
      </c>
      <c r="X44" s="366">
        <v>0</v>
      </c>
      <c r="Y44" s="366">
        <v>0</v>
      </c>
      <c r="Z44" s="148"/>
      <c r="AA44" s="148"/>
      <c r="AB44" s="148"/>
      <c r="AC44" s="148"/>
      <c r="AD44" s="142"/>
      <c r="AE44" s="4">
        <v>37</v>
      </c>
    </row>
    <row r="45" spans="1:31">
      <c r="A45" s="88" t="s">
        <v>90</v>
      </c>
      <c r="B45" s="96">
        <f t="shared" si="26"/>
        <v>0</v>
      </c>
      <c r="E45" s="143" t="s">
        <v>110</v>
      </c>
      <c r="F45" s="148">
        <v>0</v>
      </c>
      <c r="G45" s="148">
        <v>0</v>
      </c>
      <c r="H45" s="148">
        <v>0</v>
      </c>
      <c r="I45" s="148">
        <v>0</v>
      </c>
      <c r="J45" s="148">
        <v>0</v>
      </c>
      <c r="K45" s="148">
        <v>0</v>
      </c>
      <c r="L45" s="148">
        <v>0</v>
      </c>
      <c r="M45" s="148">
        <v>0</v>
      </c>
      <c r="N45" s="148">
        <v>0</v>
      </c>
      <c r="O45" s="148">
        <v>0</v>
      </c>
      <c r="P45" s="148">
        <v>0</v>
      </c>
      <c r="Q45" s="148">
        <v>0</v>
      </c>
      <c r="R45" s="148">
        <v>0</v>
      </c>
      <c r="S45" s="148">
        <v>0</v>
      </c>
      <c r="T45" s="148">
        <v>0</v>
      </c>
      <c r="U45" s="148">
        <v>0</v>
      </c>
      <c r="V45" s="148">
        <v>0</v>
      </c>
      <c r="W45" s="366">
        <v>0</v>
      </c>
      <c r="X45" s="366">
        <v>0</v>
      </c>
      <c r="Y45" s="366">
        <v>0</v>
      </c>
      <c r="Z45" s="148"/>
      <c r="AA45" s="148"/>
      <c r="AB45" s="148"/>
      <c r="AC45" s="148"/>
      <c r="AD45" s="142"/>
      <c r="AE45" s="4">
        <v>38</v>
      </c>
    </row>
    <row r="46" spans="1:31">
      <c r="A46" s="88" t="s">
        <v>91</v>
      </c>
      <c r="B46" s="96">
        <f t="shared" si="26"/>
        <v>0</v>
      </c>
      <c r="E46" s="143" t="s">
        <v>110</v>
      </c>
      <c r="F46" s="148">
        <v>0</v>
      </c>
      <c r="G46" s="148">
        <v>0</v>
      </c>
      <c r="H46" s="148">
        <v>0</v>
      </c>
      <c r="I46" s="148">
        <v>0</v>
      </c>
      <c r="J46" s="148">
        <v>0</v>
      </c>
      <c r="K46" s="148">
        <v>0</v>
      </c>
      <c r="L46" s="148">
        <v>0</v>
      </c>
      <c r="M46" s="148">
        <v>0</v>
      </c>
      <c r="N46" s="148">
        <v>0</v>
      </c>
      <c r="O46" s="148">
        <v>0</v>
      </c>
      <c r="P46" s="148">
        <v>0</v>
      </c>
      <c r="Q46" s="148">
        <v>0</v>
      </c>
      <c r="R46" s="148">
        <v>0</v>
      </c>
      <c r="S46" s="148">
        <v>0</v>
      </c>
      <c r="T46" s="148">
        <v>0</v>
      </c>
      <c r="U46" s="148">
        <v>0</v>
      </c>
      <c r="V46" s="148">
        <v>0</v>
      </c>
      <c r="W46" s="366">
        <v>0</v>
      </c>
      <c r="X46" s="366">
        <v>0</v>
      </c>
      <c r="Y46" s="366">
        <v>0</v>
      </c>
      <c r="Z46" s="148"/>
      <c r="AA46" s="148"/>
      <c r="AB46" s="148"/>
      <c r="AC46" s="148"/>
      <c r="AD46" s="142"/>
      <c r="AE46" s="4">
        <v>39</v>
      </c>
    </row>
    <row r="47" spans="1:31">
      <c r="A47" s="88" t="s">
        <v>92</v>
      </c>
      <c r="B47" s="96">
        <f t="shared" si="26"/>
        <v>0</v>
      </c>
      <c r="E47" s="143" t="s">
        <v>110</v>
      </c>
      <c r="F47" s="148">
        <v>0</v>
      </c>
      <c r="G47" s="148">
        <v>0</v>
      </c>
      <c r="H47" s="148">
        <v>0</v>
      </c>
      <c r="I47" s="148">
        <v>0</v>
      </c>
      <c r="J47" s="148">
        <v>0</v>
      </c>
      <c r="K47" s="148">
        <v>0</v>
      </c>
      <c r="L47" s="148">
        <v>0</v>
      </c>
      <c r="M47" s="148">
        <v>0</v>
      </c>
      <c r="N47" s="148">
        <v>0</v>
      </c>
      <c r="O47" s="148">
        <v>0</v>
      </c>
      <c r="P47" s="148">
        <v>0</v>
      </c>
      <c r="Q47" s="148">
        <v>0</v>
      </c>
      <c r="R47" s="148">
        <v>0</v>
      </c>
      <c r="S47" s="148">
        <v>0</v>
      </c>
      <c r="T47" s="148">
        <v>0</v>
      </c>
      <c r="U47" s="148">
        <v>0</v>
      </c>
      <c r="V47" s="148">
        <v>0</v>
      </c>
      <c r="W47" s="366">
        <v>0</v>
      </c>
      <c r="X47" s="366">
        <v>0</v>
      </c>
      <c r="Y47" s="366">
        <v>0</v>
      </c>
      <c r="Z47" s="148"/>
      <c r="AA47" s="148"/>
      <c r="AB47" s="148"/>
      <c r="AC47" s="148"/>
      <c r="AD47" s="142"/>
      <c r="AE47" s="4">
        <v>40</v>
      </c>
    </row>
    <row r="48" spans="1:31">
      <c r="A48" s="88" t="s">
        <v>93</v>
      </c>
      <c r="B48" s="96">
        <f t="shared" si="26"/>
        <v>0</v>
      </c>
      <c r="E48" s="143" t="s">
        <v>110</v>
      </c>
      <c r="F48" s="148">
        <v>0</v>
      </c>
      <c r="G48" s="148">
        <v>0</v>
      </c>
      <c r="H48" s="148">
        <v>0</v>
      </c>
      <c r="I48" s="148">
        <v>0</v>
      </c>
      <c r="J48" s="148">
        <v>0</v>
      </c>
      <c r="K48" s="148">
        <v>0</v>
      </c>
      <c r="L48" s="148">
        <v>0</v>
      </c>
      <c r="M48" s="148">
        <v>0</v>
      </c>
      <c r="N48" s="148">
        <v>0</v>
      </c>
      <c r="O48" s="148">
        <v>0</v>
      </c>
      <c r="P48" s="148">
        <v>0</v>
      </c>
      <c r="Q48" s="148">
        <v>0</v>
      </c>
      <c r="R48" s="148">
        <v>0</v>
      </c>
      <c r="S48" s="148">
        <v>0</v>
      </c>
      <c r="T48" s="148">
        <v>0</v>
      </c>
      <c r="U48" s="148">
        <v>0</v>
      </c>
      <c r="V48" s="148">
        <v>0</v>
      </c>
      <c r="W48" s="366">
        <v>0</v>
      </c>
      <c r="X48" s="366">
        <v>0</v>
      </c>
      <c r="Y48" s="366">
        <v>0</v>
      </c>
      <c r="Z48" s="148"/>
      <c r="AA48" s="148"/>
      <c r="AB48" s="148"/>
      <c r="AC48" s="148"/>
      <c r="AD48" s="142"/>
      <c r="AE48" s="4">
        <v>41</v>
      </c>
    </row>
    <row r="49" spans="1:31">
      <c r="A49" s="88" t="s">
        <v>94</v>
      </c>
      <c r="B49" s="96">
        <f t="shared" si="26"/>
        <v>0</v>
      </c>
      <c r="E49" s="143" t="s">
        <v>110</v>
      </c>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2"/>
      <c r="AE49" s="4">
        <v>42</v>
      </c>
    </row>
    <row r="50" spans="1:31">
      <c r="A50" s="140" t="s">
        <v>50</v>
      </c>
      <c r="B50" s="141"/>
      <c r="F50" s="22"/>
      <c r="G50" s="22"/>
      <c r="H50" s="22"/>
      <c r="I50" s="22"/>
      <c r="J50" s="22"/>
      <c r="K50" s="22"/>
      <c r="L50" s="22"/>
      <c r="M50" s="22"/>
      <c r="N50" s="22"/>
      <c r="O50" s="22"/>
      <c r="P50" s="22"/>
      <c r="Q50" s="22"/>
      <c r="R50" s="22"/>
      <c r="S50" s="22"/>
      <c r="T50" s="22"/>
      <c r="U50" s="22"/>
      <c r="V50" s="22"/>
      <c r="W50" s="22"/>
      <c r="X50" s="22"/>
      <c r="Y50" s="22"/>
      <c r="Z50" s="22"/>
      <c r="AA50" s="22"/>
      <c r="AB50" s="22"/>
      <c r="AC50" s="22"/>
      <c r="AD50" s="142"/>
      <c r="AE50" s="4">
        <v>43</v>
      </c>
    </row>
    <row r="51" spans="1:31">
      <c r="A51" s="1" t="s">
        <v>59</v>
      </c>
      <c r="B51" s="31">
        <f>HLOOKUP($B$7,$F$8:$AC$75,AE51,FALSE)</f>
        <v>3012857</v>
      </c>
      <c r="F51" s="32">
        <f>$F$4</f>
        <v>3012857</v>
      </c>
      <c r="G51" s="32">
        <f t="shared" ref="G51:Q51" si="27">$F$4</f>
        <v>3012857</v>
      </c>
      <c r="H51" s="32">
        <f t="shared" si="27"/>
        <v>3012857</v>
      </c>
      <c r="I51" s="32">
        <f t="shared" si="27"/>
        <v>3012857</v>
      </c>
      <c r="J51" s="32">
        <f t="shared" si="27"/>
        <v>3012857</v>
      </c>
      <c r="K51" s="32">
        <f t="shared" si="27"/>
        <v>3012857</v>
      </c>
      <c r="L51" s="32">
        <f t="shared" si="27"/>
        <v>3012857</v>
      </c>
      <c r="M51" s="32">
        <f t="shared" si="27"/>
        <v>3012857</v>
      </c>
      <c r="N51" s="32">
        <f t="shared" si="27"/>
        <v>3012857</v>
      </c>
      <c r="O51" s="32">
        <f t="shared" si="27"/>
        <v>3012857</v>
      </c>
      <c r="P51" s="32">
        <f t="shared" si="27"/>
        <v>3012857</v>
      </c>
      <c r="Q51" s="32">
        <f t="shared" si="27"/>
        <v>3012857</v>
      </c>
      <c r="R51" s="32">
        <f>$G$4</f>
        <v>3012857</v>
      </c>
      <c r="S51" s="32">
        <f t="shared" ref="S51:AC51" si="28">$G$4</f>
        <v>3012857</v>
      </c>
      <c r="T51" s="32">
        <f t="shared" si="28"/>
        <v>3012857</v>
      </c>
      <c r="U51" s="32">
        <f t="shared" si="28"/>
        <v>3012857</v>
      </c>
      <c r="V51" s="32">
        <f t="shared" si="28"/>
        <v>3012857</v>
      </c>
      <c r="W51" s="32">
        <f t="shared" si="28"/>
        <v>3012857</v>
      </c>
      <c r="X51" s="32">
        <f t="shared" si="28"/>
        <v>3012857</v>
      </c>
      <c r="Y51" s="32">
        <f t="shared" si="28"/>
        <v>3012857</v>
      </c>
      <c r="Z51" s="32">
        <f t="shared" si="28"/>
        <v>3012857</v>
      </c>
      <c r="AA51" s="32">
        <f t="shared" si="28"/>
        <v>3012857</v>
      </c>
      <c r="AB51" s="32">
        <f t="shared" si="28"/>
        <v>3012857</v>
      </c>
      <c r="AC51" s="32">
        <f t="shared" si="28"/>
        <v>3012857</v>
      </c>
      <c r="AD51" s="149"/>
      <c r="AE51" s="4">
        <v>44</v>
      </c>
    </row>
    <row r="52" spans="1:31">
      <c r="A52" s="1" t="s">
        <v>60</v>
      </c>
      <c r="B52" s="31">
        <f>HLOOKUP($B$7,$F$8:$AC$75,AE52,FALSE)</f>
        <v>2008571.3333333333</v>
      </c>
      <c r="F52" s="33">
        <f t="shared" ref="F52:AC52" si="29">F51*(F9/12)</f>
        <v>251071.41666666666</v>
      </c>
      <c r="G52" s="33">
        <f t="shared" si="29"/>
        <v>502142.83333333331</v>
      </c>
      <c r="H52" s="33">
        <f t="shared" si="29"/>
        <v>753214.25</v>
      </c>
      <c r="I52" s="33">
        <f t="shared" si="29"/>
        <v>1004285.6666666666</v>
      </c>
      <c r="J52" s="33">
        <f t="shared" si="29"/>
        <v>1255357.0833333335</v>
      </c>
      <c r="K52" s="33">
        <f t="shared" si="29"/>
        <v>1506428.5</v>
      </c>
      <c r="L52" s="33">
        <f t="shared" si="29"/>
        <v>1757499.9166666667</v>
      </c>
      <c r="M52" s="33">
        <f t="shared" si="29"/>
        <v>2008571.3333333333</v>
      </c>
      <c r="N52" s="33">
        <f t="shared" si="29"/>
        <v>2259642.75</v>
      </c>
      <c r="O52" s="33">
        <f t="shared" si="29"/>
        <v>2510714.166666667</v>
      </c>
      <c r="P52" s="33">
        <f t="shared" si="29"/>
        <v>2761785.583333333</v>
      </c>
      <c r="Q52" s="33">
        <f t="shared" si="29"/>
        <v>3012857</v>
      </c>
      <c r="R52" s="33">
        <f t="shared" si="29"/>
        <v>251071.41666666666</v>
      </c>
      <c r="S52" s="33">
        <f t="shared" si="29"/>
        <v>502142.83333333331</v>
      </c>
      <c r="T52" s="33">
        <f t="shared" si="29"/>
        <v>753214.25</v>
      </c>
      <c r="U52" s="33">
        <f t="shared" si="29"/>
        <v>1004285.6666666666</v>
      </c>
      <c r="V52" s="33">
        <f t="shared" si="29"/>
        <v>1255357.0833333335</v>
      </c>
      <c r="W52" s="33">
        <f t="shared" si="29"/>
        <v>1506428.5</v>
      </c>
      <c r="X52" s="33">
        <f t="shared" si="29"/>
        <v>1757499.9166666667</v>
      </c>
      <c r="Y52" s="33">
        <f t="shared" si="29"/>
        <v>2008571.3333333333</v>
      </c>
      <c r="Z52" s="33">
        <f t="shared" si="29"/>
        <v>2259642.75</v>
      </c>
      <c r="AA52" s="33">
        <f t="shared" si="29"/>
        <v>2510714.166666667</v>
      </c>
      <c r="AB52" s="33">
        <f t="shared" si="29"/>
        <v>2761785.583333333</v>
      </c>
      <c r="AC52" s="33">
        <f t="shared" si="29"/>
        <v>3012857</v>
      </c>
      <c r="AD52" s="139"/>
      <c r="AE52" s="4">
        <v>45</v>
      </c>
    </row>
    <row r="53" spans="1:31">
      <c r="A53" s="84" t="s">
        <v>55</v>
      </c>
      <c r="B53" s="96">
        <f>HLOOKUP($B$7,$F$8:$AC$75,AE53,FALSE)</f>
        <v>633730.48</v>
      </c>
      <c r="F53" s="36">
        <f>F40</f>
        <v>1442.3600000000001</v>
      </c>
      <c r="G53" s="36">
        <f>F53+G40</f>
        <v>60836.35</v>
      </c>
      <c r="H53" s="36">
        <f t="shared" ref="H53:Q53" si="30">G53+H40</f>
        <v>177489.03</v>
      </c>
      <c r="I53" s="36">
        <f t="shared" si="30"/>
        <v>373252.71</v>
      </c>
      <c r="J53" s="36">
        <f t="shared" si="30"/>
        <v>658054.81000000006</v>
      </c>
      <c r="K53" s="36">
        <f t="shared" si="30"/>
        <v>665946.56000000006</v>
      </c>
      <c r="L53" s="36">
        <f t="shared" si="30"/>
        <v>718367.34000000008</v>
      </c>
      <c r="M53" s="36">
        <f t="shared" si="30"/>
        <v>726537.97000000009</v>
      </c>
      <c r="N53" s="36">
        <f t="shared" si="30"/>
        <v>1148904.23</v>
      </c>
      <c r="O53" s="36">
        <f t="shared" si="30"/>
        <v>1287997.4099999999</v>
      </c>
      <c r="P53" s="36">
        <f t="shared" si="30"/>
        <v>1442636.8299999998</v>
      </c>
      <c r="Q53" s="36">
        <f t="shared" si="30"/>
        <v>1641655.4999999998</v>
      </c>
      <c r="R53" s="36">
        <f>R40</f>
        <v>65587.920000000013</v>
      </c>
      <c r="S53" s="36">
        <f t="shared" ref="S53:AC53" si="31">R53+S40</f>
        <v>69002.570000000007</v>
      </c>
      <c r="T53" s="36">
        <f t="shared" si="31"/>
        <v>59150.39999999998</v>
      </c>
      <c r="U53" s="36">
        <f t="shared" si="31"/>
        <v>333803.27999999997</v>
      </c>
      <c r="V53" s="36">
        <f t="shared" si="31"/>
        <v>337240.66</v>
      </c>
      <c r="W53" s="36">
        <f t="shared" si="31"/>
        <v>354000.01999999996</v>
      </c>
      <c r="X53" s="36">
        <f t="shared" si="31"/>
        <v>536579.15999999992</v>
      </c>
      <c r="Y53" s="36">
        <f t="shared" si="31"/>
        <v>633730.48</v>
      </c>
      <c r="Z53" s="36">
        <f t="shared" si="31"/>
        <v>633730.48</v>
      </c>
      <c r="AA53" s="36">
        <f t="shared" si="31"/>
        <v>633730.48</v>
      </c>
      <c r="AB53" s="36">
        <f t="shared" si="31"/>
        <v>633730.48</v>
      </c>
      <c r="AC53" s="36">
        <f t="shared" si="31"/>
        <v>633730.48</v>
      </c>
      <c r="AD53" s="150"/>
      <c r="AE53" s="4">
        <v>46</v>
      </c>
    </row>
    <row r="54" spans="1:31">
      <c r="A54" s="84" t="s">
        <v>14</v>
      </c>
      <c r="B54" s="96">
        <f>HLOOKUP($B$7,$F$8:$AC$75,AE54,FALSE)</f>
        <v>0</v>
      </c>
      <c r="E54" s="3"/>
      <c r="F54" s="36">
        <f>SUM(F42:F49)</f>
        <v>0</v>
      </c>
      <c r="G54" s="36">
        <f t="shared" ref="G54:Q54" si="32">SUM(G42:G49)</f>
        <v>0</v>
      </c>
      <c r="H54" s="36">
        <f t="shared" si="32"/>
        <v>0</v>
      </c>
      <c r="I54" s="36">
        <f t="shared" si="32"/>
        <v>0</v>
      </c>
      <c r="J54" s="36">
        <f t="shared" si="32"/>
        <v>0</v>
      </c>
      <c r="K54" s="36">
        <f t="shared" si="32"/>
        <v>0</v>
      </c>
      <c r="L54" s="36">
        <f t="shared" si="32"/>
        <v>0</v>
      </c>
      <c r="M54" s="36">
        <f t="shared" si="32"/>
        <v>0</v>
      </c>
      <c r="N54" s="36">
        <f t="shared" si="32"/>
        <v>0</v>
      </c>
      <c r="O54" s="36">
        <f t="shared" si="32"/>
        <v>0</v>
      </c>
      <c r="P54" s="36">
        <f t="shared" si="32"/>
        <v>0</v>
      </c>
      <c r="Q54" s="36">
        <f t="shared" si="32"/>
        <v>0</v>
      </c>
      <c r="R54" s="36">
        <f>SUM(R42:R49)</f>
        <v>0</v>
      </c>
      <c r="S54" s="36">
        <f t="shared" ref="S54:AC54" si="33">SUM(S42:S49)</f>
        <v>0</v>
      </c>
      <c r="T54" s="36">
        <f t="shared" si="33"/>
        <v>0</v>
      </c>
      <c r="U54" s="36">
        <f t="shared" si="33"/>
        <v>0</v>
      </c>
      <c r="V54" s="36">
        <f t="shared" si="33"/>
        <v>0</v>
      </c>
      <c r="W54" s="36">
        <f t="shared" si="33"/>
        <v>0</v>
      </c>
      <c r="X54" s="36">
        <f t="shared" si="33"/>
        <v>0</v>
      </c>
      <c r="Y54" s="36">
        <f t="shared" si="33"/>
        <v>0</v>
      </c>
      <c r="Z54" s="36">
        <f t="shared" si="33"/>
        <v>0</v>
      </c>
      <c r="AA54" s="36">
        <f t="shared" si="33"/>
        <v>0</v>
      </c>
      <c r="AB54" s="36">
        <f t="shared" si="33"/>
        <v>0</v>
      </c>
      <c r="AC54" s="36">
        <f t="shared" si="33"/>
        <v>0</v>
      </c>
      <c r="AD54" s="150"/>
      <c r="AE54" s="4">
        <v>47</v>
      </c>
    </row>
    <row r="55" spans="1:31">
      <c r="A55" s="89" t="s">
        <v>56</v>
      </c>
      <c r="B55" s="34">
        <f>HLOOKUP($B$7,$F$8:$AC$75,AE55,FALSE)</f>
        <v>633730.48</v>
      </c>
      <c r="C55" s="90"/>
      <c r="D55" s="90"/>
      <c r="E55" s="91"/>
      <c r="F55" s="35">
        <f>F53+F54</f>
        <v>1442.3600000000001</v>
      </c>
      <c r="G55" s="35">
        <f>G53+G54</f>
        <v>60836.35</v>
      </c>
      <c r="H55" s="35">
        <f>H53+H54</f>
        <v>177489.03</v>
      </c>
      <c r="I55" s="35">
        <f t="shared" ref="I55:Q55" si="34">I53+I54</f>
        <v>373252.71</v>
      </c>
      <c r="J55" s="35">
        <f t="shared" si="34"/>
        <v>658054.81000000006</v>
      </c>
      <c r="K55" s="35">
        <f t="shared" si="34"/>
        <v>665946.56000000006</v>
      </c>
      <c r="L55" s="35">
        <f t="shared" si="34"/>
        <v>718367.34000000008</v>
      </c>
      <c r="M55" s="35">
        <f t="shared" si="34"/>
        <v>726537.97000000009</v>
      </c>
      <c r="N55" s="35">
        <f t="shared" si="34"/>
        <v>1148904.23</v>
      </c>
      <c r="O55" s="35">
        <f t="shared" si="34"/>
        <v>1287997.4099999999</v>
      </c>
      <c r="P55" s="35">
        <f t="shared" si="34"/>
        <v>1442636.8299999998</v>
      </c>
      <c r="Q55" s="35">
        <f t="shared" si="34"/>
        <v>1641655.4999999998</v>
      </c>
      <c r="R55" s="35">
        <f>R53+R54</f>
        <v>65587.920000000013</v>
      </c>
      <c r="S55" s="35">
        <f>S53+S54</f>
        <v>69002.570000000007</v>
      </c>
      <c r="T55" s="35">
        <f>T53+T54</f>
        <v>59150.39999999998</v>
      </c>
      <c r="U55" s="35">
        <f t="shared" ref="U55:AC55" si="35">U53+U54</f>
        <v>333803.27999999997</v>
      </c>
      <c r="V55" s="35">
        <f t="shared" si="35"/>
        <v>337240.66</v>
      </c>
      <c r="W55" s="35">
        <f t="shared" si="35"/>
        <v>354000.01999999996</v>
      </c>
      <c r="X55" s="35">
        <f t="shared" si="35"/>
        <v>536579.15999999992</v>
      </c>
      <c r="Y55" s="35">
        <f t="shared" si="35"/>
        <v>633730.48</v>
      </c>
      <c r="Z55" s="35">
        <f t="shared" si="35"/>
        <v>633730.48</v>
      </c>
      <c r="AA55" s="35">
        <f t="shared" si="35"/>
        <v>633730.48</v>
      </c>
      <c r="AB55" s="35">
        <f t="shared" si="35"/>
        <v>633730.48</v>
      </c>
      <c r="AC55" s="35">
        <f t="shared" si="35"/>
        <v>633730.48</v>
      </c>
      <c r="AD55" s="150"/>
      <c r="AE55" s="4">
        <v>48</v>
      </c>
    </row>
    <row r="56" spans="1:31">
      <c r="A56" s="84" t="s">
        <v>72</v>
      </c>
      <c r="B56" s="86">
        <f>IFERROR(HLOOKUP($B$7,$F$8:$AC$75,AE56,FALSE),"-  ")</f>
        <v>0.21034203747472913</v>
      </c>
      <c r="F56" s="86">
        <f>IFERROR(F53/F51,"-  ")</f>
        <v>4.7873496817140679E-4</v>
      </c>
      <c r="G56" s="86">
        <f t="shared" ref="G56:Q56" si="36">IFERROR(G53/G51,"-  ")</f>
        <v>2.0192246097308967E-2</v>
      </c>
      <c r="H56" s="86">
        <f t="shared" si="36"/>
        <v>5.8910539066407731E-2</v>
      </c>
      <c r="I56" s="86">
        <f t="shared" si="36"/>
        <v>0.12388663318571044</v>
      </c>
      <c r="J56" s="86">
        <f t="shared" si="36"/>
        <v>0.21841554710362956</v>
      </c>
      <c r="K56" s="86">
        <f t="shared" si="36"/>
        <v>0.22103490474323875</v>
      </c>
      <c r="L56" s="86">
        <f t="shared" si="36"/>
        <v>0.23843393164693846</v>
      </c>
      <c r="M56" s="86">
        <f t="shared" si="36"/>
        <v>0.24114585259107887</v>
      </c>
      <c r="N56" s="86">
        <f t="shared" si="36"/>
        <v>0.38133380708078746</v>
      </c>
      <c r="O56" s="86">
        <f t="shared" si="36"/>
        <v>0.42750034601708609</v>
      </c>
      <c r="P56" s="86">
        <f t="shared" si="36"/>
        <v>0.47882685105864625</v>
      </c>
      <c r="Q56" s="86">
        <f t="shared" si="36"/>
        <v>0.54488331175359461</v>
      </c>
      <c r="R56" s="86">
        <f>IFERROR(R53/R51,"-  ")</f>
        <v>2.1769343848712371E-2</v>
      </c>
      <c r="S56" s="86">
        <f t="shared" ref="S56:AC56" si="37">IFERROR(S53/S51,"-  ")</f>
        <v>2.290270331449518E-2</v>
      </c>
      <c r="T56" s="86">
        <f t="shared" si="37"/>
        <v>1.9632660959348545E-2</v>
      </c>
      <c r="U56" s="86">
        <f t="shared" si="37"/>
        <v>0.11079293839700988</v>
      </c>
      <c r="V56" s="86">
        <f t="shared" si="37"/>
        <v>0.1119338421969579</v>
      </c>
      <c r="W56" s="86">
        <f t="shared" si="37"/>
        <v>0.11749645602164323</v>
      </c>
      <c r="X56" s="86">
        <f t="shared" si="37"/>
        <v>0.17809645794672629</v>
      </c>
      <c r="Y56" s="86">
        <f t="shared" si="37"/>
        <v>0.21034203747472913</v>
      </c>
      <c r="Z56" s="86">
        <f t="shared" si="37"/>
        <v>0.21034203747472913</v>
      </c>
      <c r="AA56" s="86">
        <f t="shared" si="37"/>
        <v>0.21034203747472913</v>
      </c>
      <c r="AB56" s="86">
        <f t="shared" si="37"/>
        <v>0.21034203747472913</v>
      </c>
      <c r="AC56" s="86">
        <f t="shared" si="37"/>
        <v>0.21034203747472913</v>
      </c>
      <c r="AD56" s="147"/>
      <c r="AE56" s="4">
        <v>49</v>
      </c>
    </row>
    <row r="57" spans="1:31">
      <c r="A57" s="84" t="s">
        <v>73</v>
      </c>
      <c r="B57" s="86">
        <f>IFERROR(HLOOKUP($B$7,$F$8:$AC$75,AE57,FALSE),"-  ")</f>
        <v>0.21034203747472913</v>
      </c>
      <c r="F57" s="86">
        <f>IFERROR(F55/F51,"-  ")</f>
        <v>4.7873496817140679E-4</v>
      </c>
      <c r="G57" s="86">
        <f t="shared" ref="G57:Q57" si="38">IFERROR(G55/G51,"-  ")</f>
        <v>2.0192246097308967E-2</v>
      </c>
      <c r="H57" s="86">
        <f t="shared" si="38"/>
        <v>5.8910539066407731E-2</v>
      </c>
      <c r="I57" s="86">
        <f t="shared" si="38"/>
        <v>0.12388663318571044</v>
      </c>
      <c r="J57" s="86">
        <f t="shared" si="38"/>
        <v>0.21841554710362956</v>
      </c>
      <c r="K57" s="86">
        <f t="shared" si="38"/>
        <v>0.22103490474323875</v>
      </c>
      <c r="L57" s="86">
        <f t="shared" si="38"/>
        <v>0.23843393164693846</v>
      </c>
      <c r="M57" s="86">
        <f t="shared" si="38"/>
        <v>0.24114585259107887</v>
      </c>
      <c r="N57" s="86">
        <f t="shared" si="38"/>
        <v>0.38133380708078746</v>
      </c>
      <c r="O57" s="86">
        <f t="shared" si="38"/>
        <v>0.42750034601708609</v>
      </c>
      <c r="P57" s="86">
        <f t="shared" si="38"/>
        <v>0.47882685105864625</v>
      </c>
      <c r="Q57" s="86">
        <f t="shared" si="38"/>
        <v>0.54488331175359461</v>
      </c>
      <c r="R57" s="86">
        <f>IFERROR(R55/R51,"-  ")</f>
        <v>2.1769343848712371E-2</v>
      </c>
      <c r="S57" s="86">
        <f t="shared" ref="S57:AC57" si="39">IFERROR(S55/S51,"-  ")</f>
        <v>2.290270331449518E-2</v>
      </c>
      <c r="T57" s="86">
        <f t="shared" si="39"/>
        <v>1.9632660959348545E-2</v>
      </c>
      <c r="U57" s="86">
        <f t="shared" si="39"/>
        <v>0.11079293839700988</v>
      </c>
      <c r="V57" s="86">
        <f t="shared" si="39"/>
        <v>0.1119338421969579</v>
      </c>
      <c r="W57" s="86">
        <f t="shared" si="39"/>
        <v>0.11749645602164323</v>
      </c>
      <c r="X57" s="86">
        <f t="shared" si="39"/>
        <v>0.17809645794672629</v>
      </c>
      <c r="Y57" s="86">
        <f t="shared" si="39"/>
        <v>0.21034203747472913</v>
      </c>
      <c r="Z57" s="86">
        <f t="shared" si="39"/>
        <v>0.21034203747472913</v>
      </c>
      <c r="AA57" s="86">
        <f t="shared" si="39"/>
        <v>0.21034203747472913</v>
      </c>
      <c r="AB57" s="86">
        <f t="shared" si="39"/>
        <v>0.21034203747472913</v>
      </c>
      <c r="AC57" s="86">
        <f t="shared" si="39"/>
        <v>0.21034203747472913</v>
      </c>
      <c r="AD57" s="147"/>
      <c r="AE57" s="4">
        <v>50</v>
      </c>
    </row>
    <row r="58" spans="1:31">
      <c r="A58" s="84" t="s">
        <v>74</v>
      </c>
      <c r="B58" s="86">
        <f>IFERROR(HLOOKUP($B$7,$F$8:$AC$75,AE58,FALSE),"-  ")</f>
        <v>0.31551305621209369</v>
      </c>
      <c r="F58" s="86">
        <f>IFERROR(F53/F52,"-  ")</f>
        <v>5.7448196180568817E-3</v>
      </c>
      <c r="G58" s="86">
        <f t="shared" ref="G58:Q58" si="40">IFERROR(G53/G52,"-  ")</f>
        <v>0.12115347658385379</v>
      </c>
      <c r="H58" s="86">
        <f t="shared" si="40"/>
        <v>0.23564215626563093</v>
      </c>
      <c r="I58" s="86">
        <f t="shared" si="40"/>
        <v>0.37165989955713136</v>
      </c>
      <c r="J58" s="86">
        <f t="shared" si="40"/>
        <v>0.52419731304871087</v>
      </c>
      <c r="K58" s="86">
        <f t="shared" si="40"/>
        <v>0.44206980948647751</v>
      </c>
      <c r="L58" s="86">
        <f t="shared" si="40"/>
        <v>0.40874388282332308</v>
      </c>
      <c r="M58" s="86">
        <f t="shared" si="40"/>
        <v>0.3617187788866183</v>
      </c>
      <c r="N58" s="86">
        <f t="shared" si="40"/>
        <v>0.50844507610771661</v>
      </c>
      <c r="O58" s="86">
        <f t="shared" si="40"/>
        <v>0.51300041522050321</v>
      </c>
      <c r="P58" s="86">
        <f t="shared" si="40"/>
        <v>0.52235656479125059</v>
      </c>
      <c r="Q58" s="86">
        <f t="shared" si="40"/>
        <v>0.54488331175359461</v>
      </c>
      <c r="R58" s="86">
        <f>IFERROR(R53/R52,"-  ")</f>
        <v>0.2612321261845485</v>
      </c>
      <c r="S58" s="86">
        <f t="shared" ref="S58:AC58" si="41">IFERROR(S53/S52,"-  ")</f>
        <v>0.13741621988697109</v>
      </c>
      <c r="T58" s="86">
        <f t="shared" si="41"/>
        <v>7.8530643837394179E-2</v>
      </c>
      <c r="U58" s="86">
        <f t="shared" si="41"/>
        <v>0.33237881519102963</v>
      </c>
      <c r="V58" s="86">
        <f t="shared" si="41"/>
        <v>0.2686412212726989</v>
      </c>
      <c r="W58" s="86">
        <f t="shared" si="41"/>
        <v>0.23499291204328646</v>
      </c>
      <c r="X58" s="86">
        <f t="shared" si="41"/>
        <v>0.30530821362295935</v>
      </c>
      <c r="Y58" s="86">
        <f t="shared" si="41"/>
        <v>0.31551305621209369</v>
      </c>
      <c r="Z58" s="86">
        <f t="shared" si="41"/>
        <v>0.28045604996630552</v>
      </c>
      <c r="AA58" s="86">
        <f t="shared" si="41"/>
        <v>0.25241044496967491</v>
      </c>
      <c r="AB58" s="86">
        <f t="shared" si="41"/>
        <v>0.22946404088152272</v>
      </c>
      <c r="AC58" s="86">
        <f t="shared" si="41"/>
        <v>0.21034203747472913</v>
      </c>
      <c r="AD58" s="147"/>
      <c r="AE58" s="4">
        <v>51</v>
      </c>
    </row>
    <row r="59" spans="1:31">
      <c r="A59" s="140" t="s">
        <v>48</v>
      </c>
      <c r="B59" s="14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47"/>
      <c r="AE59" s="4">
        <v>52</v>
      </c>
    </row>
    <row r="60" spans="1:31">
      <c r="A60" s="1" t="s">
        <v>52</v>
      </c>
      <c r="B60" s="31">
        <f>HLOOKUP($B$7,$F$8:$AC$75,AE60,FALSE)</f>
        <v>12051428</v>
      </c>
      <c r="F60" s="100">
        <f>SUM($F$4:$I$4)</f>
        <v>12051428</v>
      </c>
      <c r="G60" s="100">
        <f t="shared" ref="G60:AC60" si="42">SUM($F$4:$I$4)</f>
        <v>12051428</v>
      </c>
      <c r="H60" s="100">
        <f t="shared" si="42"/>
        <v>12051428</v>
      </c>
      <c r="I60" s="100">
        <f t="shared" si="42"/>
        <v>12051428</v>
      </c>
      <c r="J60" s="100">
        <f t="shared" si="42"/>
        <v>12051428</v>
      </c>
      <c r="K60" s="100">
        <f t="shared" si="42"/>
        <v>12051428</v>
      </c>
      <c r="L60" s="100">
        <f t="shared" si="42"/>
        <v>12051428</v>
      </c>
      <c r="M60" s="100">
        <f t="shared" si="42"/>
        <v>12051428</v>
      </c>
      <c r="N60" s="100">
        <f t="shared" si="42"/>
        <v>12051428</v>
      </c>
      <c r="O60" s="100">
        <f t="shared" si="42"/>
        <v>12051428</v>
      </c>
      <c r="P60" s="100">
        <f t="shared" si="42"/>
        <v>12051428</v>
      </c>
      <c r="Q60" s="100">
        <f t="shared" si="42"/>
        <v>12051428</v>
      </c>
      <c r="R60" s="100">
        <f t="shared" si="42"/>
        <v>12051428</v>
      </c>
      <c r="S60" s="100">
        <f t="shared" si="42"/>
        <v>12051428</v>
      </c>
      <c r="T60" s="100">
        <f t="shared" si="42"/>
        <v>12051428</v>
      </c>
      <c r="U60" s="100">
        <f t="shared" si="42"/>
        <v>12051428</v>
      </c>
      <c r="V60" s="100">
        <f t="shared" si="42"/>
        <v>12051428</v>
      </c>
      <c r="W60" s="100">
        <f t="shared" si="42"/>
        <v>12051428</v>
      </c>
      <c r="X60" s="100">
        <f t="shared" si="42"/>
        <v>12051428</v>
      </c>
      <c r="Y60" s="100">
        <f t="shared" si="42"/>
        <v>12051428</v>
      </c>
      <c r="Z60" s="100">
        <f t="shared" si="42"/>
        <v>12051428</v>
      </c>
      <c r="AA60" s="100">
        <f t="shared" si="42"/>
        <v>12051428</v>
      </c>
      <c r="AB60" s="100">
        <f>SUM($F$4:$I$4)</f>
        <v>12051428</v>
      </c>
      <c r="AC60" s="100">
        <f t="shared" si="42"/>
        <v>12051428</v>
      </c>
      <c r="AD60" s="147"/>
      <c r="AE60" s="4">
        <v>53</v>
      </c>
    </row>
    <row r="61" spans="1:31">
      <c r="A61" s="84" t="s">
        <v>58</v>
      </c>
      <c r="B61" s="96">
        <f>HLOOKUP($B$7,$F$8:$AC$75,AE61,FALSE)</f>
        <v>2275385.9799999995</v>
      </c>
      <c r="F61" s="99">
        <f>F53</f>
        <v>1442.3600000000001</v>
      </c>
      <c r="G61" s="99">
        <f t="shared" ref="G61:Q61" si="43">G53</f>
        <v>60836.35</v>
      </c>
      <c r="H61" s="99">
        <f t="shared" si="43"/>
        <v>177489.03</v>
      </c>
      <c r="I61" s="99">
        <f t="shared" si="43"/>
        <v>373252.71</v>
      </c>
      <c r="J61" s="99">
        <f t="shared" si="43"/>
        <v>658054.81000000006</v>
      </c>
      <c r="K61" s="99">
        <f t="shared" si="43"/>
        <v>665946.56000000006</v>
      </c>
      <c r="L61" s="99">
        <f t="shared" si="43"/>
        <v>718367.34000000008</v>
      </c>
      <c r="M61" s="99">
        <f t="shared" si="43"/>
        <v>726537.97000000009</v>
      </c>
      <c r="N61" s="99">
        <f t="shared" si="43"/>
        <v>1148904.23</v>
      </c>
      <c r="O61" s="99">
        <f t="shared" si="43"/>
        <v>1287997.4099999999</v>
      </c>
      <c r="P61" s="99">
        <f t="shared" si="43"/>
        <v>1442636.8299999998</v>
      </c>
      <c r="Q61" s="99">
        <f t="shared" si="43"/>
        <v>1641655.4999999998</v>
      </c>
      <c r="R61" s="99">
        <f>Q61+R40</f>
        <v>1707243.4199999997</v>
      </c>
      <c r="S61" s="99">
        <f t="shared" ref="S61:AC61" si="44">R61+S40</f>
        <v>1710658.0699999996</v>
      </c>
      <c r="T61" s="99">
        <f t="shared" si="44"/>
        <v>1700805.8999999997</v>
      </c>
      <c r="U61" s="99">
        <f t="shared" si="44"/>
        <v>1975458.7799999998</v>
      </c>
      <c r="V61" s="99">
        <f t="shared" si="44"/>
        <v>1978896.1599999997</v>
      </c>
      <c r="W61" s="99">
        <f t="shared" si="44"/>
        <v>1995655.5199999998</v>
      </c>
      <c r="X61" s="99">
        <f t="shared" si="44"/>
        <v>2178234.6599999997</v>
      </c>
      <c r="Y61" s="99">
        <f t="shared" si="44"/>
        <v>2275385.9799999995</v>
      </c>
      <c r="Z61" s="99">
        <f t="shared" si="44"/>
        <v>2275385.9799999995</v>
      </c>
      <c r="AA61" s="99">
        <f t="shared" si="44"/>
        <v>2275385.9799999995</v>
      </c>
      <c r="AB61" s="99">
        <f t="shared" si="44"/>
        <v>2275385.9799999995</v>
      </c>
      <c r="AC61" s="99">
        <f t="shared" si="44"/>
        <v>2275385.9799999995</v>
      </c>
      <c r="AD61" s="147"/>
      <c r="AE61" s="4">
        <v>54</v>
      </c>
    </row>
    <row r="62" spans="1:31">
      <c r="A62" s="89" t="s">
        <v>57</v>
      </c>
      <c r="B62" s="103">
        <f>HLOOKUP($B$7,$F$8:$AC$75,AE62,FALSE)</f>
        <v>2275385.9799999995</v>
      </c>
      <c r="F62" s="34">
        <f>F61+F54</f>
        <v>1442.3600000000001</v>
      </c>
      <c r="G62" s="34">
        <f>G61+G54</f>
        <v>60836.35</v>
      </c>
      <c r="H62" s="34">
        <f t="shared" ref="H62:Q62" si="45">H61+H54</f>
        <v>177489.03</v>
      </c>
      <c r="I62" s="34">
        <f t="shared" si="45"/>
        <v>373252.71</v>
      </c>
      <c r="J62" s="34">
        <f t="shared" si="45"/>
        <v>658054.81000000006</v>
      </c>
      <c r="K62" s="34">
        <f t="shared" si="45"/>
        <v>665946.56000000006</v>
      </c>
      <c r="L62" s="34">
        <f t="shared" si="45"/>
        <v>718367.34000000008</v>
      </c>
      <c r="M62" s="34">
        <f t="shared" si="45"/>
        <v>726537.97000000009</v>
      </c>
      <c r="N62" s="34">
        <f t="shared" si="45"/>
        <v>1148904.23</v>
      </c>
      <c r="O62" s="34">
        <f t="shared" si="45"/>
        <v>1287997.4099999999</v>
      </c>
      <c r="P62" s="34">
        <f t="shared" si="45"/>
        <v>1442636.8299999998</v>
      </c>
      <c r="Q62" s="34">
        <f t="shared" si="45"/>
        <v>1641655.4999999998</v>
      </c>
      <c r="R62" s="34">
        <f>R61+R54</f>
        <v>1707243.4199999997</v>
      </c>
      <c r="S62" s="34">
        <f>S61+S54</f>
        <v>1710658.0699999996</v>
      </c>
      <c r="T62" s="34">
        <f t="shared" ref="T62:AC62" si="46">T61+T54</f>
        <v>1700805.8999999997</v>
      </c>
      <c r="U62" s="34">
        <f t="shared" si="46"/>
        <v>1975458.7799999998</v>
      </c>
      <c r="V62" s="34">
        <f t="shared" si="46"/>
        <v>1978896.1599999997</v>
      </c>
      <c r="W62" s="34">
        <f t="shared" si="46"/>
        <v>1995655.5199999998</v>
      </c>
      <c r="X62" s="34">
        <f t="shared" si="46"/>
        <v>2178234.6599999997</v>
      </c>
      <c r="Y62" s="34">
        <f t="shared" si="46"/>
        <v>2275385.9799999995</v>
      </c>
      <c r="Z62" s="34">
        <f t="shared" si="46"/>
        <v>2275385.9799999995</v>
      </c>
      <c r="AA62" s="34">
        <f t="shared" si="46"/>
        <v>2275385.9799999995</v>
      </c>
      <c r="AB62" s="34">
        <f t="shared" si="46"/>
        <v>2275385.9799999995</v>
      </c>
      <c r="AC62" s="34">
        <f t="shared" si="46"/>
        <v>2275385.9799999995</v>
      </c>
      <c r="AD62" s="147"/>
      <c r="AE62" s="4">
        <v>55</v>
      </c>
    </row>
    <row r="63" spans="1:31">
      <c r="A63" s="84" t="s">
        <v>53</v>
      </c>
      <c r="B63" s="86">
        <f>IFERROR(HLOOKUP($B$7,$F$8:$AC$75,AE63,FALSE),"-  ")</f>
        <v>0.18880633730708091</v>
      </c>
      <c r="F63" s="86">
        <f>IFERROR(F61/F60,"-  ")</f>
        <v>1.196837420428517E-4</v>
      </c>
      <c r="G63" s="86">
        <f t="shared" ref="G63:Q63" si="47">IFERROR(G61/G60,"-  ")</f>
        <v>5.0480615243272417E-3</v>
      </c>
      <c r="H63" s="86">
        <f t="shared" si="47"/>
        <v>1.4727634766601933E-2</v>
      </c>
      <c r="I63" s="86">
        <f t="shared" si="47"/>
        <v>3.0971658296427611E-2</v>
      </c>
      <c r="J63" s="86">
        <f t="shared" si="47"/>
        <v>5.4603886775907391E-2</v>
      </c>
      <c r="K63" s="86">
        <f t="shared" si="47"/>
        <v>5.5258726185809688E-2</v>
      </c>
      <c r="L63" s="86">
        <f t="shared" si="47"/>
        <v>5.9608482911734616E-2</v>
      </c>
      <c r="M63" s="86">
        <f t="shared" si="47"/>
        <v>6.0286463147769719E-2</v>
      </c>
      <c r="N63" s="86">
        <f t="shared" si="47"/>
        <v>9.5333451770196864E-2</v>
      </c>
      <c r="O63" s="86">
        <f t="shared" si="47"/>
        <v>0.10687508650427152</v>
      </c>
      <c r="P63" s="86">
        <f t="shared" si="47"/>
        <v>0.11970671276466156</v>
      </c>
      <c r="Q63" s="86">
        <f t="shared" si="47"/>
        <v>0.13622082793839865</v>
      </c>
      <c r="R63" s="86">
        <f>IFERROR(R61/R60,"-  ")</f>
        <v>0.14166316390057673</v>
      </c>
      <c r="S63" s="86">
        <f t="shared" ref="S63:AC63" si="48">IFERROR(S61/S60,"-  ")</f>
        <v>0.14194650376702242</v>
      </c>
      <c r="T63" s="86">
        <f t="shared" si="48"/>
        <v>0.14112899317823577</v>
      </c>
      <c r="U63" s="86">
        <f t="shared" si="48"/>
        <v>0.16391906253765112</v>
      </c>
      <c r="V63" s="86">
        <f t="shared" si="48"/>
        <v>0.16420428848763813</v>
      </c>
      <c r="W63" s="86">
        <f t="shared" si="48"/>
        <v>0.16559494194380947</v>
      </c>
      <c r="X63" s="86">
        <f t="shared" si="48"/>
        <v>0.18074494242508021</v>
      </c>
      <c r="Y63" s="86">
        <f t="shared" si="48"/>
        <v>0.18880633730708091</v>
      </c>
      <c r="Z63" s="86">
        <f t="shared" si="48"/>
        <v>0.18880633730708091</v>
      </c>
      <c r="AA63" s="86">
        <f t="shared" si="48"/>
        <v>0.18880633730708091</v>
      </c>
      <c r="AB63" s="86">
        <f t="shared" si="48"/>
        <v>0.18880633730708091</v>
      </c>
      <c r="AC63" s="86">
        <f t="shared" si="48"/>
        <v>0.18880633730708091</v>
      </c>
      <c r="AD63" s="147"/>
      <c r="AE63" s="4">
        <v>56</v>
      </c>
    </row>
    <row r="64" spans="1:31">
      <c r="A64" s="84" t="s">
        <v>54</v>
      </c>
      <c r="B64" s="86">
        <f>IFERROR(HLOOKUP($B$7,$F$8:$AC$75,AE64,FALSE),"-  ")</f>
        <v>0.18880633730708091</v>
      </c>
      <c r="F64" s="86">
        <f>IFERROR(F62/F60,"-  ")</f>
        <v>1.196837420428517E-4</v>
      </c>
      <c r="G64" s="86">
        <f t="shared" ref="G64:Q64" si="49">IFERROR(G62/G60,"-  ")</f>
        <v>5.0480615243272417E-3</v>
      </c>
      <c r="H64" s="86">
        <f t="shared" si="49"/>
        <v>1.4727634766601933E-2</v>
      </c>
      <c r="I64" s="86">
        <f t="shared" si="49"/>
        <v>3.0971658296427611E-2</v>
      </c>
      <c r="J64" s="86">
        <f t="shared" si="49"/>
        <v>5.4603886775907391E-2</v>
      </c>
      <c r="K64" s="86">
        <f t="shared" si="49"/>
        <v>5.5258726185809688E-2</v>
      </c>
      <c r="L64" s="86">
        <f t="shared" si="49"/>
        <v>5.9608482911734616E-2</v>
      </c>
      <c r="M64" s="86">
        <f t="shared" si="49"/>
        <v>6.0286463147769719E-2</v>
      </c>
      <c r="N64" s="86">
        <f t="shared" si="49"/>
        <v>9.5333451770196864E-2</v>
      </c>
      <c r="O64" s="86">
        <f t="shared" si="49"/>
        <v>0.10687508650427152</v>
      </c>
      <c r="P64" s="86">
        <f t="shared" si="49"/>
        <v>0.11970671276466156</v>
      </c>
      <c r="Q64" s="86">
        <f t="shared" si="49"/>
        <v>0.13622082793839865</v>
      </c>
      <c r="R64" s="86">
        <f>IFERROR(R62/R60,"-  ")</f>
        <v>0.14166316390057673</v>
      </c>
      <c r="S64" s="86">
        <f t="shared" ref="S64:AC64" si="50">IFERROR(S62/S60,"-  ")</f>
        <v>0.14194650376702242</v>
      </c>
      <c r="T64" s="86">
        <f t="shared" si="50"/>
        <v>0.14112899317823577</v>
      </c>
      <c r="U64" s="86">
        <f t="shared" si="50"/>
        <v>0.16391906253765112</v>
      </c>
      <c r="V64" s="86">
        <f t="shared" si="50"/>
        <v>0.16420428848763813</v>
      </c>
      <c r="W64" s="86">
        <f t="shared" si="50"/>
        <v>0.16559494194380947</v>
      </c>
      <c r="X64" s="86">
        <f t="shared" si="50"/>
        <v>0.18074494242508021</v>
      </c>
      <c r="Y64" s="86">
        <f t="shared" si="50"/>
        <v>0.18880633730708091</v>
      </c>
      <c r="Z64" s="86">
        <f t="shared" si="50"/>
        <v>0.18880633730708091</v>
      </c>
      <c r="AA64" s="86">
        <f t="shared" si="50"/>
        <v>0.18880633730708091</v>
      </c>
      <c r="AB64" s="86">
        <f t="shared" si="50"/>
        <v>0.18880633730708091</v>
      </c>
      <c r="AC64" s="86">
        <f t="shared" si="50"/>
        <v>0.18880633730708091</v>
      </c>
      <c r="AD64" s="147"/>
      <c r="AE64" s="4">
        <v>57</v>
      </c>
    </row>
    <row r="65" spans="1:31">
      <c r="A65" s="140" t="s">
        <v>15</v>
      </c>
      <c r="B65" s="141"/>
      <c r="F65" s="22"/>
      <c r="G65" s="22"/>
      <c r="H65" s="22"/>
      <c r="I65" s="22"/>
      <c r="J65" s="22"/>
      <c r="K65" s="22"/>
      <c r="L65" s="22"/>
      <c r="M65" s="22"/>
      <c r="N65" s="22"/>
      <c r="O65" s="22"/>
      <c r="P65" s="22"/>
      <c r="Q65" s="22"/>
      <c r="R65" s="22"/>
      <c r="S65" s="22"/>
      <c r="T65" s="22"/>
      <c r="U65" s="22"/>
      <c r="V65" s="22"/>
      <c r="W65" s="22"/>
      <c r="X65" s="22"/>
      <c r="Y65" s="22"/>
      <c r="Z65" s="22"/>
      <c r="AA65" s="22"/>
      <c r="AB65" s="22"/>
      <c r="AC65" s="22"/>
      <c r="AD65" s="142"/>
      <c r="AE65" s="4">
        <v>58</v>
      </c>
    </row>
    <row r="66" spans="1:31">
      <c r="A66" s="18" t="s">
        <v>16</v>
      </c>
      <c r="B66" s="39">
        <f>HLOOKUP($B$7,$F$8:$AC$75,AE66,FALSE)</f>
        <v>0</v>
      </c>
      <c r="E66" s="143" t="s">
        <v>30</v>
      </c>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39"/>
      <c r="AE66" s="4">
        <v>59</v>
      </c>
    </row>
    <row r="67" spans="1:31">
      <c r="A67" s="18" t="s">
        <v>17</v>
      </c>
      <c r="B67" s="39">
        <f>HLOOKUP($B$7,$F$8:$AC$75,AE67,FALSE)</f>
        <v>0</v>
      </c>
      <c r="E67" s="143" t="s">
        <v>30</v>
      </c>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39"/>
      <c r="AE67" s="4">
        <v>60</v>
      </c>
    </row>
    <row r="68" spans="1:31">
      <c r="A68" s="18" t="s">
        <v>18</v>
      </c>
      <c r="B68" s="39">
        <f>HLOOKUP($B$7,$F$8:$AC$75,AE68,FALSE)</f>
        <v>0</v>
      </c>
      <c r="E68" s="143" t="s">
        <v>30</v>
      </c>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39"/>
      <c r="AE68" s="4">
        <v>61</v>
      </c>
    </row>
    <row r="69" spans="1:31">
      <c r="A69" s="18" t="s">
        <v>19</v>
      </c>
      <c r="B69" s="39">
        <f>HLOOKUP($B$7,$F$8:$AC$75,AE69,FALSE)</f>
        <v>0.9</v>
      </c>
      <c r="E69" s="143" t="s">
        <v>31</v>
      </c>
      <c r="F69" s="152">
        <v>0.9</v>
      </c>
      <c r="G69" s="152">
        <v>0.9</v>
      </c>
      <c r="H69" s="152">
        <v>0.9</v>
      </c>
      <c r="I69" s="152">
        <v>0.9</v>
      </c>
      <c r="J69" s="152">
        <v>0.9</v>
      </c>
      <c r="K69" s="152">
        <v>0.9</v>
      </c>
      <c r="L69" s="152">
        <v>0.9</v>
      </c>
      <c r="M69" s="152">
        <v>0.9</v>
      </c>
      <c r="N69" s="152">
        <v>0.9</v>
      </c>
      <c r="O69" s="152">
        <v>0.9</v>
      </c>
      <c r="P69" s="152">
        <v>0.9</v>
      </c>
      <c r="Q69" s="152">
        <v>0.9</v>
      </c>
      <c r="R69" s="152">
        <v>0.9</v>
      </c>
      <c r="S69" s="152">
        <v>0.9</v>
      </c>
      <c r="T69" s="152">
        <v>0.9</v>
      </c>
      <c r="U69" s="152">
        <v>0.9</v>
      </c>
      <c r="V69" s="152">
        <v>0.9</v>
      </c>
      <c r="W69" s="152">
        <v>0.9</v>
      </c>
      <c r="X69" s="152">
        <v>0.9</v>
      </c>
      <c r="Y69" s="152">
        <v>0.9</v>
      </c>
      <c r="Z69" s="152"/>
      <c r="AA69" s="152"/>
      <c r="AB69" s="152"/>
      <c r="AC69" s="152"/>
      <c r="AD69" s="139"/>
      <c r="AE69" s="4">
        <v>62</v>
      </c>
    </row>
    <row r="70" spans="1:31">
      <c r="A70" s="140" t="s">
        <v>6</v>
      </c>
      <c r="B70" s="141"/>
      <c r="F70" s="22"/>
      <c r="G70" s="22"/>
      <c r="H70" s="22"/>
      <c r="I70" s="22"/>
      <c r="J70" s="22"/>
      <c r="K70" s="22"/>
      <c r="L70" s="22"/>
      <c r="M70" s="22"/>
      <c r="N70" s="22"/>
      <c r="O70" s="22"/>
      <c r="P70" s="22"/>
      <c r="Q70" s="22"/>
      <c r="R70" s="22"/>
      <c r="S70" s="22"/>
      <c r="T70" s="22"/>
      <c r="U70" s="22"/>
      <c r="V70" s="22"/>
      <c r="W70" s="22"/>
      <c r="X70" s="22"/>
      <c r="Y70" s="22"/>
      <c r="Z70" s="22"/>
      <c r="AA70" s="22"/>
      <c r="AB70" s="22"/>
      <c r="AC70" s="22"/>
      <c r="AD70" s="142"/>
      <c r="AE70" s="4">
        <v>63</v>
      </c>
    </row>
    <row r="71" spans="1:31">
      <c r="A71" s="18" t="s">
        <v>1</v>
      </c>
      <c r="B71" s="19">
        <f>HLOOKUP($B$7,$F$8:$AC$75,AE71,FALSE)</f>
        <v>4453</v>
      </c>
      <c r="E71" s="143" t="s">
        <v>110</v>
      </c>
      <c r="F71" s="144">
        <v>313</v>
      </c>
      <c r="G71" s="144">
        <v>1010</v>
      </c>
      <c r="H71" s="144">
        <v>1165</v>
      </c>
      <c r="I71" s="144">
        <v>1257</v>
      </c>
      <c r="J71" s="144">
        <v>1359</v>
      </c>
      <c r="K71" s="144">
        <v>1479</v>
      </c>
      <c r="L71" s="144">
        <v>1574</v>
      </c>
      <c r="M71" s="144">
        <v>2414</v>
      </c>
      <c r="N71" s="144">
        <v>2565</v>
      </c>
      <c r="O71" s="144">
        <v>2882</v>
      </c>
      <c r="P71" s="144">
        <v>3010</v>
      </c>
      <c r="Q71" s="144">
        <v>3103</v>
      </c>
      <c r="R71" s="144">
        <v>3496</v>
      </c>
      <c r="S71" s="144">
        <v>3720</v>
      </c>
      <c r="T71" s="144">
        <v>3839</v>
      </c>
      <c r="U71" s="144">
        <v>4025</v>
      </c>
      <c r="V71" s="321">
        <v>4272</v>
      </c>
      <c r="W71" s="391">
        <v>4453</v>
      </c>
      <c r="X71" s="398">
        <v>4453</v>
      </c>
      <c r="Y71" s="398">
        <v>4453</v>
      </c>
      <c r="Z71" s="144"/>
      <c r="AA71" s="144"/>
      <c r="AB71" s="144"/>
      <c r="AC71" s="144"/>
      <c r="AD71" s="142"/>
      <c r="AE71" s="4">
        <v>64</v>
      </c>
    </row>
    <row r="72" spans="1:31">
      <c r="A72" s="18" t="s">
        <v>32</v>
      </c>
      <c r="B72" s="19">
        <f>HLOOKUP($B$7,$F$8:$AC$75,AE72,FALSE)</f>
        <v>2438</v>
      </c>
      <c r="E72" s="143" t="s">
        <v>110</v>
      </c>
      <c r="F72" s="144">
        <v>189</v>
      </c>
      <c r="G72" s="144">
        <v>348</v>
      </c>
      <c r="H72" s="144">
        <v>554</v>
      </c>
      <c r="I72" s="144">
        <v>765</v>
      </c>
      <c r="J72" s="144">
        <v>855</v>
      </c>
      <c r="K72" s="144">
        <v>932</v>
      </c>
      <c r="L72" s="144">
        <v>1007</v>
      </c>
      <c r="M72" s="144">
        <v>1135</v>
      </c>
      <c r="N72" s="144">
        <v>1208</v>
      </c>
      <c r="O72" s="144">
        <v>1309</v>
      </c>
      <c r="P72" s="144">
        <v>1416</v>
      </c>
      <c r="Q72" s="144">
        <v>1550</v>
      </c>
      <c r="R72" s="144">
        <v>1708</v>
      </c>
      <c r="S72" s="144">
        <v>1827</v>
      </c>
      <c r="T72" s="144">
        <v>1972</v>
      </c>
      <c r="U72" s="144">
        <v>2092</v>
      </c>
      <c r="V72" s="321">
        <v>2201</v>
      </c>
      <c r="W72" s="391">
        <v>2310</v>
      </c>
      <c r="X72" s="144">
        <v>2399</v>
      </c>
      <c r="Y72" s="144">
        <v>2438</v>
      </c>
      <c r="Z72" s="144"/>
      <c r="AA72" s="144"/>
      <c r="AB72" s="144"/>
      <c r="AC72" s="144"/>
      <c r="AD72" s="142"/>
      <c r="AE72" s="4">
        <v>65</v>
      </c>
    </row>
    <row r="73" spans="1:31" s="4" customFormat="1">
      <c r="A73" s="140" t="s">
        <v>27</v>
      </c>
      <c r="B73" s="141"/>
      <c r="C73" s="40"/>
      <c r="E73" s="40"/>
      <c r="F73" s="22"/>
      <c r="G73" s="22"/>
      <c r="H73" s="22"/>
      <c r="I73" s="22"/>
      <c r="J73" s="22"/>
      <c r="K73" s="22"/>
      <c r="L73" s="22"/>
      <c r="M73" s="22"/>
      <c r="N73" s="22"/>
      <c r="O73" s="22"/>
      <c r="P73" s="22"/>
      <c r="Q73" s="22"/>
      <c r="R73" s="22"/>
      <c r="S73" s="22"/>
      <c r="T73" s="22"/>
      <c r="U73" s="22"/>
      <c r="V73" s="22"/>
      <c r="W73" s="22"/>
      <c r="X73" s="22"/>
      <c r="Y73" s="22"/>
      <c r="Z73" s="22"/>
      <c r="AA73" s="22"/>
      <c r="AB73" s="22"/>
      <c r="AC73" s="22"/>
      <c r="AD73" s="142"/>
      <c r="AE73" s="4">
        <v>66</v>
      </c>
    </row>
    <row r="74" spans="1:31" s="4" customFormat="1">
      <c r="A74" s="18" t="s">
        <v>108</v>
      </c>
      <c r="B74" s="19">
        <f>HLOOKUP($B$7,$F$8:$AC$75,AE74,FALSE)</f>
        <v>0</v>
      </c>
      <c r="C74" s="40"/>
      <c r="E74" s="143" t="s">
        <v>28</v>
      </c>
      <c r="F74" s="41"/>
      <c r="G74" s="41"/>
      <c r="H74" s="153">
        <v>0</v>
      </c>
      <c r="I74" s="41">
        <f>H74</f>
        <v>0</v>
      </c>
      <c r="J74" s="41">
        <f>H74</f>
        <v>0</v>
      </c>
      <c r="K74" s="153">
        <v>0</v>
      </c>
      <c r="L74" s="41">
        <f>K74</f>
        <v>0</v>
      </c>
      <c r="M74" s="41">
        <f>K74</f>
        <v>0</v>
      </c>
      <c r="N74" s="153">
        <v>0</v>
      </c>
      <c r="O74" s="41">
        <f>N74</f>
        <v>0</v>
      </c>
      <c r="P74" s="41">
        <f>N74</f>
        <v>0</v>
      </c>
      <c r="Q74" s="153">
        <v>0</v>
      </c>
      <c r="R74" s="41">
        <f>Q74</f>
        <v>0</v>
      </c>
      <c r="S74" s="41">
        <f>Q74</f>
        <v>0</v>
      </c>
      <c r="T74" s="153">
        <v>0</v>
      </c>
      <c r="U74" s="41">
        <f>T74</f>
        <v>0</v>
      </c>
      <c r="V74" s="41">
        <f>T74</f>
        <v>0</v>
      </c>
      <c r="W74" s="153">
        <v>0</v>
      </c>
      <c r="X74" s="41">
        <f>W74</f>
        <v>0</v>
      </c>
      <c r="Y74" s="41">
        <f>W74</f>
        <v>0</v>
      </c>
      <c r="Z74" s="153"/>
      <c r="AA74" s="41">
        <f>Z74</f>
        <v>0</v>
      </c>
      <c r="AB74" s="41">
        <f>Z74</f>
        <v>0</v>
      </c>
      <c r="AC74" s="153"/>
      <c r="AD74" s="142"/>
      <c r="AE74" s="4">
        <v>67</v>
      </c>
    </row>
    <row r="75" spans="1:31" s="4" customFormat="1" ht="15" customHeight="1">
      <c r="A75" s="18" t="s">
        <v>109</v>
      </c>
      <c r="B75" s="19">
        <f>HLOOKUP($B$7,$F$8:$AC$75,AE75,FALSE)</f>
        <v>0</v>
      </c>
      <c r="C75" s="40"/>
      <c r="D75" s="40"/>
      <c r="E75" s="143" t="s">
        <v>28</v>
      </c>
      <c r="F75" s="41"/>
      <c r="G75" s="41"/>
      <c r="H75" s="153">
        <v>0</v>
      </c>
      <c r="I75" s="41">
        <f>H75</f>
        <v>0</v>
      </c>
      <c r="J75" s="41">
        <f>H75</f>
        <v>0</v>
      </c>
      <c r="K75" s="153">
        <v>0</v>
      </c>
      <c r="L75" s="41">
        <f>K75</f>
        <v>0</v>
      </c>
      <c r="M75" s="41">
        <f>K75</f>
        <v>0</v>
      </c>
      <c r="N75" s="153">
        <v>0</v>
      </c>
      <c r="O75" s="41">
        <f>N75</f>
        <v>0</v>
      </c>
      <c r="P75" s="41">
        <f>N75</f>
        <v>0</v>
      </c>
      <c r="Q75" s="153">
        <v>0</v>
      </c>
      <c r="R75" s="41">
        <f>Q75</f>
        <v>0</v>
      </c>
      <c r="S75" s="41">
        <f>Q75</f>
        <v>0</v>
      </c>
      <c r="T75" s="153">
        <v>0</v>
      </c>
      <c r="U75" s="41">
        <f>T75</f>
        <v>0</v>
      </c>
      <c r="V75" s="41">
        <f>T75</f>
        <v>0</v>
      </c>
      <c r="W75" s="153">
        <v>0</v>
      </c>
      <c r="X75" s="41">
        <f>W75</f>
        <v>0</v>
      </c>
      <c r="Y75" s="41">
        <f>W75</f>
        <v>0</v>
      </c>
      <c r="Z75" s="153"/>
      <c r="AA75" s="41">
        <f>Z75</f>
        <v>0</v>
      </c>
      <c r="AB75" s="41">
        <f>Z75</f>
        <v>0</v>
      </c>
      <c r="AC75" s="153"/>
      <c r="AD75" s="142"/>
      <c r="AE75" s="4">
        <v>68</v>
      </c>
    </row>
    <row r="76" spans="1:31" s="4" customFormat="1" ht="15" customHeight="1">
      <c r="C76" s="40"/>
      <c r="D76" s="40"/>
      <c r="E76" s="40"/>
      <c r="F76" s="40"/>
      <c r="G76" s="40"/>
      <c r="H76" s="40"/>
      <c r="I76" s="40"/>
      <c r="J76" s="40"/>
      <c r="K76" s="40"/>
      <c r="L76" s="40"/>
      <c r="M76" s="40"/>
      <c r="N76" s="40"/>
      <c r="O76" s="40"/>
      <c r="P76" s="40"/>
      <c r="Q76" s="40"/>
      <c r="R76" s="40"/>
      <c r="S76" s="40"/>
      <c r="T76" s="40"/>
      <c r="U76" s="40"/>
      <c r="V76" s="436"/>
      <c r="Z76" s="40"/>
      <c r="AA76" s="40"/>
      <c r="AB76" s="40"/>
      <c r="AC76" s="40"/>
      <c r="AD76" s="66"/>
    </row>
    <row r="77" spans="1:31" s="4" customFormat="1">
      <c r="A77" s="70" t="s">
        <v>36</v>
      </c>
      <c r="B77" s="67"/>
      <c r="C77" s="40"/>
      <c r="R77" s="177"/>
      <c r="W77" s="154"/>
      <c r="AD77" s="66"/>
    </row>
    <row r="78" spans="1:31" s="4" customFormat="1">
      <c r="A78" s="140" t="s">
        <v>26</v>
      </c>
      <c r="B78" s="12"/>
      <c r="C78" s="40"/>
      <c r="R78" s="178"/>
      <c r="S78" s="154"/>
      <c r="T78" s="154"/>
      <c r="U78" s="154"/>
      <c r="V78" s="154"/>
      <c r="AD78" s="66"/>
    </row>
    <row r="79" spans="1:31" s="4" customFormat="1">
      <c r="A79" s="82">
        <f>VLOOKUP(B7,E88:T111,2,FALSE)</f>
        <v>0</v>
      </c>
      <c r="B79" s="68"/>
      <c r="C79" s="40"/>
      <c r="R79" s="177"/>
      <c r="S79" s="154"/>
      <c r="T79" s="154"/>
      <c r="U79" s="154"/>
      <c r="V79" s="154"/>
      <c r="AD79" s="66"/>
    </row>
    <row r="80" spans="1:31" s="4" customFormat="1">
      <c r="A80" s="140" t="s">
        <v>99</v>
      </c>
      <c r="B80" s="12"/>
      <c r="C80" s="40"/>
      <c r="R80" s="177"/>
      <c r="AD80" s="66"/>
    </row>
    <row r="81" spans="1:32" s="4" customFormat="1">
      <c r="A81" s="82">
        <f>VLOOKUP(B7,E88:T111,6,FALSE)</f>
        <v>0</v>
      </c>
      <c r="B81" s="69"/>
      <c r="C81" s="40"/>
      <c r="R81" s="177"/>
      <c r="AD81" s="66"/>
    </row>
    <row r="82" spans="1:32" s="4" customFormat="1">
      <c r="A82" s="140" t="s">
        <v>37</v>
      </c>
      <c r="B82" s="12"/>
      <c r="C82" s="40"/>
      <c r="AD82" s="66"/>
    </row>
    <row r="83" spans="1:32" s="4" customFormat="1" ht="15" customHeight="1">
      <c r="A83" s="82">
        <f>VLOOKUP(B7,E88:T111,10,FALSE)</f>
        <v>0</v>
      </c>
      <c r="B83" s="71"/>
      <c r="C83" s="40"/>
      <c r="AD83" s="66"/>
    </row>
    <row r="84" spans="1:32">
      <c r="A84" s="140" t="s">
        <v>49</v>
      </c>
    </row>
    <row r="85" spans="1:32" ht="51">
      <c r="A85" s="481" t="str">
        <f>VLOOKUP(B7,E88:T111,14,FALSE)</f>
        <v>The Residential portfolio redesign Petition was approved on June 19, 2013, and as a result, the Residential Direct Install program was discontinued and the remaining residential programs were consolidated into one program
Cells W71, X71 increased by 44.</v>
      </c>
      <c r="D85" s="444" t="s">
        <v>35</v>
      </c>
      <c r="E85" s="444"/>
      <c r="F85" s="444"/>
      <c r="G85" s="444"/>
      <c r="H85" s="40"/>
      <c r="I85" s="40"/>
      <c r="J85" s="40"/>
      <c r="K85" s="40"/>
      <c r="L85" s="40"/>
      <c r="M85" s="40"/>
      <c r="N85" s="40"/>
      <c r="O85" s="40"/>
      <c r="P85" s="40"/>
      <c r="Q85" s="40"/>
      <c r="R85" s="40"/>
      <c r="S85" s="40"/>
      <c r="T85" s="40"/>
      <c r="U85" s="40"/>
      <c r="V85" s="40"/>
      <c r="W85" s="40"/>
      <c r="X85" s="40"/>
      <c r="Y85" s="40"/>
      <c r="Z85" s="40"/>
      <c r="AA85" s="40"/>
      <c r="AB85" s="40"/>
      <c r="AC85" s="40"/>
    </row>
    <row r="86" spans="1:32">
      <c r="A86" s="77"/>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32">
      <c r="A87" s="68"/>
      <c r="D87" s="40"/>
      <c r="E87" s="3"/>
      <c r="F87" s="443" t="s">
        <v>26</v>
      </c>
      <c r="G87" s="443"/>
      <c r="H87" s="443"/>
      <c r="I87" s="443"/>
      <c r="J87" s="443" t="s">
        <v>99</v>
      </c>
      <c r="K87" s="443"/>
      <c r="L87" s="443"/>
      <c r="M87" s="443"/>
      <c r="N87" s="443" t="s">
        <v>34</v>
      </c>
      <c r="O87" s="443"/>
      <c r="P87" s="443"/>
      <c r="Q87" s="443"/>
      <c r="R87" s="443" t="s">
        <v>49</v>
      </c>
      <c r="S87" s="443"/>
      <c r="T87" s="443"/>
      <c r="U87" s="133"/>
      <c r="V87" s="133"/>
      <c r="W87" s="133"/>
      <c r="X87" s="133"/>
      <c r="Y87" s="133"/>
      <c r="Z87" s="133"/>
      <c r="AA87" s="133"/>
      <c r="AB87" s="133"/>
      <c r="AC87" s="133"/>
      <c r="AD87" s="443" t="s">
        <v>49</v>
      </c>
      <c r="AE87" s="443"/>
      <c r="AF87" s="443"/>
    </row>
    <row r="88" spans="1:32">
      <c r="D88" s="40"/>
      <c r="E88" s="14">
        <v>40909</v>
      </c>
      <c r="F88" s="442"/>
      <c r="G88" s="442"/>
      <c r="H88" s="442"/>
      <c r="I88" s="442"/>
      <c r="J88" s="447"/>
      <c r="K88" s="447"/>
      <c r="L88" s="447"/>
      <c r="M88" s="447"/>
      <c r="N88" s="447"/>
      <c r="O88" s="447"/>
      <c r="P88" s="447"/>
      <c r="Q88" s="447"/>
      <c r="R88" s="445" t="s">
        <v>138</v>
      </c>
      <c r="S88" s="445"/>
      <c r="T88" s="445"/>
      <c r="AD88" s="3"/>
    </row>
    <row r="89" spans="1:32">
      <c r="D89" s="40"/>
      <c r="E89" s="14">
        <v>40940</v>
      </c>
      <c r="F89" s="442"/>
      <c r="G89" s="442"/>
      <c r="H89" s="442"/>
      <c r="I89" s="442"/>
      <c r="J89" s="447"/>
      <c r="K89" s="447"/>
      <c r="L89" s="447"/>
      <c r="M89" s="447"/>
      <c r="N89" s="447"/>
      <c r="O89" s="447"/>
      <c r="P89" s="447"/>
      <c r="Q89" s="447"/>
      <c r="R89" s="445"/>
      <c r="S89" s="445"/>
      <c r="T89" s="445"/>
      <c r="AD89" s="3"/>
    </row>
    <row r="90" spans="1:32">
      <c r="D90" s="40"/>
      <c r="E90" s="14">
        <v>40969</v>
      </c>
      <c r="F90" s="442"/>
      <c r="G90" s="442"/>
      <c r="H90" s="442"/>
      <c r="I90" s="442"/>
      <c r="J90" s="447"/>
      <c r="K90" s="447"/>
      <c r="L90" s="447"/>
      <c r="M90" s="447"/>
      <c r="N90" s="447"/>
      <c r="O90" s="447"/>
      <c r="P90" s="447"/>
      <c r="Q90" s="447"/>
      <c r="R90" s="445" t="s">
        <v>139</v>
      </c>
      <c r="S90" s="445"/>
      <c r="T90" s="445"/>
      <c r="AD90" s="3"/>
    </row>
    <row r="91" spans="1:32">
      <c r="D91" s="40"/>
      <c r="E91" s="14">
        <v>41000</v>
      </c>
      <c r="F91" s="442"/>
      <c r="G91" s="442"/>
      <c r="H91" s="442"/>
      <c r="I91" s="442"/>
      <c r="J91" s="447"/>
      <c r="K91" s="447"/>
      <c r="L91" s="447"/>
      <c r="M91" s="447"/>
      <c r="N91" s="447"/>
      <c r="O91" s="447"/>
      <c r="P91" s="447"/>
      <c r="Q91" s="447"/>
      <c r="R91" s="445"/>
      <c r="S91" s="445"/>
      <c r="T91" s="445"/>
      <c r="AD91" s="3"/>
    </row>
    <row r="92" spans="1:32">
      <c r="D92" s="40"/>
      <c r="E92" s="14">
        <v>41030</v>
      </c>
      <c r="F92" s="442"/>
      <c r="G92" s="442"/>
      <c r="H92" s="442"/>
      <c r="I92" s="442"/>
      <c r="J92" s="447"/>
      <c r="K92" s="447"/>
      <c r="L92" s="447"/>
      <c r="M92" s="447"/>
      <c r="N92" s="447"/>
      <c r="O92" s="447"/>
      <c r="P92" s="447"/>
      <c r="Q92" s="447"/>
      <c r="R92" s="445"/>
      <c r="S92" s="445"/>
      <c r="T92" s="445"/>
      <c r="AD92" s="3"/>
    </row>
    <row r="93" spans="1:32" ht="30.75" customHeight="1">
      <c r="D93" s="40"/>
      <c r="E93" s="14">
        <v>41061</v>
      </c>
      <c r="F93" s="465" t="s">
        <v>137</v>
      </c>
      <c r="G93" s="465"/>
      <c r="H93" s="465"/>
      <c r="I93" s="465"/>
      <c r="J93" s="447"/>
      <c r="K93" s="447"/>
      <c r="L93" s="447"/>
      <c r="M93" s="447"/>
      <c r="N93" s="447"/>
      <c r="O93" s="447"/>
      <c r="P93" s="447"/>
      <c r="Q93" s="447"/>
      <c r="R93" s="445"/>
      <c r="S93" s="445"/>
      <c r="T93" s="445"/>
      <c r="AD93" s="3"/>
    </row>
    <row r="94" spans="1:32">
      <c r="D94" s="40"/>
      <c r="E94" s="14">
        <v>41091</v>
      </c>
      <c r="F94" s="442"/>
      <c r="G94" s="442"/>
      <c r="H94" s="442"/>
      <c r="I94" s="442"/>
      <c r="J94" s="447"/>
      <c r="K94" s="447"/>
      <c r="L94" s="447"/>
      <c r="M94" s="447"/>
      <c r="N94" s="447"/>
      <c r="O94" s="447"/>
      <c r="P94" s="447"/>
      <c r="Q94" s="447"/>
      <c r="R94" s="445" t="s">
        <v>121</v>
      </c>
      <c r="S94" s="445"/>
      <c r="T94" s="445"/>
      <c r="AD94" s="3"/>
    </row>
    <row r="95" spans="1:32">
      <c r="D95" s="40"/>
      <c r="E95" s="14">
        <v>41122</v>
      </c>
      <c r="F95" s="442"/>
      <c r="G95" s="442"/>
      <c r="H95" s="442"/>
      <c r="I95" s="442"/>
      <c r="J95" s="447"/>
      <c r="K95" s="447"/>
      <c r="L95" s="447"/>
      <c r="M95" s="447"/>
      <c r="N95" s="447"/>
      <c r="O95" s="447"/>
      <c r="P95" s="447"/>
      <c r="Q95" s="447"/>
      <c r="R95" s="462" t="s">
        <v>140</v>
      </c>
      <c r="S95" s="463"/>
      <c r="T95" s="464"/>
      <c r="AD95" s="3"/>
    </row>
    <row r="96" spans="1:32">
      <c r="D96" s="43"/>
      <c r="E96" s="14">
        <v>41153</v>
      </c>
      <c r="F96" s="442"/>
      <c r="G96" s="442"/>
      <c r="H96" s="442"/>
      <c r="I96" s="442"/>
      <c r="J96" s="447"/>
      <c r="K96" s="447"/>
      <c r="L96" s="447"/>
      <c r="M96" s="447"/>
      <c r="N96" s="447"/>
      <c r="O96" s="447"/>
      <c r="P96" s="447"/>
      <c r="Q96" s="447"/>
      <c r="R96" s="445"/>
      <c r="S96" s="445"/>
      <c r="T96" s="445"/>
      <c r="AD96" s="3"/>
    </row>
    <row r="97" spans="4:30">
      <c r="D97" s="43"/>
      <c r="E97" s="14">
        <v>41183</v>
      </c>
      <c r="F97" s="442"/>
      <c r="G97" s="442"/>
      <c r="H97" s="442"/>
      <c r="I97" s="442"/>
      <c r="J97" s="447"/>
      <c r="K97" s="447"/>
      <c r="L97" s="447"/>
      <c r="M97" s="447"/>
      <c r="N97" s="447"/>
      <c r="O97" s="447"/>
      <c r="P97" s="447"/>
      <c r="Q97" s="447"/>
      <c r="R97" s="445"/>
      <c r="S97" s="445"/>
      <c r="T97" s="445"/>
      <c r="AD97" s="3"/>
    </row>
    <row r="98" spans="4:30">
      <c r="D98" s="43"/>
      <c r="E98" s="14">
        <v>41214</v>
      </c>
      <c r="F98" s="442"/>
      <c r="G98" s="442"/>
      <c r="H98" s="442"/>
      <c r="I98" s="442"/>
      <c r="J98" s="447"/>
      <c r="K98" s="447"/>
      <c r="L98" s="447"/>
      <c r="M98" s="447"/>
      <c r="N98" s="447"/>
      <c r="O98" s="447"/>
      <c r="P98" s="447"/>
      <c r="Q98" s="447"/>
      <c r="R98" s="445"/>
      <c r="S98" s="445"/>
      <c r="T98" s="445"/>
      <c r="AD98" s="3"/>
    </row>
    <row r="99" spans="4:30">
      <c r="D99" s="43"/>
      <c r="E99" s="14">
        <v>41244</v>
      </c>
      <c r="F99" s="442"/>
      <c r="G99" s="442"/>
      <c r="H99" s="442"/>
      <c r="I99" s="442"/>
      <c r="J99" s="447"/>
      <c r="K99" s="447"/>
      <c r="L99" s="447"/>
      <c r="M99" s="447"/>
      <c r="N99" s="447"/>
      <c r="O99" s="447"/>
      <c r="P99" s="447"/>
      <c r="Q99" s="447"/>
      <c r="R99" s="445" t="s">
        <v>188</v>
      </c>
      <c r="S99" s="445"/>
      <c r="T99" s="445"/>
      <c r="AD99" s="3"/>
    </row>
    <row r="100" spans="4:30" ht="36.75" customHeight="1">
      <c r="E100" s="14">
        <v>41275</v>
      </c>
      <c r="F100" s="447"/>
      <c r="G100" s="447"/>
      <c r="H100" s="447"/>
      <c r="I100" s="447"/>
      <c r="J100" s="447"/>
      <c r="K100" s="447"/>
      <c r="L100" s="447"/>
      <c r="M100" s="447"/>
      <c r="N100" s="447"/>
      <c r="O100" s="447"/>
      <c r="P100" s="447"/>
      <c r="Q100" s="447"/>
      <c r="R100" s="454" t="s">
        <v>173</v>
      </c>
      <c r="S100" s="454"/>
      <c r="T100" s="454"/>
      <c r="AD100" s="3"/>
    </row>
    <row r="101" spans="4:30" ht="33" customHeight="1">
      <c r="E101" s="14">
        <v>41306</v>
      </c>
      <c r="F101" s="447"/>
      <c r="G101" s="447"/>
      <c r="H101" s="447"/>
      <c r="I101" s="447"/>
      <c r="J101" s="447"/>
      <c r="K101" s="447"/>
      <c r="L101" s="447"/>
      <c r="M101" s="447"/>
      <c r="N101" s="447"/>
      <c r="O101" s="447"/>
      <c r="P101" s="447"/>
      <c r="Q101" s="447"/>
      <c r="R101" s="466" t="s">
        <v>177</v>
      </c>
      <c r="S101" s="467"/>
      <c r="T101" s="468"/>
      <c r="AD101" s="3"/>
    </row>
    <row r="102" spans="4:30">
      <c r="E102" s="14">
        <v>41334</v>
      </c>
      <c r="F102" s="447"/>
      <c r="G102" s="447"/>
      <c r="H102" s="447"/>
      <c r="I102" s="447"/>
      <c r="J102" s="447"/>
      <c r="K102" s="447"/>
      <c r="L102" s="447"/>
      <c r="M102" s="447"/>
      <c r="N102" s="447"/>
      <c r="O102" s="447"/>
      <c r="P102" s="447"/>
      <c r="Q102" s="447"/>
      <c r="R102" s="454"/>
      <c r="S102" s="454"/>
      <c r="T102" s="454"/>
      <c r="AD102" s="3"/>
    </row>
    <row r="103" spans="4:30">
      <c r="E103" s="14">
        <v>41365</v>
      </c>
      <c r="F103" s="447"/>
      <c r="G103" s="447"/>
      <c r="H103" s="447"/>
      <c r="I103" s="447"/>
      <c r="J103" s="447"/>
      <c r="K103" s="447"/>
      <c r="L103" s="447"/>
      <c r="M103" s="447"/>
      <c r="N103" s="447"/>
      <c r="O103" s="447"/>
      <c r="P103" s="447"/>
      <c r="Q103" s="447"/>
      <c r="R103" s="454"/>
      <c r="S103" s="454"/>
      <c r="T103" s="454"/>
      <c r="AD103" s="3"/>
    </row>
    <row r="104" spans="4:30">
      <c r="E104" s="14">
        <v>41395</v>
      </c>
      <c r="F104" s="447"/>
      <c r="G104" s="447"/>
      <c r="H104" s="447"/>
      <c r="I104" s="447"/>
      <c r="J104" s="447"/>
      <c r="K104" s="447"/>
      <c r="L104" s="447"/>
      <c r="M104" s="447"/>
      <c r="N104" s="447"/>
      <c r="O104" s="447"/>
      <c r="P104" s="447"/>
      <c r="Q104" s="447"/>
      <c r="R104" s="454"/>
      <c r="S104" s="454"/>
      <c r="T104" s="454"/>
      <c r="AD104" s="3"/>
    </row>
    <row r="105" spans="4:30" ht="31.5" customHeight="1">
      <c r="E105" s="14">
        <v>41426</v>
      </c>
      <c r="F105" s="447"/>
      <c r="G105" s="447"/>
      <c r="H105" s="447"/>
      <c r="I105" s="447"/>
      <c r="J105" s="447"/>
      <c r="K105" s="447"/>
      <c r="L105" s="447"/>
      <c r="M105" s="447"/>
      <c r="N105" s="447"/>
      <c r="O105" s="447"/>
      <c r="P105" s="447"/>
      <c r="Q105" s="447"/>
      <c r="R105" s="454" t="s">
        <v>193</v>
      </c>
      <c r="S105" s="454"/>
      <c r="T105" s="454"/>
      <c r="AD105" s="3"/>
    </row>
    <row r="106" spans="4:30">
      <c r="E106" s="14">
        <v>41456</v>
      </c>
      <c r="F106" s="447"/>
      <c r="G106" s="447"/>
      <c r="H106" s="447"/>
      <c r="I106" s="447"/>
      <c r="J106" s="447"/>
      <c r="K106" s="447"/>
      <c r="L106" s="447"/>
      <c r="M106" s="447"/>
      <c r="N106" s="447"/>
      <c r="O106" s="447"/>
      <c r="P106" s="447"/>
      <c r="Q106" s="447"/>
      <c r="R106" s="454" t="s">
        <v>196</v>
      </c>
      <c r="S106" s="454"/>
      <c r="T106" s="454"/>
      <c r="AD106" s="3"/>
    </row>
    <row r="107" spans="4:30">
      <c r="E107" s="14">
        <v>41487</v>
      </c>
      <c r="F107" s="447"/>
      <c r="G107" s="447"/>
      <c r="H107" s="447"/>
      <c r="I107" s="447"/>
      <c r="J107" s="447"/>
      <c r="K107" s="447"/>
      <c r="L107" s="447"/>
      <c r="M107" s="447"/>
      <c r="N107" s="447"/>
      <c r="O107" s="447"/>
      <c r="P107" s="447"/>
      <c r="Q107" s="447"/>
      <c r="R107" s="454" t="s">
        <v>200</v>
      </c>
      <c r="S107" s="454"/>
      <c r="T107" s="454"/>
      <c r="AD107" s="3"/>
    </row>
    <row r="108" spans="4:30">
      <c r="E108" s="14">
        <v>41518</v>
      </c>
      <c r="F108" s="447"/>
      <c r="G108" s="447"/>
      <c r="H108" s="447"/>
      <c r="I108" s="447"/>
      <c r="J108" s="447"/>
      <c r="K108" s="447"/>
      <c r="L108" s="447"/>
      <c r="M108" s="447"/>
      <c r="N108" s="447"/>
      <c r="O108" s="447"/>
      <c r="P108" s="447"/>
      <c r="Q108" s="447"/>
      <c r="R108" s="454"/>
      <c r="S108" s="454"/>
      <c r="T108" s="454"/>
      <c r="AD108" s="3"/>
    </row>
    <row r="109" spans="4:30">
      <c r="E109" s="14">
        <v>41548</v>
      </c>
      <c r="F109" s="447"/>
      <c r="G109" s="447"/>
      <c r="H109" s="447"/>
      <c r="I109" s="447"/>
      <c r="J109" s="447"/>
      <c r="K109" s="447"/>
      <c r="L109" s="447"/>
      <c r="M109" s="447"/>
      <c r="N109" s="447"/>
      <c r="O109" s="447"/>
      <c r="P109" s="447"/>
      <c r="Q109" s="447"/>
      <c r="R109" s="454"/>
      <c r="S109" s="454"/>
      <c r="T109" s="454"/>
      <c r="AD109" s="3"/>
    </row>
    <row r="110" spans="4:30">
      <c r="E110" s="14">
        <v>41579</v>
      </c>
      <c r="F110" s="447"/>
      <c r="G110" s="447"/>
      <c r="H110" s="447"/>
      <c r="I110" s="447"/>
      <c r="J110" s="447"/>
      <c r="K110" s="447"/>
      <c r="L110" s="447"/>
      <c r="M110" s="447"/>
      <c r="N110" s="447"/>
      <c r="O110" s="447"/>
      <c r="P110" s="447"/>
      <c r="Q110" s="447"/>
      <c r="R110" s="454"/>
      <c r="S110" s="454"/>
      <c r="T110" s="454"/>
      <c r="AD110" s="3"/>
    </row>
    <row r="111" spans="4:30">
      <c r="E111" s="14">
        <v>41609</v>
      </c>
      <c r="F111" s="447"/>
      <c r="G111" s="447"/>
      <c r="H111" s="447"/>
      <c r="I111" s="447"/>
      <c r="J111" s="447"/>
      <c r="K111" s="447"/>
      <c r="L111" s="447"/>
      <c r="M111" s="447"/>
      <c r="N111" s="447"/>
      <c r="O111" s="447"/>
      <c r="P111" s="447"/>
      <c r="Q111" s="447"/>
      <c r="R111" s="454"/>
      <c r="S111" s="454"/>
      <c r="T111" s="454"/>
      <c r="AD111" s="3"/>
    </row>
  </sheetData>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F1"/>
    <mergeCell ref="D85:G85"/>
    <mergeCell ref="F87:I87"/>
    <mergeCell ref="J87:M87"/>
    <mergeCell ref="N87:Q87"/>
    <mergeCell ref="AD87:AF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zoomScaleNormal="100" workbookViewId="0">
      <pane xSplit="2" ySplit="8" topLeftCell="C9" activePane="bottomRight" state="frozen"/>
      <selection pane="topRight"/>
      <selection pane="bottomLeft"/>
      <selection pane="bottomRight"/>
    </sheetView>
  </sheetViews>
  <sheetFormatPr defaultRowHeight="15"/>
  <cols>
    <col min="1" max="1" width="64.5703125" style="3" customWidth="1"/>
    <col min="2" max="2" width="37.7109375" style="3" customWidth="1"/>
    <col min="3" max="3" width="6.5703125" style="4" customWidth="1"/>
    <col min="4" max="4" width="4.7109375" style="4" customWidth="1"/>
    <col min="5" max="5" width="27.28515625" style="4" customWidth="1"/>
    <col min="6" max="29" width="15.7109375" style="3" customWidth="1"/>
    <col min="30" max="30" width="15.7109375" style="61" customWidth="1"/>
    <col min="31" max="31" width="6.42578125" style="3" customWidth="1"/>
    <col min="32" max="32" width="15.7109375" style="3" customWidth="1"/>
    <col min="33" max="16384" width="9.140625" style="3"/>
  </cols>
  <sheetData>
    <row r="1" spans="1:31">
      <c r="A1" s="1" t="s">
        <v>3</v>
      </c>
      <c r="B1" s="105" t="s">
        <v>116</v>
      </c>
      <c r="C1" s="2"/>
      <c r="D1" s="444" t="s">
        <v>23</v>
      </c>
      <c r="E1" s="444"/>
      <c r="F1" s="444"/>
    </row>
    <row r="2" spans="1:31">
      <c r="A2" s="1" t="s">
        <v>4</v>
      </c>
      <c r="B2" s="134" t="s">
        <v>141</v>
      </c>
      <c r="C2" s="2"/>
      <c r="E2" s="5"/>
      <c r="F2" s="98">
        <v>2012</v>
      </c>
      <c r="G2" s="98">
        <v>2013</v>
      </c>
      <c r="H2" s="98">
        <v>2014</v>
      </c>
      <c r="I2" s="98">
        <v>2015</v>
      </c>
    </row>
    <row r="3" spans="1:31">
      <c r="A3" s="1" t="s">
        <v>5</v>
      </c>
      <c r="B3" s="110" t="s">
        <v>97</v>
      </c>
      <c r="C3" s="6"/>
      <c r="E3" s="108" t="s">
        <v>161</v>
      </c>
      <c r="F3" s="135">
        <v>13177</v>
      </c>
      <c r="G3" s="135">
        <v>13177</v>
      </c>
      <c r="H3" s="135">
        <v>13177</v>
      </c>
      <c r="I3" s="135">
        <v>13177</v>
      </c>
    </row>
    <row r="4" spans="1:31">
      <c r="A4" s="1" t="s">
        <v>7</v>
      </c>
      <c r="B4" s="136">
        <v>40841</v>
      </c>
      <c r="C4" s="8"/>
      <c r="E4" s="108" t="s">
        <v>62</v>
      </c>
      <c r="F4" s="137">
        <v>4545571</v>
      </c>
      <c r="G4" s="137">
        <v>4545571</v>
      </c>
      <c r="H4" s="137">
        <v>4545571</v>
      </c>
      <c r="I4" s="137">
        <v>4545571</v>
      </c>
      <c r="J4" s="10"/>
      <c r="K4" s="10"/>
      <c r="L4" s="10"/>
      <c r="M4" s="10"/>
      <c r="N4" s="10"/>
      <c r="O4" s="10"/>
      <c r="P4" s="10"/>
      <c r="Q4" s="10"/>
      <c r="R4" s="10"/>
      <c r="S4" s="10"/>
      <c r="T4" s="10"/>
      <c r="U4" s="10"/>
      <c r="V4" s="10"/>
      <c r="W4" s="10"/>
      <c r="X4" s="10"/>
      <c r="Y4" s="10"/>
      <c r="Z4" s="10"/>
      <c r="AA4" s="10"/>
      <c r="AB4" s="10"/>
      <c r="AC4" s="10"/>
      <c r="AD4" s="133"/>
    </row>
    <row r="5" spans="1:31">
      <c r="A5" s="45" t="s">
        <v>8</v>
      </c>
      <c r="B5" s="159">
        <v>40242</v>
      </c>
      <c r="C5" s="8"/>
      <c r="E5" s="129"/>
      <c r="F5" s="130"/>
      <c r="G5" s="10"/>
      <c r="H5" s="10"/>
      <c r="I5" s="10"/>
      <c r="J5" s="10"/>
      <c r="K5" s="10"/>
      <c r="L5" s="10"/>
      <c r="M5" s="10"/>
      <c r="N5" s="10"/>
      <c r="O5" s="10"/>
      <c r="P5" s="10"/>
      <c r="Q5" s="10"/>
      <c r="R5" s="10"/>
      <c r="S5" s="10"/>
      <c r="T5" s="10"/>
      <c r="U5" s="10"/>
      <c r="V5" s="10"/>
      <c r="W5" s="10"/>
      <c r="X5" s="10"/>
      <c r="Y5" s="10"/>
      <c r="Z5" s="10"/>
      <c r="AA5" s="10"/>
      <c r="AB5" s="10"/>
      <c r="AC5" s="10"/>
      <c r="AD5" s="133"/>
    </row>
    <row r="6" spans="1:31">
      <c r="A6" s="1" t="s">
        <v>86</v>
      </c>
      <c r="B6" s="136">
        <v>40909</v>
      </c>
      <c r="C6" s="8"/>
      <c r="E6" s="131"/>
      <c r="F6" s="172"/>
      <c r="G6" s="171"/>
      <c r="H6" s="171"/>
      <c r="I6" s="171"/>
      <c r="J6" s="171"/>
      <c r="K6" s="171"/>
      <c r="L6" s="171"/>
      <c r="M6" s="171"/>
      <c r="N6" s="171"/>
      <c r="O6" s="171"/>
      <c r="P6" s="171"/>
      <c r="Q6" s="372"/>
      <c r="R6" s="372"/>
      <c r="S6" s="176"/>
      <c r="T6" s="176"/>
      <c r="U6" s="176"/>
      <c r="V6" s="176"/>
      <c r="W6" s="176"/>
      <c r="X6" s="176"/>
      <c r="Y6" s="176"/>
      <c r="Z6" s="176"/>
      <c r="AA6" s="176"/>
      <c r="AB6" s="176"/>
      <c r="AC6" s="176"/>
      <c r="AD6" s="156"/>
    </row>
    <row r="7" spans="1:31">
      <c r="A7" s="1" t="s">
        <v>2</v>
      </c>
      <c r="B7" s="377">
        <v>41456</v>
      </c>
      <c r="C7" s="12"/>
      <c r="F7" s="172"/>
      <c r="G7" s="171"/>
      <c r="H7" s="171"/>
      <c r="I7" s="171"/>
      <c r="J7" s="171"/>
      <c r="K7" s="171"/>
      <c r="L7" s="171"/>
      <c r="M7" s="171"/>
      <c r="N7" s="171"/>
      <c r="O7" s="171"/>
      <c r="P7" s="171"/>
      <c r="Q7" s="176"/>
      <c r="R7" s="176"/>
      <c r="S7" s="176"/>
      <c r="T7" s="176"/>
      <c r="U7" s="176"/>
      <c r="V7" s="176"/>
      <c r="W7" s="176"/>
      <c r="X7" s="176"/>
      <c r="Y7" s="176"/>
      <c r="Z7" s="176"/>
      <c r="AA7" s="176"/>
      <c r="AB7" s="176"/>
      <c r="AC7" s="176"/>
      <c r="AD7" s="156"/>
      <c r="AE7" s="44" t="s">
        <v>33</v>
      </c>
    </row>
    <row r="8" spans="1:31" ht="15" customHeight="1">
      <c r="F8" s="14">
        <v>40909</v>
      </c>
      <c r="G8" s="14">
        <v>40940</v>
      </c>
      <c r="H8" s="14">
        <v>40969</v>
      </c>
      <c r="I8" s="14">
        <v>41000</v>
      </c>
      <c r="J8" s="14">
        <v>41030</v>
      </c>
      <c r="K8" s="14">
        <v>41061</v>
      </c>
      <c r="L8" s="14">
        <v>41091</v>
      </c>
      <c r="M8" s="14">
        <v>41122</v>
      </c>
      <c r="N8" s="14">
        <v>41153</v>
      </c>
      <c r="O8" s="14">
        <v>41183</v>
      </c>
      <c r="P8" s="14">
        <v>41214</v>
      </c>
      <c r="Q8" s="14">
        <v>41244</v>
      </c>
      <c r="R8" s="14">
        <v>41275</v>
      </c>
      <c r="S8" s="14">
        <v>41306</v>
      </c>
      <c r="T8" s="14">
        <v>41334</v>
      </c>
      <c r="U8" s="14">
        <v>41365</v>
      </c>
      <c r="V8" s="14">
        <v>41395</v>
      </c>
      <c r="W8" s="14">
        <v>41426</v>
      </c>
      <c r="X8" s="14">
        <v>41456</v>
      </c>
      <c r="Y8" s="14">
        <v>41487</v>
      </c>
      <c r="Z8" s="14">
        <v>41518</v>
      </c>
      <c r="AA8" s="14">
        <v>41548</v>
      </c>
      <c r="AB8" s="14">
        <v>41579</v>
      </c>
      <c r="AC8" s="14">
        <v>41609</v>
      </c>
      <c r="AD8" s="15" t="s">
        <v>0</v>
      </c>
      <c r="AE8" s="4">
        <v>1</v>
      </c>
    </row>
    <row r="9" spans="1:31" ht="15" customHeight="1">
      <c r="A9" s="12"/>
      <c r="B9" s="12"/>
      <c r="E9" s="16" t="s">
        <v>29</v>
      </c>
      <c r="F9" s="138">
        <v>1</v>
      </c>
      <c r="G9" s="138">
        <v>2</v>
      </c>
      <c r="H9" s="138">
        <v>3</v>
      </c>
      <c r="I9" s="138">
        <v>4</v>
      </c>
      <c r="J9" s="138">
        <v>5</v>
      </c>
      <c r="K9" s="138">
        <v>6</v>
      </c>
      <c r="L9" s="138">
        <v>7</v>
      </c>
      <c r="M9" s="138">
        <v>8</v>
      </c>
      <c r="N9" s="138">
        <v>9</v>
      </c>
      <c r="O9" s="138">
        <v>10</v>
      </c>
      <c r="P9" s="138">
        <v>11</v>
      </c>
      <c r="Q9" s="138">
        <v>12</v>
      </c>
      <c r="R9" s="138">
        <v>1</v>
      </c>
      <c r="S9" s="138">
        <v>2</v>
      </c>
      <c r="T9" s="138">
        <v>3</v>
      </c>
      <c r="U9" s="138">
        <v>4</v>
      </c>
      <c r="V9" s="138">
        <v>5</v>
      </c>
      <c r="W9" s="138">
        <v>6</v>
      </c>
      <c r="X9" s="138">
        <v>7</v>
      </c>
      <c r="Y9" s="138">
        <v>8</v>
      </c>
      <c r="Z9" s="138">
        <v>9</v>
      </c>
      <c r="AA9" s="138">
        <v>10</v>
      </c>
      <c r="AB9" s="138">
        <v>11</v>
      </c>
      <c r="AC9" s="138">
        <v>12</v>
      </c>
      <c r="AD9" s="139"/>
      <c r="AE9" s="4">
        <v>2</v>
      </c>
    </row>
    <row r="10" spans="1:31">
      <c r="A10" s="140" t="s">
        <v>95</v>
      </c>
      <c r="B10" s="141"/>
      <c r="E10" s="13" t="s">
        <v>25</v>
      </c>
      <c r="F10" s="112"/>
      <c r="G10" s="112"/>
      <c r="H10" s="22"/>
      <c r="I10" s="22"/>
      <c r="J10" s="22"/>
      <c r="K10" s="22"/>
      <c r="L10" s="22"/>
      <c r="M10" s="22"/>
      <c r="N10" s="22"/>
      <c r="O10" s="22"/>
      <c r="P10" s="22"/>
      <c r="Q10" s="22"/>
      <c r="R10" s="22"/>
      <c r="S10" s="22"/>
      <c r="T10" s="22"/>
      <c r="U10" s="22"/>
      <c r="V10" s="22"/>
      <c r="W10" s="22"/>
      <c r="X10" s="22"/>
      <c r="Y10" s="22"/>
      <c r="Z10" s="22"/>
      <c r="AA10" s="22"/>
      <c r="AB10" s="22"/>
      <c r="AC10" s="22"/>
      <c r="AD10" s="142"/>
      <c r="AE10" s="4">
        <v>3</v>
      </c>
    </row>
    <row r="11" spans="1:31">
      <c r="A11" s="18" t="s">
        <v>20</v>
      </c>
      <c r="B11" s="19">
        <f>HLOOKUP($B$7,$F$8:$AC$75,AE11,FALSE)</f>
        <v>653.84181000002718</v>
      </c>
      <c r="E11" s="143" t="s">
        <v>24</v>
      </c>
      <c r="F11" s="7">
        <v>199.88055</v>
      </c>
      <c r="G11" s="7">
        <v>385.85034000000076</v>
      </c>
      <c r="H11" s="7">
        <v>452.10473999999999</v>
      </c>
      <c r="I11" s="7">
        <v>561.0299399999958</v>
      </c>
      <c r="J11" s="7">
        <v>140.64119999999843</v>
      </c>
      <c r="K11" s="7">
        <v>691.81685999999172</v>
      </c>
      <c r="L11" s="7">
        <v>106.39952999999923</v>
      </c>
      <c r="M11" s="7">
        <v>822.93461999999045</v>
      </c>
      <c r="N11" s="7">
        <v>618.83982000000287</v>
      </c>
      <c r="O11" s="7">
        <v>709.94700000002331</v>
      </c>
      <c r="P11" s="7">
        <v>0</v>
      </c>
      <c r="Q11" s="7">
        <v>1227.5634600000521</v>
      </c>
      <c r="R11" s="144">
        <v>0</v>
      </c>
      <c r="S11" s="144">
        <v>340.01577000001635</v>
      </c>
      <c r="T11" s="144">
        <v>1021.9663800000426</v>
      </c>
      <c r="U11" s="144">
        <v>221.94648000001234</v>
      </c>
      <c r="V11" s="322">
        <v>287.01171000001199</v>
      </c>
      <c r="W11" s="392">
        <v>1055.79747000005</v>
      </c>
      <c r="X11" s="144">
        <v>653.84181000002718</v>
      </c>
      <c r="Y11" s="144"/>
      <c r="Z11" s="144"/>
      <c r="AA11" s="144"/>
      <c r="AB11" s="144"/>
      <c r="AC11" s="144"/>
      <c r="AD11" s="24">
        <f>SUM(F11:AC11)</f>
        <v>9497.5876800002152</v>
      </c>
      <c r="AE11" s="4">
        <v>4</v>
      </c>
    </row>
    <row r="12" spans="1:31">
      <c r="A12" s="18" t="s">
        <v>96</v>
      </c>
      <c r="B12" s="73">
        <f>HLOOKUP($B$7,$F$8:$AC$75,AE12,FALSE)</f>
        <v>4.6504800000018109E-2</v>
      </c>
      <c r="E12" s="143" t="s">
        <v>24</v>
      </c>
      <c r="F12" s="79">
        <v>1.0728000000000005E-2</v>
      </c>
      <c r="G12" s="79">
        <v>2.3939999999999923E-2</v>
      </c>
      <c r="H12" s="79">
        <v>2.6272800000000106E-2</v>
      </c>
      <c r="I12" s="79">
        <v>3.2087800000001762E-2</v>
      </c>
      <c r="J12" s="79">
        <v>1.0139400000000409E-2</v>
      </c>
      <c r="K12" s="79">
        <v>4.9138199999998355E-2</v>
      </c>
      <c r="L12" s="79">
        <v>7.0091999999993826E-3</v>
      </c>
      <c r="M12" s="79">
        <v>5.77457999999961E-2</v>
      </c>
      <c r="N12" s="79">
        <v>3.6512999999998186E-2</v>
      </c>
      <c r="O12" s="79">
        <v>4.154219999999853E-2</v>
      </c>
      <c r="P12" s="79">
        <v>0</v>
      </c>
      <c r="Q12" s="79">
        <v>8.2686599999998167E-2</v>
      </c>
      <c r="R12" s="145">
        <v>0</v>
      </c>
      <c r="S12" s="145">
        <v>2.408399999999955E-2</v>
      </c>
      <c r="T12" s="145">
        <v>6.8250600000001604E-2</v>
      </c>
      <c r="U12" s="145">
        <v>1.7994600000005856E-2</v>
      </c>
      <c r="V12" s="323">
        <v>1.7641800000006369E-2</v>
      </c>
      <c r="W12" s="393">
        <v>7.5124800000025638E-2</v>
      </c>
      <c r="X12" s="145">
        <v>4.6504800000018109E-2</v>
      </c>
      <c r="Y12" s="145"/>
      <c r="Z12" s="145"/>
      <c r="AA12" s="145"/>
      <c r="AB12" s="145"/>
      <c r="AC12" s="145"/>
      <c r="AD12" s="78">
        <f>SUM(F12:AC12)</f>
        <v>0.62740360000004802</v>
      </c>
      <c r="AE12" s="4">
        <v>5</v>
      </c>
    </row>
    <row r="13" spans="1:31">
      <c r="A13" s="18" t="s">
        <v>21</v>
      </c>
      <c r="B13" s="19">
        <f>HLOOKUP($B$7,$F$8:$AC$75,AE13,FALSE)</f>
        <v>0</v>
      </c>
      <c r="E13" s="143" t="s">
        <v>24</v>
      </c>
      <c r="F13" s="7">
        <v>0</v>
      </c>
      <c r="G13" s="7">
        <v>0</v>
      </c>
      <c r="H13" s="7">
        <v>0</v>
      </c>
      <c r="I13" s="7">
        <v>0</v>
      </c>
      <c r="J13" s="7">
        <v>0</v>
      </c>
      <c r="K13" s="7">
        <v>0</v>
      </c>
      <c r="L13" s="7">
        <v>0</v>
      </c>
      <c r="M13" s="7">
        <v>0</v>
      </c>
      <c r="N13" s="7">
        <v>0</v>
      </c>
      <c r="O13" s="7">
        <v>0</v>
      </c>
      <c r="P13" s="7">
        <v>0</v>
      </c>
      <c r="Q13" s="7">
        <v>0</v>
      </c>
      <c r="R13" s="144">
        <v>0</v>
      </c>
      <c r="S13" s="144">
        <v>0</v>
      </c>
      <c r="T13" s="144">
        <v>0</v>
      </c>
      <c r="U13" s="144">
        <v>0</v>
      </c>
      <c r="V13" s="144">
        <v>0</v>
      </c>
      <c r="W13" s="144">
        <v>0</v>
      </c>
      <c r="X13" s="144"/>
      <c r="Y13" s="144"/>
      <c r="Z13" s="144"/>
      <c r="AA13" s="144"/>
      <c r="AB13" s="144"/>
      <c r="AC13" s="144"/>
      <c r="AD13" s="24">
        <f>SUM(F13:AC13)</f>
        <v>0</v>
      </c>
      <c r="AE13" s="4">
        <v>6</v>
      </c>
    </row>
    <row r="14" spans="1:31">
      <c r="A14" s="140" t="s">
        <v>76</v>
      </c>
      <c r="B14" s="141"/>
      <c r="E14" s="5"/>
      <c r="F14" s="22"/>
      <c r="G14" s="22"/>
      <c r="H14" s="22"/>
      <c r="I14" s="22"/>
      <c r="J14" s="22"/>
      <c r="K14" s="22"/>
      <c r="L14" s="22"/>
      <c r="M14" s="22"/>
      <c r="N14" s="22"/>
      <c r="O14" s="22"/>
      <c r="P14" s="22"/>
      <c r="Q14" s="22"/>
      <c r="R14" s="22"/>
      <c r="S14" s="22"/>
      <c r="T14" s="22"/>
      <c r="U14" s="22"/>
      <c r="V14" s="22"/>
      <c r="W14" s="22"/>
      <c r="X14" s="22"/>
      <c r="Y14" s="22"/>
      <c r="Z14" s="22"/>
      <c r="AA14" s="22"/>
      <c r="AB14" s="22"/>
      <c r="AC14" s="22"/>
      <c r="AD14" s="142"/>
      <c r="AE14" s="4">
        <v>7</v>
      </c>
    </row>
    <row r="15" spans="1:31">
      <c r="A15" s="1" t="s">
        <v>75</v>
      </c>
      <c r="B15" s="23">
        <f>HLOOKUP($B$7,$F$8:$AC$75,AE15,FALSE)</f>
        <v>13177</v>
      </c>
      <c r="E15" s="5"/>
      <c r="F15" s="24">
        <f>$F$3</f>
        <v>13177</v>
      </c>
      <c r="G15" s="24">
        <f>$F$3</f>
        <v>13177</v>
      </c>
      <c r="H15" s="24">
        <f t="shared" ref="H15:Q15" si="0">$F$3</f>
        <v>13177</v>
      </c>
      <c r="I15" s="24">
        <f t="shared" si="0"/>
        <v>13177</v>
      </c>
      <c r="J15" s="24">
        <f t="shared" si="0"/>
        <v>13177</v>
      </c>
      <c r="K15" s="24">
        <f t="shared" si="0"/>
        <v>13177</v>
      </c>
      <c r="L15" s="24">
        <f t="shared" si="0"/>
        <v>13177</v>
      </c>
      <c r="M15" s="24">
        <f t="shared" si="0"/>
        <v>13177</v>
      </c>
      <c r="N15" s="24">
        <f t="shared" si="0"/>
        <v>13177</v>
      </c>
      <c r="O15" s="24">
        <f t="shared" si="0"/>
        <v>13177</v>
      </c>
      <c r="P15" s="24">
        <f t="shared" si="0"/>
        <v>13177</v>
      </c>
      <c r="Q15" s="24">
        <f t="shared" si="0"/>
        <v>13177</v>
      </c>
      <c r="R15" s="24">
        <f>$G$3</f>
        <v>13177</v>
      </c>
      <c r="S15" s="24">
        <f t="shared" ref="S15:AC15" si="1">$G$3</f>
        <v>13177</v>
      </c>
      <c r="T15" s="24">
        <f t="shared" si="1"/>
        <v>13177</v>
      </c>
      <c r="U15" s="24">
        <f t="shared" si="1"/>
        <v>13177</v>
      </c>
      <c r="V15" s="24">
        <f t="shared" si="1"/>
        <v>13177</v>
      </c>
      <c r="W15" s="24">
        <f t="shared" si="1"/>
        <v>13177</v>
      </c>
      <c r="X15" s="24">
        <f t="shared" si="1"/>
        <v>13177</v>
      </c>
      <c r="Y15" s="24">
        <f t="shared" si="1"/>
        <v>13177</v>
      </c>
      <c r="Z15" s="24">
        <f t="shared" si="1"/>
        <v>13177</v>
      </c>
      <c r="AA15" s="24">
        <f t="shared" si="1"/>
        <v>13177</v>
      </c>
      <c r="AB15" s="24">
        <f t="shared" si="1"/>
        <v>13177</v>
      </c>
      <c r="AC15" s="24">
        <f t="shared" si="1"/>
        <v>13177</v>
      </c>
      <c r="AD15" s="142"/>
      <c r="AE15" s="4">
        <v>8</v>
      </c>
    </row>
    <row r="16" spans="1:31">
      <c r="A16" s="1" t="s">
        <v>77</v>
      </c>
      <c r="B16" s="23">
        <f>HLOOKUP($B$7,$F$8:$AC$75,AE16,FALSE)</f>
        <v>7686.5833333333339</v>
      </c>
      <c r="E16" s="5"/>
      <c r="F16" s="24">
        <f>F15*(F9/12)</f>
        <v>1098.0833333333333</v>
      </c>
      <c r="G16" s="24">
        <f t="shared" ref="G16:Q16" si="2">G15*(G9/12)</f>
        <v>2196.1666666666665</v>
      </c>
      <c r="H16" s="24">
        <f t="shared" si="2"/>
        <v>3294.25</v>
      </c>
      <c r="I16" s="24">
        <f t="shared" si="2"/>
        <v>4392.333333333333</v>
      </c>
      <c r="J16" s="24">
        <f t="shared" si="2"/>
        <v>5490.416666666667</v>
      </c>
      <c r="K16" s="24">
        <f t="shared" si="2"/>
        <v>6588.5</v>
      </c>
      <c r="L16" s="24">
        <f t="shared" si="2"/>
        <v>7686.5833333333339</v>
      </c>
      <c r="M16" s="24">
        <f t="shared" si="2"/>
        <v>8784.6666666666661</v>
      </c>
      <c r="N16" s="24">
        <f t="shared" si="2"/>
        <v>9882.75</v>
      </c>
      <c r="O16" s="24">
        <f t="shared" si="2"/>
        <v>10980.833333333334</v>
      </c>
      <c r="P16" s="24">
        <f t="shared" si="2"/>
        <v>12078.916666666666</v>
      </c>
      <c r="Q16" s="24">
        <f t="shared" si="2"/>
        <v>13177</v>
      </c>
      <c r="R16" s="24">
        <f>R15*(R9/12)</f>
        <v>1098.0833333333333</v>
      </c>
      <c r="S16" s="24">
        <f t="shared" ref="S16:AC16" si="3">S15*(S9/12)</f>
        <v>2196.1666666666665</v>
      </c>
      <c r="T16" s="24">
        <f t="shared" si="3"/>
        <v>3294.25</v>
      </c>
      <c r="U16" s="24">
        <f t="shared" si="3"/>
        <v>4392.333333333333</v>
      </c>
      <c r="V16" s="24">
        <f t="shared" si="3"/>
        <v>5490.416666666667</v>
      </c>
      <c r="W16" s="24">
        <f t="shared" si="3"/>
        <v>6588.5</v>
      </c>
      <c r="X16" s="24">
        <f t="shared" si="3"/>
        <v>7686.5833333333339</v>
      </c>
      <c r="Y16" s="24">
        <f t="shared" si="3"/>
        <v>8784.6666666666661</v>
      </c>
      <c r="Z16" s="24">
        <f t="shared" si="3"/>
        <v>9882.75</v>
      </c>
      <c r="AA16" s="24">
        <f t="shared" si="3"/>
        <v>10980.833333333334</v>
      </c>
      <c r="AB16" s="24">
        <f t="shared" si="3"/>
        <v>12078.916666666666</v>
      </c>
      <c r="AC16" s="24">
        <f t="shared" si="3"/>
        <v>13177</v>
      </c>
      <c r="AD16" s="142"/>
      <c r="AE16" s="4">
        <v>9</v>
      </c>
    </row>
    <row r="17" spans="1:31">
      <c r="A17" s="84" t="s">
        <v>70</v>
      </c>
      <c r="B17" s="19">
        <f>HLOOKUP($B$7,$F$8:$AC$75,AE17,FALSE)</f>
        <v>3580.5796200001605</v>
      </c>
      <c r="E17" s="5"/>
      <c r="F17" s="21">
        <f>F11</f>
        <v>199.88055</v>
      </c>
      <c r="G17" s="21">
        <f>F17+G11</f>
        <v>585.73089000000073</v>
      </c>
      <c r="H17" s="21">
        <f t="shared" ref="H17:Q17" si="4">G17+H11</f>
        <v>1037.8356300000007</v>
      </c>
      <c r="I17" s="21">
        <f t="shared" si="4"/>
        <v>1598.8655699999965</v>
      </c>
      <c r="J17" s="21">
        <f t="shared" si="4"/>
        <v>1739.506769999995</v>
      </c>
      <c r="K17" s="21">
        <f t="shared" si="4"/>
        <v>2431.3236299999867</v>
      </c>
      <c r="L17" s="21">
        <f t="shared" si="4"/>
        <v>2537.7231599999859</v>
      </c>
      <c r="M17" s="21">
        <f t="shared" si="4"/>
        <v>3360.6577799999764</v>
      </c>
      <c r="N17" s="21">
        <f t="shared" si="4"/>
        <v>3979.4975999999792</v>
      </c>
      <c r="O17" s="21">
        <f t="shared" si="4"/>
        <v>4689.4446000000025</v>
      </c>
      <c r="P17" s="21">
        <f t="shared" si="4"/>
        <v>4689.4446000000025</v>
      </c>
      <c r="Q17" s="21">
        <f t="shared" si="4"/>
        <v>5917.0080600000547</v>
      </c>
      <c r="R17" s="21">
        <f>R11</f>
        <v>0</v>
      </c>
      <c r="S17" s="21">
        <f t="shared" ref="S17:AC17" si="5">R17+S11</f>
        <v>340.01577000001635</v>
      </c>
      <c r="T17" s="21">
        <f t="shared" si="5"/>
        <v>1361.9821500000589</v>
      </c>
      <c r="U17" s="21">
        <f t="shared" si="5"/>
        <v>1583.9286300000713</v>
      </c>
      <c r="V17" s="21">
        <f t="shared" si="5"/>
        <v>1870.9403400000833</v>
      </c>
      <c r="W17" s="21">
        <f t="shared" si="5"/>
        <v>2926.7378100001333</v>
      </c>
      <c r="X17" s="21">
        <f t="shared" si="5"/>
        <v>3580.5796200001605</v>
      </c>
      <c r="Y17" s="21">
        <f t="shared" si="5"/>
        <v>3580.5796200001605</v>
      </c>
      <c r="Z17" s="21">
        <f t="shared" si="5"/>
        <v>3580.5796200001605</v>
      </c>
      <c r="AA17" s="21">
        <f t="shared" si="5"/>
        <v>3580.5796200001605</v>
      </c>
      <c r="AB17" s="21">
        <f t="shared" si="5"/>
        <v>3580.5796200001605</v>
      </c>
      <c r="AC17" s="21">
        <f t="shared" si="5"/>
        <v>3580.5796200001605</v>
      </c>
      <c r="AD17" s="146"/>
      <c r="AE17" s="4">
        <v>10</v>
      </c>
    </row>
    <row r="18" spans="1:31">
      <c r="A18" s="84" t="s">
        <v>12</v>
      </c>
      <c r="B18" s="19">
        <f>HLOOKUP($B$7,$F$8:$AC$75,AE18,FALSE)</f>
        <v>652.27878000000123</v>
      </c>
      <c r="E18" s="143" t="s">
        <v>110</v>
      </c>
      <c r="F18" s="144">
        <v>0</v>
      </c>
      <c r="G18" s="144">
        <v>258.10461000000004</v>
      </c>
      <c r="H18" s="144">
        <v>196.46909999999994</v>
      </c>
      <c r="I18" s="144">
        <v>141</v>
      </c>
      <c r="J18" s="144">
        <v>691.81686000000138</v>
      </c>
      <c r="K18" s="144">
        <v>439.04538000000042</v>
      </c>
      <c r="L18" s="144">
        <v>824.57523000000185</v>
      </c>
      <c r="M18" s="144">
        <v>951.12198000000149</v>
      </c>
      <c r="N18" s="144">
        <v>868.61259000000121</v>
      </c>
      <c r="O18" s="144">
        <v>881.2915200000017</v>
      </c>
      <c r="P18" s="144">
        <v>1298.6284499999983</v>
      </c>
      <c r="Q18" s="144">
        <v>414.83214000000044</v>
      </c>
      <c r="R18" s="144">
        <v>650.86281000000122</v>
      </c>
      <c r="S18" s="144">
        <v>889.50735000000145</v>
      </c>
      <c r="T18" s="144">
        <v>138.6632699999999</v>
      </c>
      <c r="U18" s="144">
        <v>289.99071000000004</v>
      </c>
      <c r="V18" s="324">
        <v>744.04449000000102</v>
      </c>
      <c r="W18" s="394">
        <v>284.97708</v>
      </c>
      <c r="X18" s="144">
        <v>652.27878000000123</v>
      </c>
      <c r="Y18" s="144"/>
      <c r="Z18" s="144"/>
      <c r="AA18" s="144"/>
      <c r="AB18" s="144"/>
      <c r="AC18" s="144"/>
      <c r="AD18" s="146"/>
      <c r="AE18" s="4">
        <v>11</v>
      </c>
    </row>
    <row r="19" spans="1:31">
      <c r="A19" s="85" t="s">
        <v>39</v>
      </c>
      <c r="B19" s="50">
        <f>HLOOKUP($B$7,$F$8:$AC$75,AE19,FALSE)</f>
        <v>4232.858400000162</v>
      </c>
      <c r="C19" s="90"/>
      <c r="D19" s="90"/>
      <c r="E19" s="90"/>
      <c r="F19" s="26">
        <f>F17+F18</f>
        <v>199.88055</v>
      </c>
      <c r="G19" s="26">
        <f t="shared" ref="G19:Q19" si="6">G17+G18</f>
        <v>843.83550000000082</v>
      </c>
      <c r="H19" s="26">
        <f t="shared" si="6"/>
        <v>1234.3047300000007</v>
      </c>
      <c r="I19" s="26">
        <f t="shared" si="6"/>
        <v>1739.8655699999965</v>
      </c>
      <c r="J19" s="26">
        <f t="shared" si="6"/>
        <v>2431.3236299999962</v>
      </c>
      <c r="K19" s="26">
        <f t="shared" si="6"/>
        <v>2870.3690099999872</v>
      </c>
      <c r="L19" s="26">
        <f t="shared" si="6"/>
        <v>3362.2983899999876</v>
      </c>
      <c r="M19" s="26">
        <f t="shared" si="6"/>
        <v>4311.7797599999776</v>
      </c>
      <c r="N19" s="26">
        <f t="shared" si="6"/>
        <v>4848.1101899999803</v>
      </c>
      <c r="O19" s="26">
        <f t="shared" si="6"/>
        <v>5570.7361200000041</v>
      </c>
      <c r="P19" s="26">
        <f t="shared" si="6"/>
        <v>5988.0730500000009</v>
      </c>
      <c r="Q19" s="26">
        <f t="shared" si="6"/>
        <v>6331.8402000000551</v>
      </c>
      <c r="R19" s="26">
        <f>R17+R18</f>
        <v>650.86281000000122</v>
      </c>
      <c r="S19" s="26">
        <f t="shared" ref="S19:AC19" si="7">S17+S18</f>
        <v>1229.5231200000178</v>
      </c>
      <c r="T19" s="26">
        <f t="shared" si="7"/>
        <v>1500.6454200000589</v>
      </c>
      <c r="U19" s="26">
        <f t="shared" si="7"/>
        <v>1873.9193400000713</v>
      </c>
      <c r="V19" s="26">
        <f t="shared" si="7"/>
        <v>2614.9848300000845</v>
      </c>
      <c r="W19" s="26">
        <f t="shared" si="7"/>
        <v>3211.7148900001334</v>
      </c>
      <c r="X19" s="26">
        <f t="shared" si="7"/>
        <v>4232.858400000162</v>
      </c>
      <c r="Y19" s="26">
        <f t="shared" si="7"/>
        <v>3580.5796200001605</v>
      </c>
      <c r="Z19" s="26">
        <f t="shared" si="7"/>
        <v>3580.5796200001605</v>
      </c>
      <c r="AA19" s="26">
        <f t="shared" si="7"/>
        <v>3580.5796200001605</v>
      </c>
      <c r="AB19" s="26">
        <f t="shared" si="7"/>
        <v>3580.5796200001605</v>
      </c>
      <c r="AC19" s="26">
        <f t="shared" si="7"/>
        <v>3580.5796200001605</v>
      </c>
      <c r="AD19" s="142"/>
      <c r="AE19" s="4">
        <v>12</v>
      </c>
    </row>
    <row r="20" spans="1:31">
      <c r="A20" s="84" t="s">
        <v>105</v>
      </c>
      <c r="B20" s="86">
        <f>IFERROR(HLOOKUP($B$7,$F$8:$AC$75,AE20,FALSE),"-  ")</f>
        <v>0.27172949988617745</v>
      </c>
      <c r="F20" s="86">
        <f>IFERROR(F17/F15,"-  ")</f>
        <v>1.5168896562191697E-2</v>
      </c>
      <c r="G20" s="86">
        <f t="shared" ref="G20:Q20" si="8">IFERROR(G17/G15,"-  ")</f>
        <v>4.4451004781057957E-2</v>
      </c>
      <c r="H20" s="86">
        <f t="shared" si="8"/>
        <v>7.876114669499891E-2</v>
      </c>
      <c r="I20" s="86">
        <f t="shared" si="8"/>
        <v>0.1213376011231689</v>
      </c>
      <c r="J20" s="86">
        <f t="shared" si="8"/>
        <v>0.13201083478788761</v>
      </c>
      <c r="K20" s="86">
        <f t="shared" si="8"/>
        <v>0.18451268346360983</v>
      </c>
      <c r="L20" s="86">
        <f t="shared" si="8"/>
        <v>0.1925873233664708</v>
      </c>
      <c r="M20" s="86">
        <f t="shared" si="8"/>
        <v>0.2550396736738238</v>
      </c>
      <c r="N20" s="86">
        <f t="shared" si="8"/>
        <v>0.30200330879562715</v>
      </c>
      <c r="O20" s="86">
        <f t="shared" si="8"/>
        <v>0.35588105031494288</v>
      </c>
      <c r="P20" s="86">
        <f t="shared" si="8"/>
        <v>0.35588105031494288</v>
      </c>
      <c r="Q20" s="86">
        <f t="shared" si="8"/>
        <v>0.44904060560067199</v>
      </c>
      <c r="R20" s="86">
        <f>IFERROR(R17/R15,"-  ")</f>
        <v>0</v>
      </c>
      <c r="S20" s="86">
        <f t="shared" ref="S20:AC20" si="9">IFERROR(S17/S15,"-  ")</f>
        <v>2.5803731501860539E-2</v>
      </c>
      <c r="T20" s="86">
        <f t="shared" si="9"/>
        <v>0.1033605638612779</v>
      </c>
      <c r="U20" s="86">
        <f t="shared" si="9"/>
        <v>0.12020403961448518</v>
      </c>
      <c r="V20" s="86">
        <f t="shared" si="9"/>
        <v>0.14198530317978927</v>
      </c>
      <c r="W20" s="86">
        <f t="shared" si="9"/>
        <v>0.22210957046369684</v>
      </c>
      <c r="X20" s="86">
        <f t="shared" si="9"/>
        <v>0.27172949988617745</v>
      </c>
      <c r="Y20" s="86">
        <f t="shared" si="9"/>
        <v>0.27172949988617745</v>
      </c>
      <c r="Z20" s="86">
        <f t="shared" si="9"/>
        <v>0.27172949988617745</v>
      </c>
      <c r="AA20" s="86">
        <f t="shared" si="9"/>
        <v>0.27172949988617745</v>
      </c>
      <c r="AB20" s="86">
        <f t="shared" si="9"/>
        <v>0.27172949988617745</v>
      </c>
      <c r="AC20" s="86">
        <f t="shared" si="9"/>
        <v>0.27172949988617745</v>
      </c>
      <c r="AD20" s="147"/>
      <c r="AE20" s="4">
        <v>13</v>
      </c>
    </row>
    <row r="21" spans="1:31">
      <c r="A21" s="84" t="s">
        <v>106</v>
      </c>
      <c r="B21" s="86">
        <f>IFERROR(HLOOKUP($B$7,$F$8:$AC$75,AE21,FALSE),"-  ")</f>
        <v>0.32123081126205982</v>
      </c>
      <c r="F21" s="86">
        <f>IFERROR(F19/F15,"-  ")</f>
        <v>1.5168896562191697E-2</v>
      </c>
      <c r="G21" s="86">
        <f t="shared" ref="G21:Q21" si="10">IFERROR(G19/G15,"-  ")</f>
        <v>6.403851407755945E-2</v>
      </c>
      <c r="H21" s="86">
        <f t="shared" si="10"/>
        <v>9.3671148971693152E-2</v>
      </c>
      <c r="I21" s="86">
        <f t="shared" si="10"/>
        <v>0.13203806405099769</v>
      </c>
      <c r="J21" s="86">
        <f t="shared" si="10"/>
        <v>0.18451268346361055</v>
      </c>
      <c r="K21" s="86">
        <f t="shared" si="10"/>
        <v>0.21783175305456379</v>
      </c>
      <c r="L21" s="86">
        <f t="shared" si="10"/>
        <v>0.25516417925172558</v>
      </c>
      <c r="M21" s="86">
        <f t="shared" si="10"/>
        <v>0.32722013811944883</v>
      </c>
      <c r="N21" s="86">
        <f t="shared" si="10"/>
        <v>0.36792215147605528</v>
      </c>
      <c r="O21" s="86">
        <f t="shared" si="10"/>
        <v>0.42276209455870106</v>
      </c>
      <c r="P21" s="86">
        <f t="shared" si="10"/>
        <v>0.45443371404720351</v>
      </c>
      <c r="Q21" s="86">
        <f t="shared" si="10"/>
        <v>0.48052213705699742</v>
      </c>
      <c r="R21" s="86">
        <f>IFERROR(R19/R15,"-  ")</f>
        <v>4.9393853684450269E-2</v>
      </c>
      <c r="S21" s="86">
        <f t="shared" ref="S21:AC21" si="11">IFERROR(S19/S15,"-  ")</f>
        <v>9.3308273506869377E-2</v>
      </c>
      <c r="T21" s="86">
        <f t="shared" si="11"/>
        <v>0.11388369279806169</v>
      </c>
      <c r="U21" s="86">
        <f t="shared" si="11"/>
        <v>0.14221137891781674</v>
      </c>
      <c r="V21" s="86">
        <f t="shared" si="11"/>
        <v>0.19845069666844384</v>
      </c>
      <c r="W21" s="86">
        <f t="shared" si="11"/>
        <v>0.24373642634895146</v>
      </c>
      <c r="X21" s="86">
        <f t="shared" si="11"/>
        <v>0.32123081126205982</v>
      </c>
      <c r="Y21" s="86">
        <f t="shared" si="11"/>
        <v>0.27172949988617745</v>
      </c>
      <c r="Z21" s="86">
        <f t="shared" si="11"/>
        <v>0.27172949988617745</v>
      </c>
      <c r="AA21" s="86">
        <f t="shared" si="11"/>
        <v>0.27172949988617745</v>
      </c>
      <c r="AB21" s="86">
        <f t="shared" si="11"/>
        <v>0.27172949988617745</v>
      </c>
      <c r="AC21" s="86">
        <f t="shared" si="11"/>
        <v>0.27172949988617745</v>
      </c>
      <c r="AD21" s="147"/>
      <c r="AE21" s="4">
        <v>14</v>
      </c>
    </row>
    <row r="22" spans="1:31">
      <c r="A22" s="84" t="s">
        <v>107</v>
      </c>
      <c r="B22" s="86">
        <f>IFERROR(HLOOKUP($B$7,$F$8:$AC$75,AE22,FALSE),"-  ")</f>
        <v>0.4658219998048756</v>
      </c>
      <c r="F22" s="86">
        <f>IFERROR(F17/F16,"-  ")</f>
        <v>0.18202675874630039</v>
      </c>
      <c r="G22" s="86">
        <f t="shared" ref="G22:Q22" si="12">IFERROR(G17/G16,"-  ")</f>
        <v>0.2667060286863478</v>
      </c>
      <c r="H22" s="86">
        <f t="shared" si="12"/>
        <v>0.31504458677999564</v>
      </c>
      <c r="I22" s="86">
        <f t="shared" si="12"/>
        <v>0.3640128033695067</v>
      </c>
      <c r="J22" s="86">
        <f t="shared" si="12"/>
        <v>0.31682600349093021</v>
      </c>
      <c r="K22" s="86">
        <f t="shared" si="12"/>
        <v>0.36902536692721966</v>
      </c>
      <c r="L22" s="86">
        <f t="shared" si="12"/>
        <v>0.33014969719966425</v>
      </c>
      <c r="M22" s="86">
        <f t="shared" si="12"/>
        <v>0.38255951051073572</v>
      </c>
      <c r="N22" s="86">
        <f t="shared" si="12"/>
        <v>0.40267107839416955</v>
      </c>
      <c r="O22" s="86">
        <f t="shared" si="12"/>
        <v>0.42705726037793146</v>
      </c>
      <c r="P22" s="86">
        <f t="shared" si="12"/>
        <v>0.38823387307084684</v>
      </c>
      <c r="Q22" s="86">
        <f t="shared" si="12"/>
        <v>0.44904060560067199</v>
      </c>
      <c r="R22" s="86">
        <f>IFERROR(R17/R16,"-  ")</f>
        <v>0</v>
      </c>
      <c r="S22" s="86">
        <f t="shared" ref="S22:AC22" si="13">IFERROR(S17/S16,"-  ")</f>
        <v>0.15482238901116324</v>
      </c>
      <c r="T22" s="86">
        <f t="shared" si="13"/>
        <v>0.41344225544511159</v>
      </c>
      <c r="U22" s="86">
        <f t="shared" si="13"/>
        <v>0.36061211884345556</v>
      </c>
      <c r="V22" s="86">
        <f t="shared" si="13"/>
        <v>0.34076472763149424</v>
      </c>
      <c r="W22" s="86">
        <f t="shared" si="13"/>
        <v>0.44421914092739367</v>
      </c>
      <c r="X22" s="86">
        <f t="shared" si="13"/>
        <v>0.4658219998048756</v>
      </c>
      <c r="Y22" s="86">
        <f t="shared" si="13"/>
        <v>0.40759424982926623</v>
      </c>
      <c r="Z22" s="86">
        <f t="shared" si="13"/>
        <v>0.36230599984823664</v>
      </c>
      <c r="AA22" s="86">
        <f t="shared" si="13"/>
        <v>0.32607539986341294</v>
      </c>
      <c r="AB22" s="86">
        <f t="shared" si="13"/>
        <v>0.29643218169401181</v>
      </c>
      <c r="AC22" s="86">
        <f t="shared" si="13"/>
        <v>0.27172949988617745</v>
      </c>
      <c r="AD22" s="147"/>
      <c r="AE22" s="4">
        <v>15</v>
      </c>
    </row>
    <row r="23" spans="1:31">
      <c r="A23" s="140" t="s">
        <v>78</v>
      </c>
      <c r="B23" s="46"/>
      <c r="F23" s="17"/>
      <c r="G23" s="17"/>
      <c r="H23" s="17"/>
      <c r="I23" s="17"/>
      <c r="J23" s="17"/>
      <c r="K23" s="17"/>
      <c r="L23" s="17"/>
      <c r="M23" s="17"/>
      <c r="N23" s="17"/>
      <c r="O23" s="17"/>
      <c r="P23" s="17"/>
      <c r="Q23" s="17"/>
      <c r="R23" s="17"/>
      <c r="S23" s="17"/>
      <c r="T23" s="17"/>
      <c r="U23" s="17"/>
      <c r="V23" s="17"/>
      <c r="W23" s="17"/>
      <c r="X23" s="17"/>
      <c r="Y23" s="17"/>
      <c r="Z23" s="17"/>
      <c r="AA23" s="17"/>
      <c r="AB23" s="17"/>
      <c r="AC23" s="17"/>
      <c r="AD23" s="142"/>
      <c r="AE23" s="4">
        <v>16</v>
      </c>
    </row>
    <row r="24" spans="1:31">
      <c r="A24" s="84" t="s">
        <v>71</v>
      </c>
      <c r="B24" s="73">
        <f>HLOOKUP($B$7,$F$8:$AC$75,AE24,FALSE)</f>
        <v>0.24960060000005713</v>
      </c>
      <c r="E24" s="74"/>
      <c r="F24" s="73">
        <f>F12</f>
        <v>1.0728000000000005E-2</v>
      </c>
      <c r="G24" s="73">
        <f t="shared" ref="G24:Q24" si="14">F24+G12</f>
        <v>3.4667999999999928E-2</v>
      </c>
      <c r="H24" s="73">
        <f t="shared" si="14"/>
        <v>6.0940800000000031E-2</v>
      </c>
      <c r="I24" s="73">
        <f t="shared" si="14"/>
        <v>9.3028600000001793E-2</v>
      </c>
      <c r="J24" s="73">
        <f t="shared" si="14"/>
        <v>0.1031680000000022</v>
      </c>
      <c r="K24" s="73">
        <f t="shared" si="14"/>
        <v>0.15230620000000056</v>
      </c>
      <c r="L24" s="73">
        <f t="shared" si="14"/>
        <v>0.15931539999999994</v>
      </c>
      <c r="M24" s="73">
        <f t="shared" si="14"/>
        <v>0.21706119999999604</v>
      </c>
      <c r="N24" s="73">
        <f t="shared" si="14"/>
        <v>0.2535741999999942</v>
      </c>
      <c r="O24" s="73">
        <f t="shared" si="14"/>
        <v>0.29511639999999273</v>
      </c>
      <c r="P24" s="73">
        <f t="shared" si="14"/>
        <v>0.29511639999999273</v>
      </c>
      <c r="Q24" s="73">
        <f t="shared" si="14"/>
        <v>0.3778029999999909</v>
      </c>
      <c r="R24" s="73">
        <f>R12</f>
        <v>0</v>
      </c>
      <c r="S24" s="73">
        <f t="shared" ref="S24:AC24" si="15">R24+S12</f>
        <v>2.408399999999955E-2</v>
      </c>
      <c r="T24" s="73">
        <f t="shared" si="15"/>
        <v>9.2334600000001155E-2</v>
      </c>
      <c r="U24" s="73">
        <f t="shared" si="15"/>
        <v>0.11032920000000701</v>
      </c>
      <c r="V24" s="73">
        <f t="shared" si="15"/>
        <v>0.12797100000001338</v>
      </c>
      <c r="W24" s="73">
        <f t="shared" si="15"/>
        <v>0.20309580000003902</v>
      </c>
      <c r="X24" s="73">
        <f t="shared" si="15"/>
        <v>0.24960060000005713</v>
      </c>
      <c r="Y24" s="73">
        <f t="shared" si="15"/>
        <v>0.24960060000005713</v>
      </c>
      <c r="Z24" s="73">
        <f t="shared" si="15"/>
        <v>0.24960060000005713</v>
      </c>
      <c r="AA24" s="73">
        <f t="shared" si="15"/>
        <v>0.24960060000005713</v>
      </c>
      <c r="AB24" s="73">
        <f t="shared" si="15"/>
        <v>0.24960060000005713</v>
      </c>
      <c r="AC24" s="73">
        <f t="shared" si="15"/>
        <v>0.24960060000005713</v>
      </c>
      <c r="AD24" s="142"/>
      <c r="AE24" s="4">
        <v>17</v>
      </c>
    </row>
    <row r="25" spans="1:31">
      <c r="A25" s="84" t="s">
        <v>13</v>
      </c>
      <c r="B25" s="73">
        <f>HLOOKUP($B$7,$F$8:$AC$75,AE25,FALSE)</f>
        <v>4.8635999999999929E-2</v>
      </c>
      <c r="E25" s="143" t="s">
        <v>110</v>
      </c>
      <c r="F25" s="145">
        <v>0</v>
      </c>
      <c r="G25" s="145">
        <v>1.3715999999999964E-2</v>
      </c>
      <c r="H25" s="145">
        <v>1.1689199999999973E-2</v>
      </c>
      <c r="I25" s="145">
        <v>1.0139399999999988E-2</v>
      </c>
      <c r="J25" s="145">
        <v>4.9138199999999965E-2</v>
      </c>
      <c r="K25" s="145">
        <v>3.337379999999996E-2</v>
      </c>
      <c r="L25" s="145">
        <v>5.8102199999999951E-2</v>
      </c>
      <c r="M25" s="145">
        <v>5.695559999999987E-2</v>
      </c>
      <c r="N25" s="145">
        <v>5.1866999999999885E-2</v>
      </c>
      <c r="O25" s="145">
        <v>6.2467199999999994E-2</v>
      </c>
      <c r="P25" s="145">
        <v>8.7463800000001424E-2</v>
      </c>
      <c r="Q25" s="145">
        <v>2.8340999999999932E-2</v>
      </c>
      <c r="R25" s="145">
        <v>4.6421999999999936E-2</v>
      </c>
      <c r="S25" s="145">
        <v>5.7410999999999886E-2</v>
      </c>
      <c r="T25" s="145">
        <v>1.2256199999999978E-2</v>
      </c>
      <c r="U25" s="145">
        <v>1.7724599999999952E-2</v>
      </c>
      <c r="V25" s="325">
        <v>5.1523199999999943E-2</v>
      </c>
      <c r="W25" s="395">
        <v>1.9753199999999957E-2</v>
      </c>
      <c r="X25" s="145">
        <v>4.8635999999999929E-2</v>
      </c>
      <c r="Y25" s="145"/>
      <c r="Z25" s="145"/>
      <c r="AA25" s="145"/>
      <c r="AB25" s="145"/>
      <c r="AC25" s="145"/>
      <c r="AD25" s="142"/>
      <c r="AE25" s="4">
        <v>18</v>
      </c>
    </row>
    <row r="26" spans="1:31">
      <c r="A26" s="87" t="s">
        <v>22</v>
      </c>
      <c r="B26" s="81">
        <f>HLOOKUP($B$7,$F$8:$AC$75,AE26,FALSE)</f>
        <v>0.29823660000005703</v>
      </c>
      <c r="C26" s="90"/>
      <c r="D26" s="90"/>
      <c r="E26" s="97"/>
      <c r="F26" s="81">
        <f>F24+F25</f>
        <v>1.0728000000000005E-2</v>
      </c>
      <c r="G26" s="81">
        <f>G24+G25</f>
        <v>4.8383999999999892E-2</v>
      </c>
      <c r="H26" s="81">
        <f t="shared" ref="H26:Q26" si="16">H24+H25</f>
        <v>7.263E-2</v>
      </c>
      <c r="I26" s="81">
        <f>I24+I25</f>
        <v>0.10316800000000179</v>
      </c>
      <c r="J26" s="81">
        <f t="shared" si="16"/>
        <v>0.15230620000000217</v>
      </c>
      <c r="K26" s="81">
        <f t="shared" si="16"/>
        <v>0.18568000000000051</v>
      </c>
      <c r="L26" s="81">
        <f t="shared" si="16"/>
        <v>0.21741759999999988</v>
      </c>
      <c r="M26" s="81">
        <f t="shared" si="16"/>
        <v>0.2740167999999959</v>
      </c>
      <c r="N26" s="81">
        <f t="shared" si="16"/>
        <v>0.30544119999999408</v>
      </c>
      <c r="O26" s="81">
        <f t="shared" si="16"/>
        <v>0.35758359999999273</v>
      </c>
      <c r="P26" s="81">
        <f t="shared" si="16"/>
        <v>0.38258019999999415</v>
      </c>
      <c r="Q26" s="81">
        <f t="shared" si="16"/>
        <v>0.40614399999999085</v>
      </c>
      <c r="R26" s="81">
        <f>R24+R25</f>
        <v>4.6421999999999936E-2</v>
      </c>
      <c r="S26" s="81">
        <f>S24+S25</f>
        <v>8.1494999999999429E-2</v>
      </c>
      <c r="T26" s="81">
        <f>T24+T25</f>
        <v>0.10459080000000114</v>
      </c>
      <c r="U26" s="81">
        <f>U24+U25</f>
        <v>0.12805380000000696</v>
      </c>
      <c r="V26" s="81">
        <f t="shared" ref="V26:AC26" si="17">V24+V25</f>
        <v>0.17949420000001332</v>
      </c>
      <c r="W26" s="81">
        <f t="shared" si="17"/>
        <v>0.22284900000003899</v>
      </c>
      <c r="X26" s="81">
        <f t="shared" si="17"/>
        <v>0.29823660000005703</v>
      </c>
      <c r="Y26" s="81">
        <f t="shared" si="17"/>
        <v>0.24960060000005713</v>
      </c>
      <c r="Z26" s="81">
        <f t="shared" si="17"/>
        <v>0.24960060000005713</v>
      </c>
      <c r="AA26" s="81">
        <f t="shared" si="17"/>
        <v>0.24960060000005713</v>
      </c>
      <c r="AB26" s="81">
        <f t="shared" si="17"/>
        <v>0.24960060000005713</v>
      </c>
      <c r="AC26" s="81">
        <f t="shared" si="17"/>
        <v>0.24960060000005713</v>
      </c>
      <c r="AD26" s="142"/>
      <c r="AE26" s="4">
        <v>19</v>
      </c>
    </row>
    <row r="27" spans="1:31">
      <c r="A27" s="140" t="s">
        <v>79</v>
      </c>
      <c r="B27" s="141"/>
      <c r="F27" s="22"/>
      <c r="G27" s="22"/>
      <c r="H27" s="22"/>
      <c r="I27" s="22"/>
      <c r="J27" s="22"/>
      <c r="K27" s="22"/>
      <c r="L27" s="22"/>
      <c r="M27" s="22"/>
      <c r="N27" s="22"/>
      <c r="O27" s="22"/>
      <c r="P27" s="22"/>
      <c r="Q27" s="22"/>
      <c r="R27" s="22"/>
      <c r="S27" s="22"/>
      <c r="T27" s="22"/>
      <c r="U27" s="22"/>
      <c r="V27" s="22"/>
      <c r="W27" s="22"/>
      <c r="X27" s="22"/>
      <c r="Y27" s="22"/>
      <c r="Z27" s="22"/>
      <c r="AA27" s="22"/>
      <c r="AB27" s="22"/>
      <c r="AC27" s="22"/>
      <c r="AD27" s="142"/>
      <c r="AE27" s="4">
        <v>20</v>
      </c>
    </row>
    <row r="28" spans="1:31">
      <c r="A28" s="84" t="s">
        <v>67</v>
      </c>
      <c r="B28" s="19">
        <f>HLOOKUP($B$7,$F$8:$AC$75,AE28,FALSE)</f>
        <v>0</v>
      </c>
      <c r="F28" s="29">
        <f>F13</f>
        <v>0</v>
      </c>
      <c r="G28" s="29">
        <f t="shared" ref="G28:Q28" si="18">F28+G13</f>
        <v>0</v>
      </c>
      <c r="H28" s="29">
        <f t="shared" si="18"/>
        <v>0</v>
      </c>
      <c r="I28" s="29">
        <f t="shared" si="18"/>
        <v>0</v>
      </c>
      <c r="J28" s="29">
        <f t="shared" si="18"/>
        <v>0</v>
      </c>
      <c r="K28" s="29">
        <f t="shared" si="18"/>
        <v>0</v>
      </c>
      <c r="L28" s="29">
        <f t="shared" si="18"/>
        <v>0</v>
      </c>
      <c r="M28" s="29">
        <f t="shared" si="18"/>
        <v>0</v>
      </c>
      <c r="N28" s="29">
        <f t="shared" si="18"/>
        <v>0</v>
      </c>
      <c r="O28" s="29">
        <f t="shared" si="18"/>
        <v>0</v>
      </c>
      <c r="P28" s="29">
        <f t="shared" si="18"/>
        <v>0</v>
      </c>
      <c r="Q28" s="29">
        <f t="shared" si="18"/>
        <v>0</v>
      </c>
      <c r="R28" s="29">
        <f>R13</f>
        <v>0</v>
      </c>
      <c r="S28" s="29">
        <f t="shared" ref="S28:AC28" si="19">R28+S13</f>
        <v>0</v>
      </c>
      <c r="T28" s="29">
        <f t="shared" si="19"/>
        <v>0</v>
      </c>
      <c r="U28" s="29">
        <f t="shared" si="19"/>
        <v>0</v>
      </c>
      <c r="V28" s="29">
        <f t="shared" si="19"/>
        <v>0</v>
      </c>
      <c r="W28" s="29">
        <f t="shared" si="19"/>
        <v>0</v>
      </c>
      <c r="X28" s="29">
        <f t="shared" si="19"/>
        <v>0</v>
      </c>
      <c r="Y28" s="29">
        <f t="shared" si="19"/>
        <v>0</v>
      </c>
      <c r="Z28" s="29">
        <f t="shared" si="19"/>
        <v>0</v>
      </c>
      <c r="AA28" s="29">
        <f t="shared" si="19"/>
        <v>0</v>
      </c>
      <c r="AB28" s="29">
        <f t="shared" si="19"/>
        <v>0</v>
      </c>
      <c r="AC28" s="29">
        <f t="shared" si="19"/>
        <v>0</v>
      </c>
      <c r="AD28" s="139"/>
      <c r="AE28" s="4">
        <v>21</v>
      </c>
    </row>
    <row r="29" spans="1:31">
      <c r="A29" s="84" t="s">
        <v>9</v>
      </c>
      <c r="B29" s="19">
        <f>HLOOKUP($B$7,$F$8:$AC$75,AE29,FALSE)</f>
        <v>0</v>
      </c>
      <c r="E29" s="143" t="s">
        <v>110</v>
      </c>
      <c r="F29" s="7">
        <v>0</v>
      </c>
      <c r="G29" s="7">
        <v>0</v>
      </c>
      <c r="H29" s="7">
        <v>0</v>
      </c>
      <c r="I29" s="7">
        <v>0</v>
      </c>
      <c r="J29" s="7">
        <v>0</v>
      </c>
      <c r="K29" s="7">
        <v>0</v>
      </c>
      <c r="L29" s="7">
        <v>0</v>
      </c>
      <c r="M29" s="7">
        <v>0</v>
      </c>
      <c r="N29" s="7">
        <v>0</v>
      </c>
      <c r="O29" s="7">
        <v>0</v>
      </c>
      <c r="P29" s="7">
        <v>0</v>
      </c>
      <c r="Q29" s="7">
        <v>0</v>
      </c>
      <c r="R29" s="144">
        <v>0</v>
      </c>
      <c r="S29" s="144">
        <v>0</v>
      </c>
      <c r="T29" s="144">
        <v>0</v>
      </c>
      <c r="U29" s="144">
        <v>0</v>
      </c>
      <c r="V29" s="144">
        <v>0</v>
      </c>
      <c r="W29" s="144">
        <v>0</v>
      </c>
      <c r="X29" s="398">
        <v>0</v>
      </c>
      <c r="Y29" s="144"/>
      <c r="Z29" s="144"/>
      <c r="AA29" s="144"/>
      <c r="AB29" s="144"/>
      <c r="AC29" s="144"/>
      <c r="AD29" s="139"/>
      <c r="AE29" s="4">
        <v>22</v>
      </c>
    </row>
    <row r="30" spans="1:31">
      <c r="A30" s="87" t="s">
        <v>38</v>
      </c>
      <c r="B30" s="50">
        <f>HLOOKUP($B$7,$F$8:$AC$75,AE30,FALSE)</f>
        <v>0</v>
      </c>
      <c r="C30" s="90"/>
      <c r="D30" s="90"/>
      <c r="E30" s="90"/>
      <c r="F30" s="93">
        <f>F28+F29</f>
        <v>0</v>
      </c>
      <c r="G30" s="93">
        <f t="shared" ref="G30:P30" si="20">G28+G29</f>
        <v>0</v>
      </c>
      <c r="H30" s="93">
        <f t="shared" si="20"/>
        <v>0</v>
      </c>
      <c r="I30" s="93">
        <f t="shared" si="20"/>
        <v>0</v>
      </c>
      <c r="J30" s="93">
        <f t="shared" si="20"/>
        <v>0</v>
      </c>
      <c r="K30" s="93">
        <f t="shared" si="20"/>
        <v>0</v>
      </c>
      <c r="L30" s="93">
        <f t="shared" si="20"/>
        <v>0</v>
      </c>
      <c r="M30" s="93">
        <f t="shared" si="20"/>
        <v>0</v>
      </c>
      <c r="N30" s="93">
        <f t="shared" si="20"/>
        <v>0</v>
      </c>
      <c r="O30" s="93">
        <f t="shared" si="20"/>
        <v>0</v>
      </c>
      <c r="P30" s="93">
        <f t="shared" si="20"/>
        <v>0</v>
      </c>
      <c r="Q30" s="93">
        <f>Q28+Q29</f>
        <v>0</v>
      </c>
      <c r="R30" s="93">
        <f>R28+R29</f>
        <v>0</v>
      </c>
      <c r="S30" s="93">
        <f t="shared" ref="S30:AB30" si="21">S28+S29</f>
        <v>0</v>
      </c>
      <c r="T30" s="93">
        <f t="shared" si="21"/>
        <v>0</v>
      </c>
      <c r="U30" s="93">
        <f t="shared" si="21"/>
        <v>0</v>
      </c>
      <c r="V30" s="93">
        <f t="shared" si="21"/>
        <v>0</v>
      </c>
      <c r="W30" s="93">
        <f t="shared" si="21"/>
        <v>0</v>
      </c>
      <c r="X30" s="93">
        <f t="shared" si="21"/>
        <v>0</v>
      </c>
      <c r="Y30" s="93">
        <f t="shared" si="21"/>
        <v>0</v>
      </c>
      <c r="Z30" s="93">
        <f t="shared" si="21"/>
        <v>0</v>
      </c>
      <c r="AA30" s="93">
        <f t="shared" si="21"/>
        <v>0</v>
      </c>
      <c r="AB30" s="93">
        <f t="shared" si="21"/>
        <v>0</v>
      </c>
      <c r="AC30" s="93">
        <f>AC28+AC29</f>
        <v>0</v>
      </c>
      <c r="AD30" s="139"/>
      <c r="AE30" s="4">
        <v>23</v>
      </c>
    </row>
    <row r="31" spans="1:31">
      <c r="A31" s="140" t="s">
        <v>81</v>
      </c>
      <c r="B31" s="141"/>
      <c r="F31" s="22"/>
      <c r="G31" s="22"/>
      <c r="H31" s="22"/>
      <c r="I31" s="22"/>
      <c r="J31" s="22"/>
      <c r="K31" s="22"/>
      <c r="L31" s="22"/>
      <c r="M31" s="22"/>
      <c r="N31" s="22"/>
      <c r="O31" s="22"/>
      <c r="P31" s="22"/>
      <c r="Q31" s="22"/>
      <c r="R31" s="22"/>
      <c r="S31" s="22"/>
      <c r="T31" s="22"/>
      <c r="U31" s="22"/>
      <c r="V31" s="22"/>
      <c r="W31" s="22"/>
      <c r="X31" s="22"/>
      <c r="Y31" s="22"/>
      <c r="Z31" s="22"/>
      <c r="AA31" s="22"/>
      <c r="AB31" s="22"/>
      <c r="AC31" s="22"/>
      <c r="AD31" s="142"/>
      <c r="AE31" s="4">
        <v>24</v>
      </c>
    </row>
    <row r="32" spans="1:31">
      <c r="A32" s="88" t="s">
        <v>40</v>
      </c>
      <c r="B32" s="48">
        <f t="shared" ref="B32:B40" si="22">HLOOKUP($B$7,$F$8:$AC$75,AE32,FALSE)</f>
        <v>4220.0599999999995</v>
      </c>
      <c r="E32" s="143" t="s">
        <v>24</v>
      </c>
      <c r="F32" s="148">
        <v>2163.5499999999997</v>
      </c>
      <c r="G32" s="148">
        <v>18067.789999999997</v>
      </c>
      <c r="H32" s="148">
        <v>6694.11</v>
      </c>
      <c r="I32" s="148">
        <v>10510.79</v>
      </c>
      <c r="J32" s="148">
        <v>9834.7200000000012</v>
      </c>
      <c r="K32" s="148">
        <v>10462.1</v>
      </c>
      <c r="L32" s="148">
        <v>54325.72</v>
      </c>
      <c r="M32" s="148">
        <v>-858.49999999999909</v>
      </c>
      <c r="N32" s="148">
        <v>20172.97</v>
      </c>
      <c r="O32" s="148">
        <v>6088.4699999999993</v>
      </c>
      <c r="P32" s="148">
        <v>3680.08</v>
      </c>
      <c r="Q32" s="148">
        <v>12142.61</v>
      </c>
      <c r="R32" s="148">
        <v>10027.98</v>
      </c>
      <c r="S32" s="148">
        <v>4917.3</v>
      </c>
      <c r="T32" s="148">
        <v>3667.13</v>
      </c>
      <c r="U32" s="148">
        <v>4253.8100000000004</v>
      </c>
      <c r="V32" s="353">
        <v>4297.04</v>
      </c>
      <c r="W32" s="366">
        <v>6229.34</v>
      </c>
      <c r="X32" s="366">
        <v>4220.0599999999995</v>
      </c>
      <c r="Y32" s="148"/>
      <c r="Z32" s="148"/>
      <c r="AA32" s="148"/>
      <c r="AB32" s="148"/>
      <c r="AC32" s="148"/>
      <c r="AD32" s="83">
        <f t="shared" ref="AD32:AD39" si="23">SUM(F32:AC32)</f>
        <v>190897.06999999998</v>
      </c>
      <c r="AE32" s="4">
        <v>25</v>
      </c>
    </row>
    <row r="33" spans="1:31">
      <c r="A33" s="88" t="s">
        <v>41</v>
      </c>
      <c r="B33" s="48">
        <f t="shared" si="22"/>
        <v>0</v>
      </c>
      <c r="E33" s="143" t="s">
        <v>24</v>
      </c>
      <c r="F33" s="148">
        <v>0</v>
      </c>
      <c r="G33" s="148">
        <v>0</v>
      </c>
      <c r="H33" s="148">
        <v>0</v>
      </c>
      <c r="I33" s="148">
        <v>0</v>
      </c>
      <c r="J33" s="148">
        <v>12000</v>
      </c>
      <c r="K33" s="148">
        <v>0</v>
      </c>
      <c r="L33" s="148">
        <v>0</v>
      </c>
      <c r="M33" s="148">
        <v>0</v>
      </c>
      <c r="N33" s="148">
        <v>0</v>
      </c>
      <c r="O33" s="148">
        <v>0</v>
      </c>
      <c r="P33" s="148">
        <v>0</v>
      </c>
      <c r="Q33" s="148">
        <v>0</v>
      </c>
      <c r="R33" s="148">
        <v>0</v>
      </c>
      <c r="S33" s="148">
        <v>0</v>
      </c>
      <c r="T33" s="148">
        <v>0</v>
      </c>
      <c r="U33" s="148">
        <v>0</v>
      </c>
      <c r="V33" s="353">
        <v>0</v>
      </c>
      <c r="W33" s="148">
        <v>0</v>
      </c>
      <c r="X33" s="366"/>
      <c r="Y33" s="148"/>
      <c r="Z33" s="148"/>
      <c r="AA33" s="148"/>
      <c r="AB33" s="148"/>
      <c r="AC33" s="148"/>
      <c r="AD33" s="83">
        <f t="shared" si="23"/>
        <v>12000</v>
      </c>
      <c r="AE33" s="4">
        <v>26</v>
      </c>
    </row>
    <row r="34" spans="1:31">
      <c r="A34" s="88" t="s">
        <v>42</v>
      </c>
      <c r="B34" s="48">
        <f t="shared" si="22"/>
        <v>149001.93999999997</v>
      </c>
      <c r="E34" s="143" t="s">
        <v>24</v>
      </c>
      <c r="F34" s="148">
        <v>0</v>
      </c>
      <c r="G34" s="148">
        <v>0</v>
      </c>
      <c r="H34" s="148">
        <v>0</v>
      </c>
      <c r="I34" s="148">
        <v>8577.07</v>
      </c>
      <c r="J34" s="148">
        <v>19081.18</v>
      </c>
      <c r="K34" s="148">
        <v>77.180000000000007</v>
      </c>
      <c r="L34" s="148">
        <v>0</v>
      </c>
      <c r="M34" s="148">
        <v>284.25</v>
      </c>
      <c r="N34" s="148">
        <v>42930.09</v>
      </c>
      <c r="O34" s="148">
        <v>27299.419999999995</v>
      </c>
      <c r="P34" s="148">
        <v>107729.99999999997</v>
      </c>
      <c r="Q34" s="148">
        <v>99500.380000000048</v>
      </c>
      <c r="R34" s="148">
        <v>15001.529999999999</v>
      </c>
      <c r="S34" s="148">
        <v>398.4</v>
      </c>
      <c r="T34" s="148">
        <v>68113.899999999994</v>
      </c>
      <c r="U34" s="148">
        <v>9682</v>
      </c>
      <c r="V34" s="353">
        <v>28962.359999999997</v>
      </c>
      <c r="W34" s="148">
        <v>21954.55</v>
      </c>
      <c r="X34" s="366">
        <v>149001.93999999997</v>
      </c>
      <c r="Y34" s="148"/>
      <c r="Z34" s="148"/>
      <c r="AA34" s="148"/>
      <c r="AB34" s="148"/>
      <c r="AC34" s="148"/>
      <c r="AD34" s="83">
        <f t="shared" si="23"/>
        <v>598594.25</v>
      </c>
      <c r="AE34" s="4">
        <v>27</v>
      </c>
    </row>
    <row r="35" spans="1:31">
      <c r="A35" s="88" t="s">
        <v>43</v>
      </c>
      <c r="B35" s="48">
        <f t="shared" si="22"/>
        <v>0</v>
      </c>
      <c r="E35" s="143" t="s">
        <v>24</v>
      </c>
      <c r="F35" s="148">
        <v>0</v>
      </c>
      <c r="G35" s="148">
        <v>0</v>
      </c>
      <c r="H35" s="148">
        <v>0</v>
      </c>
      <c r="I35" s="148">
        <v>0</v>
      </c>
      <c r="J35" s="148">
        <v>0</v>
      </c>
      <c r="K35" s="148">
        <v>0</v>
      </c>
      <c r="L35" s="148">
        <v>0</v>
      </c>
      <c r="M35" s="148">
        <v>0</v>
      </c>
      <c r="N35" s="148">
        <v>0</v>
      </c>
      <c r="O35" s="148">
        <v>0</v>
      </c>
      <c r="P35" s="148">
        <v>0</v>
      </c>
      <c r="Q35" s="148">
        <v>0</v>
      </c>
      <c r="R35" s="148">
        <v>0</v>
      </c>
      <c r="S35" s="148">
        <v>0</v>
      </c>
      <c r="T35" s="148">
        <v>0</v>
      </c>
      <c r="U35" s="148">
        <v>0</v>
      </c>
      <c r="V35" s="353">
        <v>0</v>
      </c>
      <c r="W35" s="148">
        <v>0</v>
      </c>
      <c r="X35" s="366"/>
      <c r="Y35" s="148"/>
      <c r="Z35" s="148"/>
      <c r="AA35" s="148"/>
      <c r="AB35" s="148"/>
      <c r="AC35" s="148"/>
      <c r="AD35" s="83">
        <f t="shared" si="23"/>
        <v>0</v>
      </c>
      <c r="AE35" s="4">
        <v>28</v>
      </c>
    </row>
    <row r="36" spans="1:31">
      <c r="A36" s="88" t="s">
        <v>44</v>
      </c>
      <c r="B36" s="48">
        <f t="shared" si="22"/>
        <v>18600</v>
      </c>
      <c r="E36" s="143" t="s">
        <v>24</v>
      </c>
      <c r="F36" s="148">
        <v>0</v>
      </c>
      <c r="G36" s="148">
        <v>14030</v>
      </c>
      <c r="H36" s="148">
        <v>16230</v>
      </c>
      <c r="I36" s="148">
        <v>20180</v>
      </c>
      <c r="J36" s="148">
        <v>5200</v>
      </c>
      <c r="K36" s="148">
        <v>29530</v>
      </c>
      <c r="L36" s="148">
        <v>32030</v>
      </c>
      <c r="M36" s="148">
        <v>25821.969999999998</v>
      </c>
      <c r="N36" s="148">
        <v>36378.400000000001</v>
      </c>
      <c r="O36" s="148">
        <v>6129.67</v>
      </c>
      <c r="P36" s="148">
        <v>37864.28</v>
      </c>
      <c r="Q36" s="148">
        <v>17193.84</v>
      </c>
      <c r="R36" s="148">
        <v>13771.47</v>
      </c>
      <c r="S36" s="148">
        <v>145.55000000000001</v>
      </c>
      <c r="T36" s="148">
        <v>291070.43</v>
      </c>
      <c r="U36" s="148">
        <v>56367.07</v>
      </c>
      <c r="V36" s="353">
        <v>18710</v>
      </c>
      <c r="W36" s="148">
        <v>29810</v>
      </c>
      <c r="X36" s="366">
        <v>18600</v>
      </c>
      <c r="Y36" s="148"/>
      <c r="Z36" s="148"/>
      <c r="AA36" s="148"/>
      <c r="AB36" s="148"/>
      <c r="AC36" s="148"/>
      <c r="AD36" s="83">
        <f t="shared" si="23"/>
        <v>669062.67999999993</v>
      </c>
      <c r="AE36" s="4">
        <v>29</v>
      </c>
    </row>
    <row r="37" spans="1:31">
      <c r="A37" s="88" t="s">
        <v>45</v>
      </c>
      <c r="B37" s="48">
        <f t="shared" si="22"/>
        <v>53529.120000000003</v>
      </c>
      <c r="E37" s="143" t="s">
        <v>24</v>
      </c>
      <c r="F37" s="148">
        <v>0</v>
      </c>
      <c r="G37" s="148">
        <v>2459.96</v>
      </c>
      <c r="H37" s="148">
        <v>47451.06</v>
      </c>
      <c r="I37" s="148">
        <v>37900.21</v>
      </c>
      <c r="J37" s="148">
        <v>92377.239999999991</v>
      </c>
      <c r="K37" s="148">
        <v>52423.16</v>
      </c>
      <c r="L37" s="148">
        <v>0</v>
      </c>
      <c r="M37" s="148">
        <v>0</v>
      </c>
      <c r="N37" s="148">
        <v>118255.48000000001</v>
      </c>
      <c r="O37" s="148">
        <v>15785.500000000002</v>
      </c>
      <c r="P37" s="148">
        <v>8571.5999999999985</v>
      </c>
      <c r="Q37" s="148">
        <v>22335.939999999995</v>
      </c>
      <c r="R37" s="148">
        <v>7198.9900000000007</v>
      </c>
      <c r="S37" s="148">
        <v>0</v>
      </c>
      <c r="T37" s="148">
        <v>-12155.710000000001</v>
      </c>
      <c r="U37" s="148">
        <v>17693.920000000002</v>
      </c>
      <c r="V37" s="353">
        <v>15467.439999999999</v>
      </c>
      <c r="W37" s="148">
        <v>0</v>
      </c>
      <c r="X37" s="366">
        <v>53529.120000000003</v>
      </c>
      <c r="Y37" s="148"/>
      <c r="Z37" s="148"/>
      <c r="AA37" s="148"/>
      <c r="AB37" s="148"/>
      <c r="AC37" s="148"/>
      <c r="AD37" s="83">
        <f t="shared" si="23"/>
        <v>479293.90999999992</v>
      </c>
      <c r="AE37" s="4">
        <v>30</v>
      </c>
    </row>
    <row r="38" spans="1:31">
      <c r="A38" s="88" t="s">
        <v>46</v>
      </c>
      <c r="B38" s="48">
        <f t="shared" si="22"/>
        <v>0</v>
      </c>
      <c r="E38" s="143" t="s">
        <v>24</v>
      </c>
      <c r="F38" s="148">
        <v>0</v>
      </c>
      <c r="G38" s="148">
        <v>0</v>
      </c>
      <c r="H38" s="148">
        <v>0</v>
      </c>
      <c r="I38" s="148">
        <v>0</v>
      </c>
      <c r="J38" s="148">
        <v>0</v>
      </c>
      <c r="K38" s="148">
        <v>0</v>
      </c>
      <c r="L38" s="148">
        <v>0</v>
      </c>
      <c r="M38" s="148">
        <v>10000</v>
      </c>
      <c r="N38" s="148">
        <v>0</v>
      </c>
      <c r="O38" s="148">
        <v>0</v>
      </c>
      <c r="P38" s="148">
        <v>0</v>
      </c>
      <c r="Q38" s="148">
        <v>0</v>
      </c>
      <c r="R38" s="148">
        <v>0</v>
      </c>
      <c r="S38" s="148">
        <v>0</v>
      </c>
      <c r="T38" s="148">
        <v>0</v>
      </c>
      <c r="U38" s="148">
        <v>0</v>
      </c>
      <c r="V38" s="353">
        <v>83.35</v>
      </c>
      <c r="W38" s="148">
        <v>0</v>
      </c>
      <c r="X38" s="366">
        <v>0</v>
      </c>
      <c r="Y38" s="148"/>
      <c r="Z38" s="148"/>
      <c r="AA38" s="148"/>
      <c r="AB38" s="148"/>
      <c r="AC38" s="148"/>
      <c r="AD38" s="83">
        <f t="shared" si="23"/>
        <v>10083.35</v>
      </c>
      <c r="AE38" s="4">
        <v>31</v>
      </c>
    </row>
    <row r="39" spans="1:31">
      <c r="A39" s="88" t="s">
        <v>82</v>
      </c>
      <c r="B39" s="48">
        <f t="shared" si="22"/>
        <v>0</v>
      </c>
      <c r="E39" s="143" t="s">
        <v>24</v>
      </c>
      <c r="F39" s="148"/>
      <c r="G39" s="148"/>
      <c r="H39" s="148"/>
      <c r="I39" s="148"/>
      <c r="J39" s="148"/>
      <c r="K39" s="148"/>
      <c r="L39" s="148"/>
      <c r="M39" s="148"/>
      <c r="N39" s="148"/>
      <c r="O39" s="148"/>
      <c r="P39" s="148"/>
      <c r="Q39" s="148"/>
      <c r="R39" s="148"/>
      <c r="S39" s="148"/>
      <c r="T39" s="148"/>
      <c r="U39" s="148"/>
      <c r="V39" s="353"/>
      <c r="W39" s="148"/>
      <c r="X39" s="148"/>
      <c r="Y39" s="148"/>
      <c r="Z39" s="148"/>
      <c r="AA39" s="148"/>
      <c r="AB39" s="148"/>
      <c r="AC39" s="148"/>
      <c r="AD39" s="83">
        <f t="shared" si="23"/>
        <v>0</v>
      </c>
      <c r="AE39" s="4">
        <v>32</v>
      </c>
    </row>
    <row r="40" spans="1:31">
      <c r="A40" s="87" t="s">
        <v>47</v>
      </c>
      <c r="B40" s="34">
        <f t="shared" si="22"/>
        <v>225351.11999999997</v>
      </c>
      <c r="C40" s="90"/>
      <c r="D40" s="90"/>
      <c r="E40" s="90"/>
      <c r="F40" s="94">
        <f>SUM(F32:F39)</f>
        <v>2163.5499999999997</v>
      </c>
      <c r="G40" s="94">
        <f>SUM(G32:G39)</f>
        <v>34557.75</v>
      </c>
      <c r="H40" s="94">
        <f t="shared" ref="H40:Q40" si="24">SUM(H32:H39)</f>
        <v>70375.17</v>
      </c>
      <c r="I40" s="94">
        <f t="shared" si="24"/>
        <v>77168.070000000007</v>
      </c>
      <c r="J40" s="94">
        <f t="shared" si="24"/>
        <v>138493.13999999998</v>
      </c>
      <c r="K40" s="94">
        <f t="shared" si="24"/>
        <v>92492.44</v>
      </c>
      <c r="L40" s="94">
        <f t="shared" si="24"/>
        <v>86355.72</v>
      </c>
      <c r="M40" s="94">
        <f t="shared" si="24"/>
        <v>35247.72</v>
      </c>
      <c r="N40" s="94">
        <f t="shared" si="24"/>
        <v>217736.94</v>
      </c>
      <c r="O40" s="94">
        <f t="shared" si="24"/>
        <v>55303.05999999999</v>
      </c>
      <c r="P40" s="94">
        <f t="shared" si="24"/>
        <v>157845.96</v>
      </c>
      <c r="Q40" s="94">
        <f t="shared" si="24"/>
        <v>151172.77000000005</v>
      </c>
      <c r="R40" s="94">
        <f>SUM(R32:R39)</f>
        <v>45999.969999999994</v>
      </c>
      <c r="S40" s="94">
        <f>SUM(S32:S39)</f>
        <v>5461.25</v>
      </c>
      <c r="T40" s="94">
        <f t="shared" ref="T40:AC40" si="25">SUM(T32:T39)</f>
        <v>350695.74999999994</v>
      </c>
      <c r="U40" s="94">
        <f t="shared" si="25"/>
        <v>87996.800000000003</v>
      </c>
      <c r="V40" s="94">
        <f t="shared" si="25"/>
        <v>67520.19</v>
      </c>
      <c r="W40" s="94">
        <f t="shared" si="25"/>
        <v>57993.89</v>
      </c>
      <c r="X40" s="94">
        <f t="shared" si="25"/>
        <v>225351.11999999997</v>
      </c>
      <c r="Y40" s="94">
        <f t="shared" si="25"/>
        <v>0</v>
      </c>
      <c r="Z40" s="94">
        <f t="shared" si="25"/>
        <v>0</v>
      </c>
      <c r="AA40" s="94">
        <f t="shared" si="25"/>
        <v>0</v>
      </c>
      <c r="AB40" s="94">
        <f t="shared" si="25"/>
        <v>0</v>
      </c>
      <c r="AC40" s="94">
        <f t="shared" si="25"/>
        <v>0</v>
      </c>
      <c r="AD40" s="64">
        <f>SUM(F40:AC40)</f>
        <v>1959931.2599999998</v>
      </c>
      <c r="AE40" s="4">
        <v>33</v>
      </c>
    </row>
    <row r="41" spans="1:31">
      <c r="A41" s="140" t="s">
        <v>83</v>
      </c>
      <c r="B41" s="141"/>
      <c r="F41" s="22"/>
      <c r="G41" s="22"/>
      <c r="H41" s="22"/>
      <c r="I41" s="22"/>
      <c r="J41" s="22"/>
      <c r="K41" s="22"/>
      <c r="L41" s="22"/>
      <c r="M41" s="22"/>
      <c r="N41" s="22"/>
      <c r="O41" s="22"/>
      <c r="P41" s="22"/>
      <c r="Q41" s="22"/>
      <c r="R41" s="22"/>
      <c r="S41" s="22"/>
      <c r="T41" s="22"/>
      <c r="U41" s="22"/>
      <c r="V41" s="22"/>
      <c r="W41" s="22"/>
      <c r="X41" s="22"/>
      <c r="Y41" s="22"/>
      <c r="Z41" s="22"/>
      <c r="AA41" s="22"/>
      <c r="AB41" s="22"/>
      <c r="AC41" s="22"/>
      <c r="AD41" s="142"/>
      <c r="AE41" s="4">
        <v>34</v>
      </c>
    </row>
    <row r="42" spans="1:31">
      <c r="A42" s="88" t="s">
        <v>87</v>
      </c>
      <c r="B42" s="96">
        <f t="shared" ref="B42:B49" si="26">HLOOKUP($B$7,$F$8:$AC$75,AE42,FALSE)</f>
        <v>17500.639667400032</v>
      </c>
      <c r="E42" s="143" t="s">
        <v>110</v>
      </c>
      <c r="F42" s="148">
        <v>0</v>
      </c>
      <c r="G42" s="148">
        <v>5627.5319691653158</v>
      </c>
      <c r="H42" s="148">
        <v>4393.9960443394748</v>
      </c>
      <c r="I42" s="148">
        <v>3132.035418916998</v>
      </c>
      <c r="J42" s="148">
        <v>15493.954502867335</v>
      </c>
      <c r="K42" s="148">
        <v>9878.0605079112938</v>
      </c>
      <c r="L42" s="148">
        <v>18546.43937522616</v>
      </c>
      <c r="M42" s="148">
        <v>20703.619570721803</v>
      </c>
      <c r="N42" s="148">
        <v>18397.94707220923</v>
      </c>
      <c r="O42" s="148">
        <v>18242.617710681232</v>
      </c>
      <c r="P42" s="148">
        <v>26256.632715201697</v>
      </c>
      <c r="Q42" s="148">
        <v>15672.283470619504</v>
      </c>
      <c r="R42" s="148">
        <v>17462.573799999998</v>
      </c>
      <c r="S42" s="148">
        <v>23865.482200500039</v>
      </c>
      <c r="T42" s="148">
        <v>3720.3355340999969</v>
      </c>
      <c r="U42" s="148">
        <v>7780.4507493000001</v>
      </c>
      <c r="V42" s="353">
        <v>19962.713666700027</v>
      </c>
      <c r="W42" s="366">
        <v>7645.9350563999997</v>
      </c>
      <c r="X42" s="148">
        <v>17500.639667400032</v>
      </c>
      <c r="Y42" s="148"/>
      <c r="Z42" s="148"/>
      <c r="AA42" s="148"/>
      <c r="AB42" s="148"/>
      <c r="AC42" s="148"/>
      <c r="AD42" s="142"/>
      <c r="AE42" s="4">
        <v>35</v>
      </c>
    </row>
    <row r="43" spans="1:31">
      <c r="A43" s="88" t="s">
        <v>88</v>
      </c>
      <c r="B43" s="96">
        <f t="shared" si="26"/>
        <v>1324.1259234000024</v>
      </c>
      <c r="E43" s="143" t="s">
        <v>110</v>
      </c>
      <c r="F43" s="148">
        <v>0</v>
      </c>
      <c r="G43" s="148">
        <v>366.09616544251185</v>
      </c>
      <c r="H43" s="148">
        <v>269.70719398027717</v>
      </c>
      <c r="I43" s="148">
        <v>189.36188933769986</v>
      </c>
      <c r="J43" s="148">
        <v>913.92323544188866</v>
      </c>
      <c r="K43" s="148">
        <v>542.94394911989559</v>
      </c>
      <c r="L43" s="148">
        <v>903.7395771775407</v>
      </c>
      <c r="M43" s="148">
        <v>956.83030211049879</v>
      </c>
      <c r="N43" s="148">
        <v>801.31248962455072</v>
      </c>
      <c r="O43" s="148">
        <v>776.62073063450839</v>
      </c>
      <c r="P43" s="148">
        <v>1028.5080813266393</v>
      </c>
      <c r="Q43" s="148">
        <v>328.49230374185299</v>
      </c>
      <c r="R43" s="148">
        <v>1321.2457999999999</v>
      </c>
      <c r="S43" s="148">
        <v>1805.6999205000027</v>
      </c>
      <c r="T43" s="148">
        <v>281.48643809999976</v>
      </c>
      <c r="U43" s="148">
        <v>588.68114130000004</v>
      </c>
      <c r="V43" s="353">
        <v>1510.4103147000019</v>
      </c>
      <c r="W43" s="366">
        <v>578.50347239999996</v>
      </c>
      <c r="X43" s="148">
        <v>1324.1259234000024</v>
      </c>
      <c r="Y43" s="148"/>
      <c r="Z43" s="148"/>
      <c r="AA43" s="148"/>
      <c r="AB43" s="148"/>
      <c r="AC43" s="148"/>
      <c r="AD43" s="142"/>
      <c r="AE43" s="4">
        <v>36</v>
      </c>
    </row>
    <row r="44" spans="1:31">
      <c r="A44" s="88" t="s">
        <v>89</v>
      </c>
      <c r="B44" s="96">
        <f t="shared" si="26"/>
        <v>33351.014021400064</v>
      </c>
      <c r="E44" s="143" t="s">
        <v>110</v>
      </c>
      <c r="F44" s="148">
        <v>0</v>
      </c>
      <c r="G44" s="148">
        <v>23545.241421570521</v>
      </c>
      <c r="H44" s="148">
        <v>17911.327712705694</v>
      </c>
      <c r="I44" s="148">
        <v>12823.071161378241</v>
      </c>
      <c r="J44" s="148">
        <v>63062.717127000782</v>
      </c>
      <c r="K44" s="148">
        <v>40027.862320665714</v>
      </c>
      <c r="L44" s="148">
        <v>74919.87397937139</v>
      </c>
      <c r="M44" s="148">
        <v>86140.330326753567</v>
      </c>
      <c r="N44" s="148">
        <v>78703.631321039778</v>
      </c>
      <c r="O44" s="148">
        <v>78920.942766611945</v>
      </c>
      <c r="P44" s="148">
        <v>113677.58713517184</v>
      </c>
      <c r="Q44" s="148">
        <v>38675.787691370002</v>
      </c>
      <c r="R44" s="148">
        <v>33278.471799999999</v>
      </c>
      <c r="S44" s="148">
        <v>45480.510805500075</v>
      </c>
      <c r="T44" s="148">
        <v>7089.8529950999955</v>
      </c>
      <c r="U44" s="148">
        <v>14827.225002300003</v>
      </c>
      <c r="V44" s="353">
        <v>38042.994773700055</v>
      </c>
      <c r="W44" s="366">
        <v>14570.878100400001</v>
      </c>
      <c r="X44" s="148">
        <v>33351.014021400064</v>
      </c>
      <c r="Y44" s="148"/>
      <c r="Z44" s="148"/>
      <c r="AA44" s="148"/>
      <c r="AB44" s="148"/>
      <c r="AC44" s="148"/>
      <c r="AD44" s="142"/>
      <c r="AE44" s="4">
        <v>37</v>
      </c>
    </row>
    <row r="45" spans="1:31">
      <c r="A45" s="88" t="s">
        <v>90</v>
      </c>
      <c r="B45" s="96">
        <f t="shared" si="26"/>
        <v>0</v>
      </c>
      <c r="E45" s="143" t="s">
        <v>110</v>
      </c>
      <c r="F45" s="148">
        <v>0</v>
      </c>
      <c r="G45" s="148">
        <v>0</v>
      </c>
      <c r="H45" s="148">
        <v>0</v>
      </c>
      <c r="I45" s="148">
        <v>0</v>
      </c>
      <c r="J45" s="148">
        <v>0</v>
      </c>
      <c r="K45" s="148">
        <v>2.4594793348612671</v>
      </c>
      <c r="L45" s="148">
        <v>4.619171116715723</v>
      </c>
      <c r="M45" s="148">
        <v>5.3280707674052579</v>
      </c>
      <c r="N45" s="148">
        <v>4.8658631030471691</v>
      </c>
      <c r="O45" s="148">
        <v>0</v>
      </c>
      <c r="P45" s="148">
        <v>0</v>
      </c>
      <c r="Q45" s="148">
        <v>0</v>
      </c>
      <c r="R45" s="148">
        <v>0</v>
      </c>
      <c r="S45" s="148">
        <v>0</v>
      </c>
      <c r="T45" s="148">
        <v>0</v>
      </c>
      <c r="U45" s="148">
        <v>0</v>
      </c>
      <c r="V45" s="353">
        <v>0</v>
      </c>
      <c r="W45" s="366">
        <v>0</v>
      </c>
      <c r="X45" s="148">
        <v>0</v>
      </c>
      <c r="Y45" s="148"/>
      <c r="Z45" s="148"/>
      <c r="AA45" s="148"/>
      <c r="AB45" s="148"/>
      <c r="AC45" s="148"/>
      <c r="AD45" s="142"/>
      <c r="AE45" s="4">
        <v>38</v>
      </c>
    </row>
    <row r="46" spans="1:31">
      <c r="A46" s="88" t="s">
        <v>91</v>
      </c>
      <c r="B46" s="96">
        <f t="shared" si="26"/>
        <v>41269.678410600078</v>
      </c>
      <c r="E46" s="143" t="s">
        <v>110</v>
      </c>
      <c r="F46" s="148">
        <v>0</v>
      </c>
      <c r="G46" s="148">
        <v>15713.692481067332</v>
      </c>
      <c r="H46" s="148">
        <v>11948.801248173759</v>
      </c>
      <c r="I46" s="148">
        <v>8553.4769417167608</v>
      </c>
      <c r="J46" s="148">
        <v>42074.723195627645</v>
      </c>
      <c r="K46" s="148">
        <v>26698.96123528211</v>
      </c>
      <c r="L46" s="148">
        <v>50143.568533493868</v>
      </c>
      <c r="M46" s="148">
        <v>57839.052705769922</v>
      </c>
      <c r="N46" s="148">
        <v>52821.541747889489</v>
      </c>
      <c r="O46" s="148">
        <v>52193.706149368401</v>
      </c>
      <c r="P46" s="148">
        <v>75044.476380551496</v>
      </c>
      <c r="Q46" s="148">
        <v>23490.483609905295</v>
      </c>
      <c r="R46" s="148">
        <v>41179.912200000006</v>
      </c>
      <c r="S46" s="148">
        <v>56279.130034500093</v>
      </c>
      <c r="T46" s="148">
        <v>8773.2250928999947</v>
      </c>
      <c r="U46" s="148">
        <v>18347.712221700003</v>
      </c>
      <c r="V46" s="353">
        <v>47075.694882300064</v>
      </c>
      <c r="W46" s="366">
        <v>18030.499851600001</v>
      </c>
      <c r="X46" s="148">
        <v>41269.678410600078</v>
      </c>
      <c r="Y46" s="148"/>
      <c r="Z46" s="148"/>
      <c r="AA46" s="148"/>
      <c r="AB46" s="148"/>
      <c r="AC46" s="148"/>
      <c r="AD46" s="142"/>
      <c r="AE46" s="4">
        <v>39</v>
      </c>
    </row>
    <row r="47" spans="1:31">
      <c r="A47" s="88" t="s">
        <v>92</v>
      </c>
      <c r="B47" s="96">
        <f t="shared" si="26"/>
        <v>38601.858200400071</v>
      </c>
      <c r="E47" s="143" t="s">
        <v>110</v>
      </c>
      <c r="F47" s="148">
        <v>0</v>
      </c>
      <c r="G47" s="148">
        <v>22041.699080455528</v>
      </c>
      <c r="H47" s="148">
        <v>16765.517919487305</v>
      </c>
      <c r="I47" s="148">
        <v>12001.494372683741</v>
      </c>
      <c r="J47" s="148">
        <v>59035.589515858483</v>
      </c>
      <c r="K47" s="148">
        <v>37465.55530970158</v>
      </c>
      <c r="L47" s="148">
        <v>69783.335877291916</v>
      </c>
      <c r="M47" s="148">
        <v>77756.23314808491</v>
      </c>
      <c r="N47" s="148">
        <v>71605.824944082764</v>
      </c>
      <c r="O47" s="148">
        <v>69443.5551513315</v>
      </c>
      <c r="P47" s="148">
        <v>100023.35095035458</v>
      </c>
      <c r="Q47" s="148">
        <v>34283.659830167184</v>
      </c>
      <c r="R47" s="148">
        <v>38517.894800000002</v>
      </c>
      <c r="S47" s="148">
        <v>52641.044973000084</v>
      </c>
      <c r="T47" s="148">
        <v>8206.0923185999945</v>
      </c>
      <c r="U47" s="148">
        <v>17161.650217800001</v>
      </c>
      <c r="V47" s="353">
        <v>44032.552918200061</v>
      </c>
      <c r="W47" s="366">
        <v>16864.9435944</v>
      </c>
      <c r="X47" s="148">
        <v>38601.858200400071</v>
      </c>
      <c r="Y47" s="148"/>
      <c r="Z47" s="148"/>
      <c r="AA47" s="148"/>
      <c r="AB47" s="148"/>
      <c r="AC47" s="148"/>
      <c r="AD47" s="142"/>
      <c r="AE47" s="4">
        <v>40</v>
      </c>
    </row>
    <row r="48" spans="1:31">
      <c r="A48" s="88" t="s">
        <v>93</v>
      </c>
      <c r="B48" s="96">
        <f t="shared" si="26"/>
        <v>1102.351138200002</v>
      </c>
      <c r="E48" s="143" t="s">
        <v>110</v>
      </c>
      <c r="F48" s="148">
        <v>0</v>
      </c>
      <c r="G48" s="148">
        <v>4121.539046061368</v>
      </c>
      <c r="H48" s="148">
        <v>3239.6996309832657</v>
      </c>
      <c r="I48" s="148">
        <v>2322.1479937852096</v>
      </c>
      <c r="J48" s="148">
        <v>13223.37880634545</v>
      </c>
      <c r="K48" s="148">
        <v>8469.4159363883318</v>
      </c>
      <c r="L48" s="148">
        <v>16053.806121702906</v>
      </c>
      <c r="M48" s="148">
        <v>18164.982763131437</v>
      </c>
      <c r="N48" s="148">
        <v>17227.641062822004</v>
      </c>
      <c r="O48" s="148">
        <v>18610.13422576735</v>
      </c>
      <c r="P48" s="148">
        <v>27327.51937764266</v>
      </c>
      <c r="Q48" s="148">
        <v>9728.5359288020954</v>
      </c>
      <c r="R48" s="148">
        <v>1099.9534000000001</v>
      </c>
      <c r="S48" s="148">
        <v>1503.2674215000025</v>
      </c>
      <c r="T48" s="148">
        <v>234.34092629999981</v>
      </c>
      <c r="U48" s="148">
        <v>490.08429990000002</v>
      </c>
      <c r="V48" s="353">
        <v>1257.4351881000016</v>
      </c>
      <c r="W48" s="366">
        <v>481.61126519999999</v>
      </c>
      <c r="X48" s="148">
        <v>1102.351138200002</v>
      </c>
      <c r="Y48" s="148"/>
      <c r="Z48" s="148"/>
      <c r="AA48" s="148"/>
      <c r="AB48" s="148"/>
      <c r="AC48" s="148"/>
      <c r="AD48" s="142"/>
      <c r="AE48" s="4">
        <v>41</v>
      </c>
    </row>
    <row r="49" spans="1:31">
      <c r="A49" s="88" t="s">
        <v>94</v>
      </c>
      <c r="B49" s="96">
        <f t="shared" si="26"/>
        <v>0</v>
      </c>
      <c r="E49" s="143" t="s">
        <v>110</v>
      </c>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2"/>
      <c r="AE49" s="4">
        <v>42</v>
      </c>
    </row>
    <row r="50" spans="1:31">
      <c r="A50" s="140" t="s">
        <v>50</v>
      </c>
      <c r="B50" s="141"/>
      <c r="F50" s="22"/>
      <c r="G50" s="22"/>
      <c r="H50" s="22"/>
      <c r="I50" s="22"/>
      <c r="J50" s="22"/>
      <c r="K50" s="22"/>
      <c r="L50" s="22"/>
      <c r="M50" s="22"/>
      <c r="N50" s="22"/>
      <c r="O50" s="22"/>
      <c r="P50" s="22"/>
      <c r="Q50" s="22"/>
      <c r="R50" s="22"/>
      <c r="S50" s="22"/>
      <c r="T50" s="22"/>
      <c r="U50" s="22"/>
      <c r="V50" s="22"/>
      <c r="W50" s="22"/>
      <c r="X50" s="22"/>
      <c r="Y50" s="22"/>
      <c r="Z50" s="22"/>
      <c r="AA50" s="22"/>
      <c r="AB50" s="22"/>
      <c r="AC50" s="22"/>
      <c r="AD50" s="142"/>
      <c r="AE50" s="4">
        <v>43</v>
      </c>
    </row>
    <row r="51" spans="1:31">
      <c r="A51" s="1" t="s">
        <v>59</v>
      </c>
      <c r="B51" s="31">
        <f>HLOOKUP($B$7,$F$8:$AC$75,AE51,FALSE)</f>
        <v>4545571</v>
      </c>
      <c r="F51" s="32">
        <f>$F$4</f>
        <v>4545571</v>
      </c>
      <c r="G51" s="32">
        <f t="shared" ref="G51:Q51" si="27">$F$4</f>
        <v>4545571</v>
      </c>
      <c r="H51" s="32">
        <f t="shared" si="27"/>
        <v>4545571</v>
      </c>
      <c r="I51" s="32">
        <f t="shared" si="27"/>
        <v>4545571</v>
      </c>
      <c r="J51" s="32">
        <f t="shared" si="27"/>
        <v>4545571</v>
      </c>
      <c r="K51" s="32">
        <f t="shared" si="27"/>
        <v>4545571</v>
      </c>
      <c r="L51" s="32">
        <f t="shared" si="27"/>
        <v>4545571</v>
      </c>
      <c r="M51" s="32">
        <f t="shared" si="27"/>
        <v>4545571</v>
      </c>
      <c r="N51" s="32">
        <f t="shared" si="27"/>
        <v>4545571</v>
      </c>
      <c r="O51" s="32">
        <f t="shared" si="27"/>
        <v>4545571</v>
      </c>
      <c r="P51" s="32">
        <f t="shared" si="27"/>
        <v>4545571</v>
      </c>
      <c r="Q51" s="32">
        <f t="shared" si="27"/>
        <v>4545571</v>
      </c>
      <c r="R51" s="32">
        <f>$G$4</f>
        <v>4545571</v>
      </c>
      <c r="S51" s="32">
        <f t="shared" ref="S51:AC51" si="28">$G$4</f>
        <v>4545571</v>
      </c>
      <c r="T51" s="32">
        <f t="shared" si="28"/>
        <v>4545571</v>
      </c>
      <c r="U51" s="32">
        <f t="shared" si="28"/>
        <v>4545571</v>
      </c>
      <c r="V51" s="32">
        <f t="shared" si="28"/>
        <v>4545571</v>
      </c>
      <c r="W51" s="32">
        <f t="shared" si="28"/>
        <v>4545571</v>
      </c>
      <c r="X51" s="32">
        <f t="shared" si="28"/>
        <v>4545571</v>
      </c>
      <c r="Y51" s="32">
        <f t="shared" si="28"/>
        <v>4545571</v>
      </c>
      <c r="Z51" s="32">
        <f t="shared" si="28"/>
        <v>4545571</v>
      </c>
      <c r="AA51" s="32">
        <f t="shared" si="28"/>
        <v>4545571</v>
      </c>
      <c r="AB51" s="32">
        <f t="shared" si="28"/>
        <v>4545571</v>
      </c>
      <c r="AC51" s="32">
        <f t="shared" si="28"/>
        <v>4545571</v>
      </c>
      <c r="AD51" s="149"/>
      <c r="AE51" s="4">
        <v>44</v>
      </c>
    </row>
    <row r="52" spans="1:31">
      <c r="A52" s="1" t="s">
        <v>60</v>
      </c>
      <c r="B52" s="31">
        <f>HLOOKUP($B$7,$F$8:$AC$75,AE52,FALSE)</f>
        <v>2651583.0833333335</v>
      </c>
      <c r="F52" s="33">
        <f t="shared" ref="F52:AC52" si="29">F51*(F9/12)</f>
        <v>378797.58333333331</v>
      </c>
      <c r="G52" s="33">
        <f t="shared" si="29"/>
        <v>757595.16666666663</v>
      </c>
      <c r="H52" s="33">
        <f t="shared" si="29"/>
        <v>1136392.75</v>
      </c>
      <c r="I52" s="33">
        <f t="shared" si="29"/>
        <v>1515190.3333333333</v>
      </c>
      <c r="J52" s="33">
        <f t="shared" si="29"/>
        <v>1893987.9166666667</v>
      </c>
      <c r="K52" s="33">
        <f t="shared" si="29"/>
        <v>2272785.5</v>
      </c>
      <c r="L52" s="33">
        <f t="shared" si="29"/>
        <v>2651583.0833333335</v>
      </c>
      <c r="M52" s="33">
        <f t="shared" si="29"/>
        <v>3030380.6666666665</v>
      </c>
      <c r="N52" s="33">
        <f t="shared" si="29"/>
        <v>3409178.25</v>
      </c>
      <c r="O52" s="33">
        <f t="shared" si="29"/>
        <v>3787975.8333333335</v>
      </c>
      <c r="P52" s="33">
        <f t="shared" si="29"/>
        <v>4166773.4166666665</v>
      </c>
      <c r="Q52" s="33">
        <f t="shared" si="29"/>
        <v>4545571</v>
      </c>
      <c r="R52" s="33">
        <f t="shared" si="29"/>
        <v>378797.58333333331</v>
      </c>
      <c r="S52" s="33">
        <f t="shared" si="29"/>
        <v>757595.16666666663</v>
      </c>
      <c r="T52" s="33">
        <f t="shared" si="29"/>
        <v>1136392.75</v>
      </c>
      <c r="U52" s="33">
        <f t="shared" si="29"/>
        <v>1515190.3333333333</v>
      </c>
      <c r="V52" s="33">
        <f t="shared" si="29"/>
        <v>1893987.9166666667</v>
      </c>
      <c r="W52" s="33">
        <f t="shared" si="29"/>
        <v>2272785.5</v>
      </c>
      <c r="X52" s="33">
        <f t="shared" si="29"/>
        <v>2651583.0833333335</v>
      </c>
      <c r="Y52" s="33">
        <f t="shared" si="29"/>
        <v>3030380.6666666665</v>
      </c>
      <c r="Z52" s="33">
        <f t="shared" si="29"/>
        <v>3409178.25</v>
      </c>
      <c r="AA52" s="33">
        <f t="shared" si="29"/>
        <v>3787975.8333333335</v>
      </c>
      <c r="AB52" s="33">
        <f t="shared" si="29"/>
        <v>4166773.4166666665</v>
      </c>
      <c r="AC52" s="33">
        <f t="shared" si="29"/>
        <v>4545571</v>
      </c>
      <c r="AD52" s="139"/>
      <c r="AE52" s="4">
        <v>45</v>
      </c>
    </row>
    <row r="53" spans="1:31">
      <c r="A53" s="84" t="s">
        <v>55</v>
      </c>
      <c r="B53" s="96">
        <f>HLOOKUP($B$7,$F$8:$AC$75,AE53,FALSE)</f>
        <v>841018.97</v>
      </c>
      <c r="F53" s="36">
        <f>F40</f>
        <v>2163.5499999999997</v>
      </c>
      <c r="G53" s="36">
        <f>F53+G40</f>
        <v>36721.300000000003</v>
      </c>
      <c r="H53" s="36">
        <f t="shared" ref="H53:Q53" si="30">G53+H40</f>
        <v>107096.47</v>
      </c>
      <c r="I53" s="36">
        <f t="shared" si="30"/>
        <v>184264.54</v>
      </c>
      <c r="J53" s="36">
        <f t="shared" si="30"/>
        <v>322757.68</v>
      </c>
      <c r="K53" s="36">
        <f t="shared" si="30"/>
        <v>415250.12</v>
      </c>
      <c r="L53" s="36">
        <f t="shared" si="30"/>
        <v>501605.83999999997</v>
      </c>
      <c r="M53" s="36">
        <f t="shared" si="30"/>
        <v>536853.55999999994</v>
      </c>
      <c r="N53" s="36">
        <f t="shared" si="30"/>
        <v>754590.5</v>
      </c>
      <c r="O53" s="36">
        <f t="shared" si="30"/>
        <v>809893.55999999994</v>
      </c>
      <c r="P53" s="36">
        <f t="shared" si="30"/>
        <v>967739.5199999999</v>
      </c>
      <c r="Q53" s="36">
        <f t="shared" si="30"/>
        <v>1118912.29</v>
      </c>
      <c r="R53" s="36">
        <f>R40</f>
        <v>45999.969999999994</v>
      </c>
      <c r="S53" s="36">
        <f t="shared" ref="S53:AC53" si="31">R53+S40</f>
        <v>51461.219999999994</v>
      </c>
      <c r="T53" s="36">
        <f t="shared" si="31"/>
        <v>402156.96999999991</v>
      </c>
      <c r="U53" s="36">
        <f t="shared" si="31"/>
        <v>490153.7699999999</v>
      </c>
      <c r="V53" s="36">
        <f t="shared" si="31"/>
        <v>557673.96</v>
      </c>
      <c r="W53" s="36">
        <f t="shared" si="31"/>
        <v>615667.85</v>
      </c>
      <c r="X53" s="36">
        <f t="shared" si="31"/>
        <v>841018.97</v>
      </c>
      <c r="Y53" s="36">
        <f t="shared" si="31"/>
        <v>841018.97</v>
      </c>
      <c r="Z53" s="36">
        <f t="shared" si="31"/>
        <v>841018.97</v>
      </c>
      <c r="AA53" s="36">
        <f t="shared" si="31"/>
        <v>841018.97</v>
      </c>
      <c r="AB53" s="36">
        <f t="shared" si="31"/>
        <v>841018.97</v>
      </c>
      <c r="AC53" s="36">
        <f t="shared" si="31"/>
        <v>841018.97</v>
      </c>
      <c r="AD53" s="150"/>
      <c r="AE53" s="4">
        <v>46</v>
      </c>
    </row>
    <row r="54" spans="1:31">
      <c r="A54" s="84" t="s">
        <v>14</v>
      </c>
      <c r="B54" s="96">
        <f>HLOOKUP($B$7,$F$8:$AC$75,AE54,FALSE)</f>
        <v>133149.66736140026</v>
      </c>
      <c r="E54" s="3"/>
      <c r="F54" s="36">
        <f>SUM(F42:F49)</f>
        <v>0</v>
      </c>
      <c r="G54" s="36">
        <f t="shared" ref="G54:Q54" si="32">SUM(G42:G49)</f>
        <v>71415.800163762586</v>
      </c>
      <c r="H54" s="36">
        <f t="shared" si="32"/>
        <v>54529.049749669779</v>
      </c>
      <c r="I54" s="36">
        <f t="shared" si="32"/>
        <v>39021.587777818655</v>
      </c>
      <c r="J54" s="36">
        <f t="shared" si="32"/>
        <v>193804.28638314159</v>
      </c>
      <c r="K54" s="36">
        <f t="shared" si="32"/>
        <v>123085.25873840379</v>
      </c>
      <c r="L54" s="36">
        <f t="shared" si="32"/>
        <v>230355.38263538052</v>
      </c>
      <c r="M54" s="36">
        <f t="shared" si="32"/>
        <v>261566.37688733952</v>
      </c>
      <c r="N54" s="36">
        <f t="shared" si="32"/>
        <v>239562.76450077083</v>
      </c>
      <c r="O54" s="36">
        <f t="shared" si="32"/>
        <v>238187.57673439491</v>
      </c>
      <c r="P54" s="36">
        <f t="shared" si="32"/>
        <v>343358.0746402489</v>
      </c>
      <c r="Q54" s="36">
        <f t="shared" si="32"/>
        <v>122179.24283460595</v>
      </c>
      <c r="R54" s="36">
        <f>SUM(R42:R49)</f>
        <v>132860.05180000002</v>
      </c>
      <c r="S54" s="36">
        <f t="shared" ref="S54:AC54" si="33">SUM(S42:S49)</f>
        <v>181575.13535550027</v>
      </c>
      <c r="T54" s="36">
        <f t="shared" si="33"/>
        <v>28305.333305099979</v>
      </c>
      <c r="U54" s="36">
        <f t="shared" si="33"/>
        <v>59195.803632300005</v>
      </c>
      <c r="V54" s="36">
        <f t="shared" si="33"/>
        <v>151881.8017437002</v>
      </c>
      <c r="W54" s="36">
        <f t="shared" si="33"/>
        <v>58172.371340400001</v>
      </c>
      <c r="X54" s="36">
        <f t="shared" si="33"/>
        <v>133149.66736140026</v>
      </c>
      <c r="Y54" s="36">
        <f t="shared" si="33"/>
        <v>0</v>
      </c>
      <c r="Z54" s="36">
        <f t="shared" si="33"/>
        <v>0</v>
      </c>
      <c r="AA54" s="36">
        <f t="shared" si="33"/>
        <v>0</v>
      </c>
      <c r="AB54" s="36">
        <f t="shared" si="33"/>
        <v>0</v>
      </c>
      <c r="AC54" s="36">
        <f t="shared" si="33"/>
        <v>0</v>
      </c>
      <c r="AD54" s="150"/>
      <c r="AE54" s="4">
        <v>47</v>
      </c>
    </row>
    <row r="55" spans="1:31">
      <c r="A55" s="89" t="s">
        <v>56</v>
      </c>
      <c r="B55" s="34">
        <f>HLOOKUP($B$7,$F$8:$AC$75,AE55,FALSE)</f>
        <v>974168.6373614003</v>
      </c>
      <c r="C55" s="90"/>
      <c r="D55" s="90"/>
      <c r="E55" s="91"/>
      <c r="F55" s="35">
        <f>F53+F54</f>
        <v>2163.5499999999997</v>
      </c>
      <c r="G55" s="35">
        <f>G53+G54</f>
        <v>108137.10016376259</v>
      </c>
      <c r="H55" s="35">
        <f>H53+H54</f>
        <v>161625.51974966977</v>
      </c>
      <c r="I55" s="35">
        <f t="shared" ref="I55:Q55" si="34">I53+I54</f>
        <v>223286.12777781865</v>
      </c>
      <c r="J55" s="35">
        <f t="shared" si="34"/>
        <v>516561.96638314158</v>
      </c>
      <c r="K55" s="35">
        <f t="shared" si="34"/>
        <v>538335.37873840379</v>
      </c>
      <c r="L55" s="35">
        <f t="shared" si="34"/>
        <v>731961.22263538046</v>
      </c>
      <c r="M55" s="35">
        <f t="shared" si="34"/>
        <v>798419.93688733946</v>
      </c>
      <c r="N55" s="35">
        <f t="shared" si="34"/>
        <v>994153.26450077083</v>
      </c>
      <c r="O55" s="35">
        <f t="shared" si="34"/>
        <v>1048081.1367343948</v>
      </c>
      <c r="P55" s="35">
        <f t="shared" si="34"/>
        <v>1311097.5946402489</v>
      </c>
      <c r="Q55" s="35">
        <f t="shared" si="34"/>
        <v>1241091.532834606</v>
      </c>
      <c r="R55" s="35">
        <f>R53+R54</f>
        <v>178860.02180000002</v>
      </c>
      <c r="S55" s="35">
        <f>S53+S54</f>
        <v>233036.35535550027</v>
      </c>
      <c r="T55" s="35">
        <f>T53+T54</f>
        <v>430462.30330509989</v>
      </c>
      <c r="U55" s="35">
        <f t="shared" ref="U55:AC55" si="35">U53+U54</f>
        <v>549349.5736322999</v>
      </c>
      <c r="V55" s="35">
        <f t="shared" si="35"/>
        <v>709555.76174370013</v>
      </c>
      <c r="W55" s="35">
        <f t="shared" si="35"/>
        <v>673840.22134039993</v>
      </c>
      <c r="X55" s="35">
        <f t="shared" si="35"/>
        <v>974168.6373614003</v>
      </c>
      <c r="Y55" s="35">
        <f t="shared" si="35"/>
        <v>841018.97</v>
      </c>
      <c r="Z55" s="35">
        <f t="shared" si="35"/>
        <v>841018.97</v>
      </c>
      <c r="AA55" s="35">
        <f t="shared" si="35"/>
        <v>841018.97</v>
      </c>
      <c r="AB55" s="35">
        <f t="shared" si="35"/>
        <v>841018.97</v>
      </c>
      <c r="AC55" s="35">
        <f t="shared" si="35"/>
        <v>841018.97</v>
      </c>
      <c r="AD55" s="150"/>
      <c r="AE55" s="4">
        <v>48</v>
      </c>
    </row>
    <row r="56" spans="1:31">
      <c r="A56" s="84" t="s">
        <v>72</v>
      </c>
      <c r="B56" s="86">
        <f>IFERROR(HLOOKUP($B$7,$F$8:$AC$75,AE56,FALSE),"-  ")</f>
        <v>0.18501943320212136</v>
      </c>
      <c r="F56" s="86">
        <f>IFERROR(F53/F51,"-  ")</f>
        <v>4.7596880567919844E-4</v>
      </c>
      <c r="G56" s="86">
        <f t="shared" ref="G56:Q56" si="36">IFERROR(G53/G51,"-  ")</f>
        <v>8.0784790293672686E-3</v>
      </c>
      <c r="H56" s="86">
        <f t="shared" si="36"/>
        <v>2.3560619776921317E-2</v>
      </c>
      <c r="I56" s="86">
        <f t="shared" si="36"/>
        <v>4.0537160237954707E-2</v>
      </c>
      <c r="J56" s="86">
        <f t="shared" si="36"/>
        <v>7.100487045521893E-2</v>
      </c>
      <c r="K56" s="86">
        <f t="shared" si="36"/>
        <v>9.1352685944186107E-2</v>
      </c>
      <c r="L56" s="86">
        <f t="shared" si="36"/>
        <v>0.11035045762127574</v>
      </c>
      <c r="M56" s="86">
        <f t="shared" si="36"/>
        <v>0.11810475735611653</v>
      </c>
      <c r="N56" s="86">
        <f t="shared" si="36"/>
        <v>0.16600565693506933</v>
      </c>
      <c r="O56" s="86">
        <f t="shared" si="36"/>
        <v>0.17817201843288774</v>
      </c>
      <c r="P56" s="86">
        <f t="shared" si="36"/>
        <v>0.21289723997271187</v>
      </c>
      <c r="Q56" s="86">
        <f t="shared" si="36"/>
        <v>0.24615439732434055</v>
      </c>
      <c r="R56" s="86">
        <f>IFERROR(R53/R51,"-  ")</f>
        <v>1.0119734132411526E-2</v>
      </c>
      <c r="S56" s="86">
        <f t="shared" ref="S56:AC56" si="37">IFERROR(S53/S51,"-  ")</f>
        <v>1.1321178351410636E-2</v>
      </c>
      <c r="T56" s="86">
        <f t="shared" si="37"/>
        <v>8.8472266740526093E-2</v>
      </c>
      <c r="U56" s="86">
        <f t="shared" si="37"/>
        <v>0.10783106676806938</v>
      </c>
      <c r="V56" s="86">
        <f t="shared" si="37"/>
        <v>0.12268512800702046</v>
      </c>
      <c r="W56" s="86">
        <f t="shared" si="37"/>
        <v>0.13544345693863322</v>
      </c>
      <c r="X56" s="86">
        <f t="shared" si="37"/>
        <v>0.18501943320212136</v>
      </c>
      <c r="Y56" s="86">
        <f t="shared" si="37"/>
        <v>0.18501943320212136</v>
      </c>
      <c r="Z56" s="86">
        <f t="shared" si="37"/>
        <v>0.18501943320212136</v>
      </c>
      <c r="AA56" s="86">
        <f t="shared" si="37"/>
        <v>0.18501943320212136</v>
      </c>
      <c r="AB56" s="86">
        <f t="shared" si="37"/>
        <v>0.18501943320212136</v>
      </c>
      <c r="AC56" s="86">
        <f t="shared" si="37"/>
        <v>0.18501943320212136</v>
      </c>
      <c r="AD56" s="147"/>
      <c r="AE56" s="4">
        <v>49</v>
      </c>
    </row>
    <row r="57" spans="1:31">
      <c r="A57" s="84" t="s">
        <v>73</v>
      </c>
      <c r="B57" s="86">
        <f>IFERROR(HLOOKUP($B$7,$F$8:$AC$75,AE57,FALSE),"-  ")</f>
        <v>0.21431160955607123</v>
      </c>
      <c r="F57" s="86">
        <f>IFERROR(F55/F51,"-  ")</f>
        <v>4.7596880567919844E-4</v>
      </c>
      <c r="G57" s="86">
        <f t="shared" ref="G57:Q57" si="38">IFERROR(G55/G51,"-  ")</f>
        <v>2.3789552547691498E-2</v>
      </c>
      <c r="H57" s="86">
        <f t="shared" si="38"/>
        <v>3.5556703382186694E-2</v>
      </c>
      <c r="I57" s="86">
        <f t="shared" si="38"/>
        <v>4.9121689613432204E-2</v>
      </c>
      <c r="J57" s="86">
        <f t="shared" si="38"/>
        <v>0.11364072112901583</v>
      </c>
      <c r="K57" s="86">
        <f t="shared" si="38"/>
        <v>0.1184307491266562</v>
      </c>
      <c r="L57" s="86">
        <f t="shared" si="38"/>
        <v>0.16102734345924427</v>
      </c>
      <c r="M57" s="86">
        <f t="shared" si="38"/>
        <v>0.17564788601637493</v>
      </c>
      <c r="N57" s="86">
        <f t="shared" si="38"/>
        <v>0.21870811488826614</v>
      </c>
      <c r="O57" s="86">
        <f t="shared" si="38"/>
        <v>0.23057194282839161</v>
      </c>
      <c r="P57" s="86">
        <f t="shared" si="38"/>
        <v>0.28843408113969599</v>
      </c>
      <c r="Q57" s="86">
        <f t="shared" si="38"/>
        <v>0.27303314211451235</v>
      </c>
      <c r="R57" s="86">
        <f>IFERROR(R55/R51,"-  ")</f>
        <v>3.934819669520067E-2</v>
      </c>
      <c r="S57" s="86">
        <f t="shared" ref="S57:AC57" si="39">IFERROR(S55/S51,"-  ")</f>
        <v>5.1266684725747386E-2</v>
      </c>
      <c r="T57" s="86">
        <f t="shared" si="39"/>
        <v>9.4699280531554755E-2</v>
      </c>
      <c r="U57" s="86">
        <f t="shared" si="39"/>
        <v>0.12085380992449571</v>
      </c>
      <c r="V57" s="86">
        <f t="shared" si="39"/>
        <v>0.15609826834597901</v>
      </c>
      <c r="W57" s="86">
        <f t="shared" si="39"/>
        <v>0.14824105075916755</v>
      </c>
      <c r="X57" s="86">
        <f t="shared" si="39"/>
        <v>0.21431160955607123</v>
      </c>
      <c r="Y57" s="86">
        <f t="shared" si="39"/>
        <v>0.18501943320212136</v>
      </c>
      <c r="Z57" s="86">
        <f t="shared" si="39"/>
        <v>0.18501943320212136</v>
      </c>
      <c r="AA57" s="86">
        <f t="shared" si="39"/>
        <v>0.18501943320212136</v>
      </c>
      <c r="AB57" s="86">
        <f t="shared" si="39"/>
        <v>0.18501943320212136</v>
      </c>
      <c r="AC57" s="86">
        <f t="shared" si="39"/>
        <v>0.18501943320212136</v>
      </c>
      <c r="AD57" s="147"/>
      <c r="AE57" s="4">
        <v>50</v>
      </c>
    </row>
    <row r="58" spans="1:31">
      <c r="A58" s="84" t="s">
        <v>74</v>
      </c>
      <c r="B58" s="86">
        <f>IFERROR(HLOOKUP($B$7,$F$8:$AC$75,AE58,FALSE),"-  ")</f>
        <v>0.31717617120363661</v>
      </c>
      <c r="F58" s="86">
        <f>IFERROR(F53/F52,"-  ")</f>
        <v>5.7116256681503819E-3</v>
      </c>
      <c r="G58" s="86">
        <f t="shared" ref="G58:Q58" si="40">IFERROR(G53/G52,"-  ")</f>
        <v>4.8470874176203611E-2</v>
      </c>
      <c r="H58" s="86">
        <f t="shared" si="40"/>
        <v>9.4242479107685267E-2</v>
      </c>
      <c r="I58" s="86">
        <f t="shared" si="40"/>
        <v>0.12161148071386413</v>
      </c>
      <c r="J58" s="86">
        <f t="shared" si="40"/>
        <v>0.17041168909252544</v>
      </c>
      <c r="K58" s="86">
        <f t="shared" si="40"/>
        <v>0.18270537188837221</v>
      </c>
      <c r="L58" s="86">
        <f t="shared" si="40"/>
        <v>0.18917221306504411</v>
      </c>
      <c r="M58" s="86">
        <f t="shared" si="40"/>
        <v>0.17715713603417479</v>
      </c>
      <c r="N58" s="86">
        <f t="shared" si="40"/>
        <v>0.22134087591342577</v>
      </c>
      <c r="O58" s="86">
        <f t="shared" si="40"/>
        <v>0.21380642211946527</v>
      </c>
      <c r="P58" s="86">
        <f t="shared" si="40"/>
        <v>0.2322515345156857</v>
      </c>
      <c r="Q58" s="86">
        <f t="shared" si="40"/>
        <v>0.24615439732434055</v>
      </c>
      <c r="R58" s="86">
        <f>IFERROR(R53/R52,"-  ")</f>
        <v>0.12143680958893832</v>
      </c>
      <c r="S58" s="86">
        <f t="shared" ref="S58:AC58" si="41">IFERROR(S53/S52,"-  ")</f>
        <v>6.7927070108463813E-2</v>
      </c>
      <c r="T58" s="86">
        <f t="shared" si="41"/>
        <v>0.35388906696210437</v>
      </c>
      <c r="U58" s="86">
        <f t="shared" si="41"/>
        <v>0.32349320030420814</v>
      </c>
      <c r="V58" s="86">
        <f t="shared" si="41"/>
        <v>0.29444430721684905</v>
      </c>
      <c r="W58" s="86">
        <f t="shared" si="41"/>
        <v>0.27088691387726643</v>
      </c>
      <c r="X58" s="86">
        <f t="shared" si="41"/>
        <v>0.31717617120363661</v>
      </c>
      <c r="Y58" s="86">
        <f t="shared" si="41"/>
        <v>0.27752914980318205</v>
      </c>
      <c r="Z58" s="86">
        <f t="shared" si="41"/>
        <v>0.24669257760282848</v>
      </c>
      <c r="AA58" s="86">
        <f t="shared" si="41"/>
        <v>0.22202331984254561</v>
      </c>
      <c r="AB58" s="86">
        <f t="shared" si="41"/>
        <v>0.20183938167504148</v>
      </c>
      <c r="AC58" s="86">
        <f t="shared" si="41"/>
        <v>0.18501943320212136</v>
      </c>
      <c r="AD58" s="147"/>
      <c r="AE58" s="4">
        <v>51</v>
      </c>
    </row>
    <row r="59" spans="1:31">
      <c r="A59" s="140" t="s">
        <v>48</v>
      </c>
      <c r="B59" s="14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47"/>
      <c r="AE59" s="4">
        <v>52</v>
      </c>
    </row>
    <row r="60" spans="1:31">
      <c r="A60" s="1" t="s">
        <v>52</v>
      </c>
      <c r="B60" s="31">
        <f>HLOOKUP($B$7,$F$8:$AC$75,AE60,FALSE)</f>
        <v>18182284</v>
      </c>
      <c r="F60" s="100">
        <f>SUM($F$4:$I$4)</f>
        <v>18182284</v>
      </c>
      <c r="G60" s="100">
        <f t="shared" ref="G60:AC60" si="42">SUM($F$4:$I$4)</f>
        <v>18182284</v>
      </c>
      <c r="H60" s="100">
        <f t="shared" si="42"/>
        <v>18182284</v>
      </c>
      <c r="I60" s="100">
        <f t="shared" si="42"/>
        <v>18182284</v>
      </c>
      <c r="J60" s="100">
        <f t="shared" si="42"/>
        <v>18182284</v>
      </c>
      <c r="K60" s="100">
        <f t="shared" si="42"/>
        <v>18182284</v>
      </c>
      <c r="L60" s="100">
        <f t="shared" si="42"/>
        <v>18182284</v>
      </c>
      <c r="M60" s="100">
        <f t="shared" si="42"/>
        <v>18182284</v>
      </c>
      <c r="N60" s="100">
        <f t="shared" si="42"/>
        <v>18182284</v>
      </c>
      <c r="O60" s="100">
        <f t="shared" si="42"/>
        <v>18182284</v>
      </c>
      <c r="P60" s="100">
        <f t="shared" si="42"/>
        <v>18182284</v>
      </c>
      <c r="Q60" s="100">
        <f t="shared" si="42"/>
        <v>18182284</v>
      </c>
      <c r="R60" s="100">
        <f t="shared" si="42"/>
        <v>18182284</v>
      </c>
      <c r="S60" s="100">
        <f t="shared" si="42"/>
        <v>18182284</v>
      </c>
      <c r="T60" s="100">
        <f t="shared" si="42"/>
        <v>18182284</v>
      </c>
      <c r="U60" s="100">
        <f t="shared" si="42"/>
        <v>18182284</v>
      </c>
      <c r="V60" s="100">
        <f t="shared" si="42"/>
        <v>18182284</v>
      </c>
      <c r="W60" s="100">
        <f t="shared" si="42"/>
        <v>18182284</v>
      </c>
      <c r="X60" s="100">
        <f t="shared" si="42"/>
        <v>18182284</v>
      </c>
      <c r="Y60" s="100">
        <f t="shared" si="42"/>
        <v>18182284</v>
      </c>
      <c r="Z60" s="100">
        <f t="shared" si="42"/>
        <v>18182284</v>
      </c>
      <c r="AA60" s="100">
        <f t="shared" si="42"/>
        <v>18182284</v>
      </c>
      <c r="AB60" s="100">
        <f>SUM($F$4:$I$4)</f>
        <v>18182284</v>
      </c>
      <c r="AC60" s="100">
        <f t="shared" si="42"/>
        <v>18182284</v>
      </c>
      <c r="AD60" s="147"/>
      <c r="AE60" s="4">
        <v>53</v>
      </c>
    </row>
    <row r="61" spans="1:31">
      <c r="A61" s="84" t="s">
        <v>58</v>
      </c>
      <c r="B61" s="96">
        <f>HLOOKUP($B$7,$F$8:$AC$75,AE61,FALSE)</f>
        <v>1959931.2599999998</v>
      </c>
      <c r="F61" s="99">
        <f>F53</f>
        <v>2163.5499999999997</v>
      </c>
      <c r="G61" s="99">
        <f t="shared" ref="G61:Q61" si="43">G53</f>
        <v>36721.300000000003</v>
      </c>
      <c r="H61" s="99">
        <f t="shared" si="43"/>
        <v>107096.47</v>
      </c>
      <c r="I61" s="99">
        <f t="shared" si="43"/>
        <v>184264.54</v>
      </c>
      <c r="J61" s="99">
        <f t="shared" si="43"/>
        <v>322757.68</v>
      </c>
      <c r="K61" s="99">
        <f t="shared" si="43"/>
        <v>415250.12</v>
      </c>
      <c r="L61" s="99">
        <f t="shared" si="43"/>
        <v>501605.83999999997</v>
      </c>
      <c r="M61" s="99">
        <f t="shared" si="43"/>
        <v>536853.55999999994</v>
      </c>
      <c r="N61" s="99">
        <f t="shared" si="43"/>
        <v>754590.5</v>
      </c>
      <c r="O61" s="99">
        <f t="shared" si="43"/>
        <v>809893.55999999994</v>
      </c>
      <c r="P61" s="99">
        <f t="shared" si="43"/>
        <v>967739.5199999999</v>
      </c>
      <c r="Q61" s="99">
        <f t="shared" si="43"/>
        <v>1118912.29</v>
      </c>
      <c r="R61" s="99">
        <f>Q61+R40</f>
        <v>1164912.26</v>
      </c>
      <c r="S61" s="99">
        <f t="shared" ref="S61:AC61" si="44">R61+S40</f>
        <v>1170373.51</v>
      </c>
      <c r="T61" s="99">
        <f t="shared" si="44"/>
        <v>1521069.26</v>
      </c>
      <c r="U61" s="99">
        <f t="shared" si="44"/>
        <v>1609066.06</v>
      </c>
      <c r="V61" s="99">
        <f t="shared" si="44"/>
        <v>1676586.25</v>
      </c>
      <c r="W61" s="99">
        <f t="shared" si="44"/>
        <v>1734580.14</v>
      </c>
      <c r="X61" s="99">
        <f t="shared" si="44"/>
        <v>1959931.2599999998</v>
      </c>
      <c r="Y61" s="99">
        <f t="shared" si="44"/>
        <v>1959931.2599999998</v>
      </c>
      <c r="Z61" s="99">
        <f t="shared" si="44"/>
        <v>1959931.2599999998</v>
      </c>
      <c r="AA61" s="99">
        <f t="shared" si="44"/>
        <v>1959931.2599999998</v>
      </c>
      <c r="AB61" s="99">
        <f t="shared" si="44"/>
        <v>1959931.2599999998</v>
      </c>
      <c r="AC61" s="99">
        <f t="shared" si="44"/>
        <v>1959931.2599999998</v>
      </c>
      <c r="AD61" s="147"/>
      <c r="AE61" s="4">
        <v>54</v>
      </c>
    </row>
    <row r="62" spans="1:31">
      <c r="A62" s="89" t="s">
        <v>57</v>
      </c>
      <c r="B62" s="103">
        <f>HLOOKUP($B$7,$F$8:$AC$75,AE62,FALSE)</f>
        <v>2093080.9273614001</v>
      </c>
      <c r="F62" s="34">
        <f>F61+F54</f>
        <v>2163.5499999999997</v>
      </c>
      <c r="G62" s="34">
        <f>G61+G54</f>
        <v>108137.10016376259</v>
      </c>
      <c r="H62" s="34">
        <f t="shared" ref="H62:Q62" si="45">H61+H54</f>
        <v>161625.51974966977</v>
      </c>
      <c r="I62" s="34">
        <f t="shared" si="45"/>
        <v>223286.12777781865</v>
      </c>
      <c r="J62" s="34">
        <f t="shared" si="45"/>
        <v>516561.96638314158</v>
      </c>
      <c r="K62" s="34">
        <f t="shared" si="45"/>
        <v>538335.37873840379</v>
      </c>
      <c r="L62" s="34">
        <f t="shared" si="45"/>
        <v>731961.22263538046</v>
      </c>
      <c r="M62" s="34">
        <f t="shared" si="45"/>
        <v>798419.93688733946</v>
      </c>
      <c r="N62" s="34">
        <f t="shared" si="45"/>
        <v>994153.26450077083</v>
      </c>
      <c r="O62" s="34">
        <f t="shared" si="45"/>
        <v>1048081.1367343948</v>
      </c>
      <c r="P62" s="34">
        <f t="shared" si="45"/>
        <v>1311097.5946402489</v>
      </c>
      <c r="Q62" s="34">
        <f t="shared" si="45"/>
        <v>1241091.532834606</v>
      </c>
      <c r="R62" s="34">
        <f>R61+R54</f>
        <v>1297772.3118</v>
      </c>
      <c r="S62" s="34">
        <f>S61+S54</f>
        <v>1351948.6453555003</v>
      </c>
      <c r="T62" s="34">
        <f t="shared" ref="T62:AC62" si="46">T61+T54</f>
        <v>1549374.5933051</v>
      </c>
      <c r="U62" s="34">
        <f t="shared" si="46"/>
        <v>1668261.8636323002</v>
      </c>
      <c r="V62" s="34">
        <f t="shared" si="46"/>
        <v>1828468.0517437002</v>
      </c>
      <c r="W62" s="34">
        <f t="shared" si="46"/>
        <v>1792752.5113404</v>
      </c>
      <c r="X62" s="34">
        <f t="shared" si="46"/>
        <v>2093080.9273614001</v>
      </c>
      <c r="Y62" s="34">
        <f t="shared" si="46"/>
        <v>1959931.2599999998</v>
      </c>
      <c r="Z62" s="34">
        <f t="shared" si="46"/>
        <v>1959931.2599999998</v>
      </c>
      <c r="AA62" s="34">
        <f t="shared" si="46"/>
        <v>1959931.2599999998</v>
      </c>
      <c r="AB62" s="34">
        <f t="shared" si="46"/>
        <v>1959931.2599999998</v>
      </c>
      <c r="AC62" s="34">
        <f t="shared" si="46"/>
        <v>1959931.2599999998</v>
      </c>
      <c r="AD62" s="147"/>
      <c r="AE62" s="4">
        <v>55</v>
      </c>
    </row>
    <row r="63" spans="1:31">
      <c r="A63" s="84" t="s">
        <v>53</v>
      </c>
      <c r="B63" s="86">
        <f>IFERROR(HLOOKUP($B$7,$F$8:$AC$75,AE63,FALSE),"-  ")</f>
        <v>0.10779345763161546</v>
      </c>
      <c r="F63" s="86">
        <f>IFERROR(F61/F60,"-  ")</f>
        <v>1.1899220141979961E-4</v>
      </c>
      <c r="G63" s="86">
        <f t="shared" ref="G63:Q63" si="47">IFERROR(G61/G60,"-  ")</f>
        <v>2.0196197573418171E-3</v>
      </c>
      <c r="H63" s="86">
        <f t="shared" si="47"/>
        <v>5.8901549442303292E-3</v>
      </c>
      <c r="I63" s="86">
        <f t="shared" si="47"/>
        <v>1.0134290059488677E-2</v>
      </c>
      <c r="J63" s="86">
        <f t="shared" si="47"/>
        <v>1.7751217613804732E-2</v>
      </c>
      <c r="K63" s="86">
        <f t="shared" si="47"/>
        <v>2.2838171486046527E-2</v>
      </c>
      <c r="L63" s="86">
        <f t="shared" si="47"/>
        <v>2.7587614405318935E-2</v>
      </c>
      <c r="M63" s="86">
        <f t="shared" si="47"/>
        <v>2.9526189339029132E-2</v>
      </c>
      <c r="N63" s="86">
        <f t="shared" si="47"/>
        <v>4.1501414233767332E-2</v>
      </c>
      <c r="O63" s="86">
        <f t="shared" si="47"/>
        <v>4.4543004608221935E-2</v>
      </c>
      <c r="P63" s="86">
        <f t="shared" si="47"/>
        <v>5.3224309993177968E-2</v>
      </c>
      <c r="Q63" s="86">
        <f t="shared" si="47"/>
        <v>6.1538599331085138E-2</v>
      </c>
      <c r="R63" s="86">
        <f>IFERROR(R61/R60,"-  ")</f>
        <v>6.4068532864188024E-2</v>
      </c>
      <c r="S63" s="86">
        <f t="shared" ref="S63:AC63" si="48">IFERROR(S61/S60,"-  ")</f>
        <v>6.4368893918937797E-2</v>
      </c>
      <c r="T63" s="86">
        <f t="shared" si="48"/>
        <v>8.3656666016216671E-2</v>
      </c>
      <c r="U63" s="86">
        <f t="shared" si="48"/>
        <v>8.8496366023102485E-2</v>
      </c>
      <c r="V63" s="86">
        <f t="shared" si="48"/>
        <v>9.2209881332840249E-2</v>
      </c>
      <c r="W63" s="86">
        <f t="shared" si="48"/>
        <v>9.5399463565743442E-2</v>
      </c>
      <c r="X63" s="86">
        <f t="shared" si="48"/>
        <v>0.10779345763161546</v>
      </c>
      <c r="Y63" s="86">
        <f t="shared" si="48"/>
        <v>0.10779345763161546</v>
      </c>
      <c r="Z63" s="86">
        <f t="shared" si="48"/>
        <v>0.10779345763161546</v>
      </c>
      <c r="AA63" s="86">
        <f t="shared" si="48"/>
        <v>0.10779345763161546</v>
      </c>
      <c r="AB63" s="86">
        <f t="shared" si="48"/>
        <v>0.10779345763161546</v>
      </c>
      <c r="AC63" s="86">
        <f t="shared" si="48"/>
        <v>0.10779345763161546</v>
      </c>
      <c r="AD63" s="147"/>
      <c r="AE63" s="4">
        <v>56</v>
      </c>
    </row>
    <row r="64" spans="1:31">
      <c r="A64" s="84" t="s">
        <v>54</v>
      </c>
      <c r="B64" s="86">
        <f>IFERROR(HLOOKUP($B$7,$F$8:$AC$75,AE64,FALSE),"-  ")</f>
        <v>0.11511650172010293</v>
      </c>
      <c r="F64" s="86">
        <f>IFERROR(F62/F60,"-  ")</f>
        <v>1.1899220141979961E-4</v>
      </c>
      <c r="G64" s="86">
        <f t="shared" ref="G64:Q64" si="49">IFERROR(G62/G60,"-  ")</f>
        <v>5.9473881369228746E-3</v>
      </c>
      <c r="H64" s="86">
        <f t="shared" si="49"/>
        <v>8.8891758455466735E-3</v>
      </c>
      <c r="I64" s="86">
        <f t="shared" si="49"/>
        <v>1.2280422403358051E-2</v>
      </c>
      <c r="J64" s="86">
        <f t="shared" si="49"/>
        <v>2.8410180282253956E-2</v>
      </c>
      <c r="K64" s="86">
        <f t="shared" si="49"/>
        <v>2.960768728166405E-2</v>
      </c>
      <c r="L64" s="86">
        <f t="shared" si="49"/>
        <v>4.0256835864811068E-2</v>
      </c>
      <c r="M64" s="86">
        <f t="shared" si="49"/>
        <v>4.3911971504093733E-2</v>
      </c>
      <c r="N64" s="86">
        <f t="shared" si="49"/>
        <v>5.4677028722066534E-2</v>
      </c>
      <c r="O64" s="86">
        <f t="shared" si="49"/>
        <v>5.7642985707097902E-2</v>
      </c>
      <c r="P64" s="86">
        <f t="shared" si="49"/>
        <v>7.2108520284923996E-2</v>
      </c>
      <c r="Q64" s="86">
        <f t="shared" si="49"/>
        <v>6.8258285528628088E-2</v>
      </c>
      <c r="R64" s="86">
        <f>IFERROR(R62/R60,"-  ")</f>
        <v>7.13756485048853E-2</v>
      </c>
      <c r="S64" s="86">
        <f t="shared" ref="S64:AC64" si="50">IFERROR(S62/S60,"-  ")</f>
        <v>7.4355270512521984E-2</v>
      </c>
      <c r="T64" s="86">
        <f t="shared" si="50"/>
        <v>8.521341946397383E-2</v>
      </c>
      <c r="U64" s="86">
        <f t="shared" si="50"/>
        <v>9.1752051812209079E-2</v>
      </c>
      <c r="V64" s="86">
        <f t="shared" si="50"/>
        <v>0.1005631664175799</v>
      </c>
      <c r="W64" s="86">
        <f t="shared" si="50"/>
        <v>9.8598862020877018E-2</v>
      </c>
      <c r="X64" s="86">
        <f t="shared" si="50"/>
        <v>0.11511650172010293</v>
      </c>
      <c r="Y64" s="86">
        <f t="shared" si="50"/>
        <v>0.10779345763161546</v>
      </c>
      <c r="Z64" s="86">
        <f t="shared" si="50"/>
        <v>0.10779345763161546</v>
      </c>
      <c r="AA64" s="86">
        <f t="shared" si="50"/>
        <v>0.10779345763161546</v>
      </c>
      <c r="AB64" s="86">
        <f t="shared" si="50"/>
        <v>0.10779345763161546</v>
      </c>
      <c r="AC64" s="86">
        <f t="shared" si="50"/>
        <v>0.10779345763161546</v>
      </c>
      <c r="AD64" s="147"/>
      <c r="AE64" s="4">
        <v>57</v>
      </c>
    </row>
    <row r="65" spans="1:31">
      <c r="A65" s="140" t="s">
        <v>15</v>
      </c>
      <c r="B65" s="141"/>
      <c r="F65" s="22"/>
      <c r="G65" s="22"/>
      <c r="H65" s="22"/>
      <c r="I65" s="22"/>
      <c r="J65" s="22"/>
      <c r="K65" s="22"/>
      <c r="L65" s="22"/>
      <c r="M65" s="22"/>
      <c r="N65" s="22"/>
      <c r="O65" s="22"/>
      <c r="P65" s="22"/>
      <c r="Q65" s="22"/>
      <c r="R65" s="22"/>
      <c r="S65" s="22"/>
      <c r="T65" s="22"/>
      <c r="U65" s="22"/>
      <c r="V65" s="22"/>
      <c r="W65" s="22"/>
      <c r="X65" s="22"/>
      <c r="Y65" s="22"/>
      <c r="Z65" s="22"/>
      <c r="AA65" s="22"/>
      <c r="AB65" s="22"/>
      <c r="AC65" s="22"/>
      <c r="AD65" s="142"/>
      <c r="AE65" s="4">
        <v>58</v>
      </c>
    </row>
    <row r="66" spans="1:31">
      <c r="A66" s="18" t="s">
        <v>16</v>
      </c>
      <c r="B66" s="39">
        <f>HLOOKUP($B$7,$F$8:$AC$75,AE66,FALSE)</f>
        <v>0</v>
      </c>
      <c r="E66" s="143" t="s">
        <v>30</v>
      </c>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39"/>
      <c r="AE66" s="4">
        <v>59</v>
      </c>
    </row>
    <row r="67" spans="1:31">
      <c r="A67" s="18" t="s">
        <v>17</v>
      </c>
      <c r="B67" s="39">
        <f>HLOOKUP($B$7,$F$8:$AC$75,AE67,FALSE)</f>
        <v>0</v>
      </c>
      <c r="E67" s="143" t="s">
        <v>30</v>
      </c>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39"/>
      <c r="AE67" s="4">
        <v>60</v>
      </c>
    </row>
    <row r="68" spans="1:31">
      <c r="A68" s="18" t="s">
        <v>18</v>
      </c>
      <c r="B68" s="39">
        <f>HLOOKUP($B$7,$F$8:$AC$75,AE68,FALSE)</f>
        <v>0</v>
      </c>
      <c r="E68" s="143" t="s">
        <v>30</v>
      </c>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39"/>
      <c r="AE68" s="4">
        <v>61</v>
      </c>
    </row>
    <row r="69" spans="1:31">
      <c r="A69" s="18" t="s">
        <v>19</v>
      </c>
      <c r="B69" s="39">
        <f>HLOOKUP($B$7,$F$8:$AC$75,AE69,FALSE)</f>
        <v>0</v>
      </c>
      <c r="E69" s="143" t="s">
        <v>31</v>
      </c>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39"/>
      <c r="AE69" s="4">
        <v>62</v>
      </c>
    </row>
    <row r="70" spans="1:31">
      <c r="A70" s="140" t="s">
        <v>6</v>
      </c>
      <c r="B70" s="141"/>
      <c r="F70" s="22"/>
      <c r="G70" s="22"/>
      <c r="H70" s="22"/>
      <c r="I70" s="22"/>
      <c r="J70" s="22"/>
      <c r="K70" s="22"/>
      <c r="L70" s="22"/>
      <c r="M70" s="22"/>
      <c r="N70" s="22"/>
      <c r="O70" s="22"/>
      <c r="P70" s="22"/>
      <c r="Q70" s="22"/>
      <c r="R70" s="22"/>
      <c r="S70" s="22"/>
      <c r="T70" s="22"/>
      <c r="U70" s="22"/>
      <c r="V70" s="22"/>
      <c r="W70" s="22"/>
      <c r="X70" s="22"/>
      <c r="Y70" s="22"/>
      <c r="Z70" s="22"/>
      <c r="AA70" s="22"/>
      <c r="AB70" s="22"/>
      <c r="AC70" s="22"/>
      <c r="AD70" s="142"/>
      <c r="AE70" s="4">
        <v>63</v>
      </c>
    </row>
    <row r="71" spans="1:31">
      <c r="A71" s="18" t="s">
        <v>1</v>
      </c>
      <c r="B71" s="19">
        <f>HLOOKUP($B$7,$F$8:$AC$75,AE71,FALSE)</f>
        <v>6553</v>
      </c>
      <c r="E71" s="143" t="s">
        <v>110</v>
      </c>
      <c r="F71" s="144">
        <v>312</v>
      </c>
      <c r="G71" s="144">
        <v>572</v>
      </c>
      <c r="H71" s="144">
        <v>860</v>
      </c>
      <c r="I71" s="144">
        <v>1184</v>
      </c>
      <c r="J71" s="144">
        <v>1758</v>
      </c>
      <c r="K71" s="144">
        <v>2169</v>
      </c>
      <c r="L71" s="144">
        <v>2222</v>
      </c>
      <c r="M71" s="144">
        <v>2847</v>
      </c>
      <c r="N71" s="144">
        <v>3187</v>
      </c>
      <c r="O71" s="144">
        <v>3646</v>
      </c>
      <c r="P71" s="144">
        <v>3905</v>
      </c>
      <c r="Q71" s="144">
        <v>4133</v>
      </c>
      <c r="R71" s="144">
        <v>4434</v>
      </c>
      <c r="S71" s="144">
        <v>4628</v>
      </c>
      <c r="T71" s="144">
        <v>4797</v>
      </c>
      <c r="U71" s="144">
        <v>5040</v>
      </c>
      <c r="V71" s="326">
        <v>5514</v>
      </c>
      <c r="W71" s="397">
        <v>5905</v>
      </c>
      <c r="X71" s="144">
        <v>6553</v>
      </c>
      <c r="Y71" s="144"/>
      <c r="Z71" s="144"/>
      <c r="AA71" s="144"/>
      <c r="AB71" s="144"/>
      <c r="AC71" s="144"/>
      <c r="AD71" s="142"/>
      <c r="AE71" s="4">
        <v>64</v>
      </c>
    </row>
    <row r="72" spans="1:31">
      <c r="A72" s="18" t="s">
        <v>32</v>
      </c>
      <c r="B72" s="19">
        <f>HLOOKUP($B$7,$F$8:$AC$75,AE72,FALSE)</f>
        <v>6491</v>
      </c>
      <c r="E72" s="143" t="s">
        <v>110</v>
      </c>
      <c r="F72" s="144">
        <v>137</v>
      </c>
      <c r="G72" s="144">
        <v>371</v>
      </c>
      <c r="H72" s="144">
        <v>663</v>
      </c>
      <c r="I72" s="144">
        <v>1016</v>
      </c>
      <c r="J72" s="144">
        <v>1105</v>
      </c>
      <c r="K72" s="144">
        <v>1609</v>
      </c>
      <c r="L72" s="144">
        <v>2143</v>
      </c>
      <c r="M72" s="144">
        <v>2755</v>
      </c>
      <c r="N72" s="144">
        <v>3098</v>
      </c>
      <c r="O72" s="144">
        <v>3567</v>
      </c>
      <c r="P72" s="144">
        <v>3834</v>
      </c>
      <c r="Q72" s="144">
        <v>4061</v>
      </c>
      <c r="R72" s="144">
        <v>4209</v>
      </c>
      <c r="S72" s="144">
        <v>4570</v>
      </c>
      <c r="T72" s="144">
        <v>4743</v>
      </c>
      <c r="U72" s="144">
        <v>4983</v>
      </c>
      <c r="V72" s="326">
        <v>5454</v>
      </c>
      <c r="W72" s="397">
        <v>5836</v>
      </c>
      <c r="X72" s="144">
        <v>6491</v>
      </c>
      <c r="Y72" s="144"/>
      <c r="Z72" s="144"/>
      <c r="AA72" s="144"/>
      <c r="AB72" s="144"/>
      <c r="AC72" s="144"/>
      <c r="AD72" s="142"/>
      <c r="AE72" s="4">
        <v>65</v>
      </c>
    </row>
    <row r="73" spans="1:31" s="4" customFormat="1">
      <c r="A73" s="140" t="s">
        <v>27</v>
      </c>
      <c r="B73" s="141"/>
      <c r="C73" s="40"/>
      <c r="E73" s="40"/>
      <c r="F73" s="22"/>
      <c r="G73" s="22"/>
      <c r="H73" s="22"/>
      <c r="I73" s="22"/>
      <c r="J73" s="22"/>
      <c r="K73" s="22"/>
      <c r="L73" s="22"/>
      <c r="M73" s="22"/>
      <c r="N73" s="22"/>
      <c r="O73" s="22"/>
      <c r="P73" s="22"/>
      <c r="Q73" s="22"/>
      <c r="R73" s="22"/>
      <c r="S73" s="22"/>
      <c r="T73" s="22"/>
      <c r="U73" s="22"/>
      <c r="V73" s="22"/>
      <c r="W73" s="22"/>
      <c r="X73" s="22"/>
      <c r="Y73" s="22"/>
      <c r="Z73" s="22"/>
      <c r="AA73" s="22"/>
      <c r="AB73" s="22"/>
      <c r="AC73" s="22"/>
      <c r="AD73" s="142"/>
      <c r="AE73" s="4">
        <v>66</v>
      </c>
    </row>
    <row r="74" spans="1:31" s="4" customFormat="1">
      <c r="A74" s="18" t="s">
        <v>108</v>
      </c>
      <c r="B74" s="19">
        <f>HLOOKUP($B$7,$F$8:$AC$75,AE74,FALSE)</f>
        <v>13177</v>
      </c>
      <c r="C74" s="40"/>
      <c r="E74" s="143" t="s">
        <v>28</v>
      </c>
      <c r="F74" s="41">
        <v>13177</v>
      </c>
      <c r="G74" s="41">
        <v>13177</v>
      </c>
      <c r="H74" s="153">
        <v>13177</v>
      </c>
      <c r="I74" s="41">
        <v>13177</v>
      </c>
      <c r="J74" s="41">
        <v>13177</v>
      </c>
      <c r="K74" s="153">
        <v>13177</v>
      </c>
      <c r="L74" s="41">
        <v>13177</v>
      </c>
      <c r="M74" s="41">
        <v>13177</v>
      </c>
      <c r="N74" s="153">
        <v>13177</v>
      </c>
      <c r="O74" s="41">
        <v>13177</v>
      </c>
      <c r="P74" s="41">
        <v>13177</v>
      </c>
      <c r="Q74" s="153">
        <v>13177</v>
      </c>
      <c r="R74" s="41">
        <f>Q74</f>
        <v>13177</v>
      </c>
      <c r="S74" s="41">
        <f t="shared" ref="S74:X74" si="51">Q74</f>
        <v>13177</v>
      </c>
      <c r="T74" s="153">
        <f t="shared" si="51"/>
        <v>13177</v>
      </c>
      <c r="U74" s="41">
        <f t="shared" si="51"/>
        <v>13177</v>
      </c>
      <c r="V74" s="367">
        <f t="shared" si="51"/>
        <v>13177</v>
      </c>
      <c r="W74" s="153">
        <f t="shared" si="51"/>
        <v>13177</v>
      </c>
      <c r="X74" s="396">
        <f t="shared" si="51"/>
        <v>13177</v>
      </c>
      <c r="Y74" s="41"/>
      <c r="Z74" s="153"/>
      <c r="AA74" s="41">
        <f>Z74</f>
        <v>0</v>
      </c>
      <c r="AB74" s="41">
        <f>Z74</f>
        <v>0</v>
      </c>
      <c r="AC74" s="153"/>
      <c r="AD74" s="142"/>
      <c r="AE74" s="4">
        <v>67</v>
      </c>
    </row>
    <row r="75" spans="1:31" s="4" customFormat="1" ht="15" customHeight="1">
      <c r="A75" s="18" t="s">
        <v>109</v>
      </c>
      <c r="B75" s="19">
        <f>HLOOKUP($B$7,$F$8:$AC$75,AE75,FALSE)</f>
        <v>0</v>
      </c>
      <c r="C75" s="40"/>
      <c r="D75" s="40"/>
      <c r="E75" s="143" t="s">
        <v>28</v>
      </c>
      <c r="F75" s="41">
        <v>0</v>
      </c>
      <c r="G75" s="41">
        <v>0</v>
      </c>
      <c r="H75" s="153">
        <v>0</v>
      </c>
      <c r="I75" s="41">
        <v>0</v>
      </c>
      <c r="J75" s="41">
        <v>0</v>
      </c>
      <c r="K75" s="153"/>
      <c r="L75" s="41">
        <v>0</v>
      </c>
      <c r="M75" s="41">
        <v>0</v>
      </c>
      <c r="N75" s="153"/>
      <c r="O75" s="41">
        <v>0</v>
      </c>
      <c r="P75" s="41">
        <v>0</v>
      </c>
      <c r="Q75" s="153"/>
      <c r="R75" s="41">
        <f>Q75</f>
        <v>0</v>
      </c>
      <c r="S75" s="41">
        <f>Q75</f>
        <v>0</v>
      </c>
      <c r="T75" s="153">
        <v>0</v>
      </c>
      <c r="U75" s="41">
        <f>T75</f>
        <v>0</v>
      </c>
      <c r="V75" s="41">
        <f>T75</f>
        <v>0</v>
      </c>
      <c r="W75" s="153">
        <v>0</v>
      </c>
      <c r="X75" s="396">
        <f>V75</f>
        <v>0</v>
      </c>
      <c r="Y75" s="41">
        <f>W75</f>
        <v>0</v>
      </c>
      <c r="Z75" s="153"/>
      <c r="AA75" s="41">
        <f>Z75</f>
        <v>0</v>
      </c>
      <c r="AB75" s="41">
        <f>Z75</f>
        <v>0</v>
      </c>
      <c r="AC75" s="153"/>
      <c r="AD75" s="142"/>
      <c r="AE75" s="4">
        <v>68</v>
      </c>
    </row>
    <row r="76" spans="1:31" s="4" customFormat="1" ht="15" customHeight="1">
      <c r="C76" s="40"/>
      <c r="D76" s="40"/>
      <c r="E76" s="40"/>
      <c r="F76" s="40"/>
      <c r="G76" s="40"/>
      <c r="H76" s="40"/>
      <c r="I76" s="40"/>
      <c r="J76" s="40"/>
      <c r="K76" s="40"/>
      <c r="L76" s="40"/>
      <c r="M76" s="40"/>
      <c r="N76" s="40"/>
      <c r="O76" s="40"/>
      <c r="P76" s="40"/>
      <c r="Q76" s="40"/>
      <c r="R76" s="40"/>
      <c r="S76" s="40"/>
      <c r="T76" s="40"/>
      <c r="U76" s="40"/>
      <c r="V76" s="436"/>
      <c r="W76" s="438"/>
      <c r="X76" s="40"/>
      <c r="Y76" s="40"/>
      <c r="Z76" s="40"/>
      <c r="AA76" s="40"/>
      <c r="AB76" s="40"/>
      <c r="AC76" s="40"/>
      <c r="AD76" s="66"/>
    </row>
    <row r="77" spans="1:31" s="4" customFormat="1">
      <c r="A77" s="70" t="s">
        <v>36</v>
      </c>
      <c r="B77" s="67"/>
      <c r="C77" s="40"/>
      <c r="Q77" s="154"/>
      <c r="R77" s="154"/>
      <c r="S77" s="154"/>
      <c r="T77" s="154"/>
      <c r="AD77" s="66"/>
    </row>
    <row r="78" spans="1:31" s="4" customFormat="1">
      <c r="A78" s="140" t="s">
        <v>26</v>
      </c>
      <c r="B78" s="12"/>
      <c r="C78" s="40"/>
      <c r="Q78" s="154"/>
      <c r="R78" s="154"/>
      <c r="S78" s="154"/>
      <c r="T78" s="154"/>
      <c r="U78" s="154"/>
      <c r="V78" s="154"/>
      <c r="AD78" s="66"/>
    </row>
    <row r="79" spans="1:31" s="4" customFormat="1">
      <c r="A79" s="82">
        <f>VLOOKUP(B7,E88:T111,2,FALSE)</f>
        <v>0</v>
      </c>
      <c r="B79" s="68"/>
      <c r="C79" s="40"/>
      <c r="S79" s="154"/>
      <c r="T79" s="154"/>
      <c r="U79" s="154"/>
      <c r="V79" s="154"/>
      <c r="AD79" s="66"/>
    </row>
    <row r="80" spans="1:31" s="4" customFormat="1">
      <c r="A80" s="140" t="s">
        <v>99</v>
      </c>
      <c r="B80" s="12"/>
      <c r="C80" s="40"/>
      <c r="AD80" s="66"/>
    </row>
    <row r="81" spans="1:32" s="4" customFormat="1">
      <c r="A81" s="82">
        <f>VLOOKUP(B7,E88:T111,6,FALSE)</f>
        <v>0</v>
      </c>
      <c r="B81" s="69"/>
      <c r="C81" s="40"/>
      <c r="AD81" s="66"/>
    </row>
    <row r="82" spans="1:32" s="4" customFormat="1">
      <c r="A82" s="140" t="s">
        <v>37</v>
      </c>
      <c r="B82" s="12"/>
      <c r="C82" s="40"/>
      <c r="AD82" s="66"/>
    </row>
    <row r="83" spans="1:32" s="4" customFormat="1" ht="15" customHeight="1">
      <c r="A83" s="82">
        <f>VLOOKUP(B7,E88:T111,10,FALSE)</f>
        <v>0</v>
      </c>
      <c r="B83" s="71"/>
      <c r="C83" s="40"/>
      <c r="AD83" s="66"/>
    </row>
    <row r="84" spans="1:32">
      <c r="A84" s="140" t="s">
        <v>49</v>
      </c>
    </row>
    <row r="85" spans="1:32">
      <c r="A85" s="82">
        <f>VLOOKUP(B7,E88:T111,14,FALSE)</f>
        <v>0</v>
      </c>
      <c r="D85" s="444" t="s">
        <v>35</v>
      </c>
      <c r="E85" s="444"/>
      <c r="F85" s="444"/>
      <c r="G85" s="444"/>
      <c r="H85" s="40"/>
      <c r="I85" s="40"/>
      <c r="J85" s="40"/>
      <c r="K85" s="40"/>
      <c r="L85" s="40"/>
      <c r="M85" s="40"/>
      <c r="N85" s="40"/>
      <c r="O85" s="40"/>
      <c r="P85" s="40"/>
      <c r="Q85" s="40"/>
      <c r="R85" s="40"/>
      <c r="S85" s="40"/>
      <c r="T85" s="40"/>
      <c r="U85" s="40"/>
      <c r="V85" s="40"/>
      <c r="W85" s="40"/>
      <c r="X85" s="40"/>
      <c r="Y85" s="40"/>
      <c r="Z85" s="40"/>
      <c r="AA85" s="40"/>
      <c r="AB85" s="40"/>
      <c r="AC85" s="40"/>
    </row>
    <row r="86" spans="1:32">
      <c r="A86" s="77"/>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32">
      <c r="A87" s="68"/>
      <c r="D87" s="40"/>
      <c r="E87" s="3"/>
      <c r="F87" s="443" t="s">
        <v>26</v>
      </c>
      <c r="G87" s="443"/>
      <c r="H87" s="443"/>
      <c r="I87" s="443"/>
      <c r="J87" s="443" t="s">
        <v>99</v>
      </c>
      <c r="K87" s="443"/>
      <c r="L87" s="443"/>
      <c r="M87" s="443"/>
      <c r="N87" s="443" t="s">
        <v>34</v>
      </c>
      <c r="O87" s="443"/>
      <c r="P87" s="443"/>
      <c r="Q87" s="443"/>
      <c r="R87" s="443" t="s">
        <v>49</v>
      </c>
      <c r="S87" s="443"/>
      <c r="T87" s="443"/>
      <c r="U87" s="133"/>
      <c r="V87" s="133"/>
      <c r="W87" s="133"/>
      <c r="X87" s="133"/>
      <c r="Y87" s="133"/>
      <c r="Z87" s="133"/>
      <c r="AA87" s="133"/>
      <c r="AB87" s="133"/>
      <c r="AC87" s="133"/>
      <c r="AD87" s="443" t="s">
        <v>49</v>
      </c>
      <c r="AE87" s="443"/>
      <c r="AF87" s="443"/>
    </row>
    <row r="88" spans="1:32">
      <c r="D88" s="40"/>
      <c r="E88" s="14">
        <v>40909</v>
      </c>
      <c r="F88" s="447"/>
      <c r="G88" s="447"/>
      <c r="H88" s="447"/>
      <c r="I88" s="447"/>
      <c r="J88" s="447"/>
      <c r="K88" s="447"/>
      <c r="L88" s="447"/>
      <c r="M88" s="447"/>
      <c r="N88" s="447"/>
      <c r="O88" s="447"/>
      <c r="P88" s="447"/>
      <c r="Q88" s="447"/>
      <c r="R88" s="445" t="s">
        <v>142</v>
      </c>
      <c r="S88" s="445"/>
      <c r="T88" s="445"/>
      <c r="AD88" s="3"/>
    </row>
    <row r="89" spans="1:32">
      <c r="D89" s="40"/>
      <c r="E89" s="14">
        <v>40940</v>
      </c>
      <c r="F89" s="447"/>
      <c r="G89" s="447"/>
      <c r="H89" s="447"/>
      <c r="I89" s="447"/>
      <c r="J89" s="447"/>
      <c r="K89" s="447"/>
      <c r="L89" s="447"/>
      <c r="M89" s="447"/>
      <c r="N89" s="447"/>
      <c r="O89" s="447"/>
      <c r="P89" s="447"/>
      <c r="Q89" s="447"/>
      <c r="R89" s="445"/>
      <c r="S89" s="445"/>
      <c r="T89" s="445"/>
      <c r="AD89" s="3"/>
    </row>
    <row r="90" spans="1:32">
      <c r="D90" s="40"/>
      <c r="E90" s="14">
        <v>40969</v>
      </c>
      <c r="F90" s="447"/>
      <c r="G90" s="447"/>
      <c r="H90" s="447"/>
      <c r="I90" s="447"/>
      <c r="J90" s="447"/>
      <c r="K90" s="447"/>
      <c r="L90" s="447"/>
      <c r="M90" s="447"/>
      <c r="N90" s="447"/>
      <c r="O90" s="447"/>
      <c r="P90" s="447"/>
      <c r="Q90" s="447"/>
      <c r="R90" s="445"/>
      <c r="S90" s="445"/>
      <c r="T90" s="445"/>
      <c r="AD90" s="3"/>
    </row>
    <row r="91" spans="1:32">
      <c r="D91" s="40"/>
      <c r="E91" s="14">
        <v>41000</v>
      </c>
      <c r="F91" s="447"/>
      <c r="G91" s="447"/>
      <c r="H91" s="447"/>
      <c r="I91" s="447"/>
      <c r="J91" s="447"/>
      <c r="K91" s="447"/>
      <c r="L91" s="447"/>
      <c r="M91" s="447"/>
      <c r="N91" s="447"/>
      <c r="O91" s="447"/>
      <c r="P91" s="447"/>
      <c r="Q91" s="447"/>
      <c r="R91" s="445"/>
      <c r="S91" s="445"/>
      <c r="T91" s="445"/>
      <c r="AD91" s="3"/>
    </row>
    <row r="92" spans="1:32">
      <c r="D92" s="40"/>
      <c r="E92" s="14">
        <v>41030</v>
      </c>
      <c r="F92" s="447"/>
      <c r="G92" s="447"/>
      <c r="H92" s="447"/>
      <c r="I92" s="447"/>
      <c r="J92" s="447"/>
      <c r="K92" s="447"/>
      <c r="L92" s="447"/>
      <c r="M92" s="447"/>
      <c r="N92" s="447"/>
      <c r="O92" s="447"/>
      <c r="P92" s="447"/>
      <c r="Q92" s="447"/>
      <c r="R92" s="445"/>
      <c r="S92" s="445"/>
      <c r="T92" s="445"/>
      <c r="AD92" s="3"/>
    </row>
    <row r="93" spans="1:32">
      <c r="D93" s="40"/>
      <c r="E93" s="14">
        <v>41061</v>
      </c>
      <c r="F93" s="447"/>
      <c r="G93" s="447"/>
      <c r="H93" s="447"/>
      <c r="I93" s="447"/>
      <c r="J93" s="447"/>
      <c r="K93" s="447"/>
      <c r="L93" s="447"/>
      <c r="M93" s="447"/>
      <c r="N93" s="447"/>
      <c r="O93" s="447"/>
      <c r="P93" s="447"/>
      <c r="Q93" s="447"/>
      <c r="R93" s="462" t="s">
        <v>143</v>
      </c>
      <c r="S93" s="463"/>
      <c r="T93" s="464"/>
      <c r="AD93" s="3"/>
    </row>
    <row r="94" spans="1:32">
      <c r="D94" s="40"/>
      <c r="E94" s="14">
        <v>41091</v>
      </c>
      <c r="F94" s="447"/>
      <c r="G94" s="447"/>
      <c r="H94" s="447"/>
      <c r="I94" s="447"/>
      <c r="J94" s="447"/>
      <c r="K94" s="447"/>
      <c r="L94" s="447"/>
      <c r="M94" s="447"/>
      <c r="N94" s="447"/>
      <c r="O94" s="447"/>
      <c r="P94" s="447"/>
      <c r="Q94" s="447"/>
      <c r="R94" s="445" t="s">
        <v>144</v>
      </c>
      <c r="S94" s="445"/>
      <c r="T94" s="445"/>
      <c r="AD94" s="3"/>
    </row>
    <row r="95" spans="1:32">
      <c r="D95" s="40"/>
      <c r="E95" s="14">
        <v>41122</v>
      </c>
      <c r="F95" s="447"/>
      <c r="G95" s="447"/>
      <c r="H95" s="447"/>
      <c r="I95" s="447"/>
      <c r="J95" s="447"/>
      <c r="K95" s="447"/>
      <c r="L95" s="447"/>
      <c r="M95" s="447"/>
      <c r="N95" s="447"/>
      <c r="O95" s="447"/>
      <c r="P95" s="447"/>
      <c r="Q95" s="447"/>
      <c r="R95" s="445" t="s">
        <v>145</v>
      </c>
      <c r="S95" s="445"/>
      <c r="T95" s="445"/>
      <c r="AD95" s="3"/>
    </row>
    <row r="96" spans="1:32">
      <c r="D96" s="43"/>
      <c r="E96" s="14">
        <v>41153</v>
      </c>
      <c r="F96" s="447"/>
      <c r="G96" s="447"/>
      <c r="H96" s="447"/>
      <c r="I96" s="447"/>
      <c r="J96" s="447"/>
      <c r="K96" s="447"/>
      <c r="L96" s="447"/>
      <c r="M96" s="447"/>
      <c r="N96" s="447"/>
      <c r="O96" s="447"/>
      <c r="P96" s="447"/>
      <c r="Q96" s="447"/>
      <c r="R96" s="445"/>
      <c r="S96" s="445"/>
      <c r="T96" s="445"/>
      <c r="AD96" s="3"/>
    </row>
    <row r="97" spans="4:30">
      <c r="D97" s="43"/>
      <c r="E97" s="14">
        <v>41183</v>
      </c>
      <c r="F97" s="447"/>
      <c r="G97" s="447"/>
      <c r="H97" s="447"/>
      <c r="I97" s="447"/>
      <c r="J97" s="447"/>
      <c r="K97" s="447"/>
      <c r="L97" s="447"/>
      <c r="M97" s="447"/>
      <c r="N97" s="447"/>
      <c r="O97" s="447"/>
      <c r="P97" s="447"/>
      <c r="Q97" s="447"/>
      <c r="R97" s="445"/>
      <c r="S97" s="445"/>
      <c r="T97" s="445"/>
      <c r="AD97" s="3"/>
    </row>
    <row r="98" spans="4:30">
      <c r="D98" s="43"/>
      <c r="E98" s="14">
        <v>41214</v>
      </c>
      <c r="F98" s="447"/>
      <c r="G98" s="447"/>
      <c r="H98" s="447"/>
      <c r="I98" s="447"/>
      <c r="J98" s="447"/>
      <c r="K98" s="447"/>
      <c r="L98" s="447"/>
      <c r="M98" s="447"/>
      <c r="N98" s="447"/>
      <c r="O98" s="447"/>
      <c r="P98" s="447"/>
      <c r="Q98" s="447"/>
      <c r="R98" s="445"/>
      <c r="S98" s="445"/>
      <c r="T98" s="445"/>
      <c r="AD98" s="3"/>
    </row>
    <row r="99" spans="4:30">
      <c r="D99" s="43"/>
      <c r="E99" s="14">
        <v>41244</v>
      </c>
      <c r="F99" s="447"/>
      <c r="G99" s="447"/>
      <c r="H99" s="447"/>
      <c r="I99" s="447"/>
      <c r="J99" s="447"/>
      <c r="K99" s="447"/>
      <c r="L99" s="447"/>
      <c r="M99" s="447"/>
      <c r="N99" s="447"/>
      <c r="O99" s="447"/>
      <c r="P99" s="447"/>
      <c r="Q99" s="447"/>
      <c r="R99" s="445"/>
      <c r="S99" s="445"/>
      <c r="T99" s="445"/>
      <c r="AD99" s="3"/>
    </row>
    <row r="100" spans="4:30">
      <c r="E100" s="14">
        <v>41275</v>
      </c>
      <c r="F100" s="447"/>
      <c r="G100" s="447"/>
      <c r="H100" s="447"/>
      <c r="I100" s="447"/>
      <c r="J100" s="447"/>
      <c r="K100" s="447"/>
      <c r="L100" s="447"/>
      <c r="M100" s="447"/>
      <c r="N100" s="447"/>
      <c r="O100" s="447"/>
      <c r="P100" s="447"/>
      <c r="Q100" s="447"/>
      <c r="R100" s="454" t="s">
        <v>171</v>
      </c>
      <c r="S100" s="454"/>
      <c r="T100" s="454"/>
      <c r="AD100" s="3"/>
    </row>
    <row r="101" spans="4:30">
      <c r="E101" s="14">
        <v>41306</v>
      </c>
      <c r="F101" s="447"/>
      <c r="G101" s="447"/>
      <c r="H101" s="447"/>
      <c r="I101" s="447"/>
      <c r="J101" s="447"/>
      <c r="K101" s="447"/>
      <c r="L101" s="447"/>
      <c r="M101" s="447"/>
      <c r="N101" s="447"/>
      <c r="O101" s="447"/>
      <c r="P101" s="447"/>
      <c r="Q101" s="447"/>
      <c r="R101" s="454"/>
      <c r="S101" s="454"/>
      <c r="T101" s="454"/>
      <c r="AD101" s="3"/>
    </row>
    <row r="102" spans="4:30">
      <c r="E102" s="14">
        <v>41334</v>
      </c>
      <c r="F102" s="447"/>
      <c r="G102" s="447"/>
      <c r="H102" s="447"/>
      <c r="I102" s="447"/>
      <c r="J102" s="447"/>
      <c r="K102" s="447"/>
      <c r="L102" s="447"/>
      <c r="M102" s="447"/>
      <c r="N102" s="447"/>
      <c r="O102" s="447"/>
      <c r="P102" s="447"/>
      <c r="Q102" s="447"/>
      <c r="R102" s="454"/>
      <c r="S102" s="454"/>
      <c r="T102" s="454"/>
      <c r="AD102" s="3"/>
    </row>
    <row r="103" spans="4:30">
      <c r="E103" s="14">
        <v>41365</v>
      </c>
      <c r="F103" s="447"/>
      <c r="G103" s="447"/>
      <c r="H103" s="447"/>
      <c r="I103" s="447"/>
      <c r="J103" s="447"/>
      <c r="K103" s="447"/>
      <c r="L103" s="447"/>
      <c r="M103" s="447"/>
      <c r="N103" s="447"/>
      <c r="O103" s="447"/>
      <c r="P103" s="447"/>
      <c r="Q103" s="447"/>
      <c r="R103" s="454"/>
      <c r="S103" s="454"/>
      <c r="T103" s="454"/>
      <c r="AD103" s="3"/>
    </row>
    <row r="104" spans="4:30">
      <c r="E104" s="14">
        <v>41395</v>
      </c>
      <c r="F104" s="447"/>
      <c r="G104" s="447"/>
      <c r="H104" s="447"/>
      <c r="I104" s="447"/>
      <c r="J104" s="447"/>
      <c r="K104" s="447"/>
      <c r="L104" s="447"/>
      <c r="M104" s="447"/>
      <c r="N104" s="447"/>
      <c r="O104" s="447"/>
      <c r="P104" s="447"/>
      <c r="Q104" s="447"/>
      <c r="R104" s="454"/>
      <c r="S104" s="454"/>
      <c r="T104" s="454"/>
      <c r="AD104" s="3"/>
    </row>
    <row r="105" spans="4:30" ht="33.75" customHeight="1">
      <c r="E105" s="14">
        <v>41426</v>
      </c>
      <c r="F105" s="447"/>
      <c r="G105" s="447"/>
      <c r="H105" s="447"/>
      <c r="I105" s="447"/>
      <c r="J105" s="447"/>
      <c r="K105" s="447"/>
      <c r="L105" s="447"/>
      <c r="M105" s="447"/>
      <c r="N105" s="447"/>
      <c r="O105" s="447"/>
      <c r="P105" s="447"/>
      <c r="Q105" s="447"/>
      <c r="R105" s="454" t="s">
        <v>193</v>
      </c>
      <c r="S105" s="454"/>
      <c r="T105" s="454"/>
      <c r="AD105" s="3"/>
    </row>
    <row r="106" spans="4:30">
      <c r="E106" s="14">
        <v>41456</v>
      </c>
      <c r="F106" s="447"/>
      <c r="G106" s="447"/>
      <c r="H106" s="447"/>
      <c r="I106" s="447"/>
      <c r="J106" s="447"/>
      <c r="K106" s="447"/>
      <c r="L106" s="447"/>
      <c r="M106" s="447"/>
      <c r="N106" s="447"/>
      <c r="O106" s="447"/>
      <c r="P106" s="447"/>
      <c r="Q106" s="447"/>
      <c r="R106" s="454"/>
      <c r="S106" s="454"/>
      <c r="T106" s="454"/>
      <c r="AD106" s="3"/>
    </row>
    <row r="107" spans="4:30">
      <c r="E107" s="14">
        <v>41487</v>
      </c>
      <c r="F107" s="447"/>
      <c r="G107" s="447"/>
      <c r="H107" s="447"/>
      <c r="I107" s="447"/>
      <c r="J107" s="447"/>
      <c r="K107" s="447"/>
      <c r="L107" s="447"/>
      <c r="M107" s="447"/>
      <c r="N107" s="447"/>
      <c r="O107" s="447"/>
      <c r="P107" s="447"/>
      <c r="Q107" s="447"/>
      <c r="R107" s="454"/>
      <c r="S107" s="454"/>
      <c r="T107" s="454"/>
      <c r="AD107" s="3"/>
    </row>
    <row r="108" spans="4:30">
      <c r="E108" s="14">
        <v>41518</v>
      </c>
      <c r="F108" s="447"/>
      <c r="G108" s="447"/>
      <c r="H108" s="447"/>
      <c r="I108" s="447"/>
      <c r="J108" s="447"/>
      <c r="K108" s="447"/>
      <c r="L108" s="447"/>
      <c r="M108" s="447"/>
      <c r="N108" s="447"/>
      <c r="O108" s="447"/>
      <c r="P108" s="447"/>
      <c r="Q108" s="447"/>
      <c r="R108" s="454"/>
      <c r="S108" s="454"/>
      <c r="T108" s="454"/>
      <c r="AD108" s="3"/>
    </row>
    <row r="109" spans="4:30">
      <c r="E109" s="14">
        <v>41548</v>
      </c>
      <c r="F109" s="447"/>
      <c r="G109" s="447"/>
      <c r="H109" s="447"/>
      <c r="I109" s="447"/>
      <c r="J109" s="447"/>
      <c r="K109" s="447"/>
      <c r="L109" s="447"/>
      <c r="M109" s="447"/>
      <c r="N109" s="447"/>
      <c r="O109" s="447"/>
      <c r="P109" s="447"/>
      <c r="Q109" s="447"/>
      <c r="R109" s="454"/>
      <c r="S109" s="454"/>
      <c r="T109" s="454"/>
      <c r="AD109" s="3"/>
    </row>
    <row r="110" spans="4:30">
      <c r="E110" s="14">
        <v>41579</v>
      </c>
      <c r="F110" s="447"/>
      <c r="G110" s="447"/>
      <c r="H110" s="447"/>
      <c r="I110" s="447"/>
      <c r="J110" s="447"/>
      <c r="K110" s="447"/>
      <c r="L110" s="447"/>
      <c r="M110" s="447"/>
      <c r="N110" s="447"/>
      <c r="O110" s="447"/>
      <c r="P110" s="447"/>
      <c r="Q110" s="447"/>
      <c r="R110" s="454"/>
      <c r="S110" s="454"/>
      <c r="T110" s="454"/>
      <c r="AD110" s="3"/>
    </row>
    <row r="111" spans="4:30">
      <c r="E111" s="14">
        <v>41609</v>
      </c>
      <c r="F111" s="447"/>
      <c r="G111" s="447"/>
      <c r="H111" s="447"/>
      <c r="I111" s="447"/>
      <c r="J111" s="447"/>
      <c r="K111" s="447"/>
      <c r="L111" s="447"/>
      <c r="M111" s="447"/>
      <c r="N111" s="447"/>
      <c r="O111" s="447"/>
      <c r="P111" s="447"/>
      <c r="Q111" s="447"/>
      <c r="R111" s="454"/>
      <c r="S111" s="454"/>
      <c r="T111" s="454"/>
      <c r="AD111" s="3"/>
    </row>
  </sheetData>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F1"/>
    <mergeCell ref="D85:G85"/>
    <mergeCell ref="F87:I87"/>
    <mergeCell ref="J87:M87"/>
    <mergeCell ref="N87:Q87"/>
    <mergeCell ref="AD87:AF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zoomScaleNormal="100" workbookViewId="0">
      <pane xSplit="2" ySplit="8" topLeftCell="C9" activePane="bottomRight" state="frozen"/>
      <selection pane="topRight"/>
      <selection pane="bottomLeft"/>
      <selection pane="bottomRight"/>
    </sheetView>
  </sheetViews>
  <sheetFormatPr defaultRowHeight="15"/>
  <cols>
    <col min="1" max="1" width="64.5703125" style="3" customWidth="1"/>
    <col min="2" max="2" width="37.7109375" style="3" customWidth="1"/>
    <col min="3" max="3" width="6.5703125" style="4" customWidth="1"/>
    <col min="4" max="4" width="4.7109375" style="4" customWidth="1"/>
    <col min="5" max="5" width="27.28515625" style="4" customWidth="1"/>
    <col min="6" max="29" width="15.7109375" style="3" customWidth="1"/>
    <col min="30" max="30" width="15.7109375" style="61" customWidth="1"/>
    <col min="31" max="31" width="6.42578125" style="3" customWidth="1"/>
    <col min="32" max="32" width="15.7109375" style="3" customWidth="1"/>
    <col min="33" max="16384" width="9.140625" style="3"/>
  </cols>
  <sheetData>
    <row r="1" spans="1:31">
      <c r="A1" s="1" t="s">
        <v>3</v>
      </c>
      <c r="B1" s="105" t="s">
        <v>116</v>
      </c>
      <c r="C1" s="2"/>
      <c r="D1" s="444" t="s">
        <v>23</v>
      </c>
      <c r="E1" s="444"/>
      <c r="F1" s="444"/>
    </row>
    <row r="2" spans="1:31">
      <c r="A2" s="1" t="s">
        <v>4</v>
      </c>
      <c r="B2" s="134" t="s">
        <v>146</v>
      </c>
      <c r="C2" s="2"/>
      <c r="E2" s="5"/>
      <c r="F2" s="98">
        <v>2012</v>
      </c>
      <c r="G2" s="98">
        <v>2013</v>
      </c>
      <c r="H2" s="98">
        <v>2014</v>
      </c>
      <c r="I2" s="98">
        <v>2015</v>
      </c>
    </row>
    <row r="3" spans="1:31">
      <c r="A3" s="1" t="s">
        <v>5</v>
      </c>
      <c r="B3" s="110" t="s">
        <v>97</v>
      </c>
      <c r="C3" s="6"/>
      <c r="E3" s="108" t="s">
        <v>161</v>
      </c>
      <c r="F3" s="135">
        <v>1040</v>
      </c>
      <c r="G3" s="135">
        <v>1040</v>
      </c>
      <c r="H3" s="135">
        <v>1040</v>
      </c>
      <c r="I3" s="135">
        <v>1040</v>
      </c>
    </row>
    <row r="4" spans="1:31">
      <c r="A4" s="1" t="s">
        <v>7</v>
      </c>
      <c r="B4" s="136">
        <v>40957</v>
      </c>
      <c r="C4" s="8"/>
      <c r="E4" s="108" t="s">
        <v>62</v>
      </c>
      <c r="F4" s="137">
        <v>1337143</v>
      </c>
      <c r="G4" s="137">
        <v>1337143</v>
      </c>
      <c r="H4" s="137">
        <v>1337143</v>
      </c>
      <c r="I4" s="137">
        <v>1337143</v>
      </c>
      <c r="J4" s="10"/>
      <c r="K4" s="10"/>
      <c r="L4" s="10"/>
      <c r="M4" s="10"/>
      <c r="N4" s="10"/>
      <c r="O4" s="10"/>
      <c r="P4" s="10"/>
      <c r="Q4" s="10"/>
      <c r="R4" s="10"/>
      <c r="S4" s="10"/>
      <c r="T4" s="10"/>
      <c r="U4" s="10"/>
      <c r="V4" s="10"/>
      <c r="W4" s="10"/>
      <c r="X4" s="10"/>
      <c r="Y4" s="10"/>
      <c r="Z4" s="10"/>
      <c r="AA4" s="10"/>
      <c r="AB4" s="10"/>
      <c r="AC4" s="10"/>
      <c r="AD4" s="133"/>
    </row>
    <row r="5" spans="1:31">
      <c r="A5" s="45" t="s">
        <v>8</v>
      </c>
      <c r="B5" s="159">
        <v>40242</v>
      </c>
      <c r="C5" s="8"/>
      <c r="E5" s="129"/>
      <c r="F5" s="130"/>
      <c r="G5" s="10"/>
      <c r="H5" s="10"/>
      <c r="I5" s="10"/>
      <c r="J5" s="10"/>
      <c r="K5" s="10"/>
      <c r="L5" s="10"/>
      <c r="M5" s="10"/>
      <c r="N5" s="10"/>
      <c r="O5" s="10"/>
      <c r="P5" s="10"/>
      <c r="Q5" s="10"/>
      <c r="R5" s="10"/>
      <c r="S5" s="10"/>
      <c r="T5" s="10"/>
      <c r="U5" s="10"/>
      <c r="V5" s="10"/>
      <c r="W5" s="10"/>
      <c r="X5" s="10"/>
      <c r="Y5" s="10"/>
      <c r="Z5" s="10"/>
      <c r="AA5" s="10"/>
      <c r="AB5" s="10"/>
      <c r="AC5" s="10"/>
      <c r="AD5" s="133"/>
    </row>
    <row r="6" spans="1:31">
      <c r="A6" s="1" t="s">
        <v>86</v>
      </c>
      <c r="B6" s="136">
        <v>40909</v>
      </c>
      <c r="C6" s="8"/>
      <c r="E6" s="131"/>
      <c r="F6" s="132"/>
      <c r="G6" s="10"/>
      <c r="H6" s="10"/>
      <c r="I6" s="10"/>
      <c r="J6" s="10"/>
      <c r="K6" s="10"/>
      <c r="L6" s="176"/>
      <c r="M6" s="176"/>
      <c r="N6" s="176"/>
      <c r="O6" s="176"/>
      <c r="P6" s="176"/>
      <c r="Q6" s="176"/>
      <c r="R6" s="176"/>
      <c r="S6" s="176"/>
      <c r="T6" s="176"/>
      <c r="U6" s="176"/>
      <c r="V6" s="176"/>
      <c r="W6" s="176"/>
      <c r="X6" s="176"/>
      <c r="Y6" s="176"/>
      <c r="Z6" s="176"/>
      <c r="AA6" s="176"/>
      <c r="AB6" s="176"/>
      <c r="AC6" s="176"/>
      <c r="AD6" s="133"/>
    </row>
    <row r="7" spans="1:31">
      <c r="A7" s="1" t="s">
        <v>2</v>
      </c>
      <c r="B7" s="377">
        <v>41456</v>
      </c>
      <c r="C7" s="12"/>
      <c r="G7" s="10"/>
      <c r="H7" s="10"/>
      <c r="I7" s="10"/>
      <c r="J7" s="10"/>
      <c r="K7" s="10"/>
      <c r="L7" s="176"/>
      <c r="M7" s="176"/>
      <c r="N7" s="176"/>
      <c r="O7" s="176"/>
      <c r="P7" s="176"/>
      <c r="Q7" s="176"/>
      <c r="R7" s="176"/>
      <c r="S7" s="176"/>
      <c r="T7" s="176"/>
      <c r="U7" s="176"/>
      <c r="V7" s="176"/>
      <c r="W7" s="176"/>
      <c r="X7" s="176"/>
      <c r="Y7" s="176"/>
      <c r="Z7" s="176"/>
      <c r="AA7" s="176"/>
      <c r="AB7" s="176"/>
      <c r="AC7" s="176"/>
      <c r="AD7" s="133"/>
      <c r="AE7" s="44" t="s">
        <v>33</v>
      </c>
    </row>
    <row r="8" spans="1:31" ht="15" customHeight="1">
      <c r="F8" s="14">
        <v>40909</v>
      </c>
      <c r="G8" s="14">
        <v>40940</v>
      </c>
      <c r="H8" s="14">
        <v>40969</v>
      </c>
      <c r="I8" s="14">
        <v>41000</v>
      </c>
      <c r="J8" s="14">
        <v>41030</v>
      </c>
      <c r="K8" s="14">
        <v>41061</v>
      </c>
      <c r="L8" s="14">
        <v>41091</v>
      </c>
      <c r="M8" s="14">
        <v>41122</v>
      </c>
      <c r="N8" s="14">
        <v>41153</v>
      </c>
      <c r="O8" s="14">
        <v>41183</v>
      </c>
      <c r="P8" s="14">
        <v>41214</v>
      </c>
      <c r="Q8" s="14">
        <v>41244</v>
      </c>
      <c r="R8" s="14">
        <v>41275</v>
      </c>
      <c r="S8" s="14">
        <v>41306</v>
      </c>
      <c r="T8" s="14">
        <v>41334</v>
      </c>
      <c r="U8" s="14">
        <v>41365</v>
      </c>
      <c r="V8" s="14">
        <v>41395</v>
      </c>
      <c r="W8" s="14">
        <v>41426</v>
      </c>
      <c r="X8" s="14">
        <v>41456</v>
      </c>
      <c r="Y8" s="14">
        <v>41487</v>
      </c>
      <c r="Z8" s="14">
        <v>41518</v>
      </c>
      <c r="AA8" s="14">
        <v>41548</v>
      </c>
      <c r="AB8" s="14">
        <v>41579</v>
      </c>
      <c r="AC8" s="14">
        <v>41609</v>
      </c>
      <c r="AD8" s="15" t="s">
        <v>0</v>
      </c>
      <c r="AE8" s="4">
        <v>1</v>
      </c>
    </row>
    <row r="9" spans="1:31" ht="15" customHeight="1">
      <c r="A9" s="12"/>
      <c r="B9" s="12"/>
      <c r="E9" s="16" t="s">
        <v>29</v>
      </c>
      <c r="F9" s="138">
        <v>1</v>
      </c>
      <c r="G9" s="138">
        <v>2</v>
      </c>
      <c r="H9" s="138">
        <v>3</v>
      </c>
      <c r="I9" s="138">
        <v>4</v>
      </c>
      <c r="J9" s="138">
        <v>5</v>
      </c>
      <c r="K9" s="138">
        <v>6</v>
      </c>
      <c r="L9" s="138">
        <v>7</v>
      </c>
      <c r="M9" s="138">
        <v>8</v>
      </c>
      <c r="N9" s="138">
        <v>9</v>
      </c>
      <c r="O9" s="138">
        <v>10</v>
      </c>
      <c r="P9" s="138">
        <v>11</v>
      </c>
      <c r="Q9" s="138">
        <v>12</v>
      </c>
      <c r="R9" s="138">
        <v>1</v>
      </c>
      <c r="S9" s="138">
        <v>2</v>
      </c>
      <c r="T9" s="138">
        <v>3</v>
      </c>
      <c r="U9" s="138">
        <v>4</v>
      </c>
      <c r="V9" s="138">
        <v>5</v>
      </c>
      <c r="W9" s="138">
        <v>6</v>
      </c>
      <c r="X9" s="138">
        <v>7</v>
      </c>
      <c r="Y9" s="138">
        <v>8</v>
      </c>
      <c r="Z9" s="138">
        <v>9</v>
      </c>
      <c r="AA9" s="138">
        <v>10</v>
      </c>
      <c r="AB9" s="138">
        <v>11</v>
      </c>
      <c r="AC9" s="138">
        <v>12</v>
      </c>
      <c r="AD9" s="139"/>
      <c r="AE9" s="4">
        <v>2</v>
      </c>
    </row>
    <row r="10" spans="1:31">
      <c r="A10" s="140" t="s">
        <v>95</v>
      </c>
      <c r="B10" s="141"/>
      <c r="E10" s="13" t="s">
        <v>25</v>
      </c>
      <c r="F10" s="112"/>
      <c r="G10" s="112"/>
      <c r="H10" s="22"/>
      <c r="I10" s="22"/>
      <c r="J10" s="22"/>
      <c r="K10" s="22"/>
      <c r="L10" s="22"/>
      <c r="M10" s="22"/>
      <c r="N10" s="22"/>
      <c r="O10" s="22"/>
      <c r="P10" s="22"/>
      <c r="Q10" s="22"/>
      <c r="R10" s="22"/>
      <c r="S10" s="22"/>
      <c r="T10" s="22"/>
      <c r="U10" s="22"/>
      <c r="V10" s="22"/>
      <c r="W10" s="22"/>
      <c r="X10" s="22"/>
      <c r="Y10" s="22"/>
      <c r="Z10" s="22"/>
      <c r="AA10" s="22"/>
      <c r="AB10" s="22"/>
      <c r="AC10" s="22"/>
      <c r="AD10" s="142"/>
      <c r="AE10" s="4">
        <v>3</v>
      </c>
    </row>
    <row r="11" spans="1:31">
      <c r="A11" s="18" t="s">
        <v>20</v>
      </c>
      <c r="B11" s="19">
        <f>HLOOKUP($B$7,$F$8:$AC$75,AE11,FALSE)</f>
        <v>135.99859500000309</v>
      </c>
      <c r="E11" s="143" t="s">
        <v>24</v>
      </c>
      <c r="F11" s="7">
        <v>0</v>
      </c>
      <c r="G11" s="7">
        <v>0</v>
      </c>
      <c r="H11" s="7">
        <v>0</v>
      </c>
      <c r="I11" s="7">
        <v>0</v>
      </c>
      <c r="J11" s="7">
        <v>0</v>
      </c>
      <c r="K11" s="7">
        <v>0</v>
      </c>
      <c r="L11" s="7">
        <v>30.263093999999722</v>
      </c>
      <c r="M11" s="7">
        <v>160.49644200000728</v>
      </c>
      <c r="N11" s="7">
        <v>578.715219000042</v>
      </c>
      <c r="O11" s="7">
        <v>107.8858080000294</v>
      </c>
      <c r="P11" s="7">
        <v>0</v>
      </c>
      <c r="Q11" s="7">
        <v>20.286144000008296</v>
      </c>
      <c r="R11" s="7">
        <v>0</v>
      </c>
      <c r="S11" s="144">
        <v>0</v>
      </c>
      <c r="T11" s="144">
        <v>12.524139000000446</v>
      </c>
      <c r="U11" s="144">
        <v>0</v>
      </c>
      <c r="V11" s="329">
        <v>0</v>
      </c>
      <c r="W11" s="398">
        <v>9.9525960000000104</v>
      </c>
      <c r="X11" s="144">
        <v>135.99859500000309</v>
      </c>
      <c r="Y11" s="144"/>
      <c r="Z11" s="144"/>
      <c r="AA11" s="144"/>
      <c r="AB11" s="144"/>
      <c r="AC11" s="144"/>
      <c r="AD11" s="24">
        <f>SUM(F11:AC11)</f>
        <v>1056.1220370000901</v>
      </c>
      <c r="AE11" s="4">
        <v>4</v>
      </c>
    </row>
    <row r="12" spans="1:31">
      <c r="A12" s="18" t="s">
        <v>96</v>
      </c>
      <c r="B12" s="73">
        <f>HLOOKUP($B$7,$F$8:$AC$75,AE12,FALSE)</f>
        <v>0.2848166100000038</v>
      </c>
      <c r="E12" s="143" t="s">
        <v>24</v>
      </c>
      <c r="F12" s="79">
        <v>0</v>
      </c>
      <c r="G12" s="79">
        <v>0</v>
      </c>
      <c r="H12" s="79">
        <v>0</v>
      </c>
      <c r="I12" s="79">
        <v>0</v>
      </c>
      <c r="J12" s="79">
        <v>0</v>
      </c>
      <c r="K12" s="79">
        <v>0</v>
      </c>
      <c r="L12" s="79">
        <v>6.3378000000000059E-2</v>
      </c>
      <c r="M12" s="79">
        <v>0.33611580000000862</v>
      </c>
      <c r="N12" s="79">
        <v>1.2119621400000276</v>
      </c>
      <c r="O12" s="79">
        <v>0.22593771000000873</v>
      </c>
      <c r="P12" s="79">
        <v>0</v>
      </c>
      <c r="Q12" s="79">
        <v>4.2483689999999727E-2</v>
      </c>
      <c r="R12" s="79">
        <v>0</v>
      </c>
      <c r="S12" s="145">
        <v>0</v>
      </c>
      <c r="T12" s="145">
        <v>2.6228699999993665E-2</v>
      </c>
      <c r="U12" s="145">
        <v>0</v>
      </c>
      <c r="V12" s="328">
        <v>0</v>
      </c>
      <c r="W12" s="399">
        <v>2.0842739999999985E-2</v>
      </c>
      <c r="X12" s="145">
        <v>0.2848166100000038</v>
      </c>
      <c r="Y12" s="145"/>
      <c r="Z12" s="145"/>
      <c r="AA12" s="145"/>
      <c r="AB12" s="145"/>
      <c r="AC12" s="145"/>
      <c r="AD12" s="78">
        <f>SUM(F12:AC12)</f>
        <v>2.2117653900000418</v>
      </c>
      <c r="AE12" s="4">
        <v>5</v>
      </c>
    </row>
    <row r="13" spans="1:31">
      <c r="A13" s="18" t="s">
        <v>21</v>
      </c>
      <c r="B13" s="19">
        <f>HLOOKUP($B$7,$F$8:$AC$75,AE13,FALSE)</f>
        <v>0</v>
      </c>
      <c r="E13" s="143" t="s">
        <v>24</v>
      </c>
      <c r="F13" s="7">
        <v>0</v>
      </c>
      <c r="G13" s="7">
        <v>0</v>
      </c>
      <c r="H13" s="7">
        <v>0</v>
      </c>
      <c r="I13" s="7">
        <v>0</v>
      </c>
      <c r="J13" s="7">
        <v>0</v>
      </c>
      <c r="K13" s="7">
        <v>0</v>
      </c>
      <c r="L13" s="7">
        <v>0</v>
      </c>
      <c r="M13" s="7">
        <v>0</v>
      </c>
      <c r="N13" s="7">
        <v>0</v>
      </c>
      <c r="O13" s="7">
        <v>0</v>
      </c>
      <c r="P13" s="7">
        <v>0</v>
      </c>
      <c r="Q13" s="7">
        <v>0</v>
      </c>
      <c r="R13" s="144">
        <v>0</v>
      </c>
      <c r="S13" s="144">
        <v>0</v>
      </c>
      <c r="T13" s="144">
        <v>0</v>
      </c>
      <c r="U13" s="144">
        <v>0</v>
      </c>
      <c r="V13" s="144">
        <v>0</v>
      </c>
      <c r="W13" s="144">
        <v>0</v>
      </c>
      <c r="X13" s="398">
        <v>0</v>
      </c>
      <c r="Y13" s="144"/>
      <c r="Z13" s="144"/>
      <c r="AA13" s="144"/>
      <c r="AB13" s="144"/>
      <c r="AC13" s="144"/>
      <c r="AD13" s="24">
        <f>SUM(F13:AC13)</f>
        <v>0</v>
      </c>
      <c r="AE13" s="4">
        <v>6</v>
      </c>
    </row>
    <row r="14" spans="1:31">
      <c r="A14" s="140" t="s">
        <v>76</v>
      </c>
      <c r="B14" s="141"/>
      <c r="E14" s="5"/>
      <c r="F14" s="22"/>
      <c r="G14" s="22"/>
      <c r="H14" s="22"/>
      <c r="I14" s="22"/>
      <c r="J14" s="22"/>
      <c r="K14" s="22"/>
      <c r="L14" s="22"/>
      <c r="M14" s="22"/>
      <c r="N14" s="22"/>
      <c r="O14" s="22"/>
      <c r="P14" s="22"/>
      <c r="Q14" s="22"/>
      <c r="R14" s="22"/>
      <c r="S14" s="22"/>
      <c r="T14" s="22"/>
      <c r="U14" s="22"/>
      <c r="V14" s="22"/>
      <c r="W14" s="22"/>
      <c r="X14" s="22"/>
      <c r="Y14" s="22"/>
      <c r="Z14" s="22"/>
      <c r="AA14" s="22"/>
      <c r="AB14" s="22"/>
      <c r="AC14" s="22"/>
      <c r="AD14" s="142"/>
      <c r="AE14" s="4">
        <v>7</v>
      </c>
    </row>
    <row r="15" spans="1:31">
      <c r="A15" s="1" t="s">
        <v>75</v>
      </c>
      <c r="B15" s="23">
        <f>HLOOKUP($B$7,$F$8:$AC$75,AE15,FALSE)</f>
        <v>1040</v>
      </c>
      <c r="E15" s="5"/>
      <c r="F15" s="24">
        <f>$F$3</f>
        <v>1040</v>
      </c>
      <c r="G15" s="24">
        <f>$F$3</f>
        <v>1040</v>
      </c>
      <c r="H15" s="24">
        <f t="shared" ref="H15:Q15" si="0">$F$3</f>
        <v>1040</v>
      </c>
      <c r="I15" s="24">
        <f t="shared" si="0"/>
        <v>1040</v>
      </c>
      <c r="J15" s="24">
        <f t="shared" si="0"/>
        <v>1040</v>
      </c>
      <c r="K15" s="24">
        <f t="shared" si="0"/>
        <v>1040</v>
      </c>
      <c r="L15" s="24">
        <f t="shared" si="0"/>
        <v>1040</v>
      </c>
      <c r="M15" s="24">
        <f t="shared" si="0"/>
        <v>1040</v>
      </c>
      <c r="N15" s="24">
        <f t="shared" si="0"/>
        <v>1040</v>
      </c>
      <c r="O15" s="24">
        <f t="shared" si="0"/>
        <v>1040</v>
      </c>
      <c r="P15" s="24">
        <f t="shared" si="0"/>
        <v>1040</v>
      </c>
      <c r="Q15" s="24">
        <f t="shared" si="0"/>
        <v>1040</v>
      </c>
      <c r="R15" s="24">
        <f>$G$3</f>
        <v>1040</v>
      </c>
      <c r="S15" s="24">
        <f t="shared" ref="S15:AC15" si="1">$G$3</f>
        <v>1040</v>
      </c>
      <c r="T15" s="24">
        <f t="shared" si="1"/>
        <v>1040</v>
      </c>
      <c r="U15" s="24">
        <f t="shared" si="1"/>
        <v>1040</v>
      </c>
      <c r="V15" s="24">
        <f t="shared" si="1"/>
        <v>1040</v>
      </c>
      <c r="W15" s="24">
        <f t="shared" si="1"/>
        <v>1040</v>
      </c>
      <c r="X15" s="24">
        <f t="shared" si="1"/>
        <v>1040</v>
      </c>
      <c r="Y15" s="24">
        <f t="shared" si="1"/>
        <v>1040</v>
      </c>
      <c r="Z15" s="24">
        <f t="shared" si="1"/>
        <v>1040</v>
      </c>
      <c r="AA15" s="24">
        <f t="shared" si="1"/>
        <v>1040</v>
      </c>
      <c r="AB15" s="24">
        <f t="shared" si="1"/>
        <v>1040</v>
      </c>
      <c r="AC15" s="24">
        <f t="shared" si="1"/>
        <v>1040</v>
      </c>
      <c r="AD15" s="142"/>
      <c r="AE15" s="4">
        <v>8</v>
      </c>
    </row>
    <row r="16" spans="1:31">
      <c r="A16" s="1" t="s">
        <v>77</v>
      </c>
      <c r="B16" s="23">
        <f>HLOOKUP($B$7,$F$8:$AC$75,AE16,FALSE)</f>
        <v>606.66666666666674</v>
      </c>
      <c r="E16" s="5"/>
      <c r="F16" s="24">
        <f>F15*(F9/12)</f>
        <v>86.666666666666657</v>
      </c>
      <c r="G16" s="24">
        <f t="shared" ref="G16:Q16" si="2">G15*(G9/12)</f>
        <v>173.33333333333331</v>
      </c>
      <c r="H16" s="24">
        <f t="shared" si="2"/>
        <v>260</v>
      </c>
      <c r="I16" s="24">
        <f t="shared" si="2"/>
        <v>346.66666666666663</v>
      </c>
      <c r="J16" s="24">
        <f t="shared" si="2"/>
        <v>433.33333333333337</v>
      </c>
      <c r="K16" s="24">
        <f t="shared" si="2"/>
        <v>520</v>
      </c>
      <c r="L16" s="24">
        <f t="shared" si="2"/>
        <v>606.66666666666674</v>
      </c>
      <c r="M16" s="24">
        <f t="shared" si="2"/>
        <v>693.33333333333326</v>
      </c>
      <c r="N16" s="24">
        <f t="shared" si="2"/>
        <v>780</v>
      </c>
      <c r="O16" s="24">
        <f t="shared" si="2"/>
        <v>866.66666666666674</v>
      </c>
      <c r="P16" s="24">
        <f t="shared" si="2"/>
        <v>953.33333333333326</v>
      </c>
      <c r="Q16" s="24">
        <f t="shared" si="2"/>
        <v>1040</v>
      </c>
      <c r="R16" s="24">
        <f>R15*(R9/12)</f>
        <v>86.666666666666657</v>
      </c>
      <c r="S16" s="24">
        <f t="shared" ref="S16:AC16" si="3">S15*(S9/12)</f>
        <v>173.33333333333331</v>
      </c>
      <c r="T16" s="24">
        <f t="shared" si="3"/>
        <v>260</v>
      </c>
      <c r="U16" s="24">
        <f t="shared" si="3"/>
        <v>346.66666666666663</v>
      </c>
      <c r="V16" s="24">
        <f t="shared" si="3"/>
        <v>433.33333333333337</v>
      </c>
      <c r="W16" s="24">
        <f t="shared" si="3"/>
        <v>520</v>
      </c>
      <c r="X16" s="24">
        <f t="shared" si="3"/>
        <v>606.66666666666674</v>
      </c>
      <c r="Y16" s="24">
        <f t="shared" si="3"/>
        <v>693.33333333333326</v>
      </c>
      <c r="Z16" s="24">
        <f t="shared" si="3"/>
        <v>780</v>
      </c>
      <c r="AA16" s="24">
        <f t="shared" si="3"/>
        <v>866.66666666666674</v>
      </c>
      <c r="AB16" s="24">
        <f t="shared" si="3"/>
        <v>953.33333333333326</v>
      </c>
      <c r="AC16" s="24">
        <f t="shared" si="3"/>
        <v>1040</v>
      </c>
      <c r="AD16" s="142"/>
      <c r="AE16" s="4">
        <v>9</v>
      </c>
    </row>
    <row r="17" spans="1:31">
      <c r="A17" s="84" t="s">
        <v>70</v>
      </c>
      <c r="B17" s="19">
        <f>HLOOKUP($B$7,$F$8:$AC$75,AE17,FALSE)</f>
        <v>158.47533000000354</v>
      </c>
      <c r="E17" s="5"/>
      <c r="F17" s="21">
        <f>F11</f>
        <v>0</v>
      </c>
      <c r="G17" s="21">
        <f>F17+G11</f>
        <v>0</v>
      </c>
      <c r="H17" s="21">
        <f t="shared" ref="H17:Q17" si="4">G17+H11</f>
        <v>0</v>
      </c>
      <c r="I17" s="21">
        <f t="shared" si="4"/>
        <v>0</v>
      </c>
      <c r="J17" s="21">
        <f t="shared" si="4"/>
        <v>0</v>
      </c>
      <c r="K17" s="21">
        <f t="shared" si="4"/>
        <v>0</v>
      </c>
      <c r="L17" s="21">
        <f t="shared" si="4"/>
        <v>30.263093999999722</v>
      </c>
      <c r="M17" s="21">
        <f t="shared" si="4"/>
        <v>190.75953600000699</v>
      </c>
      <c r="N17" s="21">
        <f t="shared" si="4"/>
        <v>769.47475500004896</v>
      </c>
      <c r="O17" s="21">
        <f t="shared" si="4"/>
        <v>877.3605630000784</v>
      </c>
      <c r="P17" s="21">
        <f t="shared" si="4"/>
        <v>877.3605630000784</v>
      </c>
      <c r="Q17" s="21">
        <f t="shared" si="4"/>
        <v>897.64670700008674</v>
      </c>
      <c r="R17" s="21">
        <f>R11</f>
        <v>0</v>
      </c>
      <c r="S17" s="21">
        <f t="shared" ref="S17:AC17" si="5">R17+S11</f>
        <v>0</v>
      </c>
      <c r="T17" s="21">
        <f t="shared" si="5"/>
        <v>12.524139000000446</v>
      </c>
      <c r="U17" s="21">
        <f t="shared" si="5"/>
        <v>12.524139000000446</v>
      </c>
      <c r="V17" s="21">
        <f t="shared" si="5"/>
        <v>12.524139000000446</v>
      </c>
      <c r="W17" s="21">
        <f t="shared" si="5"/>
        <v>22.476735000000456</v>
      </c>
      <c r="X17" s="21">
        <f t="shared" si="5"/>
        <v>158.47533000000354</v>
      </c>
      <c r="Y17" s="21">
        <f t="shared" si="5"/>
        <v>158.47533000000354</v>
      </c>
      <c r="Z17" s="21">
        <f t="shared" si="5"/>
        <v>158.47533000000354</v>
      </c>
      <c r="AA17" s="21">
        <f t="shared" si="5"/>
        <v>158.47533000000354</v>
      </c>
      <c r="AB17" s="21">
        <f t="shared" si="5"/>
        <v>158.47533000000354</v>
      </c>
      <c r="AC17" s="21">
        <f t="shared" si="5"/>
        <v>158.47533000000354</v>
      </c>
      <c r="AD17" s="146"/>
      <c r="AE17" s="4">
        <v>10</v>
      </c>
    </row>
    <row r="18" spans="1:31">
      <c r="A18" s="84" t="s">
        <v>12</v>
      </c>
      <c r="B18" s="19">
        <f>HLOOKUP($B$7,$F$8:$AC$75,AE18,FALSE)</f>
        <v>378.63756000000444</v>
      </c>
      <c r="E18" s="143" t="s">
        <v>110</v>
      </c>
      <c r="F18" s="144">
        <v>0</v>
      </c>
      <c r="G18" s="144">
        <v>0</v>
      </c>
      <c r="H18" s="144">
        <v>0</v>
      </c>
      <c r="I18" s="144">
        <v>0</v>
      </c>
      <c r="J18" s="144">
        <v>3.3661530000000024</v>
      </c>
      <c r="K18" s="144">
        <v>27.5</v>
      </c>
      <c r="L18" s="144">
        <v>496.03934700000099</v>
      </c>
      <c r="M18" s="144">
        <v>623.82916800002545</v>
      </c>
      <c r="N18" s="144">
        <v>146.12661900000234</v>
      </c>
      <c r="O18" s="144">
        <v>21.253544999999882</v>
      </c>
      <c r="P18" s="144">
        <v>27.469331999999845</v>
      </c>
      <c r="Q18" s="144">
        <v>12.526955999999995</v>
      </c>
      <c r="R18" s="144">
        <v>12.564089999999995</v>
      </c>
      <c r="S18" s="144">
        <v>0</v>
      </c>
      <c r="T18" s="144">
        <v>0</v>
      </c>
      <c r="U18" s="144">
        <v>0</v>
      </c>
      <c r="V18" s="327">
        <v>3.9537000000000003E-2</v>
      </c>
      <c r="W18" s="400">
        <v>120.46693500000033</v>
      </c>
      <c r="X18" s="144">
        <v>378.63756000000444</v>
      </c>
      <c r="Y18" s="144"/>
      <c r="Z18" s="144"/>
      <c r="AA18" s="144"/>
      <c r="AB18" s="144"/>
      <c r="AC18" s="144"/>
      <c r="AD18" s="146"/>
      <c r="AE18" s="4">
        <v>11</v>
      </c>
    </row>
    <row r="19" spans="1:31">
      <c r="A19" s="85" t="s">
        <v>39</v>
      </c>
      <c r="B19" s="50">
        <f>HLOOKUP($B$7,$F$8:$AC$75,AE19,FALSE)</f>
        <v>537.11289000000795</v>
      </c>
      <c r="C19" s="90"/>
      <c r="D19" s="90"/>
      <c r="E19" s="90"/>
      <c r="F19" s="26">
        <f>F17+F18</f>
        <v>0</v>
      </c>
      <c r="G19" s="26">
        <f t="shared" ref="G19:Q19" si="6">G17+G18</f>
        <v>0</v>
      </c>
      <c r="H19" s="26">
        <f t="shared" si="6"/>
        <v>0</v>
      </c>
      <c r="I19" s="26">
        <f t="shared" si="6"/>
        <v>0</v>
      </c>
      <c r="J19" s="26">
        <f t="shared" si="6"/>
        <v>3.3661530000000024</v>
      </c>
      <c r="K19" s="26">
        <f t="shared" si="6"/>
        <v>27.5</v>
      </c>
      <c r="L19" s="26">
        <f t="shared" si="6"/>
        <v>526.30244100000073</v>
      </c>
      <c r="M19" s="26">
        <f t="shared" si="6"/>
        <v>814.58870400003241</v>
      </c>
      <c r="N19" s="26">
        <f t="shared" si="6"/>
        <v>915.60137400005124</v>
      </c>
      <c r="O19" s="26">
        <f t="shared" si="6"/>
        <v>898.61410800007832</v>
      </c>
      <c r="P19" s="26">
        <f t="shared" si="6"/>
        <v>904.8298950000783</v>
      </c>
      <c r="Q19" s="26">
        <f t="shared" si="6"/>
        <v>910.17366300008678</v>
      </c>
      <c r="R19" s="26">
        <f>R17+R18</f>
        <v>12.564089999999995</v>
      </c>
      <c r="S19" s="26">
        <f t="shared" ref="S19:AC19" si="7">S17+S18</f>
        <v>0</v>
      </c>
      <c r="T19" s="26">
        <f t="shared" si="7"/>
        <v>12.524139000000446</v>
      </c>
      <c r="U19" s="26">
        <f t="shared" si="7"/>
        <v>12.524139000000446</v>
      </c>
      <c r="V19" s="26">
        <f t="shared" si="7"/>
        <v>12.563676000000445</v>
      </c>
      <c r="W19" s="26">
        <f t="shared" si="7"/>
        <v>142.94367000000079</v>
      </c>
      <c r="X19" s="26">
        <f t="shared" si="7"/>
        <v>537.11289000000795</v>
      </c>
      <c r="Y19" s="26">
        <f t="shared" si="7"/>
        <v>158.47533000000354</v>
      </c>
      <c r="Z19" s="26">
        <f t="shared" si="7"/>
        <v>158.47533000000354</v>
      </c>
      <c r="AA19" s="26">
        <f t="shared" si="7"/>
        <v>158.47533000000354</v>
      </c>
      <c r="AB19" s="26">
        <f t="shared" si="7"/>
        <v>158.47533000000354</v>
      </c>
      <c r="AC19" s="26">
        <f t="shared" si="7"/>
        <v>158.47533000000354</v>
      </c>
      <c r="AD19" s="142"/>
      <c r="AE19" s="4">
        <v>12</v>
      </c>
    </row>
    <row r="20" spans="1:31">
      <c r="A20" s="84" t="s">
        <v>105</v>
      </c>
      <c r="B20" s="86">
        <f>IFERROR(HLOOKUP($B$7,$F$8:$AC$75,AE20,FALSE),"-  ")</f>
        <v>0.15238012500000339</v>
      </c>
      <c r="F20" s="86">
        <f>IFERROR(F17/F15,"-  ")</f>
        <v>0</v>
      </c>
      <c r="G20" s="86">
        <f t="shared" ref="G20:Q20" si="8">IFERROR(G17/G15,"-  ")</f>
        <v>0</v>
      </c>
      <c r="H20" s="86">
        <f t="shared" si="8"/>
        <v>0</v>
      </c>
      <c r="I20" s="86">
        <f t="shared" si="8"/>
        <v>0</v>
      </c>
      <c r="J20" s="86">
        <f t="shared" si="8"/>
        <v>0</v>
      </c>
      <c r="K20" s="86">
        <f t="shared" si="8"/>
        <v>0</v>
      </c>
      <c r="L20" s="86">
        <f t="shared" si="8"/>
        <v>2.909912884615358E-2</v>
      </c>
      <c r="M20" s="86">
        <f t="shared" si="8"/>
        <v>0.18342263076923748</v>
      </c>
      <c r="N20" s="86">
        <f t="shared" si="8"/>
        <v>0.73987957211543165</v>
      </c>
      <c r="O20" s="86">
        <f t="shared" si="8"/>
        <v>0.84361592596161383</v>
      </c>
      <c r="P20" s="86">
        <f t="shared" si="8"/>
        <v>0.84361592596161383</v>
      </c>
      <c r="Q20" s="86">
        <f t="shared" si="8"/>
        <v>0.86312183365392958</v>
      </c>
      <c r="R20" s="86">
        <f>IFERROR(R17/R15,"-  ")</f>
        <v>0</v>
      </c>
      <c r="S20" s="86">
        <f t="shared" ref="S20:AC20" si="9">IFERROR(S17/S15,"-  ")</f>
        <v>0</v>
      </c>
      <c r="T20" s="86">
        <f t="shared" si="9"/>
        <v>1.2042441346154275E-2</v>
      </c>
      <c r="U20" s="86">
        <f t="shared" si="9"/>
        <v>1.2042441346154275E-2</v>
      </c>
      <c r="V20" s="86">
        <f t="shared" si="9"/>
        <v>1.2042441346154275E-2</v>
      </c>
      <c r="W20" s="86">
        <f t="shared" si="9"/>
        <v>2.161224519230813E-2</v>
      </c>
      <c r="X20" s="86">
        <f t="shared" si="9"/>
        <v>0.15238012500000339</v>
      </c>
      <c r="Y20" s="86">
        <f t="shared" si="9"/>
        <v>0.15238012500000339</v>
      </c>
      <c r="Z20" s="86">
        <f t="shared" si="9"/>
        <v>0.15238012500000339</v>
      </c>
      <c r="AA20" s="86">
        <f t="shared" si="9"/>
        <v>0.15238012500000339</v>
      </c>
      <c r="AB20" s="86">
        <f t="shared" si="9"/>
        <v>0.15238012500000339</v>
      </c>
      <c r="AC20" s="86">
        <f t="shared" si="9"/>
        <v>0.15238012500000339</v>
      </c>
      <c r="AD20" s="147"/>
      <c r="AE20" s="4">
        <v>13</v>
      </c>
    </row>
    <row r="21" spans="1:31">
      <c r="A21" s="84" t="s">
        <v>106</v>
      </c>
      <c r="B21" s="86">
        <f>IFERROR(HLOOKUP($B$7,$F$8:$AC$75,AE21,FALSE),"-  ")</f>
        <v>0.51645470192308451</v>
      </c>
      <c r="F21" s="86">
        <f>IFERROR(F19/F15,"-  ")</f>
        <v>0</v>
      </c>
      <c r="G21" s="86">
        <f t="shared" ref="G21:Q21" si="10">IFERROR(G19/G15,"-  ")</f>
        <v>0</v>
      </c>
      <c r="H21" s="86">
        <f t="shared" si="10"/>
        <v>0</v>
      </c>
      <c r="I21" s="86">
        <f t="shared" si="10"/>
        <v>0</v>
      </c>
      <c r="J21" s="86">
        <f t="shared" si="10"/>
        <v>3.2366855769230792E-3</v>
      </c>
      <c r="K21" s="86">
        <f t="shared" si="10"/>
        <v>2.6442307692307692E-2</v>
      </c>
      <c r="L21" s="86">
        <f t="shared" si="10"/>
        <v>0.50606003942307765</v>
      </c>
      <c r="M21" s="86">
        <f t="shared" si="10"/>
        <v>0.78325836923080039</v>
      </c>
      <c r="N21" s="86">
        <f t="shared" si="10"/>
        <v>0.88038593653851083</v>
      </c>
      <c r="O21" s="86">
        <f t="shared" si="10"/>
        <v>0.86405202692315219</v>
      </c>
      <c r="P21" s="86">
        <f t="shared" si="10"/>
        <v>0.87002874519238294</v>
      </c>
      <c r="Q21" s="86">
        <f t="shared" si="10"/>
        <v>0.87516698365392964</v>
      </c>
      <c r="R21" s="86">
        <f>IFERROR(R19/R15,"-  ")</f>
        <v>1.2080855769230764E-2</v>
      </c>
      <c r="S21" s="86">
        <f t="shared" ref="S21:AC21" si="11">IFERROR(S19/S15,"-  ")</f>
        <v>0</v>
      </c>
      <c r="T21" s="86">
        <f t="shared" si="11"/>
        <v>1.2042441346154275E-2</v>
      </c>
      <c r="U21" s="86">
        <f t="shared" si="11"/>
        <v>1.2042441346154275E-2</v>
      </c>
      <c r="V21" s="86">
        <f t="shared" si="11"/>
        <v>1.208045769230812E-2</v>
      </c>
      <c r="W21" s="86">
        <f t="shared" si="11"/>
        <v>0.13744583653846229</v>
      </c>
      <c r="X21" s="86">
        <f t="shared" si="11"/>
        <v>0.51645470192308451</v>
      </c>
      <c r="Y21" s="86">
        <f t="shared" si="11"/>
        <v>0.15238012500000339</v>
      </c>
      <c r="Z21" s="86">
        <f t="shared" si="11"/>
        <v>0.15238012500000339</v>
      </c>
      <c r="AA21" s="86">
        <f t="shared" si="11"/>
        <v>0.15238012500000339</v>
      </c>
      <c r="AB21" s="86">
        <f t="shared" si="11"/>
        <v>0.15238012500000339</v>
      </c>
      <c r="AC21" s="86">
        <f t="shared" si="11"/>
        <v>0.15238012500000339</v>
      </c>
      <c r="AD21" s="147"/>
      <c r="AE21" s="4">
        <v>14</v>
      </c>
    </row>
    <row r="22" spans="1:31">
      <c r="A22" s="84" t="s">
        <v>107</v>
      </c>
      <c r="B22" s="86">
        <f>IFERROR(HLOOKUP($B$7,$F$8:$AC$75,AE22,FALSE),"-  ")</f>
        <v>0.2612230714285772</v>
      </c>
      <c r="F22" s="86">
        <f>IFERROR(F17/F16,"-  ")</f>
        <v>0</v>
      </c>
      <c r="G22" s="86">
        <f t="shared" ref="G22:Q22" si="12">IFERROR(G17/G16,"-  ")</f>
        <v>0</v>
      </c>
      <c r="H22" s="86">
        <f t="shared" si="12"/>
        <v>0</v>
      </c>
      <c r="I22" s="86">
        <f t="shared" si="12"/>
        <v>0</v>
      </c>
      <c r="J22" s="86">
        <f t="shared" si="12"/>
        <v>0</v>
      </c>
      <c r="K22" s="86">
        <f t="shared" si="12"/>
        <v>0</v>
      </c>
      <c r="L22" s="86">
        <f t="shared" si="12"/>
        <v>4.9884220879120415E-2</v>
      </c>
      <c r="M22" s="86">
        <f t="shared" si="12"/>
        <v>0.27513394615385628</v>
      </c>
      <c r="N22" s="86">
        <f t="shared" si="12"/>
        <v>0.98650609615390894</v>
      </c>
      <c r="O22" s="86">
        <f t="shared" si="12"/>
        <v>1.0123391111539366</v>
      </c>
      <c r="P22" s="86">
        <f t="shared" si="12"/>
        <v>0.92030828286721522</v>
      </c>
      <c r="Q22" s="86">
        <f t="shared" si="12"/>
        <v>0.86312183365392958</v>
      </c>
      <c r="R22" s="86">
        <f>IFERROR(R17/R16,"-  ")</f>
        <v>0</v>
      </c>
      <c r="S22" s="86">
        <f t="shared" ref="S22:AC22" si="13">IFERROR(S17/S16,"-  ")</f>
        <v>0</v>
      </c>
      <c r="T22" s="86">
        <f t="shared" si="13"/>
        <v>4.8169765384617098E-2</v>
      </c>
      <c r="U22" s="86">
        <f t="shared" si="13"/>
        <v>3.6127324038462826E-2</v>
      </c>
      <c r="V22" s="86">
        <f t="shared" si="13"/>
        <v>2.8901859230770256E-2</v>
      </c>
      <c r="W22" s="86">
        <f t="shared" si="13"/>
        <v>4.322449038461626E-2</v>
      </c>
      <c r="X22" s="86">
        <f t="shared" si="13"/>
        <v>0.2612230714285772</v>
      </c>
      <c r="Y22" s="86">
        <f t="shared" si="13"/>
        <v>0.22857018750000513</v>
      </c>
      <c r="Z22" s="86">
        <f t="shared" si="13"/>
        <v>0.20317350000000453</v>
      </c>
      <c r="AA22" s="86">
        <f t="shared" si="13"/>
        <v>0.18285615000000408</v>
      </c>
      <c r="AB22" s="86">
        <f t="shared" si="13"/>
        <v>0.16623286363636736</v>
      </c>
      <c r="AC22" s="86">
        <f t="shared" si="13"/>
        <v>0.15238012500000339</v>
      </c>
      <c r="AD22" s="147"/>
      <c r="AE22" s="4">
        <v>15</v>
      </c>
    </row>
    <row r="23" spans="1:31">
      <c r="A23" s="140" t="s">
        <v>78</v>
      </c>
      <c r="B23" s="46"/>
      <c r="F23" s="17"/>
      <c r="G23" s="17"/>
      <c r="H23" s="17"/>
      <c r="I23" s="17"/>
      <c r="J23" s="17"/>
      <c r="K23" s="17"/>
      <c r="L23" s="17"/>
      <c r="M23" s="17"/>
      <c r="N23" s="17"/>
      <c r="O23" s="17"/>
      <c r="P23" s="17"/>
      <c r="Q23" s="17"/>
      <c r="R23" s="17"/>
      <c r="S23" s="17"/>
      <c r="T23" s="17"/>
      <c r="U23" s="17"/>
      <c r="V23" s="17"/>
      <c r="W23" s="17"/>
      <c r="X23" s="17"/>
      <c r="Y23" s="17"/>
      <c r="Z23" s="17"/>
      <c r="AA23" s="17"/>
      <c r="AB23" s="17"/>
      <c r="AC23" s="17"/>
      <c r="AD23" s="142"/>
      <c r="AE23" s="4">
        <v>16</v>
      </c>
    </row>
    <row r="24" spans="1:31">
      <c r="A24" s="84" t="s">
        <v>71</v>
      </c>
      <c r="B24" s="73">
        <f>HLOOKUP($B$7,$F$8:$AC$75,AE24,FALSE)</f>
        <v>0.33188804999999744</v>
      </c>
      <c r="E24" s="74"/>
      <c r="F24" s="73">
        <f>F12</f>
        <v>0</v>
      </c>
      <c r="G24" s="73">
        <f t="shared" ref="G24:Q24" si="14">F24+G12</f>
        <v>0</v>
      </c>
      <c r="H24" s="73">
        <f t="shared" si="14"/>
        <v>0</v>
      </c>
      <c r="I24" s="73">
        <f t="shared" si="14"/>
        <v>0</v>
      </c>
      <c r="J24" s="73">
        <f t="shared" si="14"/>
        <v>0</v>
      </c>
      <c r="K24" s="73">
        <f t="shared" si="14"/>
        <v>0</v>
      </c>
      <c r="L24" s="73">
        <f t="shared" si="14"/>
        <v>6.3378000000000059E-2</v>
      </c>
      <c r="M24" s="73">
        <f t="shared" si="14"/>
        <v>0.39949380000000867</v>
      </c>
      <c r="N24" s="73">
        <f t="shared" si="14"/>
        <v>1.6114559400000363</v>
      </c>
      <c r="O24" s="73">
        <f t="shared" si="14"/>
        <v>1.837393650000045</v>
      </c>
      <c r="P24" s="73">
        <f t="shared" si="14"/>
        <v>1.837393650000045</v>
      </c>
      <c r="Q24" s="73">
        <f t="shared" si="14"/>
        <v>1.8798773400000446</v>
      </c>
      <c r="R24" s="73">
        <f>R12</f>
        <v>0</v>
      </c>
      <c r="S24" s="73">
        <f t="shared" ref="S24:AC24" si="15">R24+S12</f>
        <v>0</v>
      </c>
      <c r="T24" s="73">
        <f t="shared" si="15"/>
        <v>2.6228699999993665E-2</v>
      </c>
      <c r="U24" s="73">
        <f t="shared" si="15"/>
        <v>2.6228699999993665E-2</v>
      </c>
      <c r="V24" s="73">
        <f t="shared" si="15"/>
        <v>2.6228699999993665E-2</v>
      </c>
      <c r="W24" s="73">
        <f t="shared" si="15"/>
        <v>4.707143999999365E-2</v>
      </c>
      <c r="X24" s="73">
        <f t="shared" si="15"/>
        <v>0.33188804999999744</v>
      </c>
      <c r="Y24" s="73">
        <f t="shared" si="15"/>
        <v>0.33188804999999744</v>
      </c>
      <c r="Z24" s="73">
        <f t="shared" si="15"/>
        <v>0.33188804999999744</v>
      </c>
      <c r="AA24" s="73">
        <f t="shared" si="15"/>
        <v>0.33188804999999744</v>
      </c>
      <c r="AB24" s="73">
        <f t="shared" si="15"/>
        <v>0.33188804999999744</v>
      </c>
      <c r="AC24" s="73">
        <f t="shared" si="15"/>
        <v>0.33188804999999744</v>
      </c>
      <c r="AD24" s="142"/>
      <c r="AE24" s="4">
        <v>17</v>
      </c>
    </row>
    <row r="25" spans="1:31">
      <c r="A25" s="84" t="s">
        <v>13</v>
      </c>
      <c r="B25" s="73">
        <f>HLOOKUP($B$7,$F$8:$AC$75,AE25,FALSE)</f>
        <v>0.79296165000000096</v>
      </c>
      <c r="E25" s="143" t="s">
        <v>110</v>
      </c>
      <c r="F25" s="145">
        <v>0</v>
      </c>
      <c r="G25" s="145">
        <v>0</v>
      </c>
      <c r="H25" s="145">
        <v>0</v>
      </c>
      <c r="I25" s="145">
        <v>0</v>
      </c>
      <c r="J25" s="145">
        <v>7.049429999999998E-3</v>
      </c>
      <c r="K25" s="145">
        <v>8.6400000000000005E-2</v>
      </c>
      <c r="L25" s="145">
        <v>1.038818430000011</v>
      </c>
      <c r="M25" s="145">
        <v>1.3064408100000333</v>
      </c>
      <c r="N25" s="145">
        <v>0.30602268000000382</v>
      </c>
      <c r="O25" s="145">
        <v>4.4509589999999953E-2</v>
      </c>
      <c r="P25" s="145">
        <v>5.7527100000000032E-2</v>
      </c>
      <c r="Q25" s="145">
        <v>2.6234639999999941E-2</v>
      </c>
      <c r="R25" s="145">
        <v>2.6312399999999944E-2</v>
      </c>
      <c r="S25" s="145">
        <v>0</v>
      </c>
      <c r="T25" s="145">
        <v>0</v>
      </c>
      <c r="U25" s="145">
        <v>0</v>
      </c>
      <c r="V25" s="328">
        <v>0</v>
      </c>
      <c r="W25" s="401">
        <v>0.25228881000000103</v>
      </c>
      <c r="X25" s="145">
        <v>0.79296165000000096</v>
      </c>
      <c r="Y25" s="145"/>
      <c r="Z25" s="145"/>
      <c r="AA25" s="145"/>
      <c r="AB25" s="145"/>
      <c r="AC25" s="145"/>
      <c r="AD25" s="142"/>
      <c r="AE25" s="4">
        <v>18</v>
      </c>
    </row>
    <row r="26" spans="1:31">
      <c r="A26" s="87" t="s">
        <v>22</v>
      </c>
      <c r="B26" s="81">
        <f>HLOOKUP($B$7,$F$8:$AC$75,AE26,FALSE)</f>
        <v>1.1248496999999984</v>
      </c>
      <c r="C26" s="90"/>
      <c r="D26" s="90"/>
      <c r="E26" s="97"/>
      <c r="F26" s="81">
        <f>F24+F25</f>
        <v>0</v>
      </c>
      <c r="G26" s="81">
        <f>G24+G25</f>
        <v>0</v>
      </c>
      <c r="H26" s="81">
        <f t="shared" ref="H26:Q26" si="16">H24+H25</f>
        <v>0</v>
      </c>
      <c r="I26" s="81">
        <f>I24+I25</f>
        <v>0</v>
      </c>
      <c r="J26" s="81">
        <f t="shared" si="16"/>
        <v>7.049429999999998E-3</v>
      </c>
      <c r="K26" s="81">
        <f t="shared" si="16"/>
        <v>8.6400000000000005E-2</v>
      </c>
      <c r="L26" s="81">
        <f t="shared" si="16"/>
        <v>1.1021964300000111</v>
      </c>
      <c r="M26" s="81">
        <f t="shared" si="16"/>
        <v>1.7059346100000421</v>
      </c>
      <c r="N26" s="81">
        <f t="shared" si="16"/>
        <v>1.9174786200000402</v>
      </c>
      <c r="O26" s="81">
        <f t="shared" si="16"/>
        <v>1.8819032400000448</v>
      </c>
      <c r="P26" s="81">
        <f t="shared" si="16"/>
        <v>1.8949207500000449</v>
      </c>
      <c r="Q26" s="81">
        <f t="shared" si="16"/>
        <v>1.9061119800000446</v>
      </c>
      <c r="R26" s="81">
        <f>R24+R25</f>
        <v>2.6312399999999944E-2</v>
      </c>
      <c r="S26" s="81">
        <f>S24+S25</f>
        <v>0</v>
      </c>
      <c r="T26" s="81">
        <f>T24+T25</f>
        <v>2.6228699999993665E-2</v>
      </c>
      <c r="U26" s="81">
        <f>U24+U25</f>
        <v>2.6228699999993665E-2</v>
      </c>
      <c r="V26" s="81">
        <f t="shared" ref="V26:AC26" si="17">V24+V25</f>
        <v>2.6228699999993665E-2</v>
      </c>
      <c r="W26" s="81">
        <f t="shared" si="17"/>
        <v>0.29936024999999467</v>
      </c>
      <c r="X26" s="81">
        <f t="shared" si="17"/>
        <v>1.1248496999999984</v>
      </c>
      <c r="Y26" s="81">
        <f t="shared" si="17"/>
        <v>0.33188804999999744</v>
      </c>
      <c r="Z26" s="81">
        <f t="shared" si="17"/>
        <v>0.33188804999999744</v>
      </c>
      <c r="AA26" s="81">
        <f t="shared" si="17"/>
        <v>0.33188804999999744</v>
      </c>
      <c r="AB26" s="81">
        <f t="shared" si="17"/>
        <v>0.33188804999999744</v>
      </c>
      <c r="AC26" s="81">
        <f t="shared" si="17"/>
        <v>0.33188804999999744</v>
      </c>
      <c r="AD26" s="142"/>
      <c r="AE26" s="4">
        <v>19</v>
      </c>
    </row>
    <row r="27" spans="1:31">
      <c r="A27" s="140" t="s">
        <v>79</v>
      </c>
      <c r="B27" s="141"/>
      <c r="F27" s="22"/>
      <c r="G27" s="22"/>
      <c r="H27" s="22"/>
      <c r="I27" s="22"/>
      <c r="J27" s="22"/>
      <c r="K27" s="22"/>
      <c r="L27" s="22"/>
      <c r="M27" s="22"/>
      <c r="N27" s="22"/>
      <c r="O27" s="22"/>
      <c r="P27" s="22"/>
      <c r="Q27" s="22"/>
      <c r="R27" s="22"/>
      <c r="S27" s="22"/>
      <c r="T27" s="22"/>
      <c r="U27" s="22"/>
      <c r="V27" s="22"/>
      <c r="W27" s="22"/>
      <c r="X27" s="22"/>
      <c r="Y27" s="22"/>
      <c r="Z27" s="22"/>
      <c r="AA27" s="22"/>
      <c r="AB27" s="22"/>
      <c r="AC27" s="22"/>
      <c r="AD27" s="142"/>
      <c r="AE27" s="4">
        <v>20</v>
      </c>
    </row>
    <row r="28" spans="1:31">
      <c r="A28" s="84" t="s">
        <v>67</v>
      </c>
      <c r="B28" s="19">
        <f>HLOOKUP($B$7,$F$8:$AC$75,AE28,FALSE)</f>
        <v>0</v>
      </c>
      <c r="F28" s="29">
        <f>F13</f>
        <v>0</v>
      </c>
      <c r="G28" s="29">
        <f t="shared" ref="G28:Q28" si="18">F28+G13</f>
        <v>0</v>
      </c>
      <c r="H28" s="29">
        <f t="shared" si="18"/>
        <v>0</v>
      </c>
      <c r="I28" s="29">
        <f t="shared" si="18"/>
        <v>0</v>
      </c>
      <c r="J28" s="29">
        <f t="shared" si="18"/>
        <v>0</v>
      </c>
      <c r="K28" s="29">
        <f t="shared" si="18"/>
        <v>0</v>
      </c>
      <c r="L28" s="29">
        <f t="shared" si="18"/>
        <v>0</v>
      </c>
      <c r="M28" s="29">
        <f t="shared" si="18"/>
        <v>0</v>
      </c>
      <c r="N28" s="29">
        <f t="shared" si="18"/>
        <v>0</v>
      </c>
      <c r="O28" s="29">
        <f t="shared" si="18"/>
        <v>0</v>
      </c>
      <c r="P28" s="29">
        <f t="shared" si="18"/>
        <v>0</v>
      </c>
      <c r="Q28" s="29">
        <f t="shared" si="18"/>
        <v>0</v>
      </c>
      <c r="R28" s="29">
        <f>R13</f>
        <v>0</v>
      </c>
      <c r="S28" s="29">
        <f t="shared" ref="S28:AC28" si="19">R28+S13</f>
        <v>0</v>
      </c>
      <c r="T28" s="29">
        <f t="shared" si="19"/>
        <v>0</v>
      </c>
      <c r="U28" s="29">
        <f t="shared" si="19"/>
        <v>0</v>
      </c>
      <c r="V28" s="29">
        <f t="shared" si="19"/>
        <v>0</v>
      </c>
      <c r="W28" s="29">
        <f t="shared" si="19"/>
        <v>0</v>
      </c>
      <c r="X28" s="29">
        <f t="shared" si="19"/>
        <v>0</v>
      </c>
      <c r="Y28" s="29">
        <f t="shared" si="19"/>
        <v>0</v>
      </c>
      <c r="Z28" s="29">
        <f t="shared" si="19"/>
        <v>0</v>
      </c>
      <c r="AA28" s="29">
        <f t="shared" si="19"/>
        <v>0</v>
      </c>
      <c r="AB28" s="29">
        <f t="shared" si="19"/>
        <v>0</v>
      </c>
      <c r="AC28" s="29">
        <f t="shared" si="19"/>
        <v>0</v>
      </c>
      <c r="AD28" s="139"/>
      <c r="AE28" s="4">
        <v>21</v>
      </c>
    </row>
    <row r="29" spans="1:31">
      <c r="A29" s="84" t="s">
        <v>9</v>
      </c>
      <c r="B29" s="19">
        <f>HLOOKUP($B$7,$F$8:$AC$75,AE29,FALSE)</f>
        <v>0</v>
      </c>
      <c r="E29" s="143" t="s">
        <v>110</v>
      </c>
      <c r="F29" s="144">
        <v>0</v>
      </c>
      <c r="G29" s="144">
        <v>0</v>
      </c>
      <c r="H29" s="144">
        <v>0</v>
      </c>
      <c r="I29" s="144">
        <v>0</v>
      </c>
      <c r="J29" s="144">
        <v>0</v>
      </c>
      <c r="K29" s="144">
        <v>0</v>
      </c>
      <c r="L29" s="144">
        <v>0</v>
      </c>
      <c r="M29" s="144">
        <v>0</v>
      </c>
      <c r="N29" s="144">
        <v>0</v>
      </c>
      <c r="O29" s="144">
        <v>0</v>
      </c>
      <c r="P29" s="144">
        <v>0</v>
      </c>
      <c r="Q29" s="144">
        <v>0</v>
      </c>
      <c r="R29" s="144">
        <v>0</v>
      </c>
      <c r="S29" s="144">
        <v>0</v>
      </c>
      <c r="T29" s="144">
        <v>0</v>
      </c>
      <c r="U29" s="144">
        <v>0</v>
      </c>
      <c r="V29" s="144">
        <v>0</v>
      </c>
      <c r="W29" s="144">
        <v>0</v>
      </c>
      <c r="X29" s="398">
        <v>0</v>
      </c>
      <c r="Y29" s="144"/>
      <c r="Z29" s="144"/>
      <c r="AA29" s="144"/>
      <c r="AB29" s="144"/>
      <c r="AC29" s="144"/>
      <c r="AD29" s="139"/>
      <c r="AE29" s="4">
        <v>22</v>
      </c>
    </row>
    <row r="30" spans="1:31">
      <c r="A30" s="87" t="s">
        <v>38</v>
      </c>
      <c r="B30" s="50">
        <f>HLOOKUP($B$7,$F$8:$AC$75,AE30,FALSE)</f>
        <v>0</v>
      </c>
      <c r="C30" s="90"/>
      <c r="D30" s="90"/>
      <c r="E30" s="90"/>
      <c r="F30" s="93">
        <f>F28+F29</f>
        <v>0</v>
      </c>
      <c r="G30" s="93">
        <f t="shared" ref="G30:P30" si="20">G28+G29</f>
        <v>0</v>
      </c>
      <c r="H30" s="93">
        <f t="shared" si="20"/>
        <v>0</v>
      </c>
      <c r="I30" s="93">
        <f t="shared" si="20"/>
        <v>0</v>
      </c>
      <c r="J30" s="93">
        <f t="shared" si="20"/>
        <v>0</v>
      </c>
      <c r="K30" s="93">
        <f t="shared" si="20"/>
        <v>0</v>
      </c>
      <c r="L30" s="93">
        <f t="shared" si="20"/>
        <v>0</v>
      </c>
      <c r="M30" s="93">
        <f t="shared" si="20"/>
        <v>0</v>
      </c>
      <c r="N30" s="93">
        <f t="shared" si="20"/>
        <v>0</v>
      </c>
      <c r="O30" s="93">
        <f t="shared" si="20"/>
        <v>0</v>
      </c>
      <c r="P30" s="93">
        <f t="shared" si="20"/>
        <v>0</v>
      </c>
      <c r="Q30" s="93">
        <f>Q28+Q29</f>
        <v>0</v>
      </c>
      <c r="R30" s="93">
        <f>R28+R29</f>
        <v>0</v>
      </c>
      <c r="S30" s="93">
        <f t="shared" ref="S30:AB30" si="21">S28+S29</f>
        <v>0</v>
      </c>
      <c r="T30" s="93">
        <f t="shared" si="21"/>
        <v>0</v>
      </c>
      <c r="U30" s="93">
        <f t="shared" si="21"/>
        <v>0</v>
      </c>
      <c r="V30" s="93">
        <f t="shared" si="21"/>
        <v>0</v>
      </c>
      <c r="W30" s="93">
        <f t="shared" si="21"/>
        <v>0</v>
      </c>
      <c r="X30" s="93">
        <f t="shared" si="21"/>
        <v>0</v>
      </c>
      <c r="Y30" s="93">
        <f t="shared" si="21"/>
        <v>0</v>
      </c>
      <c r="Z30" s="93">
        <f t="shared" si="21"/>
        <v>0</v>
      </c>
      <c r="AA30" s="93">
        <f t="shared" si="21"/>
        <v>0</v>
      </c>
      <c r="AB30" s="93">
        <f t="shared" si="21"/>
        <v>0</v>
      </c>
      <c r="AC30" s="93">
        <f>AC28+AC29</f>
        <v>0</v>
      </c>
      <c r="AD30" s="139"/>
      <c r="AE30" s="4">
        <v>23</v>
      </c>
    </row>
    <row r="31" spans="1:31">
      <c r="A31" s="140" t="s">
        <v>81</v>
      </c>
      <c r="B31" s="141"/>
      <c r="F31" s="22"/>
      <c r="G31" s="22"/>
      <c r="H31" s="22"/>
      <c r="I31" s="22"/>
      <c r="J31" s="22"/>
      <c r="K31" s="22"/>
      <c r="L31" s="22"/>
      <c r="M31" s="22"/>
      <c r="N31" s="22"/>
      <c r="O31" s="22"/>
      <c r="P31" s="22"/>
      <c r="Q31" s="22"/>
      <c r="R31" s="22"/>
      <c r="S31" s="22"/>
      <c r="T31" s="22"/>
      <c r="U31" s="22"/>
      <c r="V31" s="22"/>
      <c r="W31" s="22"/>
      <c r="X31" s="22"/>
      <c r="Y31" s="22"/>
      <c r="Z31" s="22"/>
      <c r="AA31" s="22"/>
      <c r="AB31" s="22"/>
      <c r="AC31" s="22"/>
      <c r="AD31" s="142"/>
      <c r="AE31" s="4">
        <v>24</v>
      </c>
    </row>
    <row r="32" spans="1:31">
      <c r="A32" s="88" t="s">
        <v>40</v>
      </c>
      <c r="B32" s="48">
        <f t="shared" ref="B32:B40" si="22">HLOOKUP($B$7,$F$8:$AC$75,AE32,FALSE)</f>
        <v>1239.6600000000001</v>
      </c>
      <c r="E32" s="143" t="s">
        <v>24</v>
      </c>
      <c r="F32" s="148">
        <v>721.2</v>
      </c>
      <c r="G32" s="148">
        <v>5687.2699999999995</v>
      </c>
      <c r="H32" s="148">
        <v>2063.37</v>
      </c>
      <c r="I32" s="148">
        <v>1144.32</v>
      </c>
      <c r="J32" s="148">
        <v>1988.69</v>
      </c>
      <c r="K32" s="148">
        <v>1444.1</v>
      </c>
      <c r="L32" s="148">
        <v>2536.73</v>
      </c>
      <c r="M32" s="148">
        <v>2138.96</v>
      </c>
      <c r="N32" s="148">
        <v>2345.34</v>
      </c>
      <c r="O32" s="148">
        <v>1934.4199999999998</v>
      </c>
      <c r="P32" s="148">
        <v>1486.06</v>
      </c>
      <c r="Q32" s="148">
        <v>2319.63</v>
      </c>
      <c r="R32" s="148">
        <v>1985.5700000000002</v>
      </c>
      <c r="S32" s="148">
        <v>1980.4899999999998</v>
      </c>
      <c r="T32" s="148">
        <v>1834.22</v>
      </c>
      <c r="U32" s="148">
        <v>1941.4300000000003</v>
      </c>
      <c r="V32" s="353">
        <v>1287.28</v>
      </c>
      <c r="W32" s="148">
        <v>1861.44</v>
      </c>
      <c r="X32" s="366">
        <v>1239.6600000000001</v>
      </c>
      <c r="Y32" s="148"/>
      <c r="Z32" s="148"/>
      <c r="AA32" s="148"/>
      <c r="AB32" s="148"/>
      <c r="AC32" s="148"/>
      <c r="AD32" s="83">
        <f t="shared" ref="AD32:AD39" si="23">SUM(F32:AC32)</f>
        <v>37940.180000000008</v>
      </c>
      <c r="AE32" s="4">
        <v>25</v>
      </c>
    </row>
    <row r="33" spans="1:31">
      <c r="A33" s="88" t="s">
        <v>41</v>
      </c>
      <c r="B33" s="48">
        <f t="shared" si="22"/>
        <v>0</v>
      </c>
      <c r="E33" s="143" t="s">
        <v>24</v>
      </c>
      <c r="F33" s="148">
        <v>0</v>
      </c>
      <c r="G33" s="148">
        <v>0</v>
      </c>
      <c r="H33" s="148">
        <v>0</v>
      </c>
      <c r="I33" s="148">
        <v>0</v>
      </c>
      <c r="J33" s="148">
        <v>0</v>
      </c>
      <c r="K33" s="148">
        <v>0</v>
      </c>
      <c r="L33" s="148">
        <v>0</v>
      </c>
      <c r="M33" s="148">
        <v>0</v>
      </c>
      <c r="N33" s="148">
        <v>0</v>
      </c>
      <c r="O33" s="148">
        <v>0</v>
      </c>
      <c r="P33" s="148">
        <v>0</v>
      </c>
      <c r="Q33" s="148">
        <v>0</v>
      </c>
      <c r="R33" s="148">
        <v>0</v>
      </c>
      <c r="S33" s="148">
        <v>0</v>
      </c>
      <c r="T33" s="148">
        <v>0</v>
      </c>
      <c r="U33" s="148">
        <v>0</v>
      </c>
      <c r="V33" s="353">
        <v>0</v>
      </c>
      <c r="W33" s="148">
        <v>0</v>
      </c>
      <c r="X33" s="366">
        <v>0</v>
      </c>
      <c r="Y33" s="148"/>
      <c r="Z33" s="148"/>
      <c r="AA33" s="148"/>
      <c r="AB33" s="148"/>
      <c r="AC33" s="148"/>
      <c r="AD33" s="83">
        <f t="shared" si="23"/>
        <v>0</v>
      </c>
      <c r="AE33" s="4">
        <v>26</v>
      </c>
    </row>
    <row r="34" spans="1:31">
      <c r="A34" s="88" t="s">
        <v>42</v>
      </c>
      <c r="B34" s="48">
        <f t="shared" si="22"/>
        <v>97802.33</v>
      </c>
      <c r="E34" s="143" t="s">
        <v>24</v>
      </c>
      <c r="F34" s="148">
        <v>0</v>
      </c>
      <c r="G34" s="148">
        <v>0</v>
      </c>
      <c r="H34" s="148">
        <v>0</v>
      </c>
      <c r="I34" s="148">
        <v>418.32</v>
      </c>
      <c r="J34" s="148">
        <v>10166.4</v>
      </c>
      <c r="K34" s="148">
        <v>32</v>
      </c>
      <c r="L34" s="148">
        <v>500.45</v>
      </c>
      <c r="M34" s="148">
        <v>534.25</v>
      </c>
      <c r="N34" s="148">
        <v>49891.679999999993</v>
      </c>
      <c r="O34" s="148">
        <v>5423.4800000000005</v>
      </c>
      <c r="P34" s="148">
        <v>153.84</v>
      </c>
      <c r="Q34" s="148">
        <v>5854.6599999999989</v>
      </c>
      <c r="R34" s="148">
        <v>1312.8500000000001</v>
      </c>
      <c r="S34" s="148">
        <v>3.68</v>
      </c>
      <c r="T34" s="148">
        <v>20293.759999999998</v>
      </c>
      <c r="U34" s="148">
        <v>5435.3099999999995</v>
      </c>
      <c r="V34" s="353">
        <v>5533.8600000000006</v>
      </c>
      <c r="W34" s="148">
        <v>7704.45</v>
      </c>
      <c r="X34" s="366">
        <v>97802.33</v>
      </c>
      <c r="Y34" s="148"/>
      <c r="Z34" s="148"/>
      <c r="AA34" s="148"/>
      <c r="AB34" s="148"/>
      <c r="AC34" s="148"/>
      <c r="AD34" s="83">
        <f t="shared" si="23"/>
        <v>211061.31999999998</v>
      </c>
      <c r="AE34" s="4">
        <v>27</v>
      </c>
    </row>
    <row r="35" spans="1:31">
      <c r="A35" s="88" t="s">
        <v>43</v>
      </c>
      <c r="B35" s="48">
        <f t="shared" si="22"/>
        <v>0</v>
      </c>
      <c r="E35" s="143" t="s">
        <v>24</v>
      </c>
      <c r="F35" s="148">
        <v>0</v>
      </c>
      <c r="G35" s="148">
        <v>0</v>
      </c>
      <c r="H35" s="148">
        <v>0</v>
      </c>
      <c r="I35" s="148">
        <v>0</v>
      </c>
      <c r="J35" s="148">
        <v>0</v>
      </c>
      <c r="K35" s="148">
        <v>0</v>
      </c>
      <c r="L35" s="148">
        <v>0</v>
      </c>
      <c r="M35" s="148">
        <v>0</v>
      </c>
      <c r="N35" s="148">
        <v>0</v>
      </c>
      <c r="O35" s="148">
        <v>0</v>
      </c>
      <c r="P35" s="148">
        <v>0</v>
      </c>
      <c r="Q35" s="148">
        <v>0</v>
      </c>
      <c r="R35" s="148">
        <v>0</v>
      </c>
      <c r="S35" s="148">
        <v>0</v>
      </c>
      <c r="T35" s="148">
        <v>0</v>
      </c>
      <c r="U35" s="148">
        <v>0</v>
      </c>
      <c r="V35" s="353">
        <v>0</v>
      </c>
      <c r="W35" s="148">
        <v>0</v>
      </c>
      <c r="X35" s="366">
        <v>0</v>
      </c>
      <c r="Y35" s="148"/>
      <c r="Z35" s="148"/>
      <c r="AA35" s="148"/>
      <c r="AB35" s="148"/>
      <c r="AC35" s="148"/>
      <c r="AD35" s="83">
        <f t="shared" si="23"/>
        <v>0</v>
      </c>
      <c r="AE35" s="4">
        <v>28</v>
      </c>
    </row>
    <row r="36" spans="1:31">
      <c r="A36" s="88" t="s">
        <v>44</v>
      </c>
      <c r="B36" s="48">
        <f t="shared" si="22"/>
        <v>176650</v>
      </c>
      <c r="E36" s="143" t="s">
        <v>24</v>
      </c>
      <c r="F36" s="148">
        <v>0</v>
      </c>
      <c r="G36" s="148">
        <v>0</v>
      </c>
      <c r="H36" s="148">
        <v>0</v>
      </c>
      <c r="I36" s="148">
        <v>0</v>
      </c>
      <c r="J36" s="148">
        <v>0</v>
      </c>
      <c r="K36" s="148">
        <v>25825</v>
      </c>
      <c r="L36" s="148">
        <v>61300</v>
      </c>
      <c r="M36" s="148">
        <v>459829.55999999994</v>
      </c>
      <c r="N36" s="148">
        <v>265928.90000000002</v>
      </c>
      <c r="O36" s="148">
        <v>11023.6</v>
      </c>
      <c r="P36" s="148">
        <v>16828.04</v>
      </c>
      <c r="Q36" s="148">
        <v>510.32</v>
      </c>
      <c r="R36" s="148">
        <v>9675</v>
      </c>
      <c r="S36" s="148">
        <v>858.66000000000008</v>
      </c>
      <c r="T36" s="148">
        <v>-41967.729999999996</v>
      </c>
      <c r="U36" s="148">
        <v>0</v>
      </c>
      <c r="V36" s="353">
        <v>50</v>
      </c>
      <c r="W36" s="148">
        <v>21400</v>
      </c>
      <c r="X36" s="366">
        <v>176650</v>
      </c>
      <c r="Y36" s="148"/>
      <c r="Z36" s="148"/>
      <c r="AA36" s="148"/>
      <c r="AB36" s="148"/>
      <c r="AC36" s="148"/>
      <c r="AD36" s="83">
        <f t="shared" si="23"/>
        <v>1007911.35</v>
      </c>
      <c r="AE36" s="4">
        <v>29</v>
      </c>
    </row>
    <row r="37" spans="1:31">
      <c r="A37" s="88" t="s">
        <v>45</v>
      </c>
      <c r="B37" s="48">
        <f t="shared" si="22"/>
        <v>17529.46</v>
      </c>
      <c r="E37" s="143" t="s">
        <v>24</v>
      </c>
      <c r="F37" s="148">
        <v>0</v>
      </c>
      <c r="G37" s="148">
        <v>0</v>
      </c>
      <c r="H37" s="148">
        <v>4584.0200000000004</v>
      </c>
      <c r="I37" s="148">
        <v>0</v>
      </c>
      <c r="J37" s="148">
        <v>13952.39</v>
      </c>
      <c r="K37" s="148">
        <v>0</v>
      </c>
      <c r="L37" s="148">
        <v>0</v>
      </c>
      <c r="M37" s="148">
        <v>0</v>
      </c>
      <c r="N37" s="148">
        <v>47347.8</v>
      </c>
      <c r="O37" s="148">
        <v>170341.31</v>
      </c>
      <c r="P37" s="148">
        <v>55713.500000000015</v>
      </c>
      <c r="Q37" s="148">
        <v>25288.310000000005</v>
      </c>
      <c r="R37" s="148">
        <v>16125.84</v>
      </c>
      <c r="S37" s="148">
        <v>0</v>
      </c>
      <c r="T37" s="148">
        <v>-24347.959999999992</v>
      </c>
      <c r="U37" s="148">
        <v>15778.640000000001</v>
      </c>
      <c r="V37" s="353">
        <v>11781.47</v>
      </c>
      <c r="W37" s="148">
        <v>0</v>
      </c>
      <c r="X37" s="366">
        <v>17529.46</v>
      </c>
      <c r="Y37" s="148"/>
      <c r="Z37" s="148"/>
      <c r="AA37" s="148"/>
      <c r="AB37" s="148"/>
      <c r="AC37" s="148"/>
      <c r="AD37" s="83">
        <f t="shared" si="23"/>
        <v>354094.78000000009</v>
      </c>
      <c r="AE37" s="4">
        <v>30</v>
      </c>
    </row>
    <row r="38" spans="1:31">
      <c r="A38" s="88" t="s">
        <v>46</v>
      </c>
      <c r="B38" s="48">
        <f t="shared" si="22"/>
        <v>0</v>
      </c>
      <c r="E38" s="143" t="s">
        <v>24</v>
      </c>
      <c r="F38" s="148">
        <v>0</v>
      </c>
      <c r="G38" s="148">
        <v>0</v>
      </c>
      <c r="H38" s="148">
        <v>0</v>
      </c>
      <c r="I38" s="148">
        <v>0</v>
      </c>
      <c r="J38" s="148">
        <v>0</v>
      </c>
      <c r="K38" s="148">
        <v>0</v>
      </c>
      <c r="L38" s="148">
        <v>0</v>
      </c>
      <c r="M38" s="148">
        <v>0</v>
      </c>
      <c r="N38" s="148">
        <v>0</v>
      </c>
      <c r="O38" s="148">
        <v>0</v>
      </c>
      <c r="P38" s="148">
        <v>0</v>
      </c>
      <c r="Q38" s="148">
        <v>0</v>
      </c>
      <c r="R38" s="148">
        <v>0</v>
      </c>
      <c r="S38" s="148">
        <v>0</v>
      </c>
      <c r="T38" s="148">
        <v>0</v>
      </c>
      <c r="U38" s="148">
        <v>0</v>
      </c>
      <c r="V38" s="353">
        <v>0</v>
      </c>
      <c r="W38" s="148">
        <v>0</v>
      </c>
      <c r="X38" s="366">
        <v>0</v>
      </c>
      <c r="Y38" s="148"/>
      <c r="Z38" s="148"/>
      <c r="AA38" s="148"/>
      <c r="AB38" s="148"/>
      <c r="AC38" s="148"/>
      <c r="AD38" s="83">
        <f t="shared" si="23"/>
        <v>0</v>
      </c>
      <c r="AE38" s="4">
        <v>31</v>
      </c>
    </row>
    <row r="39" spans="1:31">
      <c r="A39" s="88" t="s">
        <v>82</v>
      </c>
      <c r="B39" s="48">
        <f t="shared" si="22"/>
        <v>0</v>
      </c>
      <c r="E39" s="143" t="s">
        <v>24</v>
      </c>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83">
        <f t="shared" si="23"/>
        <v>0</v>
      </c>
      <c r="AE39" s="4">
        <v>32</v>
      </c>
    </row>
    <row r="40" spans="1:31">
      <c r="A40" s="87" t="s">
        <v>47</v>
      </c>
      <c r="B40" s="34">
        <f t="shared" si="22"/>
        <v>293221.45</v>
      </c>
      <c r="C40" s="90"/>
      <c r="D40" s="90"/>
      <c r="E40" s="90"/>
      <c r="F40" s="94">
        <f>SUM(F32:F39)</f>
        <v>721.2</v>
      </c>
      <c r="G40" s="94">
        <f>SUM(G32:G39)</f>
        <v>5687.2699999999995</v>
      </c>
      <c r="H40" s="94">
        <f t="shared" ref="H40:Q40" si="24">SUM(H32:H39)</f>
        <v>6647.39</v>
      </c>
      <c r="I40" s="94">
        <f t="shared" si="24"/>
        <v>1562.6399999999999</v>
      </c>
      <c r="J40" s="94">
        <f t="shared" si="24"/>
        <v>26107.48</v>
      </c>
      <c r="K40" s="94">
        <f t="shared" si="24"/>
        <v>27301.1</v>
      </c>
      <c r="L40" s="94">
        <f t="shared" si="24"/>
        <v>64337.18</v>
      </c>
      <c r="M40" s="94">
        <f t="shared" si="24"/>
        <v>462502.76999999996</v>
      </c>
      <c r="N40" s="94">
        <f t="shared" si="24"/>
        <v>365513.72000000003</v>
      </c>
      <c r="O40" s="94">
        <f t="shared" si="24"/>
        <v>188722.81</v>
      </c>
      <c r="P40" s="94">
        <f t="shared" si="24"/>
        <v>74181.440000000017</v>
      </c>
      <c r="Q40" s="94">
        <f t="shared" si="24"/>
        <v>33972.920000000006</v>
      </c>
      <c r="R40" s="94">
        <f>SUM(R32:R39)</f>
        <v>29099.260000000002</v>
      </c>
      <c r="S40" s="94">
        <f>SUM(S32:S39)</f>
        <v>2842.83</v>
      </c>
      <c r="T40" s="94">
        <f t="shared" ref="T40:AC40" si="25">SUM(T32:T39)</f>
        <v>-44187.709999999992</v>
      </c>
      <c r="U40" s="94">
        <f t="shared" si="25"/>
        <v>23155.38</v>
      </c>
      <c r="V40" s="94">
        <f t="shared" si="25"/>
        <v>18652.61</v>
      </c>
      <c r="W40" s="94">
        <f t="shared" si="25"/>
        <v>30965.89</v>
      </c>
      <c r="X40" s="94">
        <f t="shared" si="25"/>
        <v>293221.45</v>
      </c>
      <c r="Y40" s="94">
        <f t="shared" si="25"/>
        <v>0</v>
      </c>
      <c r="Z40" s="94">
        <f t="shared" si="25"/>
        <v>0</v>
      </c>
      <c r="AA40" s="94">
        <f t="shared" si="25"/>
        <v>0</v>
      </c>
      <c r="AB40" s="94">
        <f t="shared" si="25"/>
        <v>0</v>
      </c>
      <c r="AC40" s="94">
        <f t="shared" si="25"/>
        <v>0</v>
      </c>
      <c r="AD40" s="64">
        <f>SUM(F40:AC40)</f>
        <v>1611007.63</v>
      </c>
      <c r="AE40" s="4">
        <v>33</v>
      </c>
    </row>
    <row r="41" spans="1:31">
      <c r="A41" s="140" t="s">
        <v>83</v>
      </c>
      <c r="B41" s="141"/>
      <c r="F41" s="22"/>
      <c r="G41" s="22"/>
      <c r="H41" s="22"/>
      <c r="I41" s="22"/>
      <c r="J41" s="22"/>
      <c r="K41" s="22"/>
      <c r="L41" s="22"/>
      <c r="M41" s="22"/>
      <c r="N41" s="22"/>
      <c r="O41" s="22"/>
      <c r="P41" s="22"/>
      <c r="Q41" s="22"/>
      <c r="R41" s="22"/>
      <c r="S41" s="22"/>
      <c r="T41" s="22"/>
      <c r="U41" s="22"/>
      <c r="V41" s="22"/>
      <c r="W41" s="22"/>
      <c r="X41" s="22"/>
      <c r="Y41" s="22"/>
      <c r="Z41" s="22"/>
      <c r="AA41" s="22"/>
      <c r="AB41" s="22"/>
      <c r="AC41" s="22"/>
      <c r="AD41" s="142"/>
      <c r="AE41" s="4">
        <v>34</v>
      </c>
    </row>
    <row r="42" spans="1:31">
      <c r="A42" s="88" t="s">
        <v>87</v>
      </c>
      <c r="B42" s="96">
        <f t="shared" ref="B42:B49" si="26">HLOOKUP($B$7,$F$8:$AC$75,AE42,FALSE)</f>
        <v>44648.941075200528</v>
      </c>
      <c r="E42" s="143" t="s">
        <v>110</v>
      </c>
      <c r="F42" s="148">
        <v>0</v>
      </c>
      <c r="G42" s="148">
        <v>0</v>
      </c>
      <c r="H42" s="148">
        <v>0</v>
      </c>
      <c r="I42" s="148">
        <v>0</v>
      </c>
      <c r="J42" s="148">
        <v>176.44922897002283</v>
      </c>
      <c r="K42" s="148">
        <v>8050.0400676299732</v>
      </c>
      <c r="L42" s="148">
        <v>28098.969570362526</v>
      </c>
      <c r="M42" s="148">
        <v>37197.284305722576</v>
      </c>
      <c r="N42" s="148">
        <v>9051.3391140493259</v>
      </c>
      <c r="O42" s="148">
        <v>1341.3646606791801</v>
      </c>
      <c r="P42" s="148">
        <v>1548.9294501605564</v>
      </c>
      <c r="Q42" s="148">
        <v>2371.3596953875726</v>
      </c>
      <c r="R42" s="148">
        <v>1481.0752</v>
      </c>
      <c r="S42" s="148">
        <v>0</v>
      </c>
      <c r="T42" s="148">
        <v>0</v>
      </c>
      <c r="U42" s="148">
        <v>0</v>
      </c>
      <c r="V42" s="366">
        <v>0</v>
      </c>
      <c r="W42" s="366">
        <v>14205.460975200001</v>
      </c>
      <c r="X42" s="148">
        <v>44648.941075200528</v>
      </c>
      <c r="Y42" s="148"/>
      <c r="Z42" s="148"/>
      <c r="AA42" s="148"/>
      <c r="AB42" s="148"/>
      <c r="AC42" s="148"/>
      <c r="AD42" s="142"/>
      <c r="AE42" s="4">
        <v>35</v>
      </c>
    </row>
    <row r="43" spans="1:31">
      <c r="A43" s="88" t="s">
        <v>88</v>
      </c>
      <c r="B43" s="96">
        <f t="shared" si="26"/>
        <v>0</v>
      </c>
      <c r="E43" s="143" t="s">
        <v>110</v>
      </c>
      <c r="F43" s="148">
        <v>0</v>
      </c>
      <c r="G43" s="148">
        <v>0</v>
      </c>
      <c r="H43" s="148">
        <v>0</v>
      </c>
      <c r="I43" s="148">
        <v>0</v>
      </c>
      <c r="J43" s="148">
        <v>12.261778634136608</v>
      </c>
      <c r="K43" s="148">
        <v>524.65627372956442</v>
      </c>
      <c r="L43" s="148">
        <v>1742.0194260688643</v>
      </c>
      <c r="M43" s="148">
        <v>2413.3097055769258</v>
      </c>
      <c r="N43" s="148">
        <v>578.66793888171526</v>
      </c>
      <c r="O43" s="148">
        <v>95.56872364012581</v>
      </c>
      <c r="P43" s="148">
        <v>117.00270609397963</v>
      </c>
      <c r="Q43" s="148">
        <v>49.308369173699482</v>
      </c>
      <c r="R43" s="148">
        <v>0</v>
      </c>
      <c r="S43" s="148">
        <v>0</v>
      </c>
      <c r="T43" s="148">
        <v>0</v>
      </c>
      <c r="U43" s="148">
        <v>0</v>
      </c>
      <c r="V43" s="366">
        <v>0</v>
      </c>
      <c r="W43" s="366">
        <v>0</v>
      </c>
      <c r="X43" s="148">
        <v>0</v>
      </c>
      <c r="Y43" s="148"/>
      <c r="Z43" s="148"/>
      <c r="AA43" s="148"/>
      <c r="AB43" s="148"/>
      <c r="AC43" s="148"/>
      <c r="AD43" s="142"/>
      <c r="AE43" s="4">
        <v>36</v>
      </c>
    </row>
    <row r="44" spans="1:31">
      <c r="A44" s="88" t="s">
        <v>89</v>
      </c>
      <c r="B44" s="96">
        <f t="shared" si="26"/>
        <v>31006.629788400365</v>
      </c>
      <c r="E44" s="143" t="s">
        <v>110</v>
      </c>
      <c r="F44" s="148">
        <v>0</v>
      </c>
      <c r="G44" s="148">
        <v>0</v>
      </c>
      <c r="H44" s="148">
        <v>0</v>
      </c>
      <c r="I44" s="148">
        <v>0</v>
      </c>
      <c r="J44" s="148">
        <v>275.90269801762059</v>
      </c>
      <c r="K44" s="148">
        <v>12197.123808768532</v>
      </c>
      <c r="L44" s="148">
        <v>43424.073130909266</v>
      </c>
      <c r="M44" s="148">
        <v>60325.850968452127</v>
      </c>
      <c r="N44" s="148">
        <v>15064.509103876071</v>
      </c>
      <c r="O44" s="148">
        <v>2196.5007140724265</v>
      </c>
      <c r="P44" s="148">
        <v>2823.1012623298416</v>
      </c>
      <c r="Q44" s="148">
        <v>1279.4396134701576</v>
      </c>
      <c r="R44" s="148">
        <v>1028.5384000000001</v>
      </c>
      <c r="S44" s="148">
        <v>0</v>
      </c>
      <c r="T44" s="148">
        <v>0</v>
      </c>
      <c r="U44" s="148">
        <v>0</v>
      </c>
      <c r="V44" s="366">
        <v>0</v>
      </c>
      <c r="W44" s="366">
        <v>9865.0373071499998</v>
      </c>
      <c r="X44" s="148">
        <v>31006.629788400365</v>
      </c>
      <c r="Y44" s="148"/>
      <c r="Z44" s="148"/>
      <c r="AA44" s="148"/>
      <c r="AB44" s="148"/>
      <c r="AC44" s="148"/>
      <c r="AD44" s="142"/>
      <c r="AE44" s="4">
        <v>37</v>
      </c>
    </row>
    <row r="45" spans="1:31">
      <c r="A45" s="88" t="s">
        <v>90</v>
      </c>
      <c r="B45" s="96">
        <f t="shared" si="26"/>
        <v>0</v>
      </c>
      <c r="E45" s="143" t="s">
        <v>110</v>
      </c>
      <c r="F45" s="148">
        <v>0</v>
      </c>
      <c r="G45" s="148">
        <v>0</v>
      </c>
      <c r="H45" s="148">
        <v>0</v>
      </c>
      <c r="I45" s="148">
        <v>0</v>
      </c>
      <c r="J45" s="148">
        <v>0</v>
      </c>
      <c r="K45" s="148">
        <v>1.025757529190632</v>
      </c>
      <c r="L45" s="148">
        <v>3.6678587640829985</v>
      </c>
      <c r="M45" s="148">
        <v>5.137230948592598</v>
      </c>
      <c r="N45" s="148">
        <v>1.2923107583583662</v>
      </c>
      <c r="O45" s="148">
        <v>0</v>
      </c>
      <c r="P45" s="148">
        <v>0</v>
      </c>
      <c r="Q45" s="148">
        <v>0</v>
      </c>
      <c r="R45" s="148">
        <v>0</v>
      </c>
      <c r="S45" s="148">
        <v>0</v>
      </c>
      <c r="T45" s="148">
        <v>0</v>
      </c>
      <c r="U45" s="148">
        <v>0</v>
      </c>
      <c r="V45" s="366">
        <v>0</v>
      </c>
      <c r="W45" s="366">
        <v>0</v>
      </c>
      <c r="X45" s="148">
        <v>0</v>
      </c>
      <c r="Y45" s="148"/>
      <c r="Z45" s="148"/>
      <c r="AA45" s="148"/>
      <c r="AB45" s="148"/>
      <c r="AC45" s="148"/>
      <c r="AD45" s="142"/>
      <c r="AE45" s="4">
        <v>38</v>
      </c>
    </row>
    <row r="46" spans="1:31">
      <c r="A46" s="88" t="s">
        <v>91</v>
      </c>
      <c r="B46" s="96">
        <f t="shared" si="26"/>
        <v>442188.08807040518</v>
      </c>
      <c r="E46" s="143" t="s">
        <v>110</v>
      </c>
      <c r="F46" s="148">
        <v>0</v>
      </c>
      <c r="G46" s="148">
        <v>0</v>
      </c>
      <c r="H46" s="148">
        <v>0</v>
      </c>
      <c r="I46" s="148">
        <v>0</v>
      </c>
      <c r="J46" s="148">
        <v>3095.4406293853312</v>
      </c>
      <c r="K46" s="148">
        <v>137873.75271914279</v>
      </c>
      <c r="L46" s="148">
        <v>478511.52937847743</v>
      </c>
      <c r="M46" s="148">
        <v>631256.16617611353</v>
      </c>
      <c r="N46" s="148">
        <v>150592.26579745303</v>
      </c>
      <c r="O46" s="148">
        <v>23809.840901196185</v>
      </c>
      <c r="P46" s="148">
        <v>30797.446227567951</v>
      </c>
      <c r="Q46" s="148">
        <v>14055.483593020315</v>
      </c>
      <c r="R46" s="148">
        <v>14668.070399999999</v>
      </c>
      <c r="S46" s="148">
        <v>0</v>
      </c>
      <c r="T46" s="148">
        <v>0</v>
      </c>
      <c r="U46" s="148">
        <v>0</v>
      </c>
      <c r="V46" s="366">
        <v>0</v>
      </c>
      <c r="W46" s="366">
        <v>140686.10537040001</v>
      </c>
      <c r="X46" s="148">
        <v>442188.08807040518</v>
      </c>
      <c r="Y46" s="148"/>
      <c r="Z46" s="148"/>
      <c r="AA46" s="148"/>
      <c r="AB46" s="148"/>
      <c r="AC46" s="148"/>
      <c r="AD46" s="142"/>
      <c r="AE46" s="4">
        <v>39</v>
      </c>
    </row>
    <row r="47" spans="1:31">
      <c r="A47" s="88" t="s">
        <v>92</v>
      </c>
      <c r="B47" s="96">
        <f t="shared" si="26"/>
        <v>23028.736399200272</v>
      </c>
      <c r="E47" s="143" t="s">
        <v>110</v>
      </c>
      <c r="F47" s="148">
        <v>0</v>
      </c>
      <c r="G47" s="148">
        <v>0</v>
      </c>
      <c r="H47" s="148">
        <v>0</v>
      </c>
      <c r="I47" s="148">
        <v>0</v>
      </c>
      <c r="J47" s="148">
        <v>683.24699908590605</v>
      </c>
      <c r="K47" s="148">
        <v>30249.573710680521</v>
      </c>
      <c r="L47" s="148">
        <v>103252.47739566668</v>
      </c>
      <c r="M47" s="148">
        <v>118148.22410130466</v>
      </c>
      <c r="N47" s="148">
        <v>25700.719644501005</v>
      </c>
      <c r="O47" s="148">
        <v>3821.6613161635678</v>
      </c>
      <c r="P47" s="148">
        <v>4623.6752267516367</v>
      </c>
      <c r="Q47" s="148">
        <v>2067.8288893789977</v>
      </c>
      <c r="R47" s="148">
        <v>763.89920000000006</v>
      </c>
      <c r="S47" s="148">
        <v>0</v>
      </c>
      <c r="T47" s="148">
        <v>0</v>
      </c>
      <c r="U47" s="148">
        <v>0</v>
      </c>
      <c r="V47" s="366">
        <v>0</v>
      </c>
      <c r="W47" s="366">
        <v>7326.7989867000006</v>
      </c>
      <c r="X47" s="148">
        <v>23028.736399200272</v>
      </c>
      <c r="Y47" s="148"/>
      <c r="Z47" s="148"/>
      <c r="AA47" s="148"/>
      <c r="AB47" s="148"/>
      <c r="AC47" s="148"/>
      <c r="AD47" s="142"/>
      <c r="AE47" s="4">
        <v>40</v>
      </c>
    </row>
    <row r="48" spans="1:31">
      <c r="A48" s="88" t="s">
        <v>93</v>
      </c>
      <c r="B48" s="96">
        <f t="shared" si="26"/>
        <v>0</v>
      </c>
      <c r="E48" s="143" t="s">
        <v>110</v>
      </c>
      <c r="F48" s="148">
        <v>0</v>
      </c>
      <c r="G48" s="148">
        <v>0</v>
      </c>
      <c r="H48" s="148">
        <v>0</v>
      </c>
      <c r="I48" s="148">
        <v>0</v>
      </c>
      <c r="J48" s="148">
        <v>224.3764627188956</v>
      </c>
      <c r="K48" s="148">
        <v>10942.112349104014</v>
      </c>
      <c r="L48" s="148">
        <v>43679.748093649359</v>
      </c>
      <c r="M48" s="148">
        <v>65003.897769822732</v>
      </c>
      <c r="N48" s="148">
        <v>20103.956468484594</v>
      </c>
      <c r="O48" s="148">
        <v>3422.2988840782155</v>
      </c>
      <c r="P48" s="148">
        <v>4326.0241234738205</v>
      </c>
      <c r="Q48" s="148">
        <v>1814.2550530744204</v>
      </c>
      <c r="R48" s="148">
        <v>0</v>
      </c>
      <c r="S48" s="148">
        <v>0</v>
      </c>
      <c r="T48" s="148">
        <v>0</v>
      </c>
      <c r="U48" s="148">
        <v>0</v>
      </c>
      <c r="V48" s="366">
        <v>0</v>
      </c>
      <c r="W48" s="366">
        <v>0</v>
      </c>
      <c r="X48" s="148">
        <v>0</v>
      </c>
      <c r="Y48" s="148"/>
      <c r="Z48" s="148"/>
      <c r="AA48" s="148"/>
      <c r="AB48" s="148"/>
      <c r="AC48" s="148"/>
      <c r="AD48" s="142"/>
      <c r="AE48" s="4">
        <v>41</v>
      </c>
    </row>
    <row r="49" spans="1:31">
      <c r="A49" s="88" t="s">
        <v>94</v>
      </c>
      <c r="B49" s="96">
        <f t="shared" si="26"/>
        <v>0</v>
      </c>
      <c r="E49" s="143" t="s">
        <v>110</v>
      </c>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2"/>
      <c r="AE49" s="4">
        <v>42</v>
      </c>
    </row>
    <row r="50" spans="1:31">
      <c r="A50" s="140" t="s">
        <v>50</v>
      </c>
      <c r="B50" s="141"/>
      <c r="F50" s="22"/>
      <c r="G50" s="22"/>
      <c r="H50" s="22"/>
      <c r="I50" s="22"/>
      <c r="J50" s="22"/>
      <c r="K50" s="22"/>
      <c r="L50" s="22"/>
      <c r="M50" s="22"/>
      <c r="N50" s="22"/>
      <c r="O50" s="22"/>
      <c r="P50" s="22"/>
      <c r="Q50" s="22"/>
      <c r="R50" s="22"/>
      <c r="S50" s="22"/>
      <c r="T50" s="22"/>
      <c r="U50" s="22"/>
      <c r="V50" s="22"/>
      <c r="W50" s="22"/>
      <c r="X50" s="22"/>
      <c r="Y50" s="22"/>
      <c r="Z50" s="22"/>
      <c r="AA50" s="22"/>
      <c r="AB50" s="22"/>
      <c r="AC50" s="22"/>
      <c r="AD50" s="142"/>
      <c r="AE50" s="4">
        <v>43</v>
      </c>
    </row>
    <row r="51" spans="1:31">
      <c r="A51" s="1" t="s">
        <v>59</v>
      </c>
      <c r="B51" s="31">
        <f>HLOOKUP($B$7,$F$8:$AC$75,AE51,FALSE)</f>
        <v>1337143</v>
      </c>
      <c r="F51" s="32">
        <f>$F$4</f>
        <v>1337143</v>
      </c>
      <c r="G51" s="32">
        <f t="shared" ref="G51:Q51" si="27">$F$4</f>
        <v>1337143</v>
      </c>
      <c r="H51" s="32">
        <f t="shared" si="27"/>
        <v>1337143</v>
      </c>
      <c r="I51" s="32">
        <f t="shared" si="27"/>
        <v>1337143</v>
      </c>
      <c r="J51" s="32">
        <f t="shared" si="27"/>
        <v>1337143</v>
      </c>
      <c r="K51" s="32">
        <f t="shared" si="27"/>
        <v>1337143</v>
      </c>
      <c r="L51" s="32">
        <f t="shared" si="27"/>
        <v>1337143</v>
      </c>
      <c r="M51" s="32">
        <f t="shared" si="27"/>
        <v>1337143</v>
      </c>
      <c r="N51" s="32">
        <f t="shared" si="27"/>
        <v>1337143</v>
      </c>
      <c r="O51" s="32">
        <f t="shared" si="27"/>
        <v>1337143</v>
      </c>
      <c r="P51" s="32">
        <f t="shared" si="27"/>
        <v>1337143</v>
      </c>
      <c r="Q51" s="32">
        <f t="shared" si="27"/>
        <v>1337143</v>
      </c>
      <c r="R51" s="32">
        <f>$G$4</f>
        <v>1337143</v>
      </c>
      <c r="S51" s="32">
        <f t="shared" ref="S51:AC51" si="28">$G$4</f>
        <v>1337143</v>
      </c>
      <c r="T51" s="32">
        <f t="shared" si="28"/>
        <v>1337143</v>
      </c>
      <c r="U51" s="32">
        <f t="shared" si="28"/>
        <v>1337143</v>
      </c>
      <c r="V51" s="32">
        <f t="shared" si="28"/>
        <v>1337143</v>
      </c>
      <c r="W51" s="32">
        <f t="shared" si="28"/>
        <v>1337143</v>
      </c>
      <c r="X51" s="32">
        <f t="shared" si="28"/>
        <v>1337143</v>
      </c>
      <c r="Y51" s="32">
        <f t="shared" si="28"/>
        <v>1337143</v>
      </c>
      <c r="Z51" s="32">
        <f t="shared" si="28"/>
        <v>1337143</v>
      </c>
      <c r="AA51" s="32">
        <f t="shared" si="28"/>
        <v>1337143</v>
      </c>
      <c r="AB51" s="32">
        <f t="shared" si="28"/>
        <v>1337143</v>
      </c>
      <c r="AC51" s="32">
        <f t="shared" si="28"/>
        <v>1337143</v>
      </c>
      <c r="AD51" s="149"/>
      <c r="AE51" s="4">
        <v>44</v>
      </c>
    </row>
    <row r="52" spans="1:31">
      <c r="A52" s="1" t="s">
        <v>60</v>
      </c>
      <c r="B52" s="31">
        <f>HLOOKUP($B$7,$F$8:$AC$75,AE52,FALSE)</f>
        <v>780000.08333333337</v>
      </c>
      <c r="F52" s="33">
        <f t="shared" ref="F52:AC52" si="29">F51*(F9/12)</f>
        <v>111428.58333333333</v>
      </c>
      <c r="G52" s="33">
        <f t="shared" si="29"/>
        <v>222857.16666666666</v>
      </c>
      <c r="H52" s="33">
        <f t="shared" si="29"/>
        <v>334285.75</v>
      </c>
      <c r="I52" s="33">
        <f t="shared" si="29"/>
        <v>445714.33333333331</v>
      </c>
      <c r="J52" s="33">
        <f t="shared" si="29"/>
        <v>557142.91666666674</v>
      </c>
      <c r="K52" s="33">
        <f t="shared" si="29"/>
        <v>668571.5</v>
      </c>
      <c r="L52" s="33">
        <f t="shared" si="29"/>
        <v>780000.08333333337</v>
      </c>
      <c r="M52" s="33">
        <f t="shared" si="29"/>
        <v>891428.66666666663</v>
      </c>
      <c r="N52" s="33">
        <f t="shared" si="29"/>
        <v>1002857.25</v>
      </c>
      <c r="O52" s="33">
        <f t="shared" si="29"/>
        <v>1114285.8333333335</v>
      </c>
      <c r="P52" s="33">
        <f t="shared" si="29"/>
        <v>1225714.4166666665</v>
      </c>
      <c r="Q52" s="33">
        <f t="shared" si="29"/>
        <v>1337143</v>
      </c>
      <c r="R52" s="33">
        <f t="shared" si="29"/>
        <v>111428.58333333333</v>
      </c>
      <c r="S52" s="33">
        <f t="shared" si="29"/>
        <v>222857.16666666666</v>
      </c>
      <c r="T52" s="33">
        <f t="shared" si="29"/>
        <v>334285.75</v>
      </c>
      <c r="U52" s="33">
        <f t="shared" si="29"/>
        <v>445714.33333333331</v>
      </c>
      <c r="V52" s="33">
        <f t="shared" si="29"/>
        <v>557142.91666666674</v>
      </c>
      <c r="W52" s="33">
        <f t="shared" si="29"/>
        <v>668571.5</v>
      </c>
      <c r="X52" s="33">
        <f t="shared" si="29"/>
        <v>780000.08333333337</v>
      </c>
      <c r="Y52" s="33">
        <f t="shared" si="29"/>
        <v>891428.66666666663</v>
      </c>
      <c r="Z52" s="33">
        <f t="shared" si="29"/>
        <v>1002857.25</v>
      </c>
      <c r="AA52" s="33">
        <f t="shared" si="29"/>
        <v>1114285.8333333335</v>
      </c>
      <c r="AB52" s="33">
        <f t="shared" si="29"/>
        <v>1225714.4166666665</v>
      </c>
      <c r="AC52" s="33">
        <f t="shared" si="29"/>
        <v>1337143</v>
      </c>
      <c r="AD52" s="139"/>
      <c r="AE52" s="4">
        <v>45</v>
      </c>
    </row>
    <row r="53" spans="1:31">
      <c r="A53" s="84" t="s">
        <v>55</v>
      </c>
      <c r="B53" s="96">
        <f>HLOOKUP($B$7,$F$8:$AC$75,AE53,FALSE)</f>
        <v>353749.71</v>
      </c>
      <c r="F53" s="36">
        <f>F40</f>
        <v>721.2</v>
      </c>
      <c r="G53" s="36">
        <f>F53+G40</f>
        <v>6408.4699999999993</v>
      </c>
      <c r="H53" s="36">
        <f t="shared" ref="H53:Q53" si="30">G53+H40</f>
        <v>13055.86</v>
      </c>
      <c r="I53" s="36">
        <f t="shared" si="30"/>
        <v>14618.5</v>
      </c>
      <c r="J53" s="36">
        <f t="shared" si="30"/>
        <v>40725.979999999996</v>
      </c>
      <c r="K53" s="36">
        <f t="shared" si="30"/>
        <v>68027.079999999987</v>
      </c>
      <c r="L53" s="36">
        <f t="shared" si="30"/>
        <v>132364.25999999998</v>
      </c>
      <c r="M53" s="36">
        <f t="shared" si="30"/>
        <v>594867.02999999991</v>
      </c>
      <c r="N53" s="36">
        <f t="shared" si="30"/>
        <v>960380.75</v>
      </c>
      <c r="O53" s="36">
        <f t="shared" si="30"/>
        <v>1149103.56</v>
      </c>
      <c r="P53" s="36">
        <f t="shared" si="30"/>
        <v>1223285</v>
      </c>
      <c r="Q53" s="36">
        <f t="shared" si="30"/>
        <v>1257257.92</v>
      </c>
      <c r="R53" s="36">
        <f>R40</f>
        <v>29099.260000000002</v>
      </c>
      <c r="S53" s="36">
        <f t="shared" ref="S53:AC53" si="31">R53+S40</f>
        <v>31942.090000000004</v>
      </c>
      <c r="T53" s="36">
        <f t="shared" si="31"/>
        <v>-12245.619999999988</v>
      </c>
      <c r="U53" s="36">
        <f t="shared" si="31"/>
        <v>10909.760000000013</v>
      </c>
      <c r="V53" s="36">
        <f t="shared" si="31"/>
        <v>29562.370000000014</v>
      </c>
      <c r="W53" s="36">
        <f t="shared" si="31"/>
        <v>60528.260000000009</v>
      </c>
      <c r="X53" s="36">
        <f t="shared" si="31"/>
        <v>353749.71</v>
      </c>
      <c r="Y53" s="36">
        <f t="shared" si="31"/>
        <v>353749.71</v>
      </c>
      <c r="Z53" s="36">
        <f t="shared" si="31"/>
        <v>353749.71</v>
      </c>
      <c r="AA53" s="36">
        <f t="shared" si="31"/>
        <v>353749.71</v>
      </c>
      <c r="AB53" s="36">
        <f t="shared" si="31"/>
        <v>353749.71</v>
      </c>
      <c r="AC53" s="36">
        <f t="shared" si="31"/>
        <v>353749.71</v>
      </c>
      <c r="AD53" s="150"/>
      <c r="AE53" s="4">
        <v>46</v>
      </c>
    </row>
    <row r="54" spans="1:31">
      <c r="A54" s="84" t="s">
        <v>14</v>
      </c>
      <c r="B54" s="96">
        <f>HLOOKUP($B$7,$F$8:$AC$75,AE54,FALSE)</f>
        <v>540872.39533320628</v>
      </c>
      <c r="E54" s="3"/>
      <c r="F54" s="36">
        <f>SUM(F42:F49)</f>
        <v>0</v>
      </c>
      <c r="G54" s="36">
        <f t="shared" ref="G54:Q54" si="32">SUM(G42:G49)</f>
        <v>0</v>
      </c>
      <c r="H54" s="36">
        <f t="shared" si="32"/>
        <v>0</v>
      </c>
      <c r="I54" s="36">
        <f t="shared" si="32"/>
        <v>0</v>
      </c>
      <c r="J54" s="36">
        <f t="shared" si="32"/>
        <v>4467.6777968119131</v>
      </c>
      <c r="K54" s="36">
        <f t="shared" si="32"/>
        <v>199838.28468658461</v>
      </c>
      <c r="L54" s="36">
        <f t="shared" si="32"/>
        <v>698712.48485389818</v>
      </c>
      <c r="M54" s="36">
        <f t="shared" si="32"/>
        <v>914349.87025794119</v>
      </c>
      <c r="N54" s="36">
        <f t="shared" si="32"/>
        <v>221092.7503780041</v>
      </c>
      <c r="O54" s="36">
        <f t="shared" si="32"/>
        <v>34687.235199829702</v>
      </c>
      <c r="P54" s="36">
        <f t="shared" si="32"/>
        <v>44236.178996377785</v>
      </c>
      <c r="Q54" s="36">
        <f t="shared" si="32"/>
        <v>21637.675213505161</v>
      </c>
      <c r="R54" s="36">
        <f>SUM(R42:R49)</f>
        <v>17941.583199999997</v>
      </c>
      <c r="S54" s="36">
        <f t="shared" ref="S54:AC54" si="33">SUM(S42:S49)</f>
        <v>0</v>
      </c>
      <c r="T54" s="36">
        <f t="shared" si="33"/>
        <v>0</v>
      </c>
      <c r="U54" s="36">
        <f t="shared" si="33"/>
        <v>0</v>
      </c>
      <c r="V54" s="36">
        <f t="shared" si="33"/>
        <v>0</v>
      </c>
      <c r="W54" s="36">
        <f t="shared" si="33"/>
        <v>172083.40263945004</v>
      </c>
      <c r="X54" s="36">
        <f t="shared" si="33"/>
        <v>540872.39533320628</v>
      </c>
      <c r="Y54" s="36">
        <f t="shared" si="33"/>
        <v>0</v>
      </c>
      <c r="Z54" s="36">
        <f t="shared" si="33"/>
        <v>0</v>
      </c>
      <c r="AA54" s="36">
        <f t="shared" si="33"/>
        <v>0</v>
      </c>
      <c r="AB54" s="36">
        <f t="shared" si="33"/>
        <v>0</v>
      </c>
      <c r="AC54" s="36">
        <f t="shared" si="33"/>
        <v>0</v>
      </c>
      <c r="AD54" s="150"/>
      <c r="AE54" s="4">
        <v>47</v>
      </c>
    </row>
    <row r="55" spans="1:31">
      <c r="A55" s="89" t="s">
        <v>56</v>
      </c>
      <c r="B55" s="34">
        <f>HLOOKUP($B$7,$F$8:$AC$75,AE55,FALSE)</f>
        <v>894622.10533320624</v>
      </c>
      <c r="C55" s="90"/>
      <c r="D55" s="90"/>
      <c r="E55" s="91"/>
      <c r="F55" s="35">
        <f>F53+F54</f>
        <v>721.2</v>
      </c>
      <c r="G55" s="35">
        <f>G53+G54</f>
        <v>6408.4699999999993</v>
      </c>
      <c r="H55" s="35">
        <f>H53+H54</f>
        <v>13055.86</v>
      </c>
      <c r="I55" s="35">
        <f t="shared" ref="I55:Q55" si="34">I53+I54</f>
        <v>14618.5</v>
      </c>
      <c r="J55" s="35">
        <f t="shared" si="34"/>
        <v>45193.657796811909</v>
      </c>
      <c r="K55" s="35">
        <f t="shared" si="34"/>
        <v>267865.36468658457</v>
      </c>
      <c r="L55" s="35">
        <f t="shared" si="34"/>
        <v>831076.74485389818</v>
      </c>
      <c r="M55" s="35">
        <f t="shared" si="34"/>
        <v>1509216.9002579411</v>
      </c>
      <c r="N55" s="35">
        <f t="shared" si="34"/>
        <v>1181473.500378004</v>
      </c>
      <c r="O55" s="35">
        <f t="shared" si="34"/>
        <v>1183790.7951998299</v>
      </c>
      <c r="P55" s="35">
        <f t="shared" si="34"/>
        <v>1267521.1789963779</v>
      </c>
      <c r="Q55" s="35">
        <f t="shared" si="34"/>
        <v>1278895.595213505</v>
      </c>
      <c r="R55" s="35">
        <f>R53+R54</f>
        <v>47040.843200000003</v>
      </c>
      <c r="S55" s="35">
        <f>S53+S54</f>
        <v>31942.090000000004</v>
      </c>
      <c r="T55" s="35">
        <f>T53+T54</f>
        <v>-12245.619999999988</v>
      </c>
      <c r="U55" s="35">
        <f t="shared" ref="U55:AC55" si="35">U53+U54</f>
        <v>10909.760000000013</v>
      </c>
      <c r="V55" s="35">
        <f t="shared" si="35"/>
        <v>29562.370000000014</v>
      </c>
      <c r="W55" s="35">
        <f t="shared" si="35"/>
        <v>232611.66263945005</v>
      </c>
      <c r="X55" s="35">
        <f t="shared" si="35"/>
        <v>894622.10533320624</v>
      </c>
      <c r="Y55" s="35">
        <f t="shared" si="35"/>
        <v>353749.71</v>
      </c>
      <c r="Z55" s="35">
        <f t="shared" si="35"/>
        <v>353749.71</v>
      </c>
      <c r="AA55" s="35">
        <f t="shared" si="35"/>
        <v>353749.71</v>
      </c>
      <c r="AB55" s="35">
        <f t="shared" si="35"/>
        <v>353749.71</v>
      </c>
      <c r="AC55" s="35">
        <f t="shared" si="35"/>
        <v>353749.71</v>
      </c>
      <c r="AD55" s="150"/>
      <c r="AE55" s="4">
        <v>48</v>
      </c>
    </row>
    <row r="56" spans="1:31">
      <c r="A56" s="84" t="s">
        <v>72</v>
      </c>
      <c r="B56" s="86">
        <f>IFERROR(HLOOKUP($B$7,$F$8:$AC$75,AE56,FALSE),"-  ")</f>
        <v>0.26455637878671168</v>
      </c>
      <c r="F56" s="86">
        <f>IFERROR(F53/F51,"-  ")</f>
        <v>5.3935891673515847E-4</v>
      </c>
      <c r="G56" s="86">
        <f t="shared" ref="G56:Q56" si="36">IFERROR(G53/G51,"-  ")</f>
        <v>4.7926586759980041E-3</v>
      </c>
      <c r="H56" s="86">
        <f t="shared" si="36"/>
        <v>9.7639968200858105E-3</v>
      </c>
      <c r="I56" s="86">
        <f t="shared" si="36"/>
        <v>1.0932637720872038E-2</v>
      </c>
      <c r="J56" s="86">
        <f t="shared" si="36"/>
        <v>3.0457460421211491E-2</v>
      </c>
      <c r="K56" s="86">
        <f t="shared" si="36"/>
        <v>5.087494755609534E-2</v>
      </c>
      <c r="L56" s="86">
        <f t="shared" si="36"/>
        <v>9.8990354808722758E-2</v>
      </c>
      <c r="M56" s="86">
        <f t="shared" si="36"/>
        <v>0.44487914157274122</v>
      </c>
      <c r="N56" s="86">
        <f t="shared" si="36"/>
        <v>0.71823339014600529</v>
      </c>
      <c r="O56" s="86">
        <f t="shared" si="36"/>
        <v>0.85937222869954821</v>
      </c>
      <c r="P56" s="86">
        <f t="shared" si="36"/>
        <v>0.91484979542203038</v>
      </c>
      <c r="Q56" s="86">
        <f t="shared" si="36"/>
        <v>0.94025689099819532</v>
      </c>
      <c r="R56" s="86">
        <f>IFERROR(R53/R51,"-  ")</f>
        <v>2.1762264768988807E-2</v>
      </c>
      <c r="S56" s="86">
        <f t="shared" ref="S56:AC56" si="37">IFERROR(S53/S51,"-  ")</f>
        <v>2.3888312618770023E-2</v>
      </c>
      <c r="T56" s="86">
        <f t="shared" si="37"/>
        <v>-9.1580481668751875E-3</v>
      </c>
      <c r="U56" s="86">
        <f t="shared" si="37"/>
        <v>8.1590076753197023E-3</v>
      </c>
      <c r="V56" s="86">
        <f t="shared" si="37"/>
        <v>2.2108607680704318E-2</v>
      </c>
      <c r="W56" s="86">
        <f t="shared" si="37"/>
        <v>4.5266856274908528E-2</v>
      </c>
      <c r="X56" s="86">
        <f t="shared" si="37"/>
        <v>0.26455637878671168</v>
      </c>
      <c r="Y56" s="86">
        <f t="shared" si="37"/>
        <v>0.26455637878671168</v>
      </c>
      <c r="Z56" s="86">
        <f t="shared" si="37"/>
        <v>0.26455637878671168</v>
      </c>
      <c r="AA56" s="86">
        <f t="shared" si="37"/>
        <v>0.26455637878671168</v>
      </c>
      <c r="AB56" s="86">
        <f t="shared" si="37"/>
        <v>0.26455637878671168</v>
      </c>
      <c r="AC56" s="86">
        <f t="shared" si="37"/>
        <v>0.26455637878671168</v>
      </c>
      <c r="AD56" s="147"/>
      <c r="AE56" s="4">
        <v>49</v>
      </c>
    </row>
    <row r="57" spans="1:31">
      <c r="A57" s="84" t="s">
        <v>73</v>
      </c>
      <c r="B57" s="86">
        <f>IFERROR(HLOOKUP($B$7,$F$8:$AC$75,AE57,FALSE),"-  ")</f>
        <v>0.66905492182452153</v>
      </c>
      <c r="F57" s="86">
        <f>IFERROR(F55/F51,"-  ")</f>
        <v>5.3935891673515847E-4</v>
      </c>
      <c r="G57" s="86">
        <f t="shared" ref="G57:Q57" si="38">IFERROR(G55/G51,"-  ")</f>
        <v>4.7926586759980041E-3</v>
      </c>
      <c r="H57" s="86">
        <f t="shared" si="38"/>
        <v>9.7639968200858105E-3</v>
      </c>
      <c r="I57" s="86">
        <f t="shared" si="38"/>
        <v>1.0932637720872038E-2</v>
      </c>
      <c r="J57" s="86">
        <f t="shared" si="38"/>
        <v>3.3798672091774708E-2</v>
      </c>
      <c r="K57" s="86">
        <f t="shared" si="38"/>
        <v>0.20032664022216365</v>
      </c>
      <c r="L57" s="86">
        <f t="shared" si="38"/>
        <v>0.62153168722709407</v>
      </c>
      <c r="M57" s="86">
        <f t="shared" si="38"/>
        <v>1.1286877321707112</v>
      </c>
      <c r="N57" s="86">
        <f t="shared" si="38"/>
        <v>0.88358051485742661</v>
      </c>
      <c r="O57" s="86">
        <f t="shared" si="38"/>
        <v>0.8853135343039823</v>
      </c>
      <c r="P57" s="86">
        <f t="shared" si="38"/>
        <v>0.94793240438485482</v>
      </c>
      <c r="Q57" s="86">
        <f t="shared" si="38"/>
        <v>0.956438911330729</v>
      </c>
      <c r="R57" s="86">
        <f>IFERROR(R55/R51,"-  ")</f>
        <v>3.518011401921859E-2</v>
      </c>
      <c r="S57" s="86">
        <f t="shared" ref="S57:AC57" si="39">IFERROR(S55/S51,"-  ")</f>
        <v>2.3888312618770023E-2</v>
      </c>
      <c r="T57" s="86">
        <f t="shared" si="39"/>
        <v>-9.1580481668751875E-3</v>
      </c>
      <c r="U57" s="86">
        <f t="shared" si="39"/>
        <v>8.1590076753197023E-3</v>
      </c>
      <c r="V57" s="86">
        <f t="shared" si="39"/>
        <v>2.2108607680704318E-2</v>
      </c>
      <c r="W57" s="86">
        <f t="shared" si="39"/>
        <v>0.17396169492675806</v>
      </c>
      <c r="X57" s="86">
        <f t="shared" si="39"/>
        <v>0.66905492182452153</v>
      </c>
      <c r="Y57" s="86">
        <f t="shared" si="39"/>
        <v>0.26455637878671168</v>
      </c>
      <c r="Z57" s="86">
        <f t="shared" si="39"/>
        <v>0.26455637878671168</v>
      </c>
      <c r="AA57" s="86">
        <f t="shared" si="39"/>
        <v>0.26455637878671168</v>
      </c>
      <c r="AB57" s="86">
        <f t="shared" si="39"/>
        <v>0.26455637878671168</v>
      </c>
      <c r="AC57" s="86">
        <f t="shared" si="39"/>
        <v>0.26455637878671168</v>
      </c>
      <c r="AD57" s="147"/>
      <c r="AE57" s="4">
        <v>50</v>
      </c>
    </row>
    <row r="58" spans="1:31">
      <c r="A58" s="84" t="s">
        <v>74</v>
      </c>
      <c r="B58" s="86">
        <f>IFERROR(HLOOKUP($B$7,$F$8:$AC$75,AE58,FALSE),"-  ")</f>
        <v>0.45352522077722002</v>
      </c>
      <c r="F58" s="86">
        <f>IFERROR(F53/F52,"-  ")</f>
        <v>6.4723070008219025E-3</v>
      </c>
      <c r="G58" s="86">
        <f t="shared" ref="G58:Q58" si="40">IFERROR(G53/G52,"-  ")</f>
        <v>2.8755952055988028E-2</v>
      </c>
      <c r="H58" s="86">
        <f t="shared" si="40"/>
        <v>3.9055987280343242E-2</v>
      </c>
      <c r="I58" s="86">
        <f t="shared" si="40"/>
        <v>3.279791316261612E-2</v>
      </c>
      <c r="J58" s="86">
        <f t="shared" si="40"/>
        <v>7.3097905010907571E-2</v>
      </c>
      <c r="K58" s="86">
        <f t="shared" si="40"/>
        <v>0.10174989511219068</v>
      </c>
      <c r="L58" s="86">
        <f t="shared" si="40"/>
        <v>0.16969775110066759</v>
      </c>
      <c r="M58" s="86">
        <f t="shared" si="40"/>
        <v>0.66731871235911189</v>
      </c>
      <c r="N58" s="86">
        <f t="shared" si="40"/>
        <v>0.95764452019467372</v>
      </c>
      <c r="O58" s="86">
        <f t="shared" si="40"/>
        <v>1.0312466744394577</v>
      </c>
      <c r="P58" s="86">
        <f t="shared" si="40"/>
        <v>0.9980179586422151</v>
      </c>
      <c r="Q58" s="86">
        <f t="shared" si="40"/>
        <v>0.94025689099819532</v>
      </c>
      <c r="R58" s="86">
        <f>IFERROR(R53/R52,"-  ")</f>
        <v>0.26114717722786573</v>
      </c>
      <c r="S58" s="86">
        <f t="shared" ref="S58:AC58" si="41">IFERROR(S53/S52,"-  ")</f>
        <v>0.14332987571262015</v>
      </c>
      <c r="T58" s="86">
        <f t="shared" si="41"/>
        <v>-3.663219266750075E-2</v>
      </c>
      <c r="U58" s="86">
        <f t="shared" si="41"/>
        <v>2.4477023025959107E-2</v>
      </c>
      <c r="V58" s="86">
        <f t="shared" si="41"/>
        <v>5.3060658433690358E-2</v>
      </c>
      <c r="W58" s="86">
        <f t="shared" si="41"/>
        <v>9.0533712549817055E-2</v>
      </c>
      <c r="X58" s="86">
        <f t="shared" si="41"/>
        <v>0.45352522077722002</v>
      </c>
      <c r="Y58" s="86">
        <f t="shared" si="41"/>
        <v>0.39683456818006757</v>
      </c>
      <c r="Z58" s="86">
        <f t="shared" si="41"/>
        <v>0.35274183838228224</v>
      </c>
      <c r="AA58" s="86">
        <f t="shared" si="41"/>
        <v>0.31746765454405396</v>
      </c>
      <c r="AB58" s="86">
        <f t="shared" si="41"/>
        <v>0.28860695867641278</v>
      </c>
      <c r="AC58" s="86">
        <f t="shared" si="41"/>
        <v>0.26455637878671168</v>
      </c>
      <c r="AD58" s="147"/>
      <c r="AE58" s="4">
        <v>51</v>
      </c>
    </row>
    <row r="59" spans="1:31">
      <c r="A59" s="140" t="s">
        <v>48</v>
      </c>
      <c r="B59" s="14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47"/>
      <c r="AE59" s="4">
        <v>52</v>
      </c>
    </row>
    <row r="60" spans="1:31">
      <c r="A60" s="1" t="s">
        <v>52</v>
      </c>
      <c r="B60" s="31">
        <f>HLOOKUP($B$7,$F$8:$AC$75,AE60,FALSE)</f>
        <v>5348572</v>
      </c>
      <c r="F60" s="100">
        <f>SUM($F$4:$I$4)</f>
        <v>5348572</v>
      </c>
      <c r="G60" s="100">
        <f t="shared" ref="G60:AC60" si="42">SUM($F$4:$I$4)</f>
        <v>5348572</v>
      </c>
      <c r="H60" s="100">
        <f t="shared" si="42"/>
        <v>5348572</v>
      </c>
      <c r="I60" s="100">
        <f t="shared" si="42"/>
        <v>5348572</v>
      </c>
      <c r="J60" s="100">
        <f t="shared" si="42"/>
        <v>5348572</v>
      </c>
      <c r="K60" s="100">
        <f t="shared" si="42"/>
        <v>5348572</v>
      </c>
      <c r="L60" s="100">
        <f t="shared" si="42"/>
        <v>5348572</v>
      </c>
      <c r="M60" s="100">
        <f t="shared" si="42"/>
        <v>5348572</v>
      </c>
      <c r="N60" s="100">
        <f t="shared" si="42"/>
        <v>5348572</v>
      </c>
      <c r="O60" s="100">
        <f t="shared" si="42"/>
        <v>5348572</v>
      </c>
      <c r="P60" s="100">
        <f t="shared" si="42"/>
        <v>5348572</v>
      </c>
      <c r="Q60" s="100">
        <f t="shared" si="42"/>
        <v>5348572</v>
      </c>
      <c r="R60" s="100">
        <f t="shared" si="42"/>
        <v>5348572</v>
      </c>
      <c r="S60" s="100">
        <f t="shared" si="42"/>
        <v>5348572</v>
      </c>
      <c r="T60" s="100">
        <f t="shared" si="42"/>
        <v>5348572</v>
      </c>
      <c r="U60" s="100">
        <f t="shared" si="42"/>
        <v>5348572</v>
      </c>
      <c r="V60" s="100">
        <f t="shared" si="42"/>
        <v>5348572</v>
      </c>
      <c r="W60" s="100">
        <f t="shared" si="42"/>
        <v>5348572</v>
      </c>
      <c r="X60" s="100">
        <f t="shared" si="42"/>
        <v>5348572</v>
      </c>
      <c r="Y60" s="100">
        <f t="shared" si="42"/>
        <v>5348572</v>
      </c>
      <c r="Z60" s="100">
        <f t="shared" si="42"/>
        <v>5348572</v>
      </c>
      <c r="AA60" s="100">
        <f t="shared" si="42"/>
        <v>5348572</v>
      </c>
      <c r="AB60" s="100">
        <f>SUM($F$4:$I$4)</f>
        <v>5348572</v>
      </c>
      <c r="AC60" s="100">
        <f t="shared" si="42"/>
        <v>5348572</v>
      </c>
      <c r="AD60" s="147"/>
      <c r="AE60" s="4">
        <v>53</v>
      </c>
    </row>
    <row r="61" spans="1:31">
      <c r="A61" s="84" t="s">
        <v>58</v>
      </c>
      <c r="B61" s="96">
        <f>HLOOKUP($B$7,$F$8:$AC$75,AE61,FALSE)</f>
        <v>1611007.63</v>
      </c>
      <c r="F61" s="99">
        <f>F53</f>
        <v>721.2</v>
      </c>
      <c r="G61" s="99">
        <f t="shared" ref="G61:Q61" si="43">G53</f>
        <v>6408.4699999999993</v>
      </c>
      <c r="H61" s="99">
        <f t="shared" si="43"/>
        <v>13055.86</v>
      </c>
      <c r="I61" s="99">
        <f t="shared" si="43"/>
        <v>14618.5</v>
      </c>
      <c r="J61" s="99">
        <f t="shared" si="43"/>
        <v>40725.979999999996</v>
      </c>
      <c r="K61" s="99">
        <f t="shared" si="43"/>
        <v>68027.079999999987</v>
      </c>
      <c r="L61" s="99">
        <f t="shared" si="43"/>
        <v>132364.25999999998</v>
      </c>
      <c r="M61" s="99">
        <f t="shared" si="43"/>
        <v>594867.02999999991</v>
      </c>
      <c r="N61" s="99">
        <f t="shared" si="43"/>
        <v>960380.75</v>
      </c>
      <c r="O61" s="99">
        <f t="shared" si="43"/>
        <v>1149103.56</v>
      </c>
      <c r="P61" s="99">
        <f t="shared" si="43"/>
        <v>1223285</v>
      </c>
      <c r="Q61" s="99">
        <f t="shared" si="43"/>
        <v>1257257.92</v>
      </c>
      <c r="R61" s="99">
        <f>Q61+R40</f>
        <v>1286357.18</v>
      </c>
      <c r="S61" s="99">
        <f t="shared" ref="S61:AC61" si="44">R61+S40</f>
        <v>1289200.01</v>
      </c>
      <c r="T61" s="99">
        <f t="shared" si="44"/>
        <v>1245012.3</v>
      </c>
      <c r="U61" s="99">
        <f t="shared" si="44"/>
        <v>1268167.6799999999</v>
      </c>
      <c r="V61" s="99">
        <f t="shared" si="44"/>
        <v>1286820.29</v>
      </c>
      <c r="W61" s="99">
        <f t="shared" si="44"/>
        <v>1317786.18</v>
      </c>
      <c r="X61" s="99">
        <f t="shared" si="44"/>
        <v>1611007.63</v>
      </c>
      <c r="Y61" s="99">
        <f t="shared" si="44"/>
        <v>1611007.63</v>
      </c>
      <c r="Z61" s="99">
        <f t="shared" si="44"/>
        <v>1611007.63</v>
      </c>
      <c r="AA61" s="99">
        <f t="shared" si="44"/>
        <v>1611007.63</v>
      </c>
      <c r="AB61" s="99">
        <f t="shared" si="44"/>
        <v>1611007.63</v>
      </c>
      <c r="AC61" s="99">
        <f t="shared" si="44"/>
        <v>1611007.63</v>
      </c>
      <c r="AD61" s="147"/>
      <c r="AE61" s="4">
        <v>54</v>
      </c>
    </row>
    <row r="62" spans="1:31">
      <c r="A62" s="89" t="s">
        <v>57</v>
      </c>
      <c r="B62" s="103">
        <f>HLOOKUP($B$7,$F$8:$AC$75,AE62,FALSE)</f>
        <v>2151880.0253332062</v>
      </c>
      <c r="F62" s="34">
        <f>F61+F54</f>
        <v>721.2</v>
      </c>
      <c r="G62" s="34">
        <f>G61+G54</f>
        <v>6408.4699999999993</v>
      </c>
      <c r="H62" s="34">
        <f t="shared" ref="H62:Q62" si="45">H61+H54</f>
        <v>13055.86</v>
      </c>
      <c r="I62" s="34">
        <f t="shared" si="45"/>
        <v>14618.5</v>
      </c>
      <c r="J62" s="34">
        <f t="shared" si="45"/>
        <v>45193.657796811909</v>
      </c>
      <c r="K62" s="34">
        <f t="shared" si="45"/>
        <v>267865.36468658457</v>
      </c>
      <c r="L62" s="34">
        <f t="shared" si="45"/>
        <v>831076.74485389818</v>
      </c>
      <c r="M62" s="34">
        <f t="shared" si="45"/>
        <v>1509216.9002579411</v>
      </c>
      <c r="N62" s="34">
        <f t="shared" si="45"/>
        <v>1181473.500378004</v>
      </c>
      <c r="O62" s="34">
        <f t="shared" si="45"/>
        <v>1183790.7951998299</v>
      </c>
      <c r="P62" s="34">
        <f t="shared" si="45"/>
        <v>1267521.1789963779</v>
      </c>
      <c r="Q62" s="34">
        <f t="shared" si="45"/>
        <v>1278895.595213505</v>
      </c>
      <c r="R62" s="34">
        <f>R61+R54</f>
        <v>1304298.7631999999</v>
      </c>
      <c r="S62" s="34">
        <f>S61+S54</f>
        <v>1289200.01</v>
      </c>
      <c r="T62" s="34">
        <f t="shared" ref="T62:AC62" si="46">T61+T54</f>
        <v>1245012.3</v>
      </c>
      <c r="U62" s="34">
        <f t="shared" si="46"/>
        <v>1268167.6799999999</v>
      </c>
      <c r="V62" s="34">
        <f t="shared" si="46"/>
        <v>1286820.29</v>
      </c>
      <c r="W62" s="34">
        <f t="shared" si="46"/>
        <v>1489869.58263945</v>
      </c>
      <c r="X62" s="34">
        <f t="shared" si="46"/>
        <v>2151880.0253332062</v>
      </c>
      <c r="Y62" s="34">
        <f t="shared" si="46"/>
        <v>1611007.63</v>
      </c>
      <c r="Z62" s="34">
        <f t="shared" si="46"/>
        <v>1611007.63</v>
      </c>
      <c r="AA62" s="34">
        <f t="shared" si="46"/>
        <v>1611007.63</v>
      </c>
      <c r="AB62" s="34">
        <f t="shared" si="46"/>
        <v>1611007.63</v>
      </c>
      <c r="AC62" s="34">
        <f t="shared" si="46"/>
        <v>1611007.63</v>
      </c>
      <c r="AD62" s="147"/>
      <c r="AE62" s="4">
        <v>55</v>
      </c>
    </row>
    <row r="63" spans="1:31">
      <c r="A63" s="84" t="s">
        <v>53</v>
      </c>
      <c r="B63" s="86">
        <f>IFERROR(HLOOKUP($B$7,$F$8:$AC$75,AE63,FALSE),"-  ")</f>
        <v>0.30120331744622675</v>
      </c>
      <c r="F63" s="86">
        <f>IFERROR(F61/F60,"-  ")</f>
        <v>1.3483972918378962E-4</v>
      </c>
      <c r="G63" s="86">
        <f t="shared" ref="G63:Q63" si="47">IFERROR(G61/G60,"-  ")</f>
        <v>1.198164668999501E-3</v>
      </c>
      <c r="H63" s="86">
        <f t="shared" si="47"/>
        <v>2.4409992050214526E-3</v>
      </c>
      <c r="I63" s="86">
        <f t="shared" si="47"/>
        <v>2.7331594302180094E-3</v>
      </c>
      <c r="J63" s="86">
        <f t="shared" si="47"/>
        <v>7.6143651053028729E-3</v>
      </c>
      <c r="K63" s="86">
        <f t="shared" si="47"/>
        <v>1.2718736889023835E-2</v>
      </c>
      <c r="L63" s="86">
        <f t="shared" si="47"/>
        <v>2.474758870218069E-2</v>
      </c>
      <c r="M63" s="86">
        <f t="shared" si="47"/>
        <v>0.11121978539318531</v>
      </c>
      <c r="N63" s="86">
        <f t="shared" si="47"/>
        <v>0.17955834753650132</v>
      </c>
      <c r="O63" s="86">
        <f t="shared" si="47"/>
        <v>0.21484305717488705</v>
      </c>
      <c r="P63" s="86">
        <f t="shared" si="47"/>
        <v>0.22871244885550759</v>
      </c>
      <c r="Q63" s="86">
        <f t="shared" si="47"/>
        <v>0.23506422274954883</v>
      </c>
      <c r="R63" s="86">
        <f>IFERROR(R61/R60,"-  ")</f>
        <v>0.24050478894179603</v>
      </c>
      <c r="S63" s="86">
        <f t="shared" ref="S63:AC63" si="48">IFERROR(S61/S60,"-  ")</f>
        <v>0.24103630090424136</v>
      </c>
      <c r="T63" s="86">
        <f t="shared" si="48"/>
        <v>0.23277471070783007</v>
      </c>
      <c r="U63" s="86">
        <f t="shared" si="48"/>
        <v>0.23710397466837876</v>
      </c>
      <c r="V63" s="86">
        <f t="shared" si="48"/>
        <v>0.24059137466972494</v>
      </c>
      <c r="W63" s="86">
        <f t="shared" si="48"/>
        <v>0.24638093681827597</v>
      </c>
      <c r="X63" s="86">
        <f t="shared" si="48"/>
        <v>0.30120331744622675</v>
      </c>
      <c r="Y63" s="86">
        <f t="shared" si="48"/>
        <v>0.30120331744622675</v>
      </c>
      <c r="Z63" s="86">
        <f t="shared" si="48"/>
        <v>0.30120331744622675</v>
      </c>
      <c r="AA63" s="86">
        <f t="shared" si="48"/>
        <v>0.30120331744622675</v>
      </c>
      <c r="AB63" s="86">
        <f t="shared" si="48"/>
        <v>0.30120331744622675</v>
      </c>
      <c r="AC63" s="86">
        <f t="shared" si="48"/>
        <v>0.30120331744622675</v>
      </c>
      <c r="AD63" s="147"/>
      <c r="AE63" s="4">
        <v>56</v>
      </c>
    </row>
    <row r="64" spans="1:31">
      <c r="A64" s="84" t="s">
        <v>54</v>
      </c>
      <c r="B64" s="86">
        <f>IFERROR(HLOOKUP($B$7,$F$8:$AC$75,AE64,FALSE),"-  ")</f>
        <v>0.40232795320567921</v>
      </c>
      <c r="F64" s="86">
        <f>IFERROR(F62/F60,"-  ")</f>
        <v>1.3483972918378962E-4</v>
      </c>
      <c r="G64" s="86">
        <f t="shared" ref="G64:Q64" si="49">IFERROR(G62/G60,"-  ")</f>
        <v>1.198164668999501E-3</v>
      </c>
      <c r="H64" s="86">
        <f t="shared" si="49"/>
        <v>2.4409992050214526E-3</v>
      </c>
      <c r="I64" s="86">
        <f t="shared" si="49"/>
        <v>2.7331594302180094E-3</v>
      </c>
      <c r="J64" s="86">
        <f t="shared" si="49"/>
        <v>8.4496680229436769E-3</v>
      </c>
      <c r="K64" s="86">
        <f t="shared" si="49"/>
        <v>5.0081660055540912E-2</v>
      </c>
      <c r="L64" s="86">
        <f t="shared" si="49"/>
        <v>0.15538292180677352</v>
      </c>
      <c r="M64" s="86">
        <f t="shared" si="49"/>
        <v>0.28217193304267779</v>
      </c>
      <c r="N64" s="86">
        <f t="shared" si="49"/>
        <v>0.22089512871435665</v>
      </c>
      <c r="O64" s="86">
        <f t="shared" si="49"/>
        <v>0.22132838357599557</v>
      </c>
      <c r="P64" s="86">
        <f t="shared" si="49"/>
        <v>0.23698310109621371</v>
      </c>
      <c r="Q64" s="86">
        <f t="shared" si="49"/>
        <v>0.23910972783268225</v>
      </c>
      <c r="R64" s="86">
        <f>IFERROR(R62/R60,"-  ")</f>
        <v>0.24385925125435348</v>
      </c>
      <c r="S64" s="86">
        <f t="shared" ref="S64:AC64" si="50">IFERROR(S62/S60,"-  ")</f>
        <v>0.24103630090424136</v>
      </c>
      <c r="T64" s="86">
        <f t="shared" si="50"/>
        <v>0.23277471070783007</v>
      </c>
      <c r="U64" s="86">
        <f t="shared" si="50"/>
        <v>0.23710397466837876</v>
      </c>
      <c r="V64" s="86">
        <f t="shared" si="50"/>
        <v>0.24059137466972494</v>
      </c>
      <c r="W64" s="86">
        <f t="shared" si="50"/>
        <v>0.27855464648123834</v>
      </c>
      <c r="X64" s="86">
        <f t="shared" si="50"/>
        <v>0.40232795320567921</v>
      </c>
      <c r="Y64" s="86">
        <f t="shared" si="50"/>
        <v>0.30120331744622675</v>
      </c>
      <c r="Z64" s="86">
        <f t="shared" si="50"/>
        <v>0.30120331744622675</v>
      </c>
      <c r="AA64" s="86">
        <f t="shared" si="50"/>
        <v>0.30120331744622675</v>
      </c>
      <c r="AB64" s="86">
        <f t="shared" si="50"/>
        <v>0.30120331744622675</v>
      </c>
      <c r="AC64" s="86">
        <f t="shared" si="50"/>
        <v>0.30120331744622675</v>
      </c>
      <c r="AD64" s="147"/>
      <c r="AE64" s="4">
        <v>57</v>
      </c>
    </row>
    <row r="65" spans="1:31">
      <c r="A65" s="140" t="s">
        <v>15</v>
      </c>
      <c r="B65" s="141"/>
      <c r="F65" s="22"/>
      <c r="G65" s="22"/>
      <c r="H65" s="22"/>
      <c r="I65" s="22"/>
      <c r="J65" s="22"/>
      <c r="K65" s="22"/>
      <c r="L65" s="22"/>
      <c r="M65" s="22"/>
      <c r="N65" s="22"/>
      <c r="O65" s="22"/>
      <c r="P65" s="22"/>
      <c r="Q65" s="22"/>
      <c r="R65" s="22"/>
      <c r="S65" s="22"/>
      <c r="T65" s="22"/>
      <c r="U65" s="22"/>
      <c r="V65" s="22"/>
      <c r="W65" s="22"/>
      <c r="X65" s="22"/>
      <c r="Y65" s="22"/>
      <c r="Z65" s="22"/>
      <c r="AA65" s="22"/>
      <c r="AB65" s="22"/>
      <c r="AC65" s="22"/>
      <c r="AD65" s="142"/>
      <c r="AE65" s="4">
        <v>58</v>
      </c>
    </row>
    <row r="66" spans="1:31">
      <c r="A66" s="18" t="s">
        <v>16</v>
      </c>
      <c r="B66" s="39">
        <f>HLOOKUP($B$7,$F$8:$AC$75,AE66,FALSE)</f>
        <v>0</v>
      </c>
      <c r="E66" s="143" t="s">
        <v>30</v>
      </c>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39"/>
      <c r="AE66" s="4">
        <v>59</v>
      </c>
    </row>
    <row r="67" spans="1:31">
      <c r="A67" s="18" t="s">
        <v>17</v>
      </c>
      <c r="B67" s="39">
        <f>HLOOKUP($B$7,$F$8:$AC$75,AE67,FALSE)</f>
        <v>0</v>
      </c>
      <c r="E67" s="143" t="s">
        <v>30</v>
      </c>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39"/>
      <c r="AE67" s="4">
        <v>60</v>
      </c>
    </row>
    <row r="68" spans="1:31">
      <c r="A68" s="18" t="s">
        <v>18</v>
      </c>
      <c r="B68" s="39">
        <f>HLOOKUP($B$7,$F$8:$AC$75,AE68,FALSE)</f>
        <v>0</v>
      </c>
      <c r="E68" s="143" t="s">
        <v>30</v>
      </c>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39"/>
      <c r="AE68" s="4">
        <v>61</v>
      </c>
    </row>
    <row r="69" spans="1:31">
      <c r="A69" s="18" t="s">
        <v>19</v>
      </c>
      <c r="B69" s="39">
        <f>HLOOKUP($B$7,$F$8:$AC$75,AE69,FALSE)</f>
        <v>0</v>
      </c>
      <c r="E69" s="143" t="s">
        <v>31</v>
      </c>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39"/>
      <c r="AE69" s="4">
        <v>62</v>
      </c>
    </row>
    <row r="70" spans="1:31">
      <c r="A70" s="140" t="s">
        <v>6</v>
      </c>
      <c r="B70" s="141"/>
      <c r="F70" s="22"/>
      <c r="G70" s="22"/>
      <c r="H70" s="22"/>
      <c r="I70" s="22"/>
      <c r="J70" s="22"/>
      <c r="K70" s="22"/>
      <c r="L70" s="22"/>
      <c r="M70" s="22"/>
      <c r="N70" s="22"/>
      <c r="O70" s="22"/>
      <c r="P70" s="22"/>
      <c r="Q70" s="22"/>
      <c r="R70" s="22"/>
      <c r="S70" s="22"/>
      <c r="T70" s="22"/>
      <c r="U70" s="22"/>
      <c r="V70" s="22"/>
      <c r="W70" s="22"/>
      <c r="X70" s="22"/>
      <c r="Y70" s="22"/>
      <c r="Z70" s="22"/>
      <c r="AA70" s="22"/>
      <c r="AB70" s="22"/>
      <c r="AC70" s="22"/>
      <c r="AD70" s="142"/>
      <c r="AE70" s="4">
        <v>63</v>
      </c>
    </row>
    <row r="71" spans="1:31">
      <c r="A71" s="18" t="s">
        <v>1</v>
      </c>
      <c r="B71" s="19">
        <f>HLOOKUP($B$7,$F$8:$AC$75,AE71,FALSE)</f>
        <v>57838</v>
      </c>
      <c r="E71" s="143" t="s">
        <v>110</v>
      </c>
      <c r="F71" s="144">
        <v>0</v>
      </c>
      <c r="G71" s="144">
        <v>21</v>
      </c>
      <c r="H71" s="144">
        <v>0</v>
      </c>
      <c r="I71" s="144">
        <v>0</v>
      </c>
      <c r="J71" s="144">
        <v>261</v>
      </c>
      <c r="K71" s="144">
        <v>7731</v>
      </c>
      <c r="L71" s="144">
        <v>23385</v>
      </c>
      <c r="M71" s="144">
        <v>32133</v>
      </c>
      <c r="N71" s="144">
        <v>34185</v>
      </c>
      <c r="O71" s="144">
        <v>34405</v>
      </c>
      <c r="P71" s="144">
        <v>34437</v>
      </c>
      <c r="Q71" s="144">
        <v>34468</v>
      </c>
      <c r="R71" s="144">
        <v>34482</v>
      </c>
      <c r="S71" s="144">
        <v>34489</v>
      </c>
      <c r="T71" s="144">
        <v>34497</v>
      </c>
      <c r="U71" s="144">
        <v>34497</v>
      </c>
      <c r="V71" s="329">
        <v>34501</v>
      </c>
      <c r="W71" s="437">
        <v>38388</v>
      </c>
      <c r="X71" s="144">
        <v>57838</v>
      </c>
      <c r="Y71" s="144"/>
      <c r="Z71" s="144"/>
      <c r="AA71" s="144"/>
      <c r="AB71" s="144"/>
      <c r="AC71" s="144"/>
      <c r="AD71" s="142"/>
      <c r="AE71" s="4">
        <v>64</v>
      </c>
    </row>
    <row r="72" spans="1:31">
      <c r="A72" s="18" t="s">
        <v>32</v>
      </c>
      <c r="B72" s="19">
        <f>HLOOKUP($B$7,$F$8:$AC$75,AE72,FALSE)</f>
        <v>46878</v>
      </c>
      <c r="E72" s="143" t="s">
        <v>110</v>
      </c>
      <c r="F72" s="144">
        <v>0</v>
      </c>
      <c r="G72" s="144">
        <v>0</v>
      </c>
      <c r="H72" s="144">
        <v>0</v>
      </c>
      <c r="I72" s="144">
        <v>0</v>
      </c>
      <c r="J72" s="144">
        <v>0</v>
      </c>
      <c r="K72" s="144">
        <v>0</v>
      </c>
      <c r="L72" s="144">
        <v>17730</v>
      </c>
      <c r="M72" s="144">
        <v>25877</v>
      </c>
      <c r="N72" s="144">
        <v>28174</v>
      </c>
      <c r="O72" s="144">
        <v>28581</v>
      </c>
      <c r="P72" s="144">
        <v>28769</v>
      </c>
      <c r="Q72" s="144">
        <v>28913</v>
      </c>
      <c r="R72" s="144">
        <v>28913</v>
      </c>
      <c r="S72" s="144">
        <v>28913</v>
      </c>
      <c r="T72" s="144">
        <v>28914</v>
      </c>
      <c r="U72" s="144">
        <v>28914</v>
      </c>
      <c r="V72" s="329">
        <v>28915</v>
      </c>
      <c r="W72" s="437">
        <v>32670</v>
      </c>
      <c r="X72" s="144">
        <v>46878</v>
      </c>
      <c r="Y72" s="398"/>
      <c r="Z72" s="144"/>
      <c r="AA72" s="144"/>
      <c r="AB72" s="144"/>
      <c r="AC72" s="144"/>
      <c r="AD72" s="142"/>
      <c r="AE72" s="4">
        <v>65</v>
      </c>
    </row>
    <row r="73" spans="1:31" s="4" customFormat="1">
      <c r="A73" s="140" t="s">
        <v>27</v>
      </c>
      <c r="B73" s="141"/>
      <c r="C73" s="40"/>
      <c r="E73" s="40"/>
      <c r="F73" s="22"/>
      <c r="G73" s="22"/>
      <c r="H73" s="22"/>
      <c r="I73" s="22"/>
      <c r="J73" s="22"/>
      <c r="K73" s="22"/>
      <c r="L73" s="22"/>
      <c r="M73" s="22"/>
      <c r="N73" s="22"/>
      <c r="O73" s="22"/>
      <c r="P73" s="22"/>
      <c r="Q73" s="22"/>
      <c r="R73" s="22"/>
      <c r="S73" s="22"/>
      <c r="T73" s="22"/>
      <c r="U73" s="22"/>
      <c r="V73" s="22"/>
      <c r="W73" s="22"/>
      <c r="X73" s="22"/>
      <c r="Y73" s="22"/>
      <c r="Z73" s="22"/>
      <c r="AA73" s="22"/>
      <c r="AB73" s="22"/>
      <c r="AC73" s="22"/>
      <c r="AD73" s="142"/>
      <c r="AE73" s="4">
        <v>66</v>
      </c>
    </row>
    <row r="74" spans="1:31" s="4" customFormat="1">
      <c r="A74" s="18" t="s">
        <v>108</v>
      </c>
      <c r="B74" s="19">
        <f>HLOOKUP($B$7,$F$8:$AC$75,AE74,FALSE)</f>
        <v>0</v>
      </c>
      <c r="C74" s="40"/>
      <c r="E74" s="143" t="s">
        <v>28</v>
      </c>
      <c r="F74" s="41">
        <v>1040</v>
      </c>
      <c r="G74" s="41">
        <v>1040</v>
      </c>
      <c r="H74" s="153">
        <v>1040</v>
      </c>
      <c r="I74" s="41">
        <v>1040</v>
      </c>
      <c r="J74" s="41">
        <v>1040</v>
      </c>
      <c r="K74" s="153">
        <v>1040</v>
      </c>
      <c r="L74" s="41">
        <v>1040</v>
      </c>
      <c r="M74" s="41">
        <v>1040</v>
      </c>
      <c r="N74" s="153">
        <v>1040</v>
      </c>
      <c r="O74" s="41">
        <v>1040</v>
      </c>
      <c r="P74" s="41">
        <v>1040</v>
      </c>
      <c r="Q74" s="153"/>
      <c r="R74" s="41">
        <f>Q74</f>
        <v>0</v>
      </c>
      <c r="S74" s="41">
        <f>Q74</f>
        <v>0</v>
      </c>
      <c r="T74" s="153"/>
      <c r="U74" s="41">
        <f>T74</f>
        <v>0</v>
      </c>
      <c r="V74" s="41">
        <f>T74</f>
        <v>0</v>
      </c>
      <c r="W74" s="153">
        <v>0</v>
      </c>
      <c r="X74" s="41">
        <f>W74</f>
        <v>0</v>
      </c>
      <c r="Y74" s="41">
        <f>W74</f>
        <v>0</v>
      </c>
      <c r="Z74" s="153"/>
      <c r="AA74" s="41">
        <f>Z74</f>
        <v>0</v>
      </c>
      <c r="AB74" s="41">
        <f>Z74</f>
        <v>0</v>
      </c>
      <c r="AC74" s="153"/>
      <c r="AD74" s="142"/>
      <c r="AE74" s="4">
        <v>67</v>
      </c>
    </row>
    <row r="75" spans="1:31" s="4" customFormat="1" ht="15" customHeight="1">
      <c r="A75" s="18" t="s">
        <v>109</v>
      </c>
      <c r="B75" s="19">
        <f>HLOOKUP($B$7,$F$8:$AC$75,AE75,FALSE)</f>
        <v>0</v>
      </c>
      <c r="C75" s="40"/>
      <c r="D75" s="40"/>
      <c r="E75" s="143" t="s">
        <v>28</v>
      </c>
      <c r="F75" s="41">
        <v>0</v>
      </c>
      <c r="G75" s="41">
        <v>0</v>
      </c>
      <c r="H75" s="153">
        <v>0</v>
      </c>
      <c r="I75" s="41">
        <v>0</v>
      </c>
      <c r="J75" s="41">
        <v>0</v>
      </c>
      <c r="K75" s="153"/>
      <c r="L75" s="41">
        <v>0</v>
      </c>
      <c r="M75" s="41">
        <v>0</v>
      </c>
      <c r="N75" s="153"/>
      <c r="O75" s="41">
        <v>0</v>
      </c>
      <c r="P75" s="41">
        <v>0</v>
      </c>
      <c r="Q75" s="153"/>
      <c r="R75" s="41">
        <f>Q75</f>
        <v>0</v>
      </c>
      <c r="S75" s="41">
        <f>Q75</f>
        <v>0</v>
      </c>
      <c r="T75" s="153"/>
      <c r="U75" s="41">
        <f>T75</f>
        <v>0</v>
      </c>
      <c r="V75" s="41">
        <f>T75</f>
        <v>0</v>
      </c>
      <c r="W75" s="153">
        <v>0</v>
      </c>
      <c r="X75" s="41">
        <f>W75</f>
        <v>0</v>
      </c>
      <c r="Y75" s="41">
        <f>W75</f>
        <v>0</v>
      </c>
      <c r="Z75" s="153"/>
      <c r="AA75" s="41">
        <f>Z75</f>
        <v>0</v>
      </c>
      <c r="AB75" s="41">
        <f>Z75</f>
        <v>0</v>
      </c>
      <c r="AC75" s="153"/>
      <c r="AD75" s="142"/>
      <c r="AE75" s="4">
        <v>68</v>
      </c>
    </row>
    <row r="76" spans="1:31" s="4" customFormat="1" ht="15" customHeight="1">
      <c r="C76" s="40"/>
      <c r="D76" s="40"/>
      <c r="E76" s="40"/>
      <c r="F76" s="40"/>
      <c r="G76" s="40"/>
      <c r="H76" s="40"/>
      <c r="I76" s="40"/>
      <c r="J76" s="40"/>
      <c r="K76" s="40"/>
      <c r="L76" s="40"/>
      <c r="M76" s="40"/>
      <c r="N76" s="40"/>
      <c r="O76" s="40"/>
      <c r="P76" s="40"/>
      <c r="Q76" s="40"/>
      <c r="R76" s="40"/>
      <c r="S76" s="40"/>
      <c r="T76" s="40"/>
      <c r="U76" s="436"/>
      <c r="V76" s="436"/>
      <c r="W76" s="438"/>
      <c r="X76" s="40"/>
      <c r="Y76" s="40"/>
      <c r="Z76" s="40"/>
      <c r="AA76" s="40"/>
      <c r="AB76" s="40"/>
      <c r="AC76" s="40"/>
      <c r="AD76" s="66"/>
    </row>
    <row r="77" spans="1:31" s="4" customFormat="1">
      <c r="A77" s="70" t="s">
        <v>36</v>
      </c>
      <c r="B77" s="67"/>
      <c r="C77" s="40"/>
      <c r="AD77" s="66"/>
    </row>
    <row r="78" spans="1:31" s="4" customFormat="1">
      <c r="A78" s="140" t="s">
        <v>26</v>
      </c>
      <c r="B78" s="12"/>
      <c r="C78" s="40"/>
      <c r="S78" s="154"/>
      <c r="T78" s="154"/>
      <c r="U78" s="154"/>
      <c r="V78" s="154"/>
      <c r="AD78" s="66"/>
    </row>
    <row r="79" spans="1:31" s="4" customFormat="1">
      <c r="A79" s="82">
        <f>VLOOKUP(B7,E88:T111,2,FALSE)</f>
        <v>0</v>
      </c>
      <c r="B79" s="68"/>
      <c r="C79" s="40"/>
      <c r="S79" s="154"/>
      <c r="T79" s="154"/>
      <c r="U79" s="154"/>
      <c r="V79" s="154"/>
      <c r="AD79" s="66"/>
    </row>
    <row r="80" spans="1:31" s="4" customFormat="1">
      <c r="A80" s="140" t="s">
        <v>99</v>
      </c>
      <c r="B80" s="12"/>
      <c r="C80" s="40"/>
      <c r="AD80" s="66"/>
    </row>
    <row r="81" spans="1:32" s="4" customFormat="1">
      <c r="A81" s="82">
        <f>VLOOKUP(B7,E88:T111,6,FALSE)</f>
        <v>0</v>
      </c>
      <c r="B81" s="69"/>
      <c r="C81" s="40"/>
      <c r="AD81" s="66"/>
    </row>
    <row r="82" spans="1:32" s="4" customFormat="1">
      <c r="A82" s="140" t="s">
        <v>37</v>
      </c>
      <c r="B82" s="12"/>
      <c r="C82" s="40"/>
      <c r="AD82" s="66"/>
    </row>
    <row r="83" spans="1:32" s="4" customFormat="1" ht="15" customHeight="1">
      <c r="A83" s="82">
        <f>VLOOKUP(B7,E88:T111,10,FALSE)</f>
        <v>0</v>
      </c>
      <c r="B83" s="71"/>
      <c r="C83" s="40"/>
      <c r="AD83" s="66"/>
    </row>
    <row r="84" spans="1:32">
      <c r="A84" s="140" t="s">
        <v>49</v>
      </c>
    </row>
    <row r="85" spans="1:32">
      <c r="A85" s="82">
        <f>VLOOKUP(B7,E88:T111,14,FALSE)</f>
        <v>0</v>
      </c>
      <c r="D85" s="444" t="s">
        <v>35</v>
      </c>
      <c r="E85" s="444"/>
      <c r="F85" s="444"/>
      <c r="G85" s="444"/>
      <c r="H85" s="40"/>
      <c r="I85" s="40"/>
      <c r="J85" s="40"/>
      <c r="K85" s="40"/>
      <c r="L85" s="40"/>
      <c r="M85" s="40"/>
      <c r="N85" s="40"/>
      <c r="O85" s="40"/>
      <c r="P85" s="40"/>
      <c r="Q85" s="40"/>
      <c r="R85" s="40"/>
      <c r="S85" s="40"/>
      <c r="T85" s="40"/>
      <c r="U85" s="40"/>
      <c r="V85" s="40"/>
      <c r="W85" s="40"/>
      <c r="X85" s="40"/>
      <c r="Y85" s="40"/>
      <c r="Z85" s="40"/>
      <c r="AA85" s="40"/>
      <c r="AB85" s="40"/>
      <c r="AC85" s="40"/>
    </row>
    <row r="86" spans="1:32">
      <c r="A86" s="77"/>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32">
      <c r="A87" s="68"/>
      <c r="D87" s="40"/>
      <c r="E87" s="3"/>
      <c r="F87" s="443" t="s">
        <v>26</v>
      </c>
      <c r="G87" s="443"/>
      <c r="H87" s="443"/>
      <c r="I87" s="443"/>
      <c r="J87" s="443" t="s">
        <v>99</v>
      </c>
      <c r="K87" s="443"/>
      <c r="L87" s="443"/>
      <c r="M87" s="443"/>
      <c r="N87" s="443" t="s">
        <v>34</v>
      </c>
      <c r="O87" s="443"/>
      <c r="P87" s="443"/>
      <c r="Q87" s="443"/>
      <c r="R87" s="443" t="s">
        <v>49</v>
      </c>
      <c r="S87" s="443"/>
      <c r="T87" s="443"/>
      <c r="U87" s="133"/>
      <c r="V87" s="133"/>
      <c r="W87" s="133"/>
      <c r="X87" s="133"/>
      <c r="Y87" s="133"/>
      <c r="Z87" s="133"/>
      <c r="AA87" s="133"/>
      <c r="AB87" s="133"/>
      <c r="AC87" s="133"/>
      <c r="AD87" s="443" t="s">
        <v>49</v>
      </c>
      <c r="AE87" s="443"/>
      <c r="AF87" s="443"/>
    </row>
    <row r="88" spans="1:32">
      <c r="D88" s="40"/>
      <c r="E88" s="14">
        <v>40909</v>
      </c>
      <c r="F88" s="442" t="s">
        <v>147</v>
      </c>
      <c r="G88" s="442"/>
      <c r="H88" s="442"/>
      <c r="I88" s="442"/>
      <c r="J88" s="447"/>
      <c r="K88" s="447"/>
      <c r="L88" s="447"/>
      <c r="M88" s="447"/>
      <c r="N88" s="447"/>
      <c r="O88" s="447"/>
      <c r="P88" s="447"/>
      <c r="Q88" s="447"/>
      <c r="R88" s="446" t="s">
        <v>150</v>
      </c>
      <c r="S88" s="446"/>
      <c r="T88" s="446"/>
      <c r="AD88" s="3"/>
    </row>
    <row r="89" spans="1:32">
      <c r="D89" s="40"/>
      <c r="E89" s="14">
        <v>40940</v>
      </c>
      <c r="F89" s="442" t="s">
        <v>148</v>
      </c>
      <c r="G89" s="442"/>
      <c r="H89" s="442"/>
      <c r="I89" s="442"/>
      <c r="J89" s="447"/>
      <c r="K89" s="447"/>
      <c r="L89" s="447"/>
      <c r="M89" s="447"/>
      <c r="N89" s="447"/>
      <c r="O89" s="447"/>
      <c r="P89" s="447"/>
      <c r="Q89" s="447"/>
      <c r="R89" s="446"/>
      <c r="S89" s="446"/>
      <c r="T89" s="446"/>
      <c r="AD89" s="3"/>
    </row>
    <row r="90" spans="1:32">
      <c r="D90" s="40"/>
      <c r="E90" s="14">
        <v>40969</v>
      </c>
      <c r="F90" s="442" t="s">
        <v>148</v>
      </c>
      <c r="G90" s="442"/>
      <c r="H90" s="442"/>
      <c r="I90" s="442"/>
      <c r="J90" s="447"/>
      <c r="K90" s="447"/>
      <c r="L90" s="447"/>
      <c r="M90" s="447"/>
      <c r="N90" s="447"/>
      <c r="O90" s="447"/>
      <c r="P90" s="447"/>
      <c r="Q90" s="447"/>
      <c r="R90" s="445"/>
      <c r="S90" s="445"/>
      <c r="T90" s="445"/>
      <c r="AD90" s="3"/>
    </row>
    <row r="91" spans="1:32">
      <c r="D91" s="40"/>
      <c r="E91" s="14">
        <v>41000</v>
      </c>
      <c r="F91" s="442" t="s">
        <v>148</v>
      </c>
      <c r="G91" s="442"/>
      <c r="H91" s="442"/>
      <c r="I91" s="442"/>
      <c r="J91" s="447"/>
      <c r="K91" s="447"/>
      <c r="L91" s="447"/>
      <c r="M91" s="447"/>
      <c r="N91" s="447"/>
      <c r="O91" s="447"/>
      <c r="P91" s="447"/>
      <c r="Q91" s="447"/>
      <c r="R91" s="445"/>
      <c r="S91" s="445"/>
      <c r="T91" s="445"/>
      <c r="AD91" s="3"/>
    </row>
    <row r="92" spans="1:32">
      <c r="D92" s="40"/>
      <c r="E92" s="14">
        <v>41030</v>
      </c>
      <c r="F92" s="442"/>
      <c r="G92" s="442"/>
      <c r="H92" s="442"/>
      <c r="I92" s="442"/>
      <c r="J92" s="447"/>
      <c r="K92" s="447"/>
      <c r="L92" s="447"/>
      <c r="M92" s="447"/>
      <c r="N92" s="447"/>
      <c r="O92" s="447"/>
      <c r="P92" s="447"/>
      <c r="Q92" s="447"/>
      <c r="R92" s="445"/>
      <c r="S92" s="445"/>
      <c r="T92" s="445"/>
      <c r="AD92" s="3"/>
    </row>
    <row r="93" spans="1:32" ht="58.5" customHeight="1">
      <c r="D93" s="40"/>
      <c r="E93" s="14">
        <v>41061</v>
      </c>
      <c r="F93" s="465" t="s">
        <v>149</v>
      </c>
      <c r="G93" s="465"/>
      <c r="H93" s="465"/>
      <c r="I93" s="465"/>
      <c r="J93" s="447"/>
      <c r="K93" s="447"/>
      <c r="L93" s="447"/>
      <c r="M93" s="447"/>
      <c r="N93" s="447"/>
      <c r="O93" s="447"/>
      <c r="P93" s="447"/>
      <c r="Q93" s="447"/>
      <c r="R93" s="469" t="s">
        <v>151</v>
      </c>
      <c r="S93" s="470"/>
      <c r="T93" s="471"/>
      <c r="AD93" s="3"/>
    </row>
    <row r="94" spans="1:32" ht="50.25" customHeight="1">
      <c r="D94" s="40"/>
      <c r="E94" s="14">
        <v>41091</v>
      </c>
      <c r="F94" s="442"/>
      <c r="G94" s="442"/>
      <c r="H94" s="442"/>
      <c r="I94" s="442"/>
      <c r="J94" s="447"/>
      <c r="K94" s="447"/>
      <c r="L94" s="447"/>
      <c r="M94" s="447"/>
      <c r="N94" s="447"/>
      <c r="O94" s="447"/>
      <c r="P94" s="447"/>
      <c r="Q94" s="447"/>
      <c r="R94" s="455" t="s">
        <v>152</v>
      </c>
      <c r="S94" s="456"/>
      <c r="T94" s="457"/>
      <c r="AD94" s="3"/>
    </row>
    <row r="95" spans="1:32">
      <c r="D95" s="40"/>
      <c r="E95" s="14">
        <v>41122</v>
      </c>
      <c r="F95" s="442"/>
      <c r="G95" s="442"/>
      <c r="H95" s="442"/>
      <c r="I95" s="442"/>
      <c r="J95" s="447"/>
      <c r="K95" s="447"/>
      <c r="L95" s="447"/>
      <c r="M95" s="447"/>
      <c r="N95" s="447"/>
      <c r="O95" s="447"/>
      <c r="P95" s="447"/>
      <c r="Q95" s="447"/>
      <c r="R95" s="445" t="s">
        <v>121</v>
      </c>
      <c r="S95" s="445"/>
      <c r="T95" s="445"/>
      <c r="AD95" s="3"/>
    </row>
    <row r="96" spans="1:32">
      <c r="D96" s="43"/>
      <c r="E96" s="14">
        <v>41153</v>
      </c>
      <c r="F96" s="442"/>
      <c r="G96" s="442"/>
      <c r="H96" s="442"/>
      <c r="I96" s="442"/>
      <c r="J96" s="447"/>
      <c r="K96" s="447"/>
      <c r="L96" s="447"/>
      <c r="M96" s="447"/>
      <c r="N96" s="447"/>
      <c r="O96" s="447"/>
      <c r="P96" s="447"/>
      <c r="Q96" s="447"/>
      <c r="R96" s="445"/>
      <c r="S96" s="445"/>
      <c r="T96" s="445"/>
      <c r="AD96" s="3"/>
    </row>
    <row r="97" spans="4:30">
      <c r="D97" s="43"/>
      <c r="E97" s="14">
        <v>41183</v>
      </c>
      <c r="F97" s="442"/>
      <c r="G97" s="442"/>
      <c r="H97" s="442"/>
      <c r="I97" s="442"/>
      <c r="J97" s="447"/>
      <c r="K97" s="447"/>
      <c r="L97" s="447"/>
      <c r="M97" s="447"/>
      <c r="N97" s="447"/>
      <c r="O97" s="447"/>
      <c r="P97" s="447"/>
      <c r="Q97" s="447"/>
      <c r="R97" s="445" t="s">
        <v>153</v>
      </c>
      <c r="S97" s="445"/>
      <c r="T97" s="445"/>
      <c r="AD97" s="3"/>
    </row>
    <row r="98" spans="4:30">
      <c r="D98" s="43"/>
      <c r="E98" s="14">
        <v>41214</v>
      </c>
      <c r="F98" s="442"/>
      <c r="G98" s="442"/>
      <c r="H98" s="442"/>
      <c r="I98" s="442"/>
      <c r="J98" s="447"/>
      <c r="K98" s="447"/>
      <c r="L98" s="447"/>
      <c r="M98" s="447"/>
      <c r="N98" s="447"/>
      <c r="O98" s="447"/>
      <c r="P98" s="447"/>
      <c r="Q98" s="447"/>
      <c r="R98" s="445"/>
      <c r="S98" s="445"/>
      <c r="T98" s="445"/>
      <c r="AD98" s="3"/>
    </row>
    <row r="99" spans="4:30">
      <c r="D99" s="43"/>
      <c r="E99" s="14">
        <v>41244</v>
      </c>
      <c r="F99" s="442"/>
      <c r="G99" s="442"/>
      <c r="H99" s="442"/>
      <c r="I99" s="442"/>
      <c r="J99" s="447"/>
      <c r="K99" s="447"/>
      <c r="L99" s="447"/>
      <c r="M99" s="447"/>
      <c r="N99" s="447"/>
      <c r="O99" s="447"/>
      <c r="P99" s="447"/>
      <c r="Q99" s="447"/>
      <c r="R99" s="445"/>
      <c r="S99" s="445"/>
      <c r="T99" s="445"/>
      <c r="AD99" s="3"/>
    </row>
    <row r="100" spans="4:30">
      <c r="E100" s="14">
        <v>41275</v>
      </c>
      <c r="F100" s="447"/>
      <c r="G100" s="447"/>
      <c r="H100" s="447"/>
      <c r="I100" s="447"/>
      <c r="J100" s="447"/>
      <c r="K100" s="447"/>
      <c r="L100" s="447"/>
      <c r="M100" s="447"/>
      <c r="N100" s="447"/>
      <c r="O100" s="447"/>
      <c r="P100" s="447"/>
      <c r="Q100" s="447"/>
      <c r="R100" s="454" t="s">
        <v>172</v>
      </c>
      <c r="S100" s="454"/>
      <c r="T100" s="454"/>
      <c r="AD100" s="3"/>
    </row>
    <row r="101" spans="4:30">
      <c r="E101" s="14">
        <v>41306</v>
      </c>
      <c r="F101" s="447"/>
      <c r="G101" s="447"/>
      <c r="H101" s="447"/>
      <c r="I101" s="447"/>
      <c r="J101" s="447"/>
      <c r="K101" s="447"/>
      <c r="L101" s="447"/>
      <c r="M101" s="447"/>
      <c r="N101" s="447"/>
      <c r="O101" s="447"/>
      <c r="P101" s="447"/>
      <c r="Q101" s="447"/>
      <c r="R101" s="454" t="s">
        <v>185</v>
      </c>
      <c r="S101" s="454"/>
      <c r="T101" s="454"/>
      <c r="AD101" s="3"/>
    </row>
    <row r="102" spans="4:30">
      <c r="E102" s="14">
        <v>41334</v>
      </c>
      <c r="F102" s="447"/>
      <c r="G102" s="447"/>
      <c r="H102" s="447"/>
      <c r="I102" s="447"/>
      <c r="J102" s="447"/>
      <c r="K102" s="447"/>
      <c r="L102" s="447"/>
      <c r="M102" s="447"/>
      <c r="N102" s="447"/>
      <c r="O102" s="447"/>
      <c r="P102" s="447"/>
      <c r="Q102" s="447"/>
      <c r="R102" s="454"/>
      <c r="S102" s="454"/>
      <c r="T102" s="454"/>
      <c r="AD102" s="3"/>
    </row>
    <row r="103" spans="4:30">
      <c r="E103" s="14">
        <v>41365</v>
      </c>
      <c r="F103" s="447"/>
      <c r="G103" s="447"/>
      <c r="H103" s="447"/>
      <c r="I103" s="447"/>
      <c r="J103" s="447"/>
      <c r="K103" s="447"/>
      <c r="L103" s="447"/>
      <c r="M103" s="447"/>
      <c r="N103" s="447"/>
      <c r="O103" s="447"/>
      <c r="P103" s="447"/>
      <c r="Q103" s="447"/>
      <c r="R103" s="454"/>
      <c r="S103" s="454"/>
      <c r="T103" s="454"/>
      <c r="AD103" s="3"/>
    </row>
    <row r="104" spans="4:30">
      <c r="E104" s="14">
        <v>41395</v>
      </c>
      <c r="F104" s="447"/>
      <c r="G104" s="447"/>
      <c r="H104" s="447"/>
      <c r="I104" s="447"/>
      <c r="J104" s="447"/>
      <c r="K104" s="447"/>
      <c r="L104" s="447"/>
      <c r="M104" s="447"/>
      <c r="N104" s="447"/>
      <c r="O104" s="447"/>
      <c r="P104" s="447"/>
      <c r="Q104" s="447"/>
      <c r="R104" s="454"/>
      <c r="S104" s="454"/>
      <c r="T104" s="454"/>
      <c r="AD104" s="3"/>
    </row>
    <row r="105" spans="4:30" ht="28.5" customHeight="1">
      <c r="E105" s="14">
        <v>41426</v>
      </c>
      <c r="F105" s="447"/>
      <c r="G105" s="447"/>
      <c r="H105" s="447"/>
      <c r="I105" s="447"/>
      <c r="J105" s="447"/>
      <c r="K105" s="447"/>
      <c r="L105" s="447"/>
      <c r="M105" s="447"/>
      <c r="N105" s="447"/>
      <c r="O105" s="447"/>
      <c r="P105" s="447"/>
      <c r="Q105" s="447"/>
      <c r="R105" s="472" t="s">
        <v>193</v>
      </c>
      <c r="S105" s="472"/>
      <c r="T105" s="472"/>
      <c r="AD105" s="3"/>
    </row>
    <row r="106" spans="4:30">
      <c r="E106" s="14">
        <v>41456</v>
      </c>
      <c r="F106" s="447"/>
      <c r="G106" s="447"/>
      <c r="H106" s="447"/>
      <c r="I106" s="447"/>
      <c r="J106" s="447"/>
      <c r="K106" s="447"/>
      <c r="L106" s="447"/>
      <c r="M106" s="447"/>
      <c r="N106" s="447"/>
      <c r="O106" s="447"/>
      <c r="P106" s="447"/>
      <c r="Q106" s="447"/>
      <c r="R106" s="454"/>
      <c r="S106" s="454"/>
      <c r="T106" s="454"/>
      <c r="AD106" s="3"/>
    </row>
    <row r="107" spans="4:30">
      <c r="E107" s="14">
        <v>41487</v>
      </c>
      <c r="F107" s="447"/>
      <c r="G107" s="447"/>
      <c r="H107" s="447"/>
      <c r="I107" s="447"/>
      <c r="J107" s="447"/>
      <c r="K107" s="447"/>
      <c r="L107" s="447"/>
      <c r="M107" s="447"/>
      <c r="N107" s="447"/>
      <c r="O107" s="447"/>
      <c r="P107" s="447"/>
      <c r="Q107" s="447"/>
      <c r="R107" s="454"/>
      <c r="S107" s="454"/>
      <c r="T107" s="454"/>
      <c r="AD107" s="3"/>
    </row>
    <row r="108" spans="4:30">
      <c r="E108" s="14">
        <v>41518</v>
      </c>
      <c r="F108" s="447"/>
      <c r="G108" s="447"/>
      <c r="H108" s="447"/>
      <c r="I108" s="447"/>
      <c r="J108" s="447"/>
      <c r="K108" s="447"/>
      <c r="L108" s="447"/>
      <c r="M108" s="447"/>
      <c r="N108" s="447"/>
      <c r="O108" s="447"/>
      <c r="P108" s="447"/>
      <c r="Q108" s="447"/>
      <c r="R108" s="454"/>
      <c r="S108" s="454"/>
      <c r="T108" s="454"/>
      <c r="AD108" s="3"/>
    </row>
    <row r="109" spans="4:30">
      <c r="E109" s="14">
        <v>41548</v>
      </c>
      <c r="F109" s="447"/>
      <c r="G109" s="447"/>
      <c r="H109" s="447"/>
      <c r="I109" s="447"/>
      <c r="J109" s="447"/>
      <c r="K109" s="447"/>
      <c r="L109" s="447"/>
      <c r="M109" s="447"/>
      <c r="N109" s="447"/>
      <c r="O109" s="447"/>
      <c r="P109" s="447"/>
      <c r="Q109" s="447"/>
      <c r="R109" s="454"/>
      <c r="S109" s="454"/>
      <c r="T109" s="454"/>
      <c r="AD109" s="3"/>
    </row>
    <row r="110" spans="4:30">
      <c r="E110" s="14">
        <v>41579</v>
      </c>
      <c r="F110" s="447"/>
      <c r="G110" s="447"/>
      <c r="H110" s="447"/>
      <c r="I110" s="447"/>
      <c r="J110" s="447"/>
      <c r="K110" s="447"/>
      <c r="L110" s="447"/>
      <c r="M110" s="447"/>
      <c r="N110" s="447"/>
      <c r="O110" s="447"/>
      <c r="P110" s="447"/>
      <c r="Q110" s="447"/>
      <c r="R110" s="454"/>
      <c r="S110" s="454"/>
      <c r="T110" s="454"/>
      <c r="AD110" s="3"/>
    </row>
    <row r="111" spans="4:30">
      <c r="E111" s="14">
        <v>41609</v>
      </c>
      <c r="F111" s="447"/>
      <c r="G111" s="447"/>
      <c r="H111" s="447"/>
      <c r="I111" s="447"/>
      <c r="J111" s="447"/>
      <c r="K111" s="447"/>
      <c r="L111" s="447"/>
      <c r="M111" s="447"/>
      <c r="N111" s="447"/>
      <c r="O111" s="447"/>
      <c r="P111" s="447"/>
      <c r="Q111" s="447"/>
      <c r="R111" s="454"/>
      <c r="S111" s="454"/>
      <c r="T111" s="454"/>
      <c r="AD111" s="3"/>
    </row>
  </sheetData>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F1"/>
    <mergeCell ref="D85:G85"/>
    <mergeCell ref="F87:I87"/>
    <mergeCell ref="J87:M87"/>
    <mergeCell ref="N87:Q87"/>
    <mergeCell ref="AD87:AF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showGridLines="0" zoomScaleNormal="100" workbookViewId="0">
      <pane xSplit="2" ySplit="8" topLeftCell="C9" activePane="bottomRight" state="frozen"/>
      <selection pane="topRight"/>
      <selection pane="bottomLeft"/>
      <selection pane="bottomRight" activeCell="B11" sqref="B11"/>
    </sheetView>
  </sheetViews>
  <sheetFormatPr defaultRowHeight="15"/>
  <cols>
    <col min="1" max="1" width="64.5703125" style="183" customWidth="1"/>
    <col min="2" max="2" width="32.85546875" style="183" customWidth="1"/>
    <col min="3" max="3" width="6.5703125" style="185" customWidth="1"/>
    <col min="4" max="4" width="4.7109375" style="185" customWidth="1"/>
    <col min="5" max="5" width="27.28515625" style="185" customWidth="1"/>
    <col min="6" max="29" width="16.85546875" style="183" customWidth="1"/>
    <col min="30" max="30" width="15.7109375" style="184" customWidth="1"/>
    <col min="31" max="31" width="6.42578125" style="183" customWidth="1"/>
    <col min="32" max="32" width="15.7109375" style="183" customWidth="1"/>
    <col min="33" max="16384" width="9.140625" style="183"/>
  </cols>
  <sheetData>
    <row r="1" spans="1:31">
      <c r="A1" s="180" t="s">
        <v>3</v>
      </c>
      <c r="B1" s="105" t="s">
        <v>116</v>
      </c>
      <c r="C1" s="182"/>
      <c r="D1" s="473" t="s">
        <v>23</v>
      </c>
      <c r="E1" s="473"/>
      <c r="F1" s="473"/>
    </row>
    <row r="2" spans="1:31">
      <c r="A2" s="180" t="s">
        <v>4</v>
      </c>
      <c r="B2" s="181" t="s">
        <v>189</v>
      </c>
      <c r="C2" s="182"/>
      <c r="E2" s="186"/>
      <c r="F2" s="187">
        <v>2012</v>
      </c>
      <c r="G2" s="187">
        <v>2013</v>
      </c>
      <c r="H2" s="187">
        <v>2014</v>
      </c>
      <c r="I2" s="187">
        <v>2015</v>
      </c>
    </row>
    <row r="3" spans="1:31">
      <c r="A3" s="180" t="s">
        <v>5</v>
      </c>
      <c r="B3" s="188" t="s">
        <v>97</v>
      </c>
      <c r="C3" s="189"/>
      <c r="E3" s="108" t="s">
        <v>161</v>
      </c>
      <c r="F3" s="106">
        <v>50000</v>
      </c>
      <c r="G3" s="106">
        <v>66574</v>
      </c>
      <c r="H3" s="106">
        <v>66574</v>
      </c>
      <c r="I3" s="106">
        <v>66574</v>
      </c>
    </row>
    <row r="4" spans="1:31">
      <c r="A4" s="180" t="s">
        <v>7</v>
      </c>
      <c r="B4" s="244">
        <v>40841</v>
      </c>
      <c r="C4" s="190"/>
      <c r="E4" s="191" t="s">
        <v>62</v>
      </c>
      <c r="F4" s="107">
        <v>32479994</v>
      </c>
      <c r="G4" s="107">
        <v>37479994</v>
      </c>
      <c r="H4" s="107">
        <v>37479994</v>
      </c>
      <c r="I4" s="107">
        <v>37479994</v>
      </c>
      <c r="J4" s="192"/>
      <c r="K4" s="192"/>
      <c r="L4" s="192"/>
      <c r="M4" s="192"/>
      <c r="N4" s="192"/>
      <c r="O4" s="192"/>
      <c r="P4" s="192"/>
      <c r="Q4" s="192"/>
      <c r="R4" s="192"/>
      <c r="S4" s="192"/>
      <c r="T4" s="192"/>
      <c r="U4" s="192"/>
      <c r="V4" s="192"/>
      <c r="W4" s="192"/>
      <c r="X4" s="192"/>
      <c r="Y4" s="192"/>
      <c r="Z4" s="192"/>
      <c r="AA4" s="192"/>
      <c r="AB4" s="192"/>
      <c r="AC4" s="192"/>
      <c r="AD4" s="193"/>
    </row>
    <row r="5" spans="1:31">
      <c r="A5" s="194" t="s">
        <v>8</v>
      </c>
      <c r="B5" s="246">
        <v>40169</v>
      </c>
      <c r="C5" s="190"/>
      <c r="E5" s="195"/>
      <c r="F5" s="130"/>
      <c r="G5" s="192"/>
      <c r="H5" s="192"/>
      <c r="I5" s="192"/>
      <c r="J5" s="192"/>
      <c r="K5" s="192"/>
      <c r="L5" s="192"/>
      <c r="M5" s="192"/>
      <c r="N5" s="192"/>
      <c r="O5" s="192"/>
      <c r="P5" s="192"/>
      <c r="Q5" s="373"/>
      <c r="R5" s="373"/>
      <c r="S5" s="192"/>
      <c r="T5" s="192"/>
      <c r="U5" s="192"/>
      <c r="V5" s="192"/>
      <c r="W5" s="192"/>
      <c r="X5" s="192"/>
      <c r="Y5" s="192"/>
      <c r="Z5" s="192"/>
      <c r="AA5" s="192"/>
      <c r="AB5" s="192"/>
      <c r="AC5" s="192"/>
      <c r="AD5" s="193"/>
    </row>
    <row r="6" spans="1:31">
      <c r="A6" s="180" t="s">
        <v>86</v>
      </c>
      <c r="B6" s="305" t="s">
        <v>154</v>
      </c>
      <c r="C6" s="190"/>
      <c r="E6" s="196"/>
      <c r="F6" s="132"/>
      <c r="G6" s="192"/>
      <c r="H6" s="192"/>
      <c r="I6" s="192"/>
      <c r="J6" s="192"/>
      <c r="K6" s="192"/>
      <c r="L6" s="192"/>
      <c r="M6" s="192"/>
      <c r="N6" s="192"/>
      <c r="O6" s="192"/>
      <c r="P6" s="192"/>
      <c r="Q6" s="192"/>
      <c r="R6" s="192"/>
      <c r="S6" s="192"/>
      <c r="T6" s="192"/>
      <c r="U6" s="192"/>
      <c r="V6" s="192"/>
      <c r="W6" s="192"/>
      <c r="X6" s="192"/>
      <c r="Y6" s="192"/>
      <c r="Z6" s="192"/>
      <c r="AA6" s="192"/>
      <c r="AB6" s="192"/>
      <c r="AC6" s="192"/>
      <c r="AD6" s="193"/>
    </row>
    <row r="7" spans="1:31">
      <c r="A7" s="180" t="s">
        <v>2</v>
      </c>
      <c r="B7" s="377">
        <v>41487</v>
      </c>
      <c r="C7" s="197"/>
      <c r="G7" s="192"/>
      <c r="H7" s="192"/>
      <c r="I7" s="192"/>
      <c r="J7" s="192"/>
      <c r="K7" s="192"/>
      <c r="L7" s="192"/>
      <c r="M7" s="192"/>
      <c r="N7" s="192"/>
      <c r="O7" s="192"/>
      <c r="P7" s="192"/>
      <c r="Q7" s="192"/>
      <c r="R7" s="192"/>
      <c r="S7" s="192"/>
      <c r="T7" s="192"/>
      <c r="U7" s="192"/>
      <c r="V7" s="192"/>
      <c r="W7" s="192"/>
      <c r="X7" s="192"/>
      <c r="Y7" s="192"/>
      <c r="Z7" s="192"/>
      <c r="AA7" s="192"/>
      <c r="AB7" s="192"/>
      <c r="AC7" s="192"/>
      <c r="AD7" s="193"/>
      <c r="AE7" s="198" t="s">
        <v>33</v>
      </c>
    </row>
    <row r="8" spans="1:31" ht="15" customHeight="1">
      <c r="F8" s="199">
        <v>40909</v>
      </c>
      <c r="G8" s="199">
        <v>40940</v>
      </c>
      <c r="H8" s="199">
        <v>40969</v>
      </c>
      <c r="I8" s="199">
        <v>41000</v>
      </c>
      <c r="J8" s="199">
        <v>41030</v>
      </c>
      <c r="K8" s="199">
        <v>41061</v>
      </c>
      <c r="L8" s="199">
        <v>41091</v>
      </c>
      <c r="M8" s="199">
        <v>41122</v>
      </c>
      <c r="N8" s="199">
        <v>41153</v>
      </c>
      <c r="O8" s="199">
        <v>41183</v>
      </c>
      <c r="P8" s="199">
        <v>41214</v>
      </c>
      <c r="Q8" s="199">
        <v>41244</v>
      </c>
      <c r="R8" s="199">
        <v>41275</v>
      </c>
      <c r="S8" s="199">
        <v>41306</v>
      </c>
      <c r="T8" s="199">
        <v>41334</v>
      </c>
      <c r="U8" s="199">
        <v>41365</v>
      </c>
      <c r="V8" s="199">
        <v>41395</v>
      </c>
      <c r="W8" s="199">
        <v>41426</v>
      </c>
      <c r="X8" s="199">
        <v>41456</v>
      </c>
      <c r="Y8" s="199">
        <v>41487</v>
      </c>
      <c r="Z8" s="199">
        <v>41518</v>
      </c>
      <c r="AA8" s="199">
        <v>41548</v>
      </c>
      <c r="AB8" s="199">
        <v>41579</v>
      </c>
      <c r="AC8" s="199">
        <v>41609</v>
      </c>
      <c r="AD8" s="200" t="s">
        <v>0</v>
      </c>
      <c r="AE8" s="185">
        <v>1</v>
      </c>
    </row>
    <row r="9" spans="1:31" ht="15" customHeight="1">
      <c r="A9" s="197"/>
      <c r="B9" s="197"/>
      <c r="E9" s="201" t="s">
        <v>29</v>
      </c>
      <c r="F9" s="202">
        <v>1</v>
      </c>
      <c r="G9" s="202">
        <v>2</v>
      </c>
      <c r="H9" s="202">
        <v>3</v>
      </c>
      <c r="I9" s="202">
        <v>4</v>
      </c>
      <c r="J9" s="202">
        <v>5</v>
      </c>
      <c r="K9" s="202">
        <v>6</v>
      </c>
      <c r="L9" s="202">
        <v>7</v>
      </c>
      <c r="M9" s="202">
        <v>8</v>
      </c>
      <c r="N9" s="202">
        <v>9</v>
      </c>
      <c r="O9" s="202">
        <v>10</v>
      </c>
      <c r="P9" s="202">
        <v>11</v>
      </c>
      <c r="Q9" s="202">
        <v>12</v>
      </c>
      <c r="R9" s="202">
        <v>1</v>
      </c>
      <c r="S9" s="202">
        <v>2</v>
      </c>
      <c r="T9" s="202">
        <v>3</v>
      </c>
      <c r="U9" s="202">
        <v>4</v>
      </c>
      <c r="V9" s="202">
        <v>5</v>
      </c>
      <c r="W9" s="202">
        <v>6</v>
      </c>
      <c r="X9" s="202">
        <v>7</v>
      </c>
      <c r="Y9" s="202">
        <v>8</v>
      </c>
      <c r="Z9" s="202">
        <v>9</v>
      </c>
      <c r="AA9" s="202">
        <v>10</v>
      </c>
      <c r="AB9" s="202">
        <v>11</v>
      </c>
      <c r="AC9" s="202">
        <v>12</v>
      </c>
      <c r="AD9" s="203"/>
      <c r="AE9" s="185">
        <v>2</v>
      </c>
    </row>
    <row r="10" spans="1:31">
      <c r="A10" s="204" t="s">
        <v>95</v>
      </c>
      <c r="B10" s="205"/>
      <c r="E10" s="206" t="s">
        <v>25</v>
      </c>
      <c r="F10" s="112"/>
      <c r="G10" s="112"/>
      <c r="H10" s="22"/>
      <c r="I10" s="22"/>
      <c r="J10" s="22"/>
      <c r="K10" s="22"/>
      <c r="L10" s="22"/>
      <c r="M10" s="22"/>
      <c r="N10" s="22"/>
      <c r="O10" s="22"/>
      <c r="P10" s="22"/>
      <c r="Q10" s="22"/>
      <c r="R10" s="22"/>
      <c r="S10" s="22"/>
      <c r="T10" s="22"/>
      <c r="U10" s="22"/>
      <c r="V10" s="22"/>
      <c r="W10" s="22"/>
      <c r="X10" s="22"/>
      <c r="Y10" s="22"/>
      <c r="Z10" s="22"/>
      <c r="AA10" s="22"/>
      <c r="AB10" s="22"/>
      <c r="AC10" s="22"/>
      <c r="AD10" s="25"/>
      <c r="AE10" s="185">
        <v>3</v>
      </c>
    </row>
    <row r="11" spans="1:31">
      <c r="A11" s="207" t="s">
        <v>20</v>
      </c>
      <c r="B11" s="19">
        <f>HLOOKUP($B$7,$F$8:$AC$75,AE11,FALSE)</f>
        <v>2328.3000000000002</v>
      </c>
      <c r="E11" s="208" t="s">
        <v>24</v>
      </c>
      <c r="F11" s="7">
        <v>0</v>
      </c>
      <c r="G11" s="7">
        <v>81.400000000000006</v>
      </c>
      <c r="H11" s="7">
        <v>621.6</v>
      </c>
      <c r="I11" s="7">
        <v>466.68</v>
      </c>
      <c r="J11" s="7">
        <v>1714</v>
      </c>
      <c r="K11" s="7">
        <v>867</v>
      </c>
      <c r="L11" s="7">
        <v>923.54600000000005</v>
      </c>
      <c r="M11" s="7">
        <v>4249.5</v>
      </c>
      <c r="N11" s="7">
        <v>2793.2</v>
      </c>
      <c r="O11" s="7">
        <v>1954.9</v>
      </c>
      <c r="P11" s="7">
        <v>833.54499999999996</v>
      </c>
      <c r="Q11" s="7">
        <v>9091.9950000000008</v>
      </c>
      <c r="R11" s="7">
        <v>1205.9000000000001</v>
      </c>
      <c r="S11" s="7">
        <v>3479.3</v>
      </c>
      <c r="T11" s="7">
        <v>3031</v>
      </c>
      <c r="U11" s="7">
        <v>1324</v>
      </c>
      <c r="V11" s="310">
        <v>3095.1</v>
      </c>
      <c r="W11" s="378">
        <v>916.3</v>
      </c>
      <c r="X11" s="7">
        <v>1030</v>
      </c>
      <c r="Y11" s="7">
        <v>2328.3000000000002</v>
      </c>
      <c r="Z11" s="7"/>
      <c r="AA11" s="7"/>
      <c r="AB11" s="7"/>
      <c r="AC11" s="7"/>
      <c r="AD11" s="24">
        <f>SUM(F11:AC11)</f>
        <v>40007.266000000011</v>
      </c>
      <c r="AE11" s="185">
        <v>4</v>
      </c>
    </row>
    <row r="12" spans="1:31">
      <c r="A12" s="207" t="s">
        <v>96</v>
      </c>
      <c r="B12" s="73">
        <f>HLOOKUP($B$7,$F$8:$AC$75,AE12,FALSE)</f>
        <v>0.35299999999999998</v>
      </c>
      <c r="E12" s="208" t="s">
        <v>24</v>
      </c>
      <c r="F12" s="79">
        <v>0</v>
      </c>
      <c r="G12" s="79">
        <v>0</v>
      </c>
      <c r="H12" s="79">
        <v>0.155</v>
      </c>
      <c r="I12" s="79">
        <v>0.11600000000000001</v>
      </c>
      <c r="J12" s="79">
        <v>0.222</v>
      </c>
      <c r="K12" s="79">
        <v>0.16700000000000001</v>
      </c>
      <c r="L12" s="79">
        <v>8.5000000000000006E-2</v>
      </c>
      <c r="M12" s="79">
        <v>0.38800000000000001</v>
      </c>
      <c r="N12" s="79">
        <v>0.27300000000000002</v>
      </c>
      <c r="O12" s="79">
        <v>0.35</v>
      </c>
      <c r="P12" s="79">
        <v>0.13200000000000001</v>
      </c>
      <c r="Q12" s="79">
        <v>0.63600000000000001</v>
      </c>
      <c r="R12" s="79">
        <v>0.245</v>
      </c>
      <c r="S12" s="79">
        <v>0.53800000000000003</v>
      </c>
      <c r="T12" s="79">
        <v>0.48299999999999998</v>
      </c>
      <c r="U12" s="79">
        <v>0.18</v>
      </c>
      <c r="V12" s="330">
        <v>0.318</v>
      </c>
      <c r="W12" s="402">
        <v>0.22900000000000001</v>
      </c>
      <c r="X12" s="79">
        <v>0.11799999999999999</v>
      </c>
      <c r="Y12" s="79">
        <v>0.35299999999999998</v>
      </c>
      <c r="Z12" s="79"/>
      <c r="AA12" s="79"/>
      <c r="AB12" s="79"/>
      <c r="AC12" s="79"/>
      <c r="AD12" s="78">
        <f>SUM(F12:AC12)</f>
        <v>4.9880000000000004</v>
      </c>
      <c r="AE12" s="185">
        <v>5</v>
      </c>
    </row>
    <row r="13" spans="1:31">
      <c r="A13" s="207" t="s">
        <v>21</v>
      </c>
      <c r="B13" s="19">
        <f>HLOOKUP($B$7,$F$8:$AC$75,AE13,FALSE)</f>
        <v>-512</v>
      </c>
      <c r="E13" s="208" t="s">
        <v>24</v>
      </c>
      <c r="F13" s="7">
        <v>0</v>
      </c>
      <c r="G13" s="7">
        <v>0</v>
      </c>
      <c r="H13" s="7">
        <v>-449.6</v>
      </c>
      <c r="I13" s="7">
        <v>-799</v>
      </c>
      <c r="J13" s="7">
        <v>-226</v>
      </c>
      <c r="K13" s="7">
        <v>-661</v>
      </c>
      <c r="L13" s="7">
        <v>-28.9</v>
      </c>
      <c r="M13" s="7">
        <v>-2144</v>
      </c>
      <c r="N13" s="7">
        <v>-1127</v>
      </c>
      <c r="O13" s="7">
        <v>-1308</v>
      </c>
      <c r="P13" s="7">
        <v>-559</v>
      </c>
      <c r="Q13" s="7">
        <v>-1377.9</v>
      </c>
      <c r="R13" s="7">
        <v>-1036</v>
      </c>
      <c r="S13" s="7">
        <v>-1984</v>
      </c>
      <c r="T13" s="7">
        <v>-1025.5999999999999</v>
      </c>
      <c r="U13" s="7">
        <v>-416</v>
      </c>
      <c r="V13" s="310">
        <v>-1036</v>
      </c>
      <c r="W13" s="378">
        <v>-600</v>
      </c>
      <c r="X13" s="7">
        <v>-321</v>
      </c>
      <c r="Y13" s="7">
        <v>-512</v>
      </c>
      <c r="Z13" s="7"/>
      <c r="AA13" s="7"/>
      <c r="AB13" s="7"/>
      <c r="AC13" s="7"/>
      <c r="AD13" s="24">
        <f>SUM(F13:AC13)</f>
        <v>-15611</v>
      </c>
      <c r="AE13" s="185">
        <v>6</v>
      </c>
    </row>
    <row r="14" spans="1:31">
      <c r="A14" s="204" t="s">
        <v>76</v>
      </c>
      <c r="B14" s="205"/>
      <c r="E14" s="186"/>
      <c r="F14" s="22"/>
      <c r="G14" s="22"/>
      <c r="H14" s="22"/>
      <c r="I14" s="22"/>
      <c r="J14" s="22"/>
      <c r="K14" s="22"/>
      <c r="L14" s="22"/>
      <c r="M14" s="22"/>
      <c r="N14" s="22"/>
      <c r="O14" s="22"/>
      <c r="P14" s="22"/>
      <c r="Q14" s="22"/>
      <c r="R14" s="22"/>
      <c r="S14" s="22"/>
      <c r="T14" s="22"/>
      <c r="U14" s="22"/>
      <c r="V14" s="22"/>
      <c r="W14" s="22"/>
      <c r="X14" s="22"/>
      <c r="Y14" s="22"/>
      <c r="Z14" s="22"/>
      <c r="AA14" s="22"/>
      <c r="AB14" s="22"/>
      <c r="AC14" s="22"/>
      <c r="AD14" s="25"/>
      <c r="AE14" s="185">
        <v>7</v>
      </c>
    </row>
    <row r="15" spans="1:31">
      <c r="A15" s="180" t="s">
        <v>75</v>
      </c>
      <c r="B15" s="23">
        <f>HLOOKUP($B$7,$F$8:$AC$75,AE15,FALSE)</f>
        <v>66574</v>
      </c>
      <c r="E15" s="186"/>
      <c r="F15" s="24">
        <f>$F$3</f>
        <v>50000</v>
      </c>
      <c r="G15" s="24">
        <f>$F$3</f>
        <v>50000</v>
      </c>
      <c r="H15" s="24">
        <f t="shared" ref="H15:Q15" si="0">$F$3</f>
        <v>50000</v>
      </c>
      <c r="I15" s="24">
        <f t="shared" si="0"/>
        <v>50000</v>
      </c>
      <c r="J15" s="24">
        <f t="shared" si="0"/>
        <v>50000</v>
      </c>
      <c r="K15" s="24">
        <f t="shared" si="0"/>
        <v>50000</v>
      </c>
      <c r="L15" s="24">
        <f t="shared" si="0"/>
        <v>50000</v>
      </c>
      <c r="M15" s="24">
        <f t="shared" si="0"/>
        <v>50000</v>
      </c>
      <c r="N15" s="24">
        <f t="shared" si="0"/>
        <v>50000</v>
      </c>
      <c r="O15" s="24">
        <f t="shared" si="0"/>
        <v>50000</v>
      </c>
      <c r="P15" s="24">
        <f t="shared" si="0"/>
        <v>50000</v>
      </c>
      <c r="Q15" s="24">
        <f t="shared" si="0"/>
        <v>50000</v>
      </c>
      <c r="R15" s="24">
        <f>$G$3</f>
        <v>66574</v>
      </c>
      <c r="S15" s="24">
        <f t="shared" ref="S15:AC15" si="1">$G$3</f>
        <v>66574</v>
      </c>
      <c r="T15" s="24">
        <f t="shared" si="1"/>
        <v>66574</v>
      </c>
      <c r="U15" s="24">
        <f t="shared" si="1"/>
        <v>66574</v>
      </c>
      <c r="V15" s="24">
        <f t="shared" si="1"/>
        <v>66574</v>
      </c>
      <c r="W15" s="24">
        <f t="shared" si="1"/>
        <v>66574</v>
      </c>
      <c r="X15" s="24">
        <f t="shared" si="1"/>
        <v>66574</v>
      </c>
      <c r="Y15" s="24">
        <f t="shared" si="1"/>
        <v>66574</v>
      </c>
      <c r="Z15" s="24">
        <f t="shared" si="1"/>
        <v>66574</v>
      </c>
      <c r="AA15" s="24">
        <f t="shared" si="1"/>
        <v>66574</v>
      </c>
      <c r="AB15" s="24">
        <f t="shared" si="1"/>
        <v>66574</v>
      </c>
      <c r="AC15" s="24">
        <f t="shared" si="1"/>
        <v>66574</v>
      </c>
      <c r="AD15" s="25"/>
      <c r="AE15" s="185">
        <v>8</v>
      </c>
    </row>
    <row r="16" spans="1:31">
      <c r="A16" s="180" t="s">
        <v>77</v>
      </c>
      <c r="B16" s="23">
        <f>HLOOKUP($B$7,$F$8:$AC$75,AE16,FALSE)</f>
        <v>44382.666666666664</v>
      </c>
      <c r="E16" s="186"/>
      <c r="F16" s="24">
        <f>F15*(F9/12)</f>
        <v>4166.6666666666661</v>
      </c>
      <c r="G16" s="24">
        <f t="shared" ref="G16:Q16" si="2">G15*(G9/12)</f>
        <v>8333.3333333333321</v>
      </c>
      <c r="H16" s="24">
        <f t="shared" si="2"/>
        <v>12500</v>
      </c>
      <c r="I16" s="24">
        <f t="shared" si="2"/>
        <v>16666.666666666664</v>
      </c>
      <c r="J16" s="24">
        <f t="shared" si="2"/>
        <v>20833.333333333336</v>
      </c>
      <c r="K16" s="24">
        <f t="shared" si="2"/>
        <v>25000</v>
      </c>
      <c r="L16" s="24">
        <f t="shared" si="2"/>
        <v>29166.666666666668</v>
      </c>
      <c r="M16" s="24">
        <f t="shared" si="2"/>
        <v>33333.333333333328</v>
      </c>
      <c r="N16" s="24">
        <f t="shared" si="2"/>
        <v>37500</v>
      </c>
      <c r="O16" s="24">
        <f t="shared" si="2"/>
        <v>41666.666666666672</v>
      </c>
      <c r="P16" s="24">
        <f t="shared" si="2"/>
        <v>45833.333333333328</v>
      </c>
      <c r="Q16" s="24">
        <f t="shared" si="2"/>
        <v>50000</v>
      </c>
      <c r="R16" s="24">
        <f>R15*(R9/12)</f>
        <v>5547.833333333333</v>
      </c>
      <c r="S16" s="24">
        <f t="shared" ref="S16:AC16" si="3">S15*(S9/12)</f>
        <v>11095.666666666666</v>
      </c>
      <c r="T16" s="24">
        <f t="shared" si="3"/>
        <v>16643.5</v>
      </c>
      <c r="U16" s="24">
        <f t="shared" si="3"/>
        <v>22191.333333333332</v>
      </c>
      <c r="V16" s="24">
        <f t="shared" si="3"/>
        <v>27739.166666666668</v>
      </c>
      <c r="W16" s="24">
        <f t="shared" si="3"/>
        <v>33287</v>
      </c>
      <c r="X16" s="24">
        <f t="shared" si="3"/>
        <v>38834.833333333336</v>
      </c>
      <c r="Y16" s="24">
        <f t="shared" si="3"/>
        <v>44382.666666666664</v>
      </c>
      <c r="Z16" s="24">
        <f t="shared" si="3"/>
        <v>49930.5</v>
      </c>
      <c r="AA16" s="24">
        <f t="shared" si="3"/>
        <v>55478.333333333336</v>
      </c>
      <c r="AB16" s="24">
        <f t="shared" si="3"/>
        <v>61026.166666666664</v>
      </c>
      <c r="AC16" s="24">
        <f t="shared" si="3"/>
        <v>66574</v>
      </c>
      <c r="AD16" s="25"/>
      <c r="AE16" s="185">
        <v>9</v>
      </c>
    </row>
    <row r="17" spans="1:31">
      <c r="A17" s="209" t="s">
        <v>70</v>
      </c>
      <c r="B17" s="19">
        <f>HLOOKUP($B$7,$F$8:$AC$75,AE17,FALSE)</f>
        <v>16409.900000000001</v>
      </c>
      <c r="E17" s="186"/>
      <c r="F17" s="21">
        <f>F11</f>
        <v>0</v>
      </c>
      <c r="G17" s="21">
        <f>F17+G11</f>
        <v>81.400000000000006</v>
      </c>
      <c r="H17" s="21">
        <f t="shared" ref="H17:Q17" si="4">G17+H11</f>
        <v>703</v>
      </c>
      <c r="I17" s="21">
        <f t="shared" si="4"/>
        <v>1169.68</v>
      </c>
      <c r="J17" s="21">
        <f t="shared" si="4"/>
        <v>2883.6800000000003</v>
      </c>
      <c r="K17" s="21">
        <f t="shared" si="4"/>
        <v>3750.6800000000003</v>
      </c>
      <c r="L17" s="21">
        <f t="shared" si="4"/>
        <v>4674.2260000000006</v>
      </c>
      <c r="M17" s="21">
        <f t="shared" si="4"/>
        <v>8923.7260000000006</v>
      </c>
      <c r="N17" s="21">
        <f t="shared" si="4"/>
        <v>11716.925999999999</v>
      </c>
      <c r="O17" s="21">
        <f t="shared" si="4"/>
        <v>13671.825999999999</v>
      </c>
      <c r="P17" s="21">
        <f t="shared" si="4"/>
        <v>14505.370999999999</v>
      </c>
      <c r="Q17" s="21">
        <f t="shared" si="4"/>
        <v>23597.366000000002</v>
      </c>
      <c r="R17" s="21">
        <f>R11</f>
        <v>1205.9000000000001</v>
      </c>
      <c r="S17" s="21">
        <f t="shared" ref="S17" si="5">R17+S11</f>
        <v>4685.2000000000007</v>
      </c>
      <c r="T17" s="21">
        <f>S17+T11</f>
        <v>7716.2000000000007</v>
      </c>
      <c r="U17" s="21">
        <f t="shared" ref="U17:AC17" si="6">T17+U11</f>
        <v>9040.2000000000007</v>
      </c>
      <c r="V17" s="21">
        <f t="shared" si="6"/>
        <v>12135.300000000001</v>
      </c>
      <c r="W17" s="21">
        <f t="shared" si="6"/>
        <v>13051.6</v>
      </c>
      <c r="X17" s="21">
        <f t="shared" si="6"/>
        <v>14081.6</v>
      </c>
      <c r="Y17" s="21">
        <f t="shared" si="6"/>
        <v>16409.900000000001</v>
      </c>
      <c r="Z17" s="21">
        <f t="shared" si="6"/>
        <v>16409.900000000001</v>
      </c>
      <c r="AA17" s="21">
        <f t="shared" si="6"/>
        <v>16409.900000000001</v>
      </c>
      <c r="AB17" s="21">
        <f t="shared" si="6"/>
        <v>16409.900000000001</v>
      </c>
      <c r="AC17" s="21">
        <f t="shared" si="6"/>
        <v>16409.900000000001</v>
      </c>
      <c r="AD17" s="63"/>
      <c r="AE17" s="185">
        <v>10</v>
      </c>
    </row>
    <row r="18" spans="1:31">
      <c r="A18" s="209" t="s">
        <v>12</v>
      </c>
      <c r="B18" s="19">
        <f>HLOOKUP($B$7,$F$8:$AC$75,AE18,FALSE)</f>
        <v>2510</v>
      </c>
      <c r="E18" s="208" t="s">
        <v>110</v>
      </c>
      <c r="F18" s="7">
        <v>5364.0119999999997</v>
      </c>
      <c r="G18" s="7">
        <v>4905.68</v>
      </c>
      <c r="H18" s="7">
        <v>16990</v>
      </c>
      <c r="I18" s="7">
        <v>10035</v>
      </c>
      <c r="J18" s="7">
        <v>5872</v>
      </c>
      <c r="K18" s="7">
        <v>5223.8999999999996</v>
      </c>
      <c r="L18" s="7">
        <v>6546.5</v>
      </c>
      <c r="M18" s="7">
        <v>4555.8</v>
      </c>
      <c r="N18" s="7">
        <v>2652.49</v>
      </c>
      <c r="O18" s="7">
        <v>3953.59</v>
      </c>
      <c r="P18" s="7">
        <v>1679.049</v>
      </c>
      <c r="Q18" s="7">
        <v>2147.14</v>
      </c>
      <c r="R18" s="7">
        <v>1555.8</v>
      </c>
      <c r="S18" s="7">
        <v>636.70000000000005</v>
      </c>
      <c r="T18" s="7">
        <v>2126.5</v>
      </c>
      <c r="U18" s="7">
        <v>6606</v>
      </c>
      <c r="V18" s="331">
        <v>2821</v>
      </c>
      <c r="W18" s="403">
        <v>10284</v>
      </c>
      <c r="X18" s="7">
        <v>5162</v>
      </c>
      <c r="Y18" s="7">
        <v>2510</v>
      </c>
      <c r="Z18" s="7"/>
      <c r="AA18" s="7"/>
      <c r="AB18" s="7"/>
      <c r="AC18" s="7"/>
      <c r="AD18" s="63"/>
      <c r="AE18" s="185">
        <v>11</v>
      </c>
    </row>
    <row r="19" spans="1:31">
      <c r="A19" s="210" t="s">
        <v>39</v>
      </c>
      <c r="B19" s="50">
        <f>HLOOKUP($B$7,$F$8:$AC$75,AE19,FALSE)</f>
        <v>18919.900000000001</v>
      </c>
      <c r="C19" s="211"/>
      <c r="D19" s="211"/>
      <c r="E19" s="211"/>
      <c r="F19" s="26">
        <f>F17+F18</f>
        <v>5364.0119999999997</v>
      </c>
      <c r="G19" s="26">
        <f t="shared" ref="G19:Q19" si="7">G17+G18</f>
        <v>4987.08</v>
      </c>
      <c r="H19" s="26">
        <f t="shared" si="7"/>
        <v>17693</v>
      </c>
      <c r="I19" s="26">
        <f t="shared" si="7"/>
        <v>11204.68</v>
      </c>
      <c r="J19" s="26">
        <f t="shared" si="7"/>
        <v>8755.68</v>
      </c>
      <c r="K19" s="26">
        <f t="shared" si="7"/>
        <v>8974.58</v>
      </c>
      <c r="L19" s="26">
        <f t="shared" si="7"/>
        <v>11220.726000000001</v>
      </c>
      <c r="M19" s="26">
        <f t="shared" si="7"/>
        <v>13479.526000000002</v>
      </c>
      <c r="N19" s="26">
        <f t="shared" si="7"/>
        <v>14369.415999999999</v>
      </c>
      <c r="O19" s="26">
        <f t="shared" si="7"/>
        <v>17625.415999999997</v>
      </c>
      <c r="P19" s="26">
        <f t="shared" si="7"/>
        <v>16184.419999999998</v>
      </c>
      <c r="Q19" s="26">
        <f t="shared" si="7"/>
        <v>25744.506000000001</v>
      </c>
      <c r="R19" s="26">
        <f>R17+R18</f>
        <v>2761.7</v>
      </c>
      <c r="S19" s="26">
        <f t="shared" ref="S19:AC19" si="8">S17+S18</f>
        <v>5321.9000000000005</v>
      </c>
      <c r="T19" s="26">
        <f t="shared" si="8"/>
        <v>9842.7000000000007</v>
      </c>
      <c r="U19" s="26">
        <f t="shared" si="8"/>
        <v>15646.2</v>
      </c>
      <c r="V19" s="26">
        <f t="shared" si="8"/>
        <v>14956.300000000001</v>
      </c>
      <c r="W19" s="26">
        <f t="shared" si="8"/>
        <v>23335.599999999999</v>
      </c>
      <c r="X19" s="26">
        <f t="shared" si="8"/>
        <v>19243.599999999999</v>
      </c>
      <c r="Y19" s="26">
        <f t="shared" si="8"/>
        <v>18919.900000000001</v>
      </c>
      <c r="Z19" s="26">
        <f t="shared" si="8"/>
        <v>16409.900000000001</v>
      </c>
      <c r="AA19" s="26">
        <f t="shared" si="8"/>
        <v>16409.900000000001</v>
      </c>
      <c r="AB19" s="26">
        <f t="shared" si="8"/>
        <v>16409.900000000001</v>
      </c>
      <c r="AC19" s="26">
        <f t="shared" si="8"/>
        <v>16409.900000000001</v>
      </c>
      <c r="AD19" s="25"/>
      <c r="AE19" s="185">
        <v>12</v>
      </c>
    </row>
    <row r="20" spans="1:31">
      <c r="A20" s="209" t="s">
        <v>105</v>
      </c>
      <c r="B20" s="86">
        <f>IFERROR(HLOOKUP($B$7,$F$8:$AC$75,AE20,FALSE),"-  ")</f>
        <v>0.24649112266049811</v>
      </c>
      <c r="F20" s="86">
        <f>IFERROR(F17/F15,"-  ")</f>
        <v>0</v>
      </c>
      <c r="G20" s="86">
        <f t="shared" ref="G20:Q20" si="9">IFERROR(G17/G15,"-  ")</f>
        <v>1.6280000000000001E-3</v>
      </c>
      <c r="H20" s="86">
        <f t="shared" si="9"/>
        <v>1.406E-2</v>
      </c>
      <c r="I20" s="86">
        <f t="shared" si="9"/>
        <v>2.3393600000000001E-2</v>
      </c>
      <c r="J20" s="86">
        <f t="shared" si="9"/>
        <v>5.7673600000000005E-2</v>
      </c>
      <c r="K20" s="86">
        <f t="shared" si="9"/>
        <v>7.50136E-2</v>
      </c>
      <c r="L20" s="86">
        <f t="shared" si="9"/>
        <v>9.3484520000000015E-2</v>
      </c>
      <c r="M20" s="86">
        <f t="shared" si="9"/>
        <v>0.17847452</v>
      </c>
      <c r="N20" s="86">
        <f t="shared" si="9"/>
        <v>0.23433851999999999</v>
      </c>
      <c r="O20" s="86">
        <f t="shared" si="9"/>
        <v>0.27343651999999996</v>
      </c>
      <c r="P20" s="86">
        <f t="shared" si="9"/>
        <v>0.29010742</v>
      </c>
      <c r="Q20" s="86">
        <f t="shared" si="9"/>
        <v>0.47194732000000006</v>
      </c>
      <c r="R20" s="86">
        <f>IFERROR(R17/R15,"-  ")</f>
        <v>1.8113678012437288E-2</v>
      </c>
      <c r="S20" s="86">
        <f t="shared" ref="S20:AC20" si="10">IFERROR(S17/S15,"-  ")</f>
        <v>7.0375822393126453E-2</v>
      </c>
      <c r="T20" s="86">
        <f t="shared" si="10"/>
        <v>0.11590410670832459</v>
      </c>
      <c r="U20" s="86">
        <f t="shared" si="10"/>
        <v>0.13579175053324122</v>
      </c>
      <c r="V20" s="86">
        <f t="shared" si="10"/>
        <v>0.18228287319373931</v>
      </c>
      <c r="W20" s="86">
        <f t="shared" si="10"/>
        <v>0.19604650464145162</v>
      </c>
      <c r="X20" s="86">
        <f t="shared" si="10"/>
        <v>0.21151801003394718</v>
      </c>
      <c r="Y20" s="86">
        <f t="shared" si="10"/>
        <v>0.24649112266049811</v>
      </c>
      <c r="Z20" s="86">
        <f t="shared" si="10"/>
        <v>0.24649112266049811</v>
      </c>
      <c r="AA20" s="86">
        <f t="shared" si="10"/>
        <v>0.24649112266049811</v>
      </c>
      <c r="AB20" s="86">
        <f t="shared" si="10"/>
        <v>0.24649112266049811</v>
      </c>
      <c r="AC20" s="86">
        <f t="shared" si="10"/>
        <v>0.24649112266049811</v>
      </c>
      <c r="AD20" s="95"/>
      <c r="AE20" s="185">
        <v>13</v>
      </c>
    </row>
    <row r="21" spans="1:31">
      <c r="A21" s="209" t="s">
        <v>106</v>
      </c>
      <c r="B21" s="86">
        <f>IFERROR(HLOOKUP($B$7,$F$8:$AC$75,AE21,FALSE),"-  ")</f>
        <v>0.28419352900531741</v>
      </c>
      <c r="F21" s="86">
        <f>IFERROR(F19/F15,"-  ")</f>
        <v>0.10728024</v>
      </c>
      <c r="G21" s="86">
        <f t="shared" ref="G21:Q21" si="11">IFERROR(G19/G15,"-  ")</f>
        <v>9.97416E-2</v>
      </c>
      <c r="H21" s="86">
        <f t="shared" si="11"/>
        <v>0.35386000000000001</v>
      </c>
      <c r="I21" s="86">
        <f t="shared" si="11"/>
        <v>0.2240936</v>
      </c>
      <c r="J21" s="86">
        <f t="shared" si="11"/>
        <v>0.17511360000000001</v>
      </c>
      <c r="K21" s="86">
        <f t="shared" si="11"/>
        <v>0.1794916</v>
      </c>
      <c r="L21" s="86">
        <f t="shared" si="11"/>
        <v>0.22441452000000001</v>
      </c>
      <c r="M21" s="86">
        <f t="shared" si="11"/>
        <v>0.26959052000000006</v>
      </c>
      <c r="N21" s="86">
        <f t="shared" si="11"/>
        <v>0.28738831999999997</v>
      </c>
      <c r="O21" s="86">
        <f t="shared" si="11"/>
        <v>0.35250831999999993</v>
      </c>
      <c r="P21" s="86">
        <f t="shared" si="11"/>
        <v>0.32368839999999999</v>
      </c>
      <c r="Q21" s="86">
        <f t="shared" si="11"/>
        <v>0.51489012000000001</v>
      </c>
      <c r="R21" s="86">
        <f>IFERROR(R19/R15,"-  ")</f>
        <v>4.1483161594616513E-2</v>
      </c>
      <c r="S21" s="86">
        <f t="shared" ref="S21:AC21" si="12">IFERROR(S19/S15,"-  ")</f>
        <v>7.9939616066332209E-2</v>
      </c>
      <c r="T21" s="86">
        <f t="shared" si="12"/>
        <v>0.14784600594826811</v>
      </c>
      <c r="U21" s="86">
        <f t="shared" si="12"/>
        <v>0.23501967735151863</v>
      </c>
      <c r="V21" s="86">
        <f t="shared" si="12"/>
        <v>0.22465677291435096</v>
      </c>
      <c r="W21" s="86">
        <f t="shared" si="12"/>
        <v>0.35052122450205786</v>
      </c>
      <c r="X21" s="86">
        <f t="shared" si="12"/>
        <v>0.28905578754468708</v>
      </c>
      <c r="Y21" s="86">
        <f t="shared" si="12"/>
        <v>0.28419352900531741</v>
      </c>
      <c r="Z21" s="86">
        <f t="shared" si="12"/>
        <v>0.24649112266049811</v>
      </c>
      <c r="AA21" s="86">
        <f t="shared" si="12"/>
        <v>0.24649112266049811</v>
      </c>
      <c r="AB21" s="86">
        <f t="shared" si="12"/>
        <v>0.24649112266049811</v>
      </c>
      <c r="AC21" s="86">
        <f t="shared" si="12"/>
        <v>0.24649112266049811</v>
      </c>
      <c r="AD21" s="95"/>
      <c r="AE21" s="185">
        <v>14</v>
      </c>
    </row>
    <row r="22" spans="1:31">
      <c r="A22" s="209" t="s">
        <v>107</v>
      </c>
      <c r="B22" s="86">
        <f>IFERROR(HLOOKUP($B$7,$F$8:$AC$75,AE22,FALSE),"-  ")</f>
        <v>0.36973668399074722</v>
      </c>
      <c r="F22" s="86">
        <f>IFERROR(F17/F16,"-  ")</f>
        <v>0</v>
      </c>
      <c r="G22" s="86">
        <f t="shared" ref="G22:Q22" si="13">IFERROR(G17/G16,"-  ")</f>
        <v>9.7680000000000024E-3</v>
      </c>
      <c r="H22" s="86">
        <f t="shared" si="13"/>
        <v>5.6239999999999998E-2</v>
      </c>
      <c r="I22" s="86">
        <f t="shared" si="13"/>
        <v>7.0180800000000015E-2</v>
      </c>
      <c r="J22" s="86">
        <f t="shared" si="13"/>
        <v>0.13841664000000001</v>
      </c>
      <c r="K22" s="86">
        <f t="shared" si="13"/>
        <v>0.1500272</v>
      </c>
      <c r="L22" s="86">
        <f t="shared" si="13"/>
        <v>0.16025917714285715</v>
      </c>
      <c r="M22" s="86">
        <f t="shared" si="13"/>
        <v>0.26771178000000007</v>
      </c>
      <c r="N22" s="86">
        <f t="shared" si="13"/>
        <v>0.31245136000000001</v>
      </c>
      <c r="O22" s="86">
        <f t="shared" si="13"/>
        <v>0.32812382399999995</v>
      </c>
      <c r="P22" s="86">
        <f t="shared" si="13"/>
        <v>0.31648082181818182</v>
      </c>
      <c r="Q22" s="86">
        <f t="shared" si="13"/>
        <v>0.47194732000000006</v>
      </c>
      <c r="R22" s="86">
        <f>IFERROR(R17/R16,"-  ")</f>
        <v>0.21736413614924749</v>
      </c>
      <c r="S22" s="86">
        <f t="shared" ref="S22:AC22" si="14">IFERROR(S17/S16,"-  ")</f>
        <v>0.42225493435875877</v>
      </c>
      <c r="T22" s="86">
        <f t="shared" si="14"/>
        <v>0.46361642683329835</v>
      </c>
      <c r="U22" s="86">
        <f t="shared" si="14"/>
        <v>0.40737525159972365</v>
      </c>
      <c r="V22" s="86">
        <f t="shared" si="14"/>
        <v>0.43747889566497433</v>
      </c>
      <c r="W22" s="86">
        <f t="shared" si="14"/>
        <v>0.39209300928290325</v>
      </c>
      <c r="X22" s="86">
        <f t="shared" si="14"/>
        <v>0.36260230291533802</v>
      </c>
      <c r="Y22" s="86">
        <f t="shared" si="14"/>
        <v>0.36973668399074722</v>
      </c>
      <c r="Z22" s="86">
        <f t="shared" si="14"/>
        <v>0.3286548302139975</v>
      </c>
      <c r="AA22" s="86">
        <f t="shared" si="14"/>
        <v>0.29578934719259775</v>
      </c>
      <c r="AB22" s="86">
        <f t="shared" si="14"/>
        <v>0.26889940653872524</v>
      </c>
      <c r="AC22" s="86">
        <f t="shared" si="14"/>
        <v>0.24649112266049811</v>
      </c>
      <c r="AD22" s="95"/>
      <c r="AE22" s="185">
        <v>15</v>
      </c>
    </row>
    <row r="23" spans="1:31">
      <c r="A23" s="204" t="s">
        <v>78</v>
      </c>
      <c r="B23" s="212"/>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5"/>
      <c r="AE23" s="185">
        <v>16</v>
      </c>
    </row>
    <row r="24" spans="1:31">
      <c r="A24" s="209" t="s">
        <v>71</v>
      </c>
      <c r="B24" s="73">
        <f>HLOOKUP($B$7,$F$8:$AC$75,AE24,FALSE)</f>
        <v>2.4640000000000004</v>
      </c>
      <c r="E24" s="214"/>
      <c r="F24" s="73">
        <f>F12</f>
        <v>0</v>
      </c>
      <c r="G24" s="73">
        <f t="shared" ref="G24:Q24" si="15">F24+G12</f>
        <v>0</v>
      </c>
      <c r="H24" s="73">
        <f t="shared" si="15"/>
        <v>0.155</v>
      </c>
      <c r="I24" s="73">
        <f t="shared" si="15"/>
        <v>0.27100000000000002</v>
      </c>
      <c r="J24" s="73">
        <f t="shared" si="15"/>
        <v>0.49299999999999999</v>
      </c>
      <c r="K24" s="73">
        <f t="shared" si="15"/>
        <v>0.66</v>
      </c>
      <c r="L24" s="73">
        <f t="shared" si="15"/>
        <v>0.745</v>
      </c>
      <c r="M24" s="73">
        <f t="shared" si="15"/>
        <v>1.133</v>
      </c>
      <c r="N24" s="73">
        <f t="shared" si="15"/>
        <v>1.4060000000000001</v>
      </c>
      <c r="O24" s="73">
        <f t="shared" si="15"/>
        <v>1.7560000000000002</v>
      </c>
      <c r="P24" s="73">
        <f t="shared" si="15"/>
        <v>1.8880000000000003</v>
      </c>
      <c r="Q24" s="73">
        <f t="shared" si="15"/>
        <v>2.5240000000000005</v>
      </c>
      <c r="R24" s="73">
        <f>R12</f>
        <v>0.245</v>
      </c>
      <c r="S24" s="73">
        <f t="shared" ref="S24:AC24" si="16">R24+S12</f>
        <v>0.78300000000000003</v>
      </c>
      <c r="T24" s="73">
        <f t="shared" si="16"/>
        <v>1.266</v>
      </c>
      <c r="U24" s="73">
        <f t="shared" si="16"/>
        <v>1.446</v>
      </c>
      <c r="V24" s="73">
        <f t="shared" si="16"/>
        <v>1.764</v>
      </c>
      <c r="W24" s="73">
        <f t="shared" si="16"/>
        <v>1.9930000000000001</v>
      </c>
      <c r="X24" s="73">
        <f t="shared" si="16"/>
        <v>2.1110000000000002</v>
      </c>
      <c r="Y24" s="73">
        <f t="shared" si="16"/>
        <v>2.4640000000000004</v>
      </c>
      <c r="Z24" s="73">
        <f t="shared" si="16"/>
        <v>2.4640000000000004</v>
      </c>
      <c r="AA24" s="73">
        <f t="shared" si="16"/>
        <v>2.4640000000000004</v>
      </c>
      <c r="AB24" s="73">
        <f t="shared" si="16"/>
        <v>2.4640000000000004</v>
      </c>
      <c r="AC24" s="73">
        <f t="shared" si="16"/>
        <v>2.4640000000000004</v>
      </c>
      <c r="AD24" s="25"/>
      <c r="AE24" s="185">
        <v>17</v>
      </c>
    </row>
    <row r="25" spans="1:31">
      <c r="A25" s="209" t="s">
        <v>13</v>
      </c>
      <c r="B25" s="73">
        <f>HLOOKUP($B$7,$F$8:$AC$75,AE25,FALSE)</f>
        <v>0.25600000000000001</v>
      </c>
      <c r="E25" s="208" t="s">
        <v>110</v>
      </c>
      <c r="F25" s="79">
        <v>1.1327</v>
      </c>
      <c r="G25" s="79">
        <v>0.66800000000000004</v>
      </c>
      <c r="H25" s="79">
        <v>1.3420000000000001</v>
      </c>
      <c r="I25" s="79">
        <v>0.89100000000000001</v>
      </c>
      <c r="J25" s="79">
        <v>0.58499999999999996</v>
      </c>
      <c r="K25" s="79">
        <v>0.439</v>
      </c>
      <c r="L25" s="79">
        <v>0.48399999999999999</v>
      </c>
      <c r="M25" s="79">
        <v>0.65200000000000002</v>
      </c>
      <c r="N25" s="79">
        <v>0.22800000000000001</v>
      </c>
      <c r="O25" s="79">
        <v>0.58199999999999996</v>
      </c>
      <c r="P25" s="79">
        <v>0.26700000000000002</v>
      </c>
      <c r="Q25" s="79">
        <v>0.39300000000000002</v>
      </c>
      <c r="R25" s="79">
        <v>0.23200000000000001</v>
      </c>
      <c r="S25" s="79">
        <v>8.0000000000000002E-3</v>
      </c>
      <c r="T25" s="79">
        <v>0.17399999999999999</v>
      </c>
      <c r="U25" s="79">
        <v>0.43</v>
      </c>
      <c r="V25" s="332">
        <v>0.29499999999999998</v>
      </c>
      <c r="W25" s="404">
        <v>1.2</v>
      </c>
      <c r="X25" s="409">
        <v>0.73799999999999999</v>
      </c>
      <c r="Y25" s="79">
        <v>0.25600000000000001</v>
      </c>
      <c r="Z25" s="79"/>
      <c r="AA25" s="79"/>
      <c r="AB25" s="79"/>
      <c r="AC25" s="79"/>
      <c r="AD25" s="25"/>
      <c r="AE25" s="185">
        <v>18</v>
      </c>
    </row>
    <row r="26" spans="1:31">
      <c r="A26" s="215" t="s">
        <v>22</v>
      </c>
      <c r="B26" s="81">
        <f>HLOOKUP($B$7,$F$8:$AC$75,AE26,FALSE)</f>
        <v>2.7200000000000006</v>
      </c>
      <c r="C26" s="211"/>
      <c r="D26" s="211"/>
      <c r="E26" s="216"/>
      <c r="F26" s="81">
        <f>F24+F25</f>
        <v>1.1327</v>
      </c>
      <c r="G26" s="81">
        <f>G24+G25</f>
        <v>0.66800000000000004</v>
      </c>
      <c r="H26" s="81">
        <f t="shared" ref="H26:Q26" si="17">H24+H25</f>
        <v>1.4970000000000001</v>
      </c>
      <c r="I26" s="81">
        <f>I24+I25</f>
        <v>1.1619999999999999</v>
      </c>
      <c r="J26" s="81">
        <f t="shared" si="17"/>
        <v>1.0779999999999998</v>
      </c>
      <c r="K26" s="81">
        <f t="shared" si="17"/>
        <v>1.099</v>
      </c>
      <c r="L26" s="81">
        <f t="shared" si="17"/>
        <v>1.2290000000000001</v>
      </c>
      <c r="M26" s="81">
        <f t="shared" si="17"/>
        <v>1.7850000000000001</v>
      </c>
      <c r="N26" s="81">
        <f t="shared" si="17"/>
        <v>1.6340000000000001</v>
      </c>
      <c r="O26" s="81">
        <f t="shared" si="17"/>
        <v>2.3380000000000001</v>
      </c>
      <c r="P26" s="81">
        <f t="shared" si="17"/>
        <v>2.1550000000000002</v>
      </c>
      <c r="Q26" s="81">
        <f t="shared" si="17"/>
        <v>2.9170000000000007</v>
      </c>
      <c r="R26" s="81">
        <f>R24+R25</f>
        <v>0.47699999999999998</v>
      </c>
      <c r="S26" s="81">
        <f>S24+S25</f>
        <v>0.79100000000000004</v>
      </c>
      <c r="T26" s="81">
        <f t="shared" ref="T26" si="18">T24+T25</f>
        <v>1.44</v>
      </c>
      <c r="U26" s="81">
        <f>U24+U25</f>
        <v>1.8759999999999999</v>
      </c>
      <c r="V26" s="81">
        <f t="shared" ref="V26:AC26" si="19">V24+V25</f>
        <v>2.0590000000000002</v>
      </c>
      <c r="W26" s="81">
        <f t="shared" si="19"/>
        <v>3.1930000000000001</v>
      </c>
      <c r="X26" s="81">
        <f t="shared" si="19"/>
        <v>2.8490000000000002</v>
      </c>
      <c r="Y26" s="81">
        <f t="shared" si="19"/>
        <v>2.7200000000000006</v>
      </c>
      <c r="Z26" s="81">
        <f t="shared" si="19"/>
        <v>2.4640000000000004</v>
      </c>
      <c r="AA26" s="81">
        <f t="shared" si="19"/>
        <v>2.4640000000000004</v>
      </c>
      <c r="AB26" s="81">
        <f t="shared" si="19"/>
        <v>2.4640000000000004</v>
      </c>
      <c r="AC26" s="81">
        <f t="shared" si="19"/>
        <v>2.4640000000000004</v>
      </c>
      <c r="AD26" s="25"/>
      <c r="AE26" s="185">
        <v>19</v>
      </c>
    </row>
    <row r="27" spans="1:31">
      <c r="A27" s="204" t="s">
        <v>79</v>
      </c>
      <c r="B27" s="205"/>
      <c r="F27" s="22"/>
      <c r="G27" s="22"/>
      <c r="H27" s="22"/>
      <c r="I27" s="22"/>
      <c r="J27" s="22"/>
      <c r="K27" s="22"/>
      <c r="L27" s="22"/>
      <c r="M27" s="22"/>
      <c r="N27" s="22"/>
      <c r="O27" s="22"/>
      <c r="P27" s="22"/>
      <c r="Q27" s="22"/>
      <c r="R27" s="22"/>
      <c r="S27" s="22"/>
      <c r="T27" s="22"/>
      <c r="U27" s="22"/>
      <c r="V27" s="22"/>
      <c r="W27" s="22"/>
      <c r="X27" s="22"/>
      <c r="Y27" s="22"/>
      <c r="Z27" s="22"/>
      <c r="AA27" s="22"/>
      <c r="AB27" s="22"/>
      <c r="AC27" s="22"/>
      <c r="AD27" s="25"/>
      <c r="AE27" s="185">
        <v>20</v>
      </c>
    </row>
    <row r="28" spans="1:31">
      <c r="A28" s="209" t="s">
        <v>67</v>
      </c>
      <c r="B28" s="19">
        <f>HLOOKUP($B$7,$F$8:$AC$75,AE28,FALSE)</f>
        <v>-6930.6</v>
      </c>
      <c r="F28" s="217">
        <f>F13</f>
        <v>0</v>
      </c>
      <c r="G28" s="217">
        <f t="shared" ref="G28:Q28" si="20">F28+G13</f>
        <v>0</v>
      </c>
      <c r="H28" s="217">
        <f t="shared" si="20"/>
        <v>-449.6</v>
      </c>
      <c r="I28" s="217">
        <f t="shared" si="20"/>
        <v>-1248.5999999999999</v>
      </c>
      <c r="J28" s="217">
        <f t="shared" si="20"/>
        <v>-1474.6</v>
      </c>
      <c r="K28" s="217">
        <f t="shared" si="20"/>
        <v>-2135.6</v>
      </c>
      <c r="L28" s="217">
        <f t="shared" si="20"/>
        <v>-2164.5</v>
      </c>
      <c r="M28" s="217">
        <f t="shared" si="20"/>
        <v>-4308.5</v>
      </c>
      <c r="N28" s="217">
        <f t="shared" si="20"/>
        <v>-5435.5</v>
      </c>
      <c r="O28" s="217">
        <f t="shared" si="20"/>
        <v>-6743.5</v>
      </c>
      <c r="P28" s="217">
        <f t="shared" si="20"/>
        <v>-7302.5</v>
      </c>
      <c r="Q28" s="217">
        <f t="shared" si="20"/>
        <v>-8680.4</v>
      </c>
      <c r="R28" s="217">
        <f>R13</f>
        <v>-1036</v>
      </c>
      <c r="S28" s="217">
        <f t="shared" ref="S28:AC28" si="21">R28+S13</f>
        <v>-3020</v>
      </c>
      <c r="T28" s="217">
        <f t="shared" si="21"/>
        <v>-4045.6</v>
      </c>
      <c r="U28" s="217">
        <f t="shared" si="21"/>
        <v>-4461.6000000000004</v>
      </c>
      <c r="V28" s="217">
        <f t="shared" si="21"/>
        <v>-5497.6</v>
      </c>
      <c r="W28" s="217">
        <f t="shared" si="21"/>
        <v>-6097.6</v>
      </c>
      <c r="X28" s="217">
        <f t="shared" si="21"/>
        <v>-6418.6</v>
      </c>
      <c r="Y28" s="217">
        <f t="shared" si="21"/>
        <v>-6930.6</v>
      </c>
      <c r="Z28" s="217">
        <f t="shared" si="21"/>
        <v>-6930.6</v>
      </c>
      <c r="AA28" s="217">
        <f t="shared" si="21"/>
        <v>-6930.6</v>
      </c>
      <c r="AB28" s="217">
        <f t="shared" si="21"/>
        <v>-6930.6</v>
      </c>
      <c r="AC28" s="217">
        <f t="shared" si="21"/>
        <v>-6930.6</v>
      </c>
      <c r="AD28" s="203"/>
      <c r="AE28" s="185">
        <v>21</v>
      </c>
    </row>
    <row r="29" spans="1:31">
      <c r="A29" s="209" t="s">
        <v>9</v>
      </c>
      <c r="B29" s="19">
        <f>HLOOKUP($B$7,$F$8:$AC$75,AE29,FALSE)</f>
        <v>0</v>
      </c>
      <c r="E29" s="208" t="s">
        <v>110</v>
      </c>
      <c r="F29" s="7">
        <v>0</v>
      </c>
      <c r="G29" s="7">
        <v>0</v>
      </c>
      <c r="H29" s="7">
        <v>0</v>
      </c>
      <c r="I29" s="7">
        <v>0</v>
      </c>
      <c r="J29" s="7">
        <v>0</v>
      </c>
      <c r="K29" s="7">
        <v>0</v>
      </c>
      <c r="L29" s="7">
        <v>0</v>
      </c>
      <c r="M29" s="7">
        <v>0</v>
      </c>
      <c r="N29" s="7">
        <v>0</v>
      </c>
      <c r="O29" s="7">
        <v>0</v>
      </c>
      <c r="P29" s="7">
        <v>0</v>
      </c>
      <c r="Q29" s="7">
        <v>0</v>
      </c>
      <c r="R29" s="7">
        <v>0</v>
      </c>
      <c r="S29" s="7">
        <v>0</v>
      </c>
      <c r="T29" s="7">
        <v>0</v>
      </c>
      <c r="U29" s="349">
        <v>0</v>
      </c>
      <c r="V29" s="333">
        <v>0</v>
      </c>
      <c r="W29" s="7">
        <v>0</v>
      </c>
      <c r="X29" s="423">
        <v>0</v>
      </c>
      <c r="Y29" s="7">
        <v>0</v>
      </c>
      <c r="Z29" s="7"/>
      <c r="AA29" s="7"/>
      <c r="AB29" s="7"/>
      <c r="AC29" s="7"/>
      <c r="AD29" s="203"/>
      <c r="AE29" s="185">
        <v>22</v>
      </c>
    </row>
    <row r="30" spans="1:31">
      <c r="A30" s="215" t="s">
        <v>38</v>
      </c>
      <c r="B30" s="50">
        <f>HLOOKUP($B$7,$F$8:$AC$75,AE30,FALSE)</f>
        <v>-6930.6</v>
      </c>
      <c r="C30" s="211"/>
      <c r="D30" s="211"/>
      <c r="E30" s="211"/>
      <c r="F30" s="218">
        <f>F28+F29</f>
        <v>0</v>
      </c>
      <c r="G30" s="218">
        <f t="shared" ref="G30:P30" si="22">G28+G29</f>
        <v>0</v>
      </c>
      <c r="H30" s="218">
        <f t="shared" si="22"/>
        <v>-449.6</v>
      </c>
      <c r="I30" s="218">
        <f t="shared" si="22"/>
        <v>-1248.5999999999999</v>
      </c>
      <c r="J30" s="218">
        <f t="shared" si="22"/>
        <v>-1474.6</v>
      </c>
      <c r="K30" s="218">
        <f t="shared" si="22"/>
        <v>-2135.6</v>
      </c>
      <c r="L30" s="218">
        <f t="shared" si="22"/>
        <v>-2164.5</v>
      </c>
      <c r="M30" s="218">
        <f t="shared" si="22"/>
        <v>-4308.5</v>
      </c>
      <c r="N30" s="218">
        <f t="shared" si="22"/>
        <v>-5435.5</v>
      </c>
      <c r="O30" s="218">
        <f t="shared" si="22"/>
        <v>-6743.5</v>
      </c>
      <c r="P30" s="218">
        <f t="shared" si="22"/>
        <v>-7302.5</v>
      </c>
      <c r="Q30" s="218">
        <f>Q28+Q29</f>
        <v>-8680.4</v>
      </c>
      <c r="R30" s="218">
        <f>R28+R29</f>
        <v>-1036</v>
      </c>
      <c r="S30" s="218">
        <f t="shared" ref="S30:AB30" si="23">S28+S29</f>
        <v>-3020</v>
      </c>
      <c r="T30" s="218">
        <f t="shared" si="23"/>
        <v>-4045.6</v>
      </c>
      <c r="U30" s="218">
        <f t="shared" si="23"/>
        <v>-4461.6000000000004</v>
      </c>
      <c r="V30" s="218">
        <f t="shared" si="23"/>
        <v>-5497.6</v>
      </c>
      <c r="W30" s="218">
        <f t="shared" si="23"/>
        <v>-6097.6</v>
      </c>
      <c r="X30" s="218">
        <f t="shared" si="23"/>
        <v>-6418.6</v>
      </c>
      <c r="Y30" s="218">
        <f t="shared" si="23"/>
        <v>-6930.6</v>
      </c>
      <c r="Z30" s="218">
        <f t="shared" si="23"/>
        <v>-6930.6</v>
      </c>
      <c r="AA30" s="218">
        <f t="shared" si="23"/>
        <v>-6930.6</v>
      </c>
      <c r="AB30" s="218">
        <f t="shared" si="23"/>
        <v>-6930.6</v>
      </c>
      <c r="AC30" s="218">
        <f>AC28+AC29</f>
        <v>-6930.6</v>
      </c>
      <c r="AD30" s="203"/>
      <c r="AE30" s="185">
        <v>23</v>
      </c>
    </row>
    <row r="31" spans="1:31">
      <c r="A31" s="204" t="s">
        <v>81</v>
      </c>
      <c r="B31" s="205"/>
      <c r="F31" s="22"/>
      <c r="G31" s="22"/>
      <c r="H31" s="22"/>
      <c r="I31" s="22"/>
      <c r="J31" s="22"/>
      <c r="K31" s="22"/>
      <c r="L31" s="22"/>
      <c r="M31" s="22"/>
      <c r="N31" s="22"/>
      <c r="O31" s="22"/>
      <c r="P31" s="22"/>
      <c r="Q31" s="22"/>
      <c r="R31" s="22"/>
      <c r="S31" s="22"/>
      <c r="T31" s="22"/>
      <c r="U31" s="22"/>
      <c r="V31" s="22"/>
      <c r="W31" s="22"/>
      <c r="X31" s="22"/>
      <c r="Y31" s="22"/>
      <c r="Z31" s="22"/>
      <c r="AA31" s="22"/>
      <c r="AB31" s="22"/>
      <c r="AC31" s="22"/>
      <c r="AD31" s="25"/>
      <c r="AE31" s="185">
        <v>24</v>
      </c>
    </row>
    <row r="32" spans="1:31">
      <c r="A32" s="219" t="s">
        <v>40</v>
      </c>
      <c r="B32" s="48">
        <f t="shared" ref="B32:B40" si="24">HLOOKUP($B$7,$F$8:$AC$75,AE32,FALSE)</f>
        <v>38655.919999999998</v>
      </c>
      <c r="E32" s="208" t="s">
        <v>24</v>
      </c>
      <c r="F32" s="9">
        <v>3363.27</v>
      </c>
      <c r="G32" s="9">
        <v>125294.70000000001</v>
      </c>
      <c r="H32" s="9">
        <v>36626.31</v>
      </c>
      <c r="I32" s="9">
        <v>55447.41</v>
      </c>
      <c r="J32" s="9">
        <v>39955.17</v>
      </c>
      <c r="K32" s="9">
        <v>48431.979999999996</v>
      </c>
      <c r="L32" s="9">
        <v>401002.27999999997</v>
      </c>
      <c r="M32" s="9">
        <v>-1094125.53</v>
      </c>
      <c r="N32" s="9">
        <v>140994.35</v>
      </c>
      <c r="O32" s="9">
        <v>33168</v>
      </c>
      <c r="P32" s="9">
        <v>17262.04</v>
      </c>
      <c r="Q32" s="9">
        <v>87337.17</v>
      </c>
      <c r="R32" s="9">
        <v>65620.3</v>
      </c>
      <c r="S32" s="9">
        <v>32108.699999999997</v>
      </c>
      <c r="T32" s="9">
        <v>31116.479999999996</v>
      </c>
      <c r="U32" s="9">
        <v>30212.010000000002</v>
      </c>
      <c r="V32" s="350">
        <v>32050.22</v>
      </c>
      <c r="W32" s="9">
        <v>31511.88</v>
      </c>
      <c r="X32" s="365">
        <v>37629.819999999992</v>
      </c>
      <c r="Y32" s="365">
        <v>38655.919999999998</v>
      </c>
      <c r="Z32" s="9"/>
      <c r="AA32" s="9"/>
      <c r="AB32" s="9"/>
      <c r="AC32" s="9"/>
      <c r="AD32" s="83">
        <f t="shared" ref="AD32:AD39" si="25">SUM(F32:AC32)</f>
        <v>193662.47999999998</v>
      </c>
      <c r="AE32" s="185">
        <v>25</v>
      </c>
    </row>
    <row r="33" spans="1:31">
      <c r="A33" s="219" t="s">
        <v>41</v>
      </c>
      <c r="B33" s="48">
        <f t="shared" si="24"/>
        <v>10443.75</v>
      </c>
      <c r="E33" s="208" t="s">
        <v>24</v>
      </c>
      <c r="F33" s="9">
        <v>4200.34</v>
      </c>
      <c r="G33" s="9">
        <v>7335.01</v>
      </c>
      <c r="H33" s="9">
        <v>7017.8</v>
      </c>
      <c r="I33" s="9">
        <v>5857.5</v>
      </c>
      <c r="J33" s="9">
        <v>5421.46</v>
      </c>
      <c r="K33" s="9">
        <v>5255.77</v>
      </c>
      <c r="L33" s="9">
        <v>0</v>
      </c>
      <c r="M33" s="9">
        <v>4622.07</v>
      </c>
      <c r="N33" s="9">
        <v>2310.54</v>
      </c>
      <c r="O33" s="9">
        <v>2826.63</v>
      </c>
      <c r="P33" s="9">
        <v>2039.64</v>
      </c>
      <c r="Q33" s="9">
        <v>1874.97</v>
      </c>
      <c r="R33" s="9">
        <v>1615.86</v>
      </c>
      <c r="S33" s="9">
        <v>1944.8300000000002</v>
      </c>
      <c r="T33" s="9">
        <v>1927.91</v>
      </c>
      <c r="U33" s="9">
        <v>1232.18</v>
      </c>
      <c r="V33" s="350">
        <v>308.18</v>
      </c>
      <c r="W33" s="9">
        <v>-847.6</v>
      </c>
      <c r="X33" s="365">
        <v>7327.08</v>
      </c>
      <c r="Y33" s="365">
        <v>10443.75</v>
      </c>
      <c r="Z33" s="9"/>
      <c r="AA33" s="9"/>
      <c r="AB33" s="9"/>
      <c r="AC33" s="9"/>
      <c r="AD33" s="83">
        <f t="shared" si="25"/>
        <v>72713.920000000013</v>
      </c>
      <c r="AE33" s="185">
        <v>26</v>
      </c>
    </row>
    <row r="34" spans="1:31">
      <c r="A34" s="219" t="s">
        <v>42</v>
      </c>
      <c r="B34" s="48">
        <f t="shared" si="24"/>
        <v>35896.1</v>
      </c>
      <c r="E34" s="208" t="s">
        <v>24</v>
      </c>
      <c r="F34" s="9">
        <v>0</v>
      </c>
      <c r="G34" s="9">
        <v>0</v>
      </c>
      <c r="H34" s="9">
        <v>3087.62</v>
      </c>
      <c r="I34" s="9">
        <v>84390.239999999991</v>
      </c>
      <c r="J34" s="9">
        <v>7245.45</v>
      </c>
      <c r="K34" s="9">
        <v>721616.9800000001</v>
      </c>
      <c r="L34" s="9">
        <v>0</v>
      </c>
      <c r="M34" s="9">
        <v>78399.099999999991</v>
      </c>
      <c r="N34" s="9">
        <v>239390.24</v>
      </c>
      <c r="O34" s="9">
        <v>36946.89</v>
      </c>
      <c r="P34" s="9">
        <v>65774.2</v>
      </c>
      <c r="Q34" s="9">
        <v>3008655.73</v>
      </c>
      <c r="R34" s="9">
        <v>43804.06</v>
      </c>
      <c r="S34" s="9">
        <v>252273.61999999997</v>
      </c>
      <c r="T34" s="9">
        <v>733221.55999999982</v>
      </c>
      <c r="U34" s="9">
        <v>24112.770000000004</v>
      </c>
      <c r="V34" s="350">
        <v>86924.839999999982</v>
      </c>
      <c r="W34" s="9">
        <v>178352.42</v>
      </c>
      <c r="X34" s="365">
        <v>354123.13</v>
      </c>
      <c r="Y34" s="365">
        <v>35896.1</v>
      </c>
      <c r="Z34" s="9"/>
      <c r="AA34" s="9"/>
      <c r="AB34" s="9"/>
      <c r="AC34" s="9"/>
      <c r="AD34" s="83">
        <f t="shared" si="25"/>
        <v>5954214.9499999974</v>
      </c>
      <c r="AE34" s="185">
        <v>27</v>
      </c>
    </row>
    <row r="35" spans="1:31">
      <c r="A35" s="219" t="s">
        <v>43</v>
      </c>
      <c r="B35" s="48">
        <f t="shared" si="24"/>
        <v>0</v>
      </c>
      <c r="E35" s="208" t="s">
        <v>24</v>
      </c>
      <c r="F35" s="9">
        <v>0</v>
      </c>
      <c r="G35" s="9">
        <v>0</v>
      </c>
      <c r="H35" s="9">
        <v>0</v>
      </c>
      <c r="I35" s="9">
        <v>0</v>
      </c>
      <c r="J35" s="9">
        <v>0</v>
      </c>
      <c r="K35" s="9"/>
      <c r="L35" s="9">
        <v>0</v>
      </c>
      <c r="M35" s="9">
        <v>0</v>
      </c>
      <c r="N35" s="9">
        <v>0</v>
      </c>
      <c r="O35" s="9">
        <v>0</v>
      </c>
      <c r="P35" s="9">
        <v>0</v>
      </c>
      <c r="Q35" s="9">
        <v>0</v>
      </c>
      <c r="R35" s="9">
        <v>0</v>
      </c>
      <c r="S35" s="9">
        <v>0</v>
      </c>
      <c r="T35" s="9">
        <v>0</v>
      </c>
      <c r="U35" s="9">
        <v>0</v>
      </c>
      <c r="V35" s="350">
        <v>5684.04</v>
      </c>
      <c r="W35" s="365">
        <v>0</v>
      </c>
      <c r="X35" s="365">
        <v>-103778.95999999999</v>
      </c>
      <c r="Y35" s="365">
        <v>0</v>
      </c>
      <c r="Z35" s="9"/>
      <c r="AA35" s="9"/>
      <c r="AB35" s="9"/>
      <c r="AC35" s="9"/>
      <c r="AD35" s="83">
        <f t="shared" si="25"/>
        <v>-98094.92</v>
      </c>
      <c r="AE35" s="185">
        <v>28</v>
      </c>
    </row>
    <row r="36" spans="1:31">
      <c r="A36" s="219" t="s">
        <v>44</v>
      </c>
      <c r="B36" s="48">
        <f t="shared" si="24"/>
        <v>173161.71</v>
      </c>
      <c r="E36" s="208" t="s">
        <v>24</v>
      </c>
      <c r="F36" s="9">
        <v>0</v>
      </c>
      <c r="G36" s="9">
        <v>6705</v>
      </c>
      <c r="H36" s="9">
        <v>0</v>
      </c>
      <c r="I36" s="9">
        <v>110317.39</v>
      </c>
      <c r="J36" s="9">
        <v>160155.6</v>
      </c>
      <c r="K36" s="9">
        <v>96579.07</v>
      </c>
      <c r="L36" s="9">
        <v>117395.03</v>
      </c>
      <c r="M36" s="9">
        <v>269320.04000000004</v>
      </c>
      <c r="N36" s="9">
        <v>215626.6</v>
      </c>
      <c r="O36" s="9">
        <v>165592.53</v>
      </c>
      <c r="P36" s="9">
        <v>435965.41</v>
      </c>
      <c r="Q36" s="9">
        <v>665388.95000000007</v>
      </c>
      <c r="R36" s="9">
        <v>159697.9</v>
      </c>
      <c r="S36" s="9">
        <v>315536.59999999998</v>
      </c>
      <c r="T36" s="350">
        <v>343167.65</v>
      </c>
      <c r="U36" s="350">
        <v>1985.2499999999709</v>
      </c>
      <c r="V36" s="350">
        <v>308699.73</v>
      </c>
      <c r="W36" s="365">
        <v>91019</v>
      </c>
      <c r="X36" s="365">
        <v>47954</v>
      </c>
      <c r="Y36" s="365">
        <v>173161.71</v>
      </c>
      <c r="Z36" s="9"/>
      <c r="AA36" s="9"/>
      <c r="AB36" s="9"/>
      <c r="AC36" s="9"/>
      <c r="AD36" s="83">
        <f t="shared" si="25"/>
        <v>3684267.46</v>
      </c>
      <c r="AE36" s="185">
        <v>29</v>
      </c>
    </row>
    <row r="37" spans="1:31">
      <c r="A37" s="219" t="s">
        <v>45</v>
      </c>
      <c r="B37" s="48">
        <f t="shared" si="24"/>
        <v>0</v>
      </c>
      <c r="E37" s="208" t="s">
        <v>24</v>
      </c>
      <c r="F37" s="9">
        <v>0</v>
      </c>
      <c r="G37" s="9">
        <v>0</v>
      </c>
      <c r="H37" s="9">
        <v>0</v>
      </c>
      <c r="I37" s="9">
        <v>620661.89</v>
      </c>
      <c r="J37" s="9">
        <v>0</v>
      </c>
      <c r="K37" s="9">
        <v>358023.94</v>
      </c>
      <c r="L37" s="9">
        <v>0</v>
      </c>
      <c r="M37" s="9">
        <v>456078.51999999996</v>
      </c>
      <c r="N37" s="9">
        <v>335027.18000000005</v>
      </c>
      <c r="O37" s="9">
        <v>0</v>
      </c>
      <c r="P37" s="9">
        <v>449468</v>
      </c>
      <c r="Q37" s="9">
        <v>575516.29999999993</v>
      </c>
      <c r="R37" s="9">
        <v>0</v>
      </c>
      <c r="S37" s="9">
        <v>1599008.9700000007</v>
      </c>
      <c r="T37" s="9">
        <v>101508.50000000001</v>
      </c>
      <c r="U37" s="9">
        <v>0</v>
      </c>
      <c r="V37" s="350">
        <v>1161648.1400000001</v>
      </c>
      <c r="W37" s="365">
        <v>624.75</v>
      </c>
      <c r="X37" s="365">
        <v>167070.41999999998</v>
      </c>
      <c r="Y37" s="365">
        <v>0</v>
      </c>
      <c r="Z37" s="9"/>
      <c r="AA37" s="9"/>
      <c r="AB37" s="9"/>
      <c r="AC37" s="9"/>
      <c r="AD37" s="83">
        <f t="shared" si="25"/>
        <v>5824636.6100000013</v>
      </c>
      <c r="AE37" s="185">
        <v>30</v>
      </c>
    </row>
    <row r="38" spans="1:31">
      <c r="A38" s="219" t="s">
        <v>46</v>
      </c>
      <c r="B38" s="48">
        <f t="shared" si="24"/>
        <v>125</v>
      </c>
      <c r="E38" s="208" t="s">
        <v>24</v>
      </c>
      <c r="F38" s="9">
        <v>0</v>
      </c>
      <c r="G38" s="9">
        <v>0</v>
      </c>
      <c r="H38" s="9">
        <v>0</v>
      </c>
      <c r="I38" s="9">
        <v>0</v>
      </c>
      <c r="J38" s="9">
        <v>0</v>
      </c>
      <c r="K38" s="9"/>
      <c r="L38" s="9"/>
      <c r="M38" s="9">
        <v>75.14</v>
      </c>
      <c r="N38" s="9">
        <v>0</v>
      </c>
      <c r="O38" s="9">
        <v>0</v>
      </c>
      <c r="P38" s="9">
        <v>0</v>
      </c>
      <c r="Q38" s="9">
        <v>0</v>
      </c>
      <c r="R38" s="9">
        <v>0</v>
      </c>
      <c r="S38" s="9">
        <v>0</v>
      </c>
      <c r="T38" s="9">
        <v>0</v>
      </c>
      <c r="U38" s="9">
        <v>0</v>
      </c>
      <c r="V38" s="9">
        <v>0</v>
      </c>
      <c r="W38" s="365">
        <v>203.79</v>
      </c>
      <c r="X38" s="365">
        <v>0</v>
      </c>
      <c r="Y38" s="365">
        <v>125</v>
      </c>
      <c r="Z38" s="9"/>
      <c r="AA38" s="9"/>
      <c r="AB38" s="9"/>
      <c r="AC38" s="9"/>
      <c r="AD38" s="83">
        <f t="shared" si="25"/>
        <v>403.93</v>
      </c>
      <c r="AE38" s="185">
        <v>31</v>
      </c>
    </row>
    <row r="39" spans="1:31">
      <c r="A39" s="219" t="s">
        <v>82</v>
      </c>
      <c r="B39" s="48">
        <f t="shared" si="24"/>
        <v>0</v>
      </c>
      <c r="E39" s="208" t="s">
        <v>24</v>
      </c>
      <c r="F39" s="9"/>
      <c r="G39" s="9"/>
      <c r="H39" s="9"/>
      <c r="I39" s="9"/>
      <c r="J39" s="9"/>
      <c r="K39" s="9"/>
      <c r="L39" s="9"/>
      <c r="M39" s="9"/>
      <c r="N39" s="9"/>
      <c r="O39" s="9"/>
      <c r="P39" s="9"/>
      <c r="Q39" s="9"/>
      <c r="R39" s="9"/>
      <c r="S39" s="9"/>
      <c r="T39" s="9"/>
      <c r="U39" s="9"/>
      <c r="V39" s="9"/>
      <c r="W39" s="9"/>
      <c r="X39" s="9"/>
      <c r="Y39" s="9"/>
      <c r="Z39" s="9"/>
      <c r="AA39" s="9"/>
      <c r="AB39" s="9"/>
      <c r="AC39" s="9"/>
      <c r="AD39" s="83">
        <f t="shared" si="25"/>
        <v>0</v>
      </c>
      <c r="AE39" s="185">
        <v>32</v>
      </c>
    </row>
    <row r="40" spans="1:31">
      <c r="A40" s="215" t="s">
        <v>47</v>
      </c>
      <c r="B40" s="34">
        <f t="shared" si="24"/>
        <v>258282.47999999998</v>
      </c>
      <c r="C40" s="211"/>
      <c r="D40" s="211"/>
      <c r="E40" s="211"/>
      <c r="F40" s="220">
        <f>SUM(F32:F39)</f>
        <v>7563.6100000000006</v>
      </c>
      <c r="G40" s="220">
        <f>SUM(G32:G39)</f>
        <v>139334.71000000002</v>
      </c>
      <c r="H40" s="220">
        <f t="shared" ref="H40:Q40" si="26">SUM(H32:H39)</f>
        <v>46731.73</v>
      </c>
      <c r="I40" s="220">
        <f t="shared" si="26"/>
        <v>876674.42999999993</v>
      </c>
      <c r="J40" s="220">
        <f t="shared" si="26"/>
        <v>212777.68</v>
      </c>
      <c r="K40" s="220">
        <f t="shared" si="26"/>
        <v>1229907.74</v>
      </c>
      <c r="L40" s="220">
        <f t="shared" si="26"/>
        <v>518397.30999999994</v>
      </c>
      <c r="M40" s="220">
        <f t="shared" si="26"/>
        <v>-285630.65999999997</v>
      </c>
      <c r="N40" s="220">
        <f t="shared" si="26"/>
        <v>933348.91</v>
      </c>
      <c r="O40" s="220">
        <f t="shared" si="26"/>
        <v>238534.05</v>
      </c>
      <c r="P40" s="220">
        <f t="shared" si="26"/>
        <v>970509.29</v>
      </c>
      <c r="Q40" s="220">
        <f t="shared" si="26"/>
        <v>4338773.12</v>
      </c>
      <c r="R40" s="220">
        <f>SUM(R32:R39)</f>
        <v>270738.12</v>
      </c>
      <c r="S40" s="220">
        <f>SUM(S32:S39)</f>
        <v>2200872.7200000007</v>
      </c>
      <c r="T40" s="220">
        <f t="shared" ref="T40:AC40" si="27">SUM(T32:T39)</f>
        <v>1210942.0999999999</v>
      </c>
      <c r="U40" s="220">
        <f t="shared" si="27"/>
        <v>57542.209999999977</v>
      </c>
      <c r="V40" s="220">
        <f t="shared" si="27"/>
        <v>1595315.1500000001</v>
      </c>
      <c r="W40" s="220">
        <f t="shared" si="27"/>
        <v>300864.24</v>
      </c>
      <c r="X40" s="220">
        <f t="shared" si="27"/>
        <v>510325.49000000005</v>
      </c>
      <c r="Y40" s="220">
        <f t="shared" si="27"/>
        <v>258282.47999999998</v>
      </c>
      <c r="Z40" s="220">
        <f t="shared" si="27"/>
        <v>0</v>
      </c>
      <c r="AA40" s="220">
        <f t="shared" si="27"/>
        <v>0</v>
      </c>
      <c r="AB40" s="220">
        <f t="shared" si="27"/>
        <v>0</v>
      </c>
      <c r="AC40" s="220">
        <f t="shared" si="27"/>
        <v>0</v>
      </c>
      <c r="AD40" s="64">
        <f>SUM(F40:AC40)</f>
        <v>15631804.430000002</v>
      </c>
      <c r="AE40" s="185">
        <v>33</v>
      </c>
    </row>
    <row r="41" spans="1:31">
      <c r="A41" s="204" t="s">
        <v>83</v>
      </c>
      <c r="B41" s="205"/>
      <c r="F41" s="22"/>
      <c r="G41" s="22"/>
      <c r="H41" s="22"/>
      <c r="I41" s="22"/>
      <c r="J41" s="22"/>
      <c r="K41" s="22"/>
      <c r="L41" s="22"/>
      <c r="M41" s="22"/>
      <c r="N41" s="22"/>
      <c r="O41" s="22"/>
      <c r="P41" s="22"/>
      <c r="Q41" s="22"/>
      <c r="R41" s="22"/>
      <c r="S41" s="22"/>
      <c r="T41" s="22"/>
      <c r="U41" s="22"/>
      <c r="V41" s="22"/>
      <c r="W41" s="22"/>
      <c r="X41" s="22"/>
      <c r="Y41" s="22"/>
      <c r="Z41" s="22"/>
      <c r="AA41" s="22"/>
      <c r="AB41" s="22"/>
      <c r="AC41" s="22"/>
      <c r="AD41" s="25"/>
      <c r="AE41" s="185">
        <v>34</v>
      </c>
    </row>
    <row r="42" spans="1:31">
      <c r="A42" s="219" t="s">
        <v>87</v>
      </c>
      <c r="B42" s="96">
        <f t="shared" ref="B42:B49" si="28">HLOOKUP($B$7,$F$8:$AC$75,AE42,FALSE)</f>
        <v>0</v>
      </c>
      <c r="E42" s="208" t="s">
        <v>110</v>
      </c>
      <c r="F42" s="9">
        <v>293184.16872752999</v>
      </c>
      <c r="G42" s="9">
        <v>227411.45579118098</v>
      </c>
      <c r="H42" s="9">
        <v>107444.01679730204</v>
      </c>
      <c r="I42" s="9">
        <v>404341.81984830205</v>
      </c>
      <c r="J42" s="9">
        <v>229619.90696164255</v>
      </c>
      <c r="K42" s="9">
        <v>200350.79909831641</v>
      </c>
      <c r="L42" s="9">
        <v>250344.27910346736</v>
      </c>
      <c r="M42" s="9">
        <v>164900.61283713463</v>
      </c>
      <c r="N42" s="9">
        <v>94169.324833326056</v>
      </c>
      <c r="O42" s="9">
        <v>136241.95489287333</v>
      </c>
      <c r="P42" s="9">
        <v>58198.651474585764</v>
      </c>
      <c r="Q42" s="9">
        <v>74093.476408722854</v>
      </c>
      <c r="R42" s="9">
        <v>1446.894</v>
      </c>
      <c r="S42" s="9">
        <v>592.13100000000009</v>
      </c>
      <c r="T42" s="9">
        <v>1977.6450000000002</v>
      </c>
      <c r="U42" s="9">
        <v>6143.58</v>
      </c>
      <c r="V42" s="350">
        <v>2623.53</v>
      </c>
      <c r="W42" s="365">
        <v>9564.1200000000008</v>
      </c>
      <c r="X42" s="9">
        <v>4800.66</v>
      </c>
      <c r="Y42" s="9">
        <v>0</v>
      </c>
      <c r="Z42" s="9"/>
      <c r="AA42" s="9"/>
      <c r="AB42" s="9"/>
      <c r="AC42" s="9"/>
      <c r="AD42" s="25"/>
      <c r="AE42" s="185">
        <v>35</v>
      </c>
    </row>
    <row r="43" spans="1:31">
      <c r="A43" s="219" t="s">
        <v>88</v>
      </c>
      <c r="B43" s="96">
        <f t="shared" si="28"/>
        <v>0</v>
      </c>
      <c r="E43" s="208" t="s">
        <v>110</v>
      </c>
      <c r="F43" s="9">
        <v>614.0863121412732</v>
      </c>
      <c r="G43" s="9">
        <v>965.51654618304531</v>
      </c>
      <c r="H43" s="9">
        <v>451.42006520596448</v>
      </c>
      <c r="I43" s="9">
        <v>1662.2320761839289</v>
      </c>
      <c r="J43" s="9">
        <v>921.05017512983898</v>
      </c>
      <c r="K43" s="9">
        <v>779.74692335095131</v>
      </c>
      <c r="L43" s="9">
        <v>945.29165709844335</v>
      </c>
      <c r="M43" s="9">
        <v>607.13732152971897</v>
      </c>
      <c r="N43" s="9">
        <v>337.26620091871905</v>
      </c>
      <c r="O43" s="9">
        <v>463.94486852730665</v>
      </c>
      <c r="P43" s="9">
        <v>186.50113961127377</v>
      </c>
      <c r="Q43" s="9">
        <v>191.28177995260762</v>
      </c>
      <c r="R43" s="9">
        <v>2847.114</v>
      </c>
      <c r="S43" s="9">
        <v>1165.1610000000001</v>
      </c>
      <c r="T43" s="9">
        <v>3891.4950000000003</v>
      </c>
      <c r="U43" s="9">
        <v>12088.98</v>
      </c>
      <c r="V43" s="350">
        <v>5162.43</v>
      </c>
      <c r="W43" s="365">
        <v>18819.72</v>
      </c>
      <c r="X43" s="9">
        <v>9446.4600000000009</v>
      </c>
      <c r="Y43" s="9">
        <v>0</v>
      </c>
      <c r="Z43" s="9"/>
      <c r="AA43" s="9"/>
      <c r="AB43" s="9"/>
      <c r="AC43" s="9"/>
      <c r="AD43" s="25"/>
      <c r="AE43" s="185">
        <v>36</v>
      </c>
    </row>
    <row r="44" spans="1:31">
      <c r="A44" s="219" t="s">
        <v>89</v>
      </c>
      <c r="B44" s="96">
        <f t="shared" si="28"/>
        <v>0</v>
      </c>
      <c r="E44" s="208" t="s">
        <v>110</v>
      </c>
      <c r="F44" s="9">
        <v>711402.1543726715</v>
      </c>
      <c r="G44" s="9">
        <v>427162.99445253331</v>
      </c>
      <c r="H44" s="9">
        <v>196882.09244904219</v>
      </c>
      <c r="I44" s="9">
        <v>742254.00596180477</v>
      </c>
      <c r="J44" s="9">
        <v>417152.6852392935</v>
      </c>
      <c r="K44" s="9">
        <v>361824.89677133528</v>
      </c>
      <c r="L44" s="9">
        <v>450676.85085711465</v>
      </c>
      <c r="M44" s="9">
        <v>296570.47316271602</v>
      </c>
      <c r="N44" s="9">
        <v>171675.51209541567</v>
      </c>
      <c r="O44" s="9">
        <v>249304.56632922962</v>
      </c>
      <c r="P44" s="9">
        <v>107014.35125491898</v>
      </c>
      <c r="Q44" s="9">
        <v>313831.69359333243</v>
      </c>
      <c r="R44" s="9">
        <v>262945.75799999997</v>
      </c>
      <c r="S44" s="9">
        <v>107608.667</v>
      </c>
      <c r="T44" s="9">
        <v>359399.76499999996</v>
      </c>
      <c r="U44" s="9">
        <v>1116480.06</v>
      </c>
      <c r="V44" s="350">
        <v>476777.20999999996</v>
      </c>
      <c r="W44" s="365">
        <v>1738098.8399999999</v>
      </c>
      <c r="X44" s="9">
        <v>872429.62</v>
      </c>
      <c r="Y44" s="9">
        <v>0</v>
      </c>
      <c r="Z44" s="9"/>
      <c r="AA44" s="9"/>
      <c r="AB44" s="9"/>
      <c r="AC44" s="9"/>
      <c r="AD44" s="25"/>
      <c r="AE44" s="185">
        <v>37</v>
      </c>
    </row>
    <row r="45" spans="1:31">
      <c r="A45" s="219" t="s">
        <v>90</v>
      </c>
      <c r="B45" s="96">
        <f t="shared" si="28"/>
        <v>0</v>
      </c>
      <c r="E45" s="208" t="s">
        <v>110</v>
      </c>
      <c r="F45" s="9">
        <v>0</v>
      </c>
      <c r="G45" s="9">
        <v>0</v>
      </c>
      <c r="H45" s="9">
        <v>0</v>
      </c>
      <c r="I45" s="9">
        <v>127.38086295923563</v>
      </c>
      <c r="J45" s="9">
        <v>71.644865720395472</v>
      </c>
      <c r="K45" s="9">
        <v>62.115028118450169</v>
      </c>
      <c r="L45" s="9">
        <v>77.424570072241977</v>
      </c>
      <c r="M45" s="9">
        <v>50.978652880380103</v>
      </c>
      <c r="N45" s="9">
        <v>29.251621405920353</v>
      </c>
      <c r="O45" s="9">
        <v>11.974490197273953</v>
      </c>
      <c r="P45" s="9">
        <v>5.145377627306023</v>
      </c>
      <c r="Q45" s="9">
        <v>0</v>
      </c>
      <c r="R45" s="9">
        <v>0</v>
      </c>
      <c r="S45" s="9">
        <v>0</v>
      </c>
      <c r="T45" s="9">
        <v>0</v>
      </c>
      <c r="U45" s="9">
        <v>0</v>
      </c>
      <c r="V45" s="350">
        <v>0</v>
      </c>
      <c r="W45" s="365">
        <v>0</v>
      </c>
      <c r="X45" s="9">
        <v>0</v>
      </c>
      <c r="Y45" s="9">
        <v>0</v>
      </c>
      <c r="Z45" s="9"/>
      <c r="AA45" s="9"/>
      <c r="AB45" s="9"/>
      <c r="AC45" s="9"/>
      <c r="AD45" s="25"/>
      <c r="AE45" s="185">
        <v>38</v>
      </c>
    </row>
    <row r="46" spans="1:31">
      <c r="A46" s="219" t="s">
        <v>91</v>
      </c>
      <c r="B46" s="96">
        <f t="shared" si="28"/>
        <v>273138.2</v>
      </c>
      <c r="E46" s="208" t="s">
        <v>110</v>
      </c>
      <c r="F46" s="9">
        <v>503284</v>
      </c>
      <c r="G46" s="9">
        <v>511238</v>
      </c>
      <c r="H46" s="9">
        <v>415446.42507135961</v>
      </c>
      <c r="I46" s="9">
        <v>1777165.6815595354</v>
      </c>
      <c r="J46" s="9">
        <v>953633.07255954982</v>
      </c>
      <c r="K46" s="9">
        <v>809168.95848921989</v>
      </c>
      <c r="L46" s="9">
        <v>1014644.9285827642</v>
      </c>
      <c r="M46" s="9">
        <v>666031.71814394172</v>
      </c>
      <c r="N46" s="9">
        <v>383662.15909510828</v>
      </c>
      <c r="O46" s="9">
        <v>559316.54211888777</v>
      </c>
      <c r="P46" s="9">
        <v>236673.41631082119</v>
      </c>
      <c r="Q46" s="9">
        <v>441328.32279212767</v>
      </c>
      <c r="R46" s="9">
        <v>169302.15599999999</v>
      </c>
      <c r="S46" s="9">
        <v>69285.694000000003</v>
      </c>
      <c r="T46" s="350">
        <v>231405.72999999998</v>
      </c>
      <c r="U46" s="350">
        <v>718864.91999999993</v>
      </c>
      <c r="V46" s="350">
        <v>306981.21999999997</v>
      </c>
      <c r="W46" s="365">
        <v>1119104.8799999999</v>
      </c>
      <c r="X46" s="9">
        <v>561728.84</v>
      </c>
      <c r="Y46" s="9">
        <v>273138.2</v>
      </c>
      <c r="Z46" s="9"/>
      <c r="AA46" s="9"/>
      <c r="AB46" s="9"/>
      <c r="AC46" s="9"/>
      <c r="AD46" s="25"/>
      <c r="AE46" s="185">
        <v>39</v>
      </c>
    </row>
    <row r="47" spans="1:31">
      <c r="A47" s="219" t="s">
        <v>92</v>
      </c>
      <c r="B47" s="96">
        <f t="shared" si="28"/>
        <v>0</v>
      </c>
      <c r="E47" s="208" t="s">
        <v>110</v>
      </c>
      <c r="F47" s="9">
        <v>794279.23242502206</v>
      </c>
      <c r="G47" s="9">
        <v>703155.3657675758</v>
      </c>
      <c r="H47" s="9">
        <v>320764.48754708178</v>
      </c>
      <c r="I47" s="9">
        <v>1231695.7834171439</v>
      </c>
      <c r="J47" s="9">
        <v>697620.93256924278</v>
      </c>
      <c r="K47" s="9">
        <v>603149.6908873223</v>
      </c>
      <c r="L47" s="9">
        <v>748924.62944345293</v>
      </c>
      <c r="M47" s="9">
        <v>493403.89144517755</v>
      </c>
      <c r="N47" s="9">
        <v>283972.77175710368</v>
      </c>
      <c r="O47" s="9">
        <v>385391.29664571723</v>
      </c>
      <c r="P47" s="9">
        <v>154893.59132410848</v>
      </c>
      <c r="Q47" s="9">
        <v>1665662.2238482689</v>
      </c>
      <c r="R47" s="9">
        <v>230880.72</v>
      </c>
      <c r="S47" s="9">
        <v>94486.280000000013</v>
      </c>
      <c r="T47" s="9">
        <v>315572.60000000003</v>
      </c>
      <c r="U47" s="9">
        <v>980330.4</v>
      </c>
      <c r="V47" s="350">
        <v>418636.4</v>
      </c>
      <c r="W47" s="365">
        <v>1526145.6</v>
      </c>
      <c r="X47" s="9">
        <v>766040.8</v>
      </c>
      <c r="Y47" s="9">
        <v>0</v>
      </c>
      <c r="Z47" s="9"/>
      <c r="AA47" s="9"/>
      <c r="AB47" s="9"/>
      <c r="AC47" s="9"/>
      <c r="AD47" s="25"/>
      <c r="AE47" s="185">
        <v>40</v>
      </c>
    </row>
    <row r="48" spans="1:31">
      <c r="A48" s="219" t="s">
        <v>93</v>
      </c>
      <c r="B48" s="96">
        <f t="shared" si="28"/>
        <v>0</v>
      </c>
      <c r="E48" s="208" t="s">
        <v>110</v>
      </c>
      <c r="F48" s="9">
        <v>14676.26070039431</v>
      </c>
      <c r="G48" s="9">
        <v>22025.8572515989</v>
      </c>
      <c r="H48" s="9">
        <v>11431.406922950517</v>
      </c>
      <c r="I48" s="9">
        <v>51266.823003373189</v>
      </c>
      <c r="J48" s="9">
        <v>31690.499422280576</v>
      </c>
      <c r="K48" s="9">
        <v>27962.524860553804</v>
      </c>
      <c r="L48" s="9">
        <v>37227.802386651449</v>
      </c>
      <c r="M48" s="9">
        <v>24756.905258720315</v>
      </c>
      <c r="N48" s="9">
        <v>17409.920966760739</v>
      </c>
      <c r="O48" s="9">
        <v>28659.967765669044</v>
      </c>
      <c r="P48" s="9">
        <v>12342.761980536101</v>
      </c>
      <c r="Q48" s="9">
        <v>17704.066139492901</v>
      </c>
      <c r="R48" s="9">
        <v>0</v>
      </c>
      <c r="S48" s="9">
        <v>0</v>
      </c>
      <c r="T48" s="9">
        <v>0</v>
      </c>
      <c r="U48" s="9">
        <v>0</v>
      </c>
      <c r="V48" s="350">
        <v>0</v>
      </c>
      <c r="W48" s="365">
        <v>0</v>
      </c>
      <c r="X48" s="9">
        <v>0</v>
      </c>
      <c r="Y48" s="9">
        <v>0</v>
      </c>
      <c r="Z48" s="9"/>
      <c r="AA48" s="9"/>
      <c r="AB48" s="9"/>
      <c r="AC48" s="9"/>
      <c r="AD48" s="25"/>
      <c r="AE48" s="185">
        <v>41</v>
      </c>
    </row>
    <row r="49" spans="1:31">
      <c r="A49" s="219" t="s">
        <v>94</v>
      </c>
      <c r="B49" s="96">
        <f t="shared" si="28"/>
        <v>0</v>
      </c>
      <c r="E49" s="208" t="s">
        <v>110</v>
      </c>
      <c r="F49" s="9"/>
      <c r="G49" s="9"/>
      <c r="H49" s="9"/>
      <c r="I49" s="9"/>
      <c r="J49" s="9"/>
      <c r="K49" s="9"/>
      <c r="L49" s="9"/>
      <c r="M49" s="9"/>
      <c r="N49" s="9"/>
      <c r="O49" s="9"/>
      <c r="P49" s="9"/>
      <c r="Q49" s="9"/>
      <c r="R49" s="9"/>
      <c r="S49" s="9"/>
      <c r="T49" s="9"/>
      <c r="U49" s="9"/>
      <c r="V49" s="9"/>
      <c r="W49" s="9"/>
      <c r="X49" s="9"/>
      <c r="Y49" s="9"/>
      <c r="Z49" s="9"/>
      <c r="AA49" s="9"/>
      <c r="AB49" s="9"/>
      <c r="AC49" s="9"/>
      <c r="AD49" s="25"/>
      <c r="AE49" s="185">
        <v>42</v>
      </c>
    </row>
    <row r="50" spans="1:31">
      <c r="A50" s="204" t="s">
        <v>50</v>
      </c>
      <c r="B50" s="205"/>
      <c r="F50" s="22"/>
      <c r="G50" s="22"/>
      <c r="H50" s="22"/>
      <c r="I50" s="22"/>
      <c r="J50" s="22"/>
      <c r="K50" s="22"/>
      <c r="L50" s="22"/>
      <c r="M50" s="22"/>
      <c r="N50" s="22"/>
      <c r="O50" s="22"/>
      <c r="P50" s="22"/>
      <c r="Q50" s="22"/>
      <c r="R50" s="22"/>
      <c r="S50" s="22"/>
      <c r="T50" s="22"/>
      <c r="U50" s="22"/>
      <c r="V50" s="22"/>
      <c r="W50" s="22"/>
      <c r="X50" s="22"/>
      <c r="Y50" s="22"/>
      <c r="Z50" s="22"/>
      <c r="AA50" s="22"/>
      <c r="AB50" s="22"/>
      <c r="AC50" s="22"/>
      <c r="AD50" s="25"/>
      <c r="AE50" s="185">
        <v>43</v>
      </c>
    </row>
    <row r="51" spans="1:31">
      <c r="A51" s="180" t="s">
        <v>59</v>
      </c>
      <c r="B51" s="31">
        <f>HLOOKUP($B$7,$F$8:$AC$75,AE51,FALSE)</f>
        <v>37479994</v>
      </c>
      <c r="F51" s="221">
        <f>$F$4</f>
        <v>32479994</v>
      </c>
      <c r="G51" s="221">
        <f t="shared" ref="G51:Q51" si="29">$F$4</f>
        <v>32479994</v>
      </c>
      <c r="H51" s="221">
        <f t="shared" si="29"/>
        <v>32479994</v>
      </c>
      <c r="I51" s="221">
        <f t="shared" si="29"/>
        <v>32479994</v>
      </c>
      <c r="J51" s="221">
        <f t="shared" si="29"/>
        <v>32479994</v>
      </c>
      <c r="K51" s="221">
        <f t="shared" si="29"/>
        <v>32479994</v>
      </c>
      <c r="L51" s="221">
        <f t="shared" si="29"/>
        <v>32479994</v>
      </c>
      <c r="M51" s="221">
        <f t="shared" si="29"/>
        <v>32479994</v>
      </c>
      <c r="N51" s="221">
        <f t="shared" si="29"/>
        <v>32479994</v>
      </c>
      <c r="O51" s="221">
        <f t="shared" si="29"/>
        <v>32479994</v>
      </c>
      <c r="P51" s="221">
        <f t="shared" si="29"/>
        <v>32479994</v>
      </c>
      <c r="Q51" s="221">
        <f t="shared" si="29"/>
        <v>32479994</v>
      </c>
      <c r="R51" s="221">
        <f>$G$4</f>
        <v>37479994</v>
      </c>
      <c r="S51" s="221">
        <f t="shared" ref="S51:AC51" si="30">$G$4</f>
        <v>37479994</v>
      </c>
      <c r="T51" s="221">
        <f t="shared" si="30"/>
        <v>37479994</v>
      </c>
      <c r="U51" s="221">
        <f t="shared" si="30"/>
        <v>37479994</v>
      </c>
      <c r="V51" s="221">
        <f t="shared" si="30"/>
        <v>37479994</v>
      </c>
      <c r="W51" s="221">
        <f t="shared" si="30"/>
        <v>37479994</v>
      </c>
      <c r="X51" s="221">
        <f t="shared" si="30"/>
        <v>37479994</v>
      </c>
      <c r="Y51" s="221">
        <f t="shared" si="30"/>
        <v>37479994</v>
      </c>
      <c r="Z51" s="221">
        <f t="shared" si="30"/>
        <v>37479994</v>
      </c>
      <c r="AA51" s="221">
        <f t="shared" si="30"/>
        <v>37479994</v>
      </c>
      <c r="AB51" s="221">
        <f t="shared" si="30"/>
        <v>37479994</v>
      </c>
      <c r="AC51" s="221">
        <f t="shared" si="30"/>
        <v>37479994</v>
      </c>
      <c r="AD51" s="222"/>
      <c r="AE51" s="185">
        <v>44</v>
      </c>
    </row>
    <row r="52" spans="1:31">
      <c r="A52" s="180" t="s">
        <v>60</v>
      </c>
      <c r="B52" s="31">
        <f>HLOOKUP($B$7,$F$8:$AC$75,AE52,FALSE)</f>
        <v>24986662.666666664</v>
      </c>
      <c r="F52" s="33">
        <f t="shared" ref="F52:AC52" si="31">F51*(F9/12)</f>
        <v>2706666.1666666665</v>
      </c>
      <c r="G52" s="33">
        <f t="shared" si="31"/>
        <v>5413332.333333333</v>
      </c>
      <c r="H52" s="33">
        <f t="shared" si="31"/>
        <v>8119998.5</v>
      </c>
      <c r="I52" s="33">
        <f t="shared" si="31"/>
        <v>10826664.666666666</v>
      </c>
      <c r="J52" s="33">
        <f t="shared" si="31"/>
        <v>13533330.833333334</v>
      </c>
      <c r="K52" s="33">
        <f t="shared" si="31"/>
        <v>16239997</v>
      </c>
      <c r="L52" s="33">
        <f t="shared" si="31"/>
        <v>18946663.166666668</v>
      </c>
      <c r="M52" s="33">
        <f t="shared" si="31"/>
        <v>21653329.333333332</v>
      </c>
      <c r="N52" s="33">
        <f t="shared" si="31"/>
        <v>24359995.5</v>
      </c>
      <c r="O52" s="33">
        <f t="shared" si="31"/>
        <v>27066661.666666668</v>
      </c>
      <c r="P52" s="33">
        <f t="shared" si="31"/>
        <v>29773327.833333332</v>
      </c>
      <c r="Q52" s="33">
        <f t="shared" si="31"/>
        <v>32479994</v>
      </c>
      <c r="R52" s="33">
        <f t="shared" si="31"/>
        <v>3123332.833333333</v>
      </c>
      <c r="S52" s="33">
        <f t="shared" si="31"/>
        <v>6246665.666666666</v>
      </c>
      <c r="T52" s="33">
        <f t="shared" si="31"/>
        <v>9369998.5</v>
      </c>
      <c r="U52" s="33">
        <f t="shared" si="31"/>
        <v>12493331.333333332</v>
      </c>
      <c r="V52" s="33">
        <f t="shared" si="31"/>
        <v>15616664.166666668</v>
      </c>
      <c r="W52" s="33">
        <f t="shared" si="31"/>
        <v>18739997</v>
      </c>
      <c r="X52" s="33">
        <f t="shared" si="31"/>
        <v>21863329.833333336</v>
      </c>
      <c r="Y52" s="33">
        <f t="shared" si="31"/>
        <v>24986662.666666664</v>
      </c>
      <c r="Z52" s="33">
        <f t="shared" si="31"/>
        <v>28109995.5</v>
      </c>
      <c r="AA52" s="33">
        <f t="shared" si="31"/>
        <v>31233328.333333336</v>
      </c>
      <c r="AB52" s="33">
        <f t="shared" si="31"/>
        <v>34356661.166666664</v>
      </c>
      <c r="AC52" s="33">
        <f t="shared" si="31"/>
        <v>37479994</v>
      </c>
      <c r="AD52" s="203"/>
      <c r="AE52" s="185">
        <v>45</v>
      </c>
    </row>
    <row r="53" spans="1:31">
      <c r="A53" s="209" t="s">
        <v>55</v>
      </c>
      <c r="B53" s="96">
        <f>HLOOKUP($B$7,$F$8:$AC$75,AE53,FALSE)</f>
        <v>6404882.5100000016</v>
      </c>
      <c r="F53" s="36">
        <f>F40</f>
        <v>7563.6100000000006</v>
      </c>
      <c r="G53" s="36">
        <f>F53+G40</f>
        <v>146898.32</v>
      </c>
      <c r="H53" s="36">
        <f t="shared" ref="H53:Q53" si="32">G53+H40</f>
        <v>193630.05000000002</v>
      </c>
      <c r="I53" s="36">
        <f t="shared" si="32"/>
        <v>1070304.48</v>
      </c>
      <c r="J53" s="36">
        <f t="shared" si="32"/>
        <v>1283082.1599999999</v>
      </c>
      <c r="K53" s="36">
        <f t="shared" si="32"/>
        <v>2512989.9</v>
      </c>
      <c r="L53" s="36">
        <f t="shared" si="32"/>
        <v>3031387.21</v>
      </c>
      <c r="M53" s="36">
        <f t="shared" si="32"/>
        <v>2745756.55</v>
      </c>
      <c r="N53" s="36">
        <f t="shared" si="32"/>
        <v>3679105.46</v>
      </c>
      <c r="O53" s="36">
        <f t="shared" si="32"/>
        <v>3917639.51</v>
      </c>
      <c r="P53" s="36">
        <f t="shared" si="32"/>
        <v>4888148.8</v>
      </c>
      <c r="Q53" s="36">
        <f t="shared" si="32"/>
        <v>9226921.9199999999</v>
      </c>
      <c r="R53" s="36">
        <f>R40</f>
        <v>270738.12</v>
      </c>
      <c r="S53" s="36">
        <f>R53+S40</f>
        <v>2471610.8400000008</v>
      </c>
      <c r="T53" s="36">
        <f>S53+T40</f>
        <v>3682552.9400000004</v>
      </c>
      <c r="U53" s="36">
        <f t="shared" ref="U53:AC53" si="33">T53+U40</f>
        <v>3740095.1500000004</v>
      </c>
      <c r="V53" s="36">
        <f t="shared" si="33"/>
        <v>5335410.3000000007</v>
      </c>
      <c r="W53" s="36">
        <f t="shared" si="33"/>
        <v>5636274.540000001</v>
      </c>
      <c r="X53" s="36">
        <f t="shared" si="33"/>
        <v>6146600.0300000012</v>
      </c>
      <c r="Y53" s="36">
        <f t="shared" si="33"/>
        <v>6404882.5100000016</v>
      </c>
      <c r="Z53" s="36">
        <f t="shared" si="33"/>
        <v>6404882.5100000016</v>
      </c>
      <c r="AA53" s="36">
        <f t="shared" si="33"/>
        <v>6404882.5100000016</v>
      </c>
      <c r="AB53" s="36">
        <f t="shared" si="33"/>
        <v>6404882.5100000016</v>
      </c>
      <c r="AC53" s="36">
        <f t="shared" si="33"/>
        <v>6404882.5100000016</v>
      </c>
      <c r="AD53" s="65"/>
      <c r="AE53" s="185">
        <v>46</v>
      </c>
    </row>
    <row r="54" spans="1:31">
      <c r="A54" s="209" t="s">
        <v>14</v>
      </c>
      <c r="B54" s="96">
        <f>HLOOKUP($B$7,$F$8:$AC$75,AE54,FALSE)</f>
        <v>273138.2</v>
      </c>
      <c r="E54" s="183"/>
      <c r="F54" s="36">
        <f>SUM(F42:F49)</f>
        <v>2317439.9025377594</v>
      </c>
      <c r="G54" s="36">
        <f t="shared" ref="G54:Q54" si="34">SUM(G42:G49)</f>
        <v>1891959.1898090721</v>
      </c>
      <c r="H54" s="36">
        <f t="shared" si="34"/>
        <v>1052419.848852942</v>
      </c>
      <c r="I54" s="36">
        <f t="shared" si="34"/>
        <v>4208513.7267293027</v>
      </c>
      <c r="J54" s="36">
        <f t="shared" si="34"/>
        <v>2330709.7917928598</v>
      </c>
      <c r="K54" s="36">
        <f t="shared" si="34"/>
        <v>2003298.7320582173</v>
      </c>
      <c r="L54" s="36">
        <f t="shared" si="34"/>
        <v>2502841.2066006209</v>
      </c>
      <c r="M54" s="36">
        <f t="shared" si="34"/>
        <v>1646321.7168221003</v>
      </c>
      <c r="N54" s="36">
        <f t="shared" si="34"/>
        <v>951256.20657003904</v>
      </c>
      <c r="O54" s="36">
        <f t="shared" si="34"/>
        <v>1359390.2471111016</v>
      </c>
      <c r="P54" s="36">
        <f t="shared" si="34"/>
        <v>569314.41886220907</v>
      </c>
      <c r="Q54" s="36">
        <f t="shared" si="34"/>
        <v>2512811.064561897</v>
      </c>
      <c r="R54" s="36">
        <f>SUM(R42:R49)</f>
        <v>667422.64199999988</v>
      </c>
      <c r="S54" s="36">
        <f t="shared" ref="S54:AC54" si="35">SUM(S42:S49)</f>
        <v>273137.93300000002</v>
      </c>
      <c r="T54" s="36">
        <f t="shared" si="35"/>
        <v>912247.2350000001</v>
      </c>
      <c r="U54" s="36">
        <f t="shared" si="35"/>
        <v>2833907.94</v>
      </c>
      <c r="V54" s="36">
        <f t="shared" si="35"/>
        <v>1210180.79</v>
      </c>
      <c r="W54" s="36">
        <f t="shared" si="35"/>
        <v>4411733.16</v>
      </c>
      <c r="X54" s="36">
        <f t="shared" si="35"/>
        <v>2214446.38</v>
      </c>
      <c r="Y54" s="36">
        <f t="shared" si="35"/>
        <v>273138.2</v>
      </c>
      <c r="Z54" s="36">
        <f t="shared" si="35"/>
        <v>0</v>
      </c>
      <c r="AA54" s="36">
        <f t="shared" si="35"/>
        <v>0</v>
      </c>
      <c r="AB54" s="36">
        <f t="shared" si="35"/>
        <v>0</v>
      </c>
      <c r="AC54" s="36">
        <f t="shared" si="35"/>
        <v>0</v>
      </c>
      <c r="AD54" s="65"/>
      <c r="AE54" s="185">
        <v>47</v>
      </c>
    </row>
    <row r="55" spans="1:31">
      <c r="A55" s="223" t="s">
        <v>56</v>
      </c>
      <c r="B55" s="34">
        <f>HLOOKUP($B$7,$F$8:$AC$75,AE55,FALSE)</f>
        <v>6678020.7100000018</v>
      </c>
      <c r="C55" s="211"/>
      <c r="D55" s="211"/>
      <c r="E55" s="224"/>
      <c r="F55" s="35">
        <f>F53+F54</f>
        <v>2325003.5125377593</v>
      </c>
      <c r="G55" s="35">
        <f>G53+G54</f>
        <v>2038857.5098090721</v>
      </c>
      <c r="H55" s="35">
        <f>H53+H54</f>
        <v>1246049.898852942</v>
      </c>
      <c r="I55" s="35">
        <f t="shared" ref="I55:Q55" si="36">I53+I54</f>
        <v>5278818.2067293022</v>
      </c>
      <c r="J55" s="35">
        <f t="shared" si="36"/>
        <v>3613791.9517928595</v>
      </c>
      <c r="K55" s="35">
        <f t="shared" si="36"/>
        <v>4516288.6320582172</v>
      </c>
      <c r="L55" s="35">
        <f t="shared" si="36"/>
        <v>5534228.4166006204</v>
      </c>
      <c r="M55" s="35">
        <f t="shared" si="36"/>
        <v>4392078.2668220997</v>
      </c>
      <c r="N55" s="35">
        <f t="shared" si="36"/>
        <v>4630361.6665700395</v>
      </c>
      <c r="O55" s="35">
        <f t="shared" si="36"/>
        <v>5277029.7571111014</v>
      </c>
      <c r="P55" s="35">
        <f t="shared" si="36"/>
        <v>5457463.2188622085</v>
      </c>
      <c r="Q55" s="35">
        <f t="shared" si="36"/>
        <v>11739732.984561898</v>
      </c>
      <c r="R55" s="35">
        <f>R53+R54</f>
        <v>938160.76199999987</v>
      </c>
      <c r="S55" s="35">
        <f>S53+S54</f>
        <v>2744748.773000001</v>
      </c>
      <c r="T55" s="35">
        <f>T53+T54</f>
        <v>4594800.1750000007</v>
      </c>
      <c r="U55" s="35">
        <f t="shared" ref="U55:AC55" si="37">U53+U54</f>
        <v>6574003.0899999999</v>
      </c>
      <c r="V55" s="35">
        <f t="shared" si="37"/>
        <v>6545591.0900000008</v>
      </c>
      <c r="W55" s="35">
        <f t="shared" si="37"/>
        <v>10048007.700000001</v>
      </c>
      <c r="X55" s="35">
        <f t="shared" si="37"/>
        <v>8361046.4100000011</v>
      </c>
      <c r="Y55" s="35">
        <f t="shared" si="37"/>
        <v>6678020.7100000018</v>
      </c>
      <c r="Z55" s="35">
        <f t="shared" si="37"/>
        <v>6404882.5100000016</v>
      </c>
      <c r="AA55" s="35">
        <f t="shared" si="37"/>
        <v>6404882.5100000016</v>
      </c>
      <c r="AB55" s="35">
        <f t="shared" si="37"/>
        <v>6404882.5100000016</v>
      </c>
      <c r="AC55" s="35">
        <f t="shared" si="37"/>
        <v>6404882.5100000016</v>
      </c>
      <c r="AD55" s="65"/>
      <c r="AE55" s="185">
        <v>48</v>
      </c>
    </row>
    <row r="56" spans="1:31">
      <c r="A56" s="209" t="s">
        <v>72</v>
      </c>
      <c r="B56" s="86">
        <f>IFERROR(HLOOKUP($B$7,$F$8:$AC$75,AE56,FALSE),"-  ")</f>
        <v>0.17088803456051785</v>
      </c>
      <c r="F56" s="86">
        <f>IFERROR(F53/F51,"-  ")</f>
        <v>2.3286980902767409E-4</v>
      </c>
      <c r="G56" s="86">
        <f t="shared" ref="G56:Q56" si="38">IFERROR(G53/G51,"-  ")</f>
        <v>4.5227323625737122E-3</v>
      </c>
      <c r="H56" s="86">
        <f t="shared" si="38"/>
        <v>5.9615174189995238E-3</v>
      </c>
      <c r="I56" s="86">
        <f t="shared" si="38"/>
        <v>3.2952730225258048E-2</v>
      </c>
      <c r="J56" s="86">
        <f t="shared" si="38"/>
        <v>3.9503768381238001E-2</v>
      </c>
      <c r="K56" s="86">
        <f t="shared" si="38"/>
        <v>7.7370392987141559E-2</v>
      </c>
      <c r="L56" s="86">
        <f t="shared" si="38"/>
        <v>9.3330904248319746E-2</v>
      </c>
      <c r="M56" s="86">
        <f t="shared" si="38"/>
        <v>8.4536855210010198E-2</v>
      </c>
      <c r="N56" s="86">
        <f t="shared" si="38"/>
        <v>0.11327297227948996</v>
      </c>
      <c r="O56" s="86">
        <f t="shared" si="38"/>
        <v>0.12061700226915066</v>
      </c>
      <c r="P56" s="86">
        <f t="shared" si="38"/>
        <v>0.15049721991943718</v>
      </c>
      <c r="Q56" s="86">
        <f t="shared" si="38"/>
        <v>0.28408016085224647</v>
      </c>
      <c r="R56" s="86">
        <f>IFERROR(R53/R51,"-  ")</f>
        <v>7.2235369087839231E-3</v>
      </c>
      <c r="S56" s="86">
        <f t="shared" ref="S56:AC56" si="39">IFERROR(S53/S51,"-  ")</f>
        <v>6.5944803513042202E-2</v>
      </c>
      <c r="T56" s="86">
        <f t="shared" si="39"/>
        <v>9.8253829496344119E-2</v>
      </c>
      <c r="U56" s="86">
        <f t="shared" si="39"/>
        <v>9.9789107490252008E-2</v>
      </c>
      <c r="V56" s="86">
        <f t="shared" si="39"/>
        <v>0.14235355267132649</v>
      </c>
      <c r="W56" s="86">
        <f t="shared" si="39"/>
        <v>0.15038088159779323</v>
      </c>
      <c r="X56" s="86">
        <f t="shared" si="39"/>
        <v>0.16399682534634347</v>
      </c>
      <c r="Y56" s="86">
        <f t="shared" si="39"/>
        <v>0.17088803456051785</v>
      </c>
      <c r="Z56" s="86">
        <f t="shared" si="39"/>
        <v>0.17088803456051785</v>
      </c>
      <c r="AA56" s="86">
        <f t="shared" si="39"/>
        <v>0.17088803456051785</v>
      </c>
      <c r="AB56" s="86">
        <f t="shared" si="39"/>
        <v>0.17088803456051785</v>
      </c>
      <c r="AC56" s="86">
        <f t="shared" si="39"/>
        <v>0.17088803456051785</v>
      </c>
      <c r="AD56" s="95"/>
      <c r="AE56" s="185">
        <v>49</v>
      </c>
    </row>
    <row r="57" spans="1:31">
      <c r="A57" s="209" t="s">
        <v>73</v>
      </c>
      <c r="B57" s="86">
        <f>IFERROR(HLOOKUP($B$7,$F$8:$AC$75,AE57,FALSE),"-  ")</f>
        <v>0.17817560776557226</v>
      </c>
      <c r="F57" s="86">
        <f>IFERROR(F55/F51,"-  ")</f>
        <v>7.1582633683299299E-2</v>
      </c>
      <c r="G57" s="86">
        <f t="shared" ref="G57:Q57" si="40">IFERROR(G55/G51,"-  ")</f>
        <v>6.27727181787371E-2</v>
      </c>
      <c r="H57" s="86">
        <f t="shared" si="40"/>
        <v>3.8363612347124883E-2</v>
      </c>
      <c r="I57" s="86">
        <f t="shared" si="40"/>
        <v>0.16252522111701442</v>
      </c>
      <c r="J57" s="86">
        <f t="shared" si="40"/>
        <v>0.11126208803464864</v>
      </c>
      <c r="K57" s="86">
        <f t="shared" si="40"/>
        <v>0.13904832100825565</v>
      </c>
      <c r="L57" s="86">
        <f t="shared" si="40"/>
        <v>0.17038883740559252</v>
      </c>
      <c r="M57" s="86">
        <f t="shared" si="40"/>
        <v>0.13522410954946912</v>
      </c>
      <c r="N57" s="86">
        <f t="shared" si="40"/>
        <v>0.14256042247329354</v>
      </c>
      <c r="O57" s="86">
        <f t="shared" si="40"/>
        <v>0.16247015800283404</v>
      </c>
      <c r="P57" s="86">
        <f t="shared" si="40"/>
        <v>0.16802537644748974</v>
      </c>
      <c r="Q57" s="86">
        <f t="shared" si="40"/>
        <v>0.36144504782118797</v>
      </c>
      <c r="R57" s="86">
        <f>IFERROR(R55/R51,"-  ")</f>
        <v>2.5030974177850718E-2</v>
      </c>
      <c r="S57" s="86">
        <f t="shared" ref="S57:AC57" si="41">IFERROR(S55/S51,"-  ")</f>
        <v>7.3232369594296118E-2</v>
      </c>
      <c r="T57" s="86">
        <f t="shared" si="41"/>
        <v>0.12259340743224241</v>
      </c>
      <c r="U57" s="86">
        <f t="shared" si="41"/>
        <v>0.17540032397016925</v>
      </c>
      <c r="V57" s="86">
        <f t="shared" si="41"/>
        <v>0.17464226621807893</v>
      </c>
      <c r="W57" s="86">
        <f t="shared" si="41"/>
        <v>0.26808989617234202</v>
      </c>
      <c r="X57" s="86">
        <f t="shared" si="41"/>
        <v>0.22308024942586707</v>
      </c>
      <c r="Y57" s="86">
        <f t="shared" si="41"/>
        <v>0.17817560776557226</v>
      </c>
      <c r="Z57" s="86">
        <f t="shared" si="41"/>
        <v>0.17088803456051785</v>
      </c>
      <c r="AA57" s="86">
        <f t="shared" si="41"/>
        <v>0.17088803456051785</v>
      </c>
      <c r="AB57" s="86">
        <f t="shared" si="41"/>
        <v>0.17088803456051785</v>
      </c>
      <c r="AC57" s="86">
        <f t="shared" si="41"/>
        <v>0.17088803456051785</v>
      </c>
      <c r="AD57" s="95"/>
      <c r="AE57" s="185">
        <v>50</v>
      </c>
    </row>
    <row r="58" spans="1:31">
      <c r="A58" s="209" t="s">
        <v>74</v>
      </c>
      <c r="B58" s="86">
        <f>IFERROR(HLOOKUP($B$7,$F$8:$AC$75,AE58,FALSE),"-  ")</f>
        <v>0.25633205184077679</v>
      </c>
      <c r="F58" s="86">
        <f>IFERROR(F53/F52,"-  ")</f>
        <v>2.7944377083320895E-3</v>
      </c>
      <c r="G58" s="86">
        <f t="shared" ref="G58:Q58" si="42">IFERROR(G53/G52,"-  ")</f>
        <v>2.7136394175442276E-2</v>
      </c>
      <c r="H58" s="86">
        <f t="shared" si="42"/>
        <v>2.3846069675998095E-2</v>
      </c>
      <c r="I58" s="86">
        <f t="shared" si="42"/>
        <v>9.8858190675774144E-2</v>
      </c>
      <c r="J58" s="86">
        <f t="shared" si="42"/>
        <v>9.4809044114971194E-2</v>
      </c>
      <c r="K58" s="86">
        <f t="shared" si="42"/>
        <v>0.15474078597428312</v>
      </c>
      <c r="L58" s="86">
        <f t="shared" si="42"/>
        <v>0.15999583585426241</v>
      </c>
      <c r="M58" s="86">
        <f t="shared" si="42"/>
        <v>0.1268052828150153</v>
      </c>
      <c r="N58" s="86">
        <f t="shared" si="42"/>
        <v>0.1510306297059866</v>
      </c>
      <c r="O58" s="86">
        <f t="shared" si="42"/>
        <v>0.14474040272298078</v>
      </c>
      <c r="P58" s="86">
        <f t="shared" si="42"/>
        <v>0.16417878536665875</v>
      </c>
      <c r="Q58" s="86">
        <f t="shared" si="42"/>
        <v>0.28408016085224647</v>
      </c>
      <c r="R58" s="86">
        <f>IFERROR(R53/R52,"-  ")</f>
        <v>8.6682442905407095E-2</v>
      </c>
      <c r="S58" s="86">
        <f t="shared" ref="S58:AC58" si="43">IFERROR(S53/S52,"-  ")</f>
        <v>0.3956688210782533</v>
      </c>
      <c r="T58" s="86">
        <f t="shared" si="43"/>
        <v>0.39301531798537648</v>
      </c>
      <c r="U58" s="86">
        <f t="shared" si="43"/>
        <v>0.29936732247075604</v>
      </c>
      <c r="V58" s="86">
        <f t="shared" si="43"/>
        <v>0.34164852641118354</v>
      </c>
      <c r="W58" s="86">
        <f t="shared" si="43"/>
        <v>0.30076176319558645</v>
      </c>
      <c r="X58" s="86">
        <f t="shared" si="43"/>
        <v>0.28113741487944593</v>
      </c>
      <c r="Y58" s="86">
        <f t="shared" si="43"/>
        <v>0.25633205184077679</v>
      </c>
      <c r="Z58" s="86">
        <f t="shared" si="43"/>
        <v>0.22785071274735713</v>
      </c>
      <c r="AA58" s="86">
        <f t="shared" si="43"/>
        <v>0.20506564147262141</v>
      </c>
      <c r="AB58" s="86">
        <f t="shared" si="43"/>
        <v>0.18642331042965585</v>
      </c>
      <c r="AC58" s="86">
        <f t="shared" si="43"/>
        <v>0.17088803456051785</v>
      </c>
      <c r="AD58" s="95"/>
      <c r="AE58" s="185">
        <v>51</v>
      </c>
    </row>
    <row r="59" spans="1:31">
      <c r="A59" s="204" t="s">
        <v>48</v>
      </c>
      <c r="B59" s="205"/>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95"/>
      <c r="AE59" s="185">
        <v>52</v>
      </c>
    </row>
    <row r="60" spans="1:31">
      <c r="A60" s="180" t="s">
        <v>52</v>
      </c>
      <c r="B60" s="31">
        <f>HLOOKUP($B$7,$F$8:$AC$75,AE60,FALSE)</f>
        <v>144919976</v>
      </c>
      <c r="F60" s="100">
        <f>SUM($F$4:$I$4)</f>
        <v>144919976</v>
      </c>
      <c r="G60" s="100">
        <f t="shared" ref="G60:AC60" si="44">SUM($F$4:$I$4)</f>
        <v>144919976</v>
      </c>
      <c r="H60" s="100">
        <f t="shared" si="44"/>
        <v>144919976</v>
      </c>
      <c r="I60" s="100">
        <f t="shared" si="44"/>
        <v>144919976</v>
      </c>
      <c r="J60" s="100">
        <f t="shared" si="44"/>
        <v>144919976</v>
      </c>
      <c r="K60" s="100">
        <f t="shared" si="44"/>
        <v>144919976</v>
      </c>
      <c r="L60" s="100">
        <f t="shared" si="44"/>
        <v>144919976</v>
      </c>
      <c r="M60" s="100">
        <f t="shared" si="44"/>
        <v>144919976</v>
      </c>
      <c r="N60" s="100">
        <f t="shared" si="44"/>
        <v>144919976</v>
      </c>
      <c r="O60" s="100">
        <f t="shared" si="44"/>
        <v>144919976</v>
      </c>
      <c r="P60" s="100">
        <f t="shared" si="44"/>
        <v>144919976</v>
      </c>
      <c r="Q60" s="100">
        <f t="shared" si="44"/>
        <v>144919976</v>
      </c>
      <c r="R60" s="100">
        <f t="shared" si="44"/>
        <v>144919976</v>
      </c>
      <c r="S60" s="100">
        <f t="shared" si="44"/>
        <v>144919976</v>
      </c>
      <c r="T60" s="100">
        <f t="shared" si="44"/>
        <v>144919976</v>
      </c>
      <c r="U60" s="100">
        <f t="shared" si="44"/>
        <v>144919976</v>
      </c>
      <c r="V60" s="100">
        <f t="shared" si="44"/>
        <v>144919976</v>
      </c>
      <c r="W60" s="100">
        <f t="shared" si="44"/>
        <v>144919976</v>
      </c>
      <c r="X60" s="100">
        <f t="shared" si="44"/>
        <v>144919976</v>
      </c>
      <c r="Y60" s="100">
        <f t="shared" si="44"/>
        <v>144919976</v>
      </c>
      <c r="Z60" s="100">
        <f t="shared" si="44"/>
        <v>144919976</v>
      </c>
      <c r="AA60" s="100">
        <f t="shared" si="44"/>
        <v>144919976</v>
      </c>
      <c r="AB60" s="100">
        <f>SUM($F$4:$I$4)</f>
        <v>144919976</v>
      </c>
      <c r="AC60" s="100">
        <f t="shared" si="44"/>
        <v>144919976</v>
      </c>
      <c r="AD60" s="95"/>
      <c r="AE60" s="185">
        <v>53</v>
      </c>
    </row>
    <row r="61" spans="1:31">
      <c r="A61" s="209" t="s">
        <v>58</v>
      </c>
      <c r="B61" s="96">
        <f>HLOOKUP($B$7,$F$8:$AC$75,AE61,FALSE)</f>
        <v>15631804.430000002</v>
      </c>
      <c r="F61" s="99">
        <f>F53</f>
        <v>7563.6100000000006</v>
      </c>
      <c r="G61" s="99">
        <f t="shared" ref="G61:Q61" si="45">G53</f>
        <v>146898.32</v>
      </c>
      <c r="H61" s="99">
        <f t="shared" si="45"/>
        <v>193630.05000000002</v>
      </c>
      <c r="I61" s="99">
        <f t="shared" si="45"/>
        <v>1070304.48</v>
      </c>
      <c r="J61" s="99">
        <f t="shared" si="45"/>
        <v>1283082.1599999999</v>
      </c>
      <c r="K61" s="99">
        <f t="shared" si="45"/>
        <v>2512989.9</v>
      </c>
      <c r="L61" s="99">
        <f t="shared" si="45"/>
        <v>3031387.21</v>
      </c>
      <c r="M61" s="99">
        <f t="shared" si="45"/>
        <v>2745756.55</v>
      </c>
      <c r="N61" s="99">
        <f t="shared" si="45"/>
        <v>3679105.46</v>
      </c>
      <c r="O61" s="99">
        <f t="shared" si="45"/>
        <v>3917639.51</v>
      </c>
      <c r="P61" s="99">
        <f t="shared" si="45"/>
        <v>4888148.8</v>
      </c>
      <c r="Q61" s="99">
        <f t="shared" si="45"/>
        <v>9226921.9199999999</v>
      </c>
      <c r="R61" s="99">
        <f>Q61+R40</f>
        <v>9497660.0399999991</v>
      </c>
      <c r="S61" s="99">
        <f t="shared" ref="S61:AC61" si="46">R61+S40</f>
        <v>11698532.76</v>
      </c>
      <c r="T61" s="99">
        <f t="shared" si="46"/>
        <v>12909474.859999999</v>
      </c>
      <c r="U61" s="99">
        <f t="shared" si="46"/>
        <v>12967017.07</v>
      </c>
      <c r="V61" s="99">
        <f t="shared" si="46"/>
        <v>14562332.220000001</v>
      </c>
      <c r="W61" s="99">
        <f t="shared" si="46"/>
        <v>14863196.460000001</v>
      </c>
      <c r="X61" s="99">
        <f t="shared" si="46"/>
        <v>15373521.950000001</v>
      </c>
      <c r="Y61" s="99">
        <f t="shared" si="46"/>
        <v>15631804.430000002</v>
      </c>
      <c r="Z61" s="99">
        <f t="shared" si="46"/>
        <v>15631804.430000002</v>
      </c>
      <c r="AA61" s="99">
        <f t="shared" si="46"/>
        <v>15631804.430000002</v>
      </c>
      <c r="AB61" s="99">
        <f t="shared" si="46"/>
        <v>15631804.430000002</v>
      </c>
      <c r="AC61" s="99">
        <f t="shared" si="46"/>
        <v>15631804.430000002</v>
      </c>
      <c r="AD61" s="95"/>
      <c r="AE61" s="185">
        <v>54</v>
      </c>
    </row>
    <row r="62" spans="1:31">
      <c r="A62" s="223" t="s">
        <v>57</v>
      </c>
      <c r="B62" s="103">
        <f>HLOOKUP($B$7,$F$8:$AC$75,AE62,FALSE)</f>
        <v>15904942.630000001</v>
      </c>
      <c r="F62" s="34">
        <f>F61+F54</f>
        <v>2325003.5125377593</v>
      </c>
      <c r="G62" s="34">
        <f>G61+G54</f>
        <v>2038857.5098090721</v>
      </c>
      <c r="H62" s="34">
        <f t="shared" ref="H62:Q62" si="47">H61+H54</f>
        <v>1246049.898852942</v>
      </c>
      <c r="I62" s="34">
        <f t="shared" si="47"/>
        <v>5278818.2067293022</v>
      </c>
      <c r="J62" s="34">
        <f t="shared" si="47"/>
        <v>3613791.9517928595</v>
      </c>
      <c r="K62" s="34">
        <f t="shared" si="47"/>
        <v>4516288.6320582172</v>
      </c>
      <c r="L62" s="34">
        <f t="shared" si="47"/>
        <v>5534228.4166006204</v>
      </c>
      <c r="M62" s="34">
        <f t="shared" si="47"/>
        <v>4392078.2668220997</v>
      </c>
      <c r="N62" s="34">
        <f t="shared" si="47"/>
        <v>4630361.6665700395</v>
      </c>
      <c r="O62" s="34">
        <f t="shared" si="47"/>
        <v>5277029.7571111014</v>
      </c>
      <c r="P62" s="34">
        <f t="shared" si="47"/>
        <v>5457463.2188622085</v>
      </c>
      <c r="Q62" s="34">
        <f t="shared" si="47"/>
        <v>11739732.984561898</v>
      </c>
      <c r="R62" s="34">
        <f>R61+R54</f>
        <v>10165082.681999998</v>
      </c>
      <c r="S62" s="34">
        <f>S61+S54</f>
        <v>11971670.693</v>
      </c>
      <c r="T62" s="34">
        <f t="shared" ref="T62:AC62" si="48">T61+T54</f>
        <v>13821722.094999999</v>
      </c>
      <c r="U62" s="34">
        <f t="shared" si="48"/>
        <v>15800925.01</v>
      </c>
      <c r="V62" s="34">
        <f t="shared" si="48"/>
        <v>15772513.010000002</v>
      </c>
      <c r="W62" s="34">
        <f t="shared" si="48"/>
        <v>19274929.620000001</v>
      </c>
      <c r="X62" s="34">
        <f t="shared" si="48"/>
        <v>17587968.330000002</v>
      </c>
      <c r="Y62" s="34">
        <f t="shared" si="48"/>
        <v>15904942.630000001</v>
      </c>
      <c r="Z62" s="34">
        <f t="shared" si="48"/>
        <v>15631804.430000002</v>
      </c>
      <c r="AA62" s="34">
        <f t="shared" si="48"/>
        <v>15631804.430000002</v>
      </c>
      <c r="AB62" s="34">
        <f t="shared" si="48"/>
        <v>15631804.430000002</v>
      </c>
      <c r="AC62" s="34">
        <f t="shared" si="48"/>
        <v>15631804.430000002</v>
      </c>
      <c r="AD62" s="95"/>
      <c r="AE62" s="185">
        <v>55</v>
      </c>
    </row>
    <row r="63" spans="1:31">
      <c r="A63" s="209" t="s">
        <v>53</v>
      </c>
      <c r="B63" s="86">
        <f>IFERROR(HLOOKUP($B$7,$F$8:$AC$75,AE63,FALSE),"-  ")</f>
        <v>0.10786507741348234</v>
      </c>
      <c r="F63" s="86">
        <f>IFERROR(F61/F60,"-  ")</f>
        <v>5.21916316077778E-5</v>
      </c>
      <c r="G63" s="86">
        <f t="shared" ref="G63:Q63" si="49">IFERROR(G61/G60,"-  ")</f>
        <v>1.0136512857275108E-3</v>
      </c>
      <c r="H63" s="86">
        <f t="shared" si="49"/>
        <v>1.3361170443472888E-3</v>
      </c>
      <c r="I63" s="86">
        <f t="shared" si="49"/>
        <v>7.3854861803178875E-3</v>
      </c>
      <c r="J63" s="86">
        <f t="shared" si="49"/>
        <v>8.8537287640732144E-3</v>
      </c>
      <c r="K63" s="86">
        <f t="shared" si="49"/>
        <v>1.7340534889406827E-2</v>
      </c>
      <c r="L63" s="86">
        <f t="shared" si="49"/>
        <v>2.0917662931437417E-2</v>
      </c>
      <c r="M63" s="86">
        <f t="shared" si="49"/>
        <v>1.8946708561420129E-2</v>
      </c>
      <c r="N63" s="86">
        <f t="shared" si="49"/>
        <v>2.5387152010016893E-2</v>
      </c>
      <c r="O63" s="86">
        <f t="shared" si="49"/>
        <v>2.7033122818071676E-2</v>
      </c>
      <c r="P63" s="86">
        <f t="shared" si="49"/>
        <v>3.37299862649715E-2</v>
      </c>
      <c r="Q63" s="86">
        <f t="shared" si="49"/>
        <v>6.3669082583894435E-2</v>
      </c>
      <c r="R63" s="86">
        <f>IFERROR(R61/R60,"-  ")</f>
        <v>6.55372730671719E-2</v>
      </c>
      <c r="S63" s="86">
        <f t="shared" ref="S63:AC63" si="50">IFERROR(S61/S60,"-  ")</f>
        <v>8.0724087064436165E-2</v>
      </c>
      <c r="T63" s="86">
        <f t="shared" si="50"/>
        <v>8.9080023446871118E-2</v>
      </c>
      <c r="U63" s="86">
        <f t="shared" si="50"/>
        <v>8.9477085408846607E-2</v>
      </c>
      <c r="V63" s="86">
        <f t="shared" si="50"/>
        <v>0.10048533419574952</v>
      </c>
      <c r="W63" s="86">
        <f t="shared" si="50"/>
        <v>0.10256140575126786</v>
      </c>
      <c r="X63" s="86">
        <f t="shared" si="50"/>
        <v>0.10608283532975468</v>
      </c>
      <c r="Y63" s="86">
        <f t="shared" si="50"/>
        <v>0.10786507741348234</v>
      </c>
      <c r="Z63" s="86">
        <f t="shared" si="50"/>
        <v>0.10786507741348234</v>
      </c>
      <c r="AA63" s="86">
        <f t="shared" si="50"/>
        <v>0.10786507741348234</v>
      </c>
      <c r="AB63" s="86">
        <f t="shared" si="50"/>
        <v>0.10786507741348234</v>
      </c>
      <c r="AC63" s="86">
        <f t="shared" si="50"/>
        <v>0.10786507741348234</v>
      </c>
      <c r="AD63" s="95"/>
      <c r="AE63" s="185">
        <v>56</v>
      </c>
    </row>
    <row r="64" spans="1:31">
      <c r="A64" s="209" t="s">
        <v>54</v>
      </c>
      <c r="B64" s="86">
        <f>IFERROR(HLOOKUP($B$7,$F$8:$AC$75,AE64,FALSE),"-  ")</f>
        <v>0.109749829312696</v>
      </c>
      <c r="F64" s="86">
        <f>IFERROR(F62/F60,"-  ")</f>
        <v>1.6043361148070846E-2</v>
      </c>
      <c r="G64" s="86">
        <f t="shared" ref="G64:Q64" si="51">IFERROR(G62/G60,"-  ")</f>
        <v>1.4068850727722119E-2</v>
      </c>
      <c r="H64" s="86">
        <f t="shared" si="51"/>
        <v>8.5981928319732951E-3</v>
      </c>
      <c r="I64" s="86">
        <f t="shared" si="51"/>
        <v>3.6425745797317152E-2</v>
      </c>
      <c r="J64" s="86">
        <f t="shared" si="51"/>
        <v>2.4936465293044621E-2</v>
      </c>
      <c r="K64" s="86">
        <f t="shared" si="51"/>
        <v>3.1164017250860002E-2</v>
      </c>
      <c r="L64" s="86">
        <f t="shared" si="51"/>
        <v>3.8188168183250458E-2</v>
      </c>
      <c r="M64" s="86">
        <f t="shared" si="51"/>
        <v>3.0306921019791638E-2</v>
      </c>
      <c r="N64" s="86">
        <f t="shared" si="51"/>
        <v>3.1951162250882785E-2</v>
      </c>
      <c r="O64" s="86">
        <f t="shared" si="51"/>
        <v>3.6413404851178707E-2</v>
      </c>
      <c r="P64" s="86">
        <f t="shared" si="51"/>
        <v>3.7658460686346019E-2</v>
      </c>
      <c r="Q64" s="86">
        <f t="shared" si="51"/>
        <v>8.1008383444404503E-2</v>
      </c>
      <c r="R64" s="86">
        <f>IFERROR(R62/R60,"-  ")</f>
        <v>7.0142729543372251E-2</v>
      </c>
      <c r="S64" s="86">
        <f t="shared" ref="S64:AC64" si="52">IFERROR(S62/S60,"-  ")</f>
        <v>8.2608837121253734E-2</v>
      </c>
      <c r="T64" s="86">
        <f t="shared" si="52"/>
        <v>9.5374857742179034E-2</v>
      </c>
      <c r="U64" s="86">
        <f t="shared" si="52"/>
        <v>0.10903207029236604</v>
      </c>
      <c r="V64" s="86">
        <f t="shared" si="52"/>
        <v>0.10883601726514226</v>
      </c>
      <c r="W64" s="86">
        <f t="shared" si="52"/>
        <v>0.13300395260899023</v>
      </c>
      <c r="X64" s="86">
        <f t="shared" si="52"/>
        <v>0.12136331246701285</v>
      </c>
      <c r="Y64" s="86">
        <f t="shared" si="52"/>
        <v>0.109749829312696</v>
      </c>
      <c r="Z64" s="86">
        <f t="shared" si="52"/>
        <v>0.10786507741348234</v>
      </c>
      <c r="AA64" s="86">
        <f t="shared" si="52"/>
        <v>0.10786507741348234</v>
      </c>
      <c r="AB64" s="86">
        <f t="shared" si="52"/>
        <v>0.10786507741348234</v>
      </c>
      <c r="AC64" s="86">
        <f t="shared" si="52"/>
        <v>0.10786507741348234</v>
      </c>
      <c r="AD64" s="95"/>
      <c r="AE64" s="185">
        <v>57</v>
      </c>
    </row>
    <row r="65" spans="1:31">
      <c r="A65" s="204" t="s">
        <v>15</v>
      </c>
      <c r="B65" s="205"/>
      <c r="F65" s="22"/>
      <c r="G65" s="22"/>
      <c r="H65" s="22"/>
      <c r="I65" s="22"/>
      <c r="J65" s="22"/>
      <c r="K65" s="22"/>
      <c r="L65" s="22"/>
      <c r="M65" s="22"/>
      <c r="N65" s="22"/>
      <c r="O65" s="22"/>
      <c r="P65" s="22"/>
      <c r="Q65" s="22"/>
      <c r="R65" s="22"/>
      <c r="S65" s="22"/>
      <c r="T65" s="22"/>
      <c r="U65" s="22"/>
      <c r="V65" s="22"/>
      <c r="W65" s="22"/>
      <c r="X65" s="22"/>
      <c r="Y65" s="22"/>
      <c r="Z65" s="22"/>
      <c r="AA65" s="22"/>
      <c r="AB65" s="22"/>
      <c r="AC65" s="22"/>
      <c r="AD65" s="25"/>
      <c r="AE65" s="185">
        <v>58</v>
      </c>
    </row>
    <row r="66" spans="1:31">
      <c r="A66" s="207" t="s">
        <v>16</v>
      </c>
      <c r="B66" s="39">
        <f>HLOOKUP($B$7,$F$8:$AC$75,AE66,FALSE)</f>
        <v>0</v>
      </c>
      <c r="E66" s="208" t="s">
        <v>30</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03"/>
      <c r="AE66" s="185">
        <v>59</v>
      </c>
    </row>
    <row r="67" spans="1:31">
      <c r="A67" s="207" t="s">
        <v>17</v>
      </c>
      <c r="B67" s="39">
        <f>HLOOKUP($B$7,$F$8:$AC$75,AE67,FALSE)</f>
        <v>0</v>
      </c>
      <c r="E67" s="208" t="s">
        <v>30</v>
      </c>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03"/>
      <c r="AE67" s="185">
        <v>60</v>
      </c>
    </row>
    <row r="68" spans="1:31">
      <c r="A68" s="207" t="s">
        <v>18</v>
      </c>
      <c r="B68" s="39">
        <f>HLOOKUP($B$7,$F$8:$AC$75,AE68,FALSE)</f>
        <v>0</v>
      </c>
      <c r="E68" s="208" t="s">
        <v>30</v>
      </c>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03"/>
      <c r="AE68" s="185">
        <v>61</v>
      </c>
    </row>
    <row r="69" spans="1:31">
      <c r="A69" s="207" t="s">
        <v>19</v>
      </c>
      <c r="B69" s="39">
        <f>HLOOKUP($B$7,$F$8:$AC$75,AE69,FALSE)</f>
        <v>0.9</v>
      </c>
      <c r="E69" s="208" t="s">
        <v>31</v>
      </c>
      <c r="F69" s="225">
        <v>0.9</v>
      </c>
      <c r="G69" s="225">
        <v>0.9</v>
      </c>
      <c r="H69" s="225">
        <v>0.9</v>
      </c>
      <c r="I69" s="225">
        <v>0.9</v>
      </c>
      <c r="J69" s="225">
        <v>0.9</v>
      </c>
      <c r="K69" s="225">
        <v>0.9</v>
      </c>
      <c r="L69" s="225">
        <v>0.9</v>
      </c>
      <c r="M69" s="225">
        <v>0.9</v>
      </c>
      <c r="N69" s="225">
        <v>0.9</v>
      </c>
      <c r="O69" s="225">
        <v>0.9</v>
      </c>
      <c r="P69" s="225">
        <v>0.9</v>
      </c>
      <c r="Q69" s="225">
        <v>0.9</v>
      </c>
      <c r="R69" s="225">
        <v>0.9</v>
      </c>
      <c r="S69" s="225">
        <v>0.9</v>
      </c>
      <c r="T69" s="225">
        <v>0.9</v>
      </c>
      <c r="U69" s="225">
        <v>0.9</v>
      </c>
      <c r="V69" s="334">
        <v>0.9</v>
      </c>
      <c r="W69" s="405">
        <v>0.9</v>
      </c>
      <c r="X69" s="412">
        <v>0.9</v>
      </c>
      <c r="Y69" s="412">
        <v>0.9</v>
      </c>
      <c r="Z69" s="225"/>
      <c r="AA69" s="225"/>
      <c r="AB69" s="225"/>
      <c r="AC69" s="225"/>
      <c r="AD69" s="203"/>
      <c r="AE69" s="185">
        <v>62</v>
      </c>
    </row>
    <row r="70" spans="1:31">
      <c r="A70" s="204" t="s">
        <v>6</v>
      </c>
      <c r="B70" s="205"/>
      <c r="F70" s="22"/>
      <c r="G70" s="22"/>
      <c r="H70" s="22"/>
      <c r="I70" s="22"/>
      <c r="J70" s="22"/>
      <c r="K70" s="22"/>
      <c r="L70" s="22"/>
      <c r="M70" s="22"/>
      <c r="N70" s="22"/>
      <c r="O70" s="22"/>
      <c r="P70" s="22"/>
      <c r="Q70" s="22"/>
      <c r="R70" s="22"/>
      <c r="S70" s="22"/>
      <c r="T70" s="22"/>
      <c r="U70" s="22"/>
      <c r="V70" s="22"/>
      <c r="W70" s="22"/>
      <c r="X70" s="22"/>
      <c r="Y70" s="22"/>
      <c r="Z70" s="22"/>
      <c r="AA70" s="22"/>
      <c r="AB70" s="22"/>
      <c r="AC70" s="22"/>
      <c r="AD70" s="25"/>
      <c r="AE70" s="185">
        <v>63</v>
      </c>
    </row>
    <row r="71" spans="1:31">
      <c r="A71" s="207" t="s">
        <v>1</v>
      </c>
      <c r="B71" s="19">
        <f>HLOOKUP($B$7,$F$8:$AC$75,AE71,FALSE)</f>
        <v>1188</v>
      </c>
      <c r="E71" s="208" t="s">
        <v>110</v>
      </c>
      <c r="F71" s="7">
        <v>77</v>
      </c>
      <c r="G71" s="7">
        <v>150</v>
      </c>
      <c r="H71" s="7">
        <v>223</v>
      </c>
      <c r="I71" s="7">
        <v>289</v>
      </c>
      <c r="J71" s="7">
        <v>362</v>
      </c>
      <c r="K71" s="7">
        <v>478</v>
      </c>
      <c r="L71" s="7">
        <v>541</v>
      </c>
      <c r="M71" s="7">
        <v>572</v>
      </c>
      <c r="N71" s="7">
        <v>750</v>
      </c>
      <c r="O71" s="7">
        <v>766</v>
      </c>
      <c r="P71" s="7">
        <v>801</v>
      </c>
      <c r="Q71" s="7">
        <v>831</v>
      </c>
      <c r="R71" s="7">
        <v>903</v>
      </c>
      <c r="S71" s="7">
        <v>929</v>
      </c>
      <c r="T71" s="7">
        <v>985</v>
      </c>
      <c r="U71" s="7">
        <v>1017</v>
      </c>
      <c r="V71" s="335">
        <v>1044</v>
      </c>
      <c r="W71" s="406">
        <v>1090</v>
      </c>
      <c r="X71" s="7">
        <v>1171</v>
      </c>
      <c r="Y71" s="7">
        <v>1188</v>
      </c>
      <c r="Z71" s="7"/>
      <c r="AA71" s="7"/>
      <c r="AB71" s="7"/>
      <c r="AC71" s="7"/>
      <c r="AD71" s="25"/>
      <c r="AE71" s="185">
        <v>64</v>
      </c>
    </row>
    <row r="72" spans="1:31">
      <c r="A72" s="207" t="s">
        <v>32</v>
      </c>
      <c r="B72" s="19">
        <f>HLOOKUP($B$7,$F$8:$AC$75,AE72,FALSE)</f>
        <v>1101</v>
      </c>
      <c r="E72" s="208" t="s">
        <v>110</v>
      </c>
      <c r="F72" s="7">
        <v>83</v>
      </c>
      <c r="G72" s="7">
        <v>147</v>
      </c>
      <c r="H72" s="7">
        <v>197</v>
      </c>
      <c r="I72" s="7">
        <v>270</v>
      </c>
      <c r="J72" s="7">
        <v>316</v>
      </c>
      <c r="K72" s="7">
        <v>436</v>
      </c>
      <c r="L72" s="7">
        <v>491</v>
      </c>
      <c r="M72" s="7">
        <v>560</v>
      </c>
      <c r="N72" s="7">
        <v>672</v>
      </c>
      <c r="O72" s="7">
        <v>709</v>
      </c>
      <c r="P72" s="7">
        <v>745</v>
      </c>
      <c r="Q72" s="7">
        <v>769</v>
      </c>
      <c r="R72" s="7">
        <v>828</v>
      </c>
      <c r="S72" s="7">
        <v>850</v>
      </c>
      <c r="T72" s="7">
        <v>914</v>
      </c>
      <c r="U72" s="7">
        <v>950</v>
      </c>
      <c r="V72" s="335">
        <v>979</v>
      </c>
      <c r="W72" s="406">
        <v>1021</v>
      </c>
      <c r="X72" s="7">
        <v>1079</v>
      </c>
      <c r="Y72" s="7">
        <v>1101</v>
      </c>
      <c r="Z72" s="7"/>
      <c r="AA72" s="7"/>
      <c r="AB72" s="7"/>
      <c r="AC72" s="7"/>
      <c r="AD72" s="25"/>
      <c r="AE72" s="185">
        <v>65</v>
      </c>
    </row>
    <row r="73" spans="1:31" s="185" customFormat="1">
      <c r="A73" s="204" t="s">
        <v>27</v>
      </c>
      <c r="B73" s="205"/>
      <c r="C73" s="226"/>
      <c r="E73" s="226"/>
      <c r="F73" s="22"/>
      <c r="G73" s="22"/>
      <c r="H73" s="22"/>
      <c r="I73" s="22"/>
      <c r="J73" s="22"/>
      <c r="K73" s="22"/>
      <c r="L73" s="22"/>
      <c r="M73" s="22"/>
      <c r="N73" s="22"/>
      <c r="O73" s="22"/>
      <c r="P73" s="22"/>
      <c r="Q73" s="22"/>
      <c r="R73" s="22"/>
      <c r="S73" s="22"/>
      <c r="T73" s="22"/>
      <c r="U73" s="22"/>
      <c r="V73" s="22"/>
      <c r="W73" s="22"/>
      <c r="X73" s="22"/>
      <c r="Y73" s="22"/>
      <c r="Z73" s="22"/>
      <c r="AA73" s="22"/>
      <c r="AB73" s="22"/>
      <c r="AC73" s="22"/>
      <c r="AD73" s="25"/>
      <c r="AE73" s="185">
        <v>66</v>
      </c>
    </row>
    <row r="74" spans="1:31" s="185" customFormat="1">
      <c r="A74" s="207" t="s">
        <v>108</v>
      </c>
      <c r="B74" s="19">
        <f>HLOOKUP($B$7,$F$8:$AC$75,AE74,FALSE)</f>
        <v>66574</v>
      </c>
      <c r="C74" s="226"/>
      <c r="E74" s="208" t="s">
        <v>28</v>
      </c>
      <c r="F74" s="41">
        <v>66574</v>
      </c>
      <c r="G74" s="41">
        <v>66574</v>
      </c>
      <c r="H74" s="42">
        <v>66574</v>
      </c>
      <c r="I74" s="41">
        <v>66574</v>
      </c>
      <c r="J74" s="41">
        <v>66574</v>
      </c>
      <c r="K74" s="42">
        <v>66574</v>
      </c>
      <c r="L74" s="41">
        <v>66574</v>
      </c>
      <c r="M74" s="41">
        <v>66574</v>
      </c>
      <c r="N74" s="42">
        <v>66574</v>
      </c>
      <c r="O74" s="41">
        <v>66574</v>
      </c>
      <c r="P74" s="41">
        <v>66574</v>
      </c>
      <c r="Q74" s="42">
        <v>66574</v>
      </c>
      <c r="R74" s="41">
        <v>66574</v>
      </c>
      <c r="S74" s="41">
        <v>66574</v>
      </c>
      <c r="T74" s="42">
        <v>66574</v>
      </c>
      <c r="U74" s="41">
        <v>66574</v>
      </c>
      <c r="V74" s="336">
        <v>66574</v>
      </c>
      <c r="W74" s="407">
        <v>66574</v>
      </c>
      <c r="X74" s="41">
        <v>66574</v>
      </c>
      <c r="Y74" s="41">
        <v>66574</v>
      </c>
      <c r="Z74" s="42"/>
      <c r="AA74" s="41">
        <f>Z74</f>
        <v>0</v>
      </c>
      <c r="AB74" s="41">
        <f>Z74</f>
        <v>0</v>
      </c>
      <c r="AC74" s="42"/>
      <c r="AD74" s="25"/>
      <c r="AE74" s="185">
        <v>67</v>
      </c>
    </row>
    <row r="75" spans="1:31" s="185" customFormat="1" ht="15" customHeight="1">
      <c r="A75" s="207" t="s">
        <v>109</v>
      </c>
      <c r="B75" s="19">
        <f>HLOOKUP($B$7,$F$8:$AC$75,AE75,FALSE)</f>
        <v>66574</v>
      </c>
      <c r="C75" s="226"/>
      <c r="D75" s="226"/>
      <c r="E75" s="208" t="s">
        <v>28</v>
      </c>
      <c r="F75" s="41">
        <v>66574</v>
      </c>
      <c r="G75" s="41">
        <v>66574</v>
      </c>
      <c r="H75" s="42">
        <v>66574</v>
      </c>
      <c r="I75" s="41">
        <v>66574</v>
      </c>
      <c r="J75" s="41">
        <v>66574</v>
      </c>
      <c r="K75" s="42">
        <v>66574</v>
      </c>
      <c r="L75" s="41">
        <v>66574</v>
      </c>
      <c r="M75" s="41">
        <v>66574</v>
      </c>
      <c r="N75" s="42">
        <v>66574</v>
      </c>
      <c r="O75" s="41">
        <v>66574</v>
      </c>
      <c r="P75" s="41">
        <v>66574</v>
      </c>
      <c r="Q75" s="42">
        <v>66574</v>
      </c>
      <c r="R75" s="41">
        <v>66574</v>
      </c>
      <c r="S75" s="41">
        <v>66574</v>
      </c>
      <c r="T75" s="42">
        <v>66574</v>
      </c>
      <c r="U75" s="41">
        <v>66574</v>
      </c>
      <c r="V75" s="336">
        <v>66574</v>
      </c>
      <c r="W75" s="407">
        <v>66574</v>
      </c>
      <c r="X75" s="41">
        <v>66574</v>
      </c>
      <c r="Y75" s="41">
        <v>66574</v>
      </c>
      <c r="Z75" s="42"/>
      <c r="AA75" s="41">
        <f>Z75</f>
        <v>0</v>
      </c>
      <c r="AB75" s="41">
        <f>Z75</f>
        <v>0</v>
      </c>
      <c r="AC75" s="42"/>
      <c r="AD75" s="25"/>
      <c r="AE75" s="185">
        <v>68</v>
      </c>
    </row>
    <row r="76" spans="1:31" s="185" customFormat="1" ht="15" customHeight="1">
      <c r="C76" s="226"/>
      <c r="D76" s="226"/>
      <c r="E76" s="226"/>
      <c r="F76" s="226"/>
      <c r="G76" s="226"/>
      <c r="H76" s="226"/>
      <c r="I76" s="226"/>
      <c r="J76" s="226"/>
      <c r="K76" s="226"/>
      <c r="L76" s="226"/>
      <c r="M76" s="226"/>
      <c r="N76" s="226"/>
      <c r="O76" s="226"/>
      <c r="P76" s="226"/>
      <c r="Q76" s="226"/>
      <c r="R76" s="226"/>
      <c r="S76" s="226"/>
      <c r="T76" s="226"/>
      <c r="U76" s="436"/>
      <c r="V76" s="436"/>
      <c r="W76" s="438"/>
      <c r="X76" s="226"/>
      <c r="Y76" s="226"/>
      <c r="Z76" s="226"/>
      <c r="AA76" s="226"/>
      <c r="AB76" s="226"/>
      <c r="AC76" s="226"/>
      <c r="AD76" s="227"/>
    </row>
    <row r="77" spans="1:31" s="185" customFormat="1">
      <c r="A77" s="228" t="s">
        <v>36</v>
      </c>
      <c r="B77" s="229"/>
      <c r="C77" s="226"/>
      <c r="F77" s="303"/>
      <c r="G77" s="303"/>
      <c r="H77" s="303"/>
      <c r="I77" s="303"/>
      <c r="J77" s="303"/>
      <c r="K77" s="303"/>
      <c r="L77" s="303"/>
      <c r="M77" s="303"/>
      <c r="N77" s="303"/>
      <c r="O77" s="303"/>
      <c r="P77" s="303"/>
      <c r="Q77" s="303"/>
      <c r="R77" s="303"/>
      <c r="S77" s="303"/>
      <c r="T77" s="303"/>
      <c r="AD77" s="227"/>
    </row>
    <row r="78" spans="1:31" s="185" customFormat="1">
      <c r="A78" s="204" t="s">
        <v>26</v>
      </c>
      <c r="B78" s="197"/>
      <c r="C78" s="226"/>
      <c r="R78" s="303"/>
      <c r="S78" s="154"/>
      <c r="T78" s="154"/>
      <c r="U78" s="154"/>
      <c r="V78" s="154"/>
      <c r="AD78" s="227"/>
    </row>
    <row r="79" spans="1:31" s="185" customFormat="1">
      <c r="A79" s="230">
        <f>VLOOKUP(B7,E88:T111,2,FALSE)</f>
        <v>0</v>
      </c>
      <c r="B79" s="231"/>
      <c r="C79" s="226"/>
      <c r="AD79" s="227"/>
    </row>
    <row r="80" spans="1:31" s="185" customFormat="1">
      <c r="A80" s="204" t="s">
        <v>99</v>
      </c>
      <c r="B80" s="197"/>
      <c r="C80" s="226"/>
      <c r="AD80" s="227"/>
    </row>
    <row r="81" spans="1:32" s="185" customFormat="1">
      <c r="A81" s="230">
        <f>VLOOKUP(B7,E88:T111,6,FALSE)</f>
        <v>0</v>
      </c>
      <c r="B81" s="232"/>
      <c r="C81" s="226"/>
      <c r="AD81" s="227"/>
    </row>
    <row r="82" spans="1:32" s="185" customFormat="1">
      <c r="A82" s="204" t="s">
        <v>37</v>
      </c>
      <c r="B82" s="197"/>
      <c r="C82" s="226"/>
      <c r="AD82" s="227"/>
    </row>
    <row r="83" spans="1:32" s="185" customFormat="1" ht="15" customHeight="1">
      <c r="A83" s="230">
        <f>VLOOKUP(B7,E88:T111,10,FALSE)</f>
        <v>0</v>
      </c>
      <c r="B83" s="233"/>
      <c r="C83" s="226"/>
      <c r="AD83" s="227"/>
    </row>
    <row r="84" spans="1:32">
      <c r="A84" s="204" t="s">
        <v>49</v>
      </c>
    </row>
    <row r="85" spans="1:32">
      <c r="A85" s="230">
        <f>VLOOKUP(B7,E88:T111,14,FALSE)</f>
        <v>0</v>
      </c>
      <c r="D85" s="473" t="s">
        <v>35</v>
      </c>
      <c r="E85" s="473"/>
      <c r="F85" s="473"/>
      <c r="G85" s="473"/>
      <c r="H85" s="226"/>
      <c r="I85" s="226"/>
      <c r="J85" s="226"/>
      <c r="K85" s="226"/>
      <c r="L85" s="226"/>
      <c r="M85" s="226"/>
      <c r="N85" s="226"/>
      <c r="O85" s="226"/>
      <c r="P85" s="226"/>
      <c r="Q85" s="226"/>
      <c r="R85" s="226"/>
      <c r="S85" s="226"/>
      <c r="T85" s="226"/>
      <c r="U85" s="226"/>
      <c r="V85" s="226"/>
      <c r="W85" s="226"/>
      <c r="X85" s="226"/>
      <c r="Y85" s="226"/>
      <c r="Z85" s="226"/>
      <c r="AA85" s="226"/>
      <c r="AB85" s="226"/>
      <c r="AC85" s="226"/>
    </row>
    <row r="86" spans="1:32">
      <c r="A86" s="234"/>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row>
    <row r="87" spans="1:32">
      <c r="A87" s="231"/>
      <c r="D87" s="226"/>
      <c r="E87" s="183"/>
      <c r="F87" s="474" t="s">
        <v>26</v>
      </c>
      <c r="G87" s="474"/>
      <c r="H87" s="474"/>
      <c r="I87" s="474"/>
      <c r="J87" s="474" t="s">
        <v>99</v>
      </c>
      <c r="K87" s="474"/>
      <c r="L87" s="474"/>
      <c r="M87" s="474"/>
      <c r="N87" s="474" t="s">
        <v>34</v>
      </c>
      <c r="O87" s="474"/>
      <c r="P87" s="474"/>
      <c r="Q87" s="474"/>
      <c r="R87" s="443" t="s">
        <v>49</v>
      </c>
      <c r="S87" s="443"/>
      <c r="T87" s="443"/>
      <c r="U87" s="193"/>
      <c r="V87" s="193"/>
      <c r="W87" s="193"/>
      <c r="X87" s="193"/>
      <c r="Y87" s="193"/>
      <c r="Z87" s="193"/>
      <c r="AA87" s="193"/>
      <c r="AB87" s="193"/>
      <c r="AC87" s="193"/>
      <c r="AD87" s="474" t="s">
        <v>49</v>
      </c>
      <c r="AE87" s="474"/>
      <c r="AF87" s="474"/>
    </row>
    <row r="88" spans="1:32">
      <c r="D88" s="226"/>
      <c r="E88" s="199">
        <v>40909</v>
      </c>
      <c r="F88" s="465"/>
      <c r="G88" s="465"/>
      <c r="H88" s="465"/>
      <c r="I88" s="465"/>
      <c r="J88" s="465"/>
      <c r="K88" s="465"/>
      <c r="L88" s="465"/>
      <c r="M88" s="465"/>
      <c r="N88" s="465"/>
      <c r="O88" s="465"/>
      <c r="P88" s="465"/>
      <c r="Q88" s="465"/>
      <c r="R88" s="445"/>
      <c r="S88" s="445"/>
      <c r="T88" s="445"/>
      <c r="AD88" s="183"/>
    </row>
    <row r="89" spans="1:32">
      <c r="D89" s="226"/>
      <c r="E89" s="199">
        <v>40940</v>
      </c>
      <c r="F89" s="465"/>
      <c r="G89" s="465"/>
      <c r="H89" s="465"/>
      <c r="I89" s="465"/>
      <c r="J89" s="465"/>
      <c r="K89" s="465"/>
      <c r="L89" s="465"/>
      <c r="M89" s="465"/>
      <c r="N89" s="465"/>
      <c r="O89" s="465"/>
      <c r="P89" s="465"/>
      <c r="Q89" s="465"/>
      <c r="R89" s="445"/>
      <c r="S89" s="445"/>
      <c r="T89" s="445"/>
      <c r="AD89" s="183"/>
    </row>
    <row r="90" spans="1:32">
      <c r="D90" s="226"/>
      <c r="E90" s="199">
        <v>40969</v>
      </c>
      <c r="F90" s="465"/>
      <c r="G90" s="465"/>
      <c r="H90" s="465"/>
      <c r="I90" s="465"/>
      <c r="J90" s="465"/>
      <c r="K90" s="465"/>
      <c r="L90" s="465"/>
      <c r="M90" s="465"/>
      <c r="N90" s="465"/>
      <c r="O90" s="465"/>
      <c r="P90" s="465"/>
      <c r="Q90" s="465"/>
      <c r="R90" s="445"/>
      <c r="S90" s="445"/>
      <c r="T90" s="445"/>
      <c r="AD90" s="183"/>
    </row>
    <row r="91" spans="1:32">
      <c r="D91" s="226"/>
      <c r="E91" s="199">
        <v>41000</v>
      </c>
      <c r="F91" s="465"/>
      <c r="G91" s="465"/>
      <c r="H91" s="465"/>
      <c r="I91" s="465"/>
      <c r="J91" s="465"/>
      <c r="K91" s="465"/>
      <c r="L91" s="465"/>
      <c r="M91" s="465"/>
      <c r="N91" s="465"/>
      <c r="O91" s="465"/>
      <c r="P91" s="465"/>
      <c r="Q91" s="465"/>
      <c r="R91" s="445"/>
      <c r="S91" s="445"/>
      <c r="T91" s="445"/>
      <c r="AD91" s="183"/>
    </row>
    <row r="92" spans="1:32">
      <c r="D92" s="226"/>
      <c r="E92" s="199">
        <v>41030</v>
      </c>
      <c r="F92" s="465"/>
      <c r="G92" s="465"/>
      <c r="H92" s="465"/>
      <c r="I92" s="465"/>
      <c r="J92" s="465"/>
      <c r="K92" s="465"/>
      <c r="L92" s="465"/>
      <c r="M92" s="465"/>
      <c r="N92" s="465"/>
      <c r="O92" s="465"/>
      <c r="P92" s="465"/>
      <c r="Q92" s="465"/>
      <c r="R92" s="445"/>
      <c r="S92" s="445"/>
      <c r="T92" s="445"/>
      <c r="AD92" s="183"/>
    </row>
    <row r="93" spans="1:32">
      <c r="D93" s="226"/>
      <c r="E93" s="199">
        <v>41061</v>
      </c>
      <c r="F93" s="465"/>
      <c r="G93" s="465"/>
      <c r="H93" s="465"/>
      <c r="I93" s="465"/>
      <c r="J93" s="465"/>
      <c r="K93" s="465"/>
      <c r="L93" s="465"/>
      <c r="M93" s="465"/>
      <c r="N93" s="465"/>
      <c r="O93" s="465"/>
      <c r="P93" s="465"/>
      <c r="Q93" s="465"/>
      <c r="R93" s="445"/>
      <c r="S93" s="445"/>
      <c r="T93" s="445"/>
      <c r="AD93" s="183"/>
    </row>
    <row r="94" spans="1:32">
      <c r="D94" s="226"/>
      <c r="E94" s="199">
        <v>41091</v>
      </c>
      <c r="F94" s="465"/>
      <c r="G94" s="465"/>
      <c r="H94" s="465"/>
      <c r="I94" s="465"/>
      <c r="J94" s="465"/>
      <c r="K94" s="465"/>
      <c r="L94" s="465"/>
      <c r="M94" s="465"/>
      <c r="N94" s="465"/>
      <c r="O94" s="465"/>
      <c r="P94" s="465"/>
      <c r="Q94" s="465"/>
      <c r="R94" s="445" t="s">
        <v>121</v>
      </c>
      <c r="S94" s="445"/>
      <c r="T94" s="445"/>
      <c r="AD94" s="183"/>
    </row>
    <row r="95" spans="1:32">
      <c r="D95" s="226"/>
      <c r="E95" s="199">
        <v>41122</v>
      </c>
      <c r="F95" s="465"/>
      <c r="G95" s="465"/>
      <c r="H95" s="465"/>
      <c r="I95" s="465"/>
      <c r="J95" s="465"/>
      <c r="K95" s="465"/>
      <c r="L95" s="465"/>
      <c r="M95" s="465"/>
      <c r="N95" s="465"/>
      <c r="O95" s="465"/>
      <c r="P95" s="465"/>
      <c r="Q95" s="465"/>
      <c r="R95" s="445" t="s">
        <v>121</v>
      </c>
      <c r="S95" s="445"/>
      <c r="T95" s="445"/>
      <c r="AD95" s="183"/>
    </row>
    <row r="96" spans="1:32">
      <c r="D96" s="235"/>
      <c r="E96" s="199">
        <v>41153</v>
      </c>
      <c r="F96" s="465"/>
      <c r="G96" s="465"/>
      <c r="H96" s="465"/>
      <c r="I96" s="465"/>
      <c r="J96" s="465"/>
      <c r="K96" s="465"/>
      <c r="L96" s="465"/>
      <c r="M96" s="465"/>
      <c r="N96" s="465"/>
      <c r="O96" s="465"/>
      <c r="P96" s="465"/>
      <c r="Q96" s="465"/>
      <c r="R96" s="462" t="s">
        <v>155</v>
      </c>
      <c r="S96" s="463"/>
      <c r="T96" s="464"/>
      <c r="AD96" s="183"/>
    </row>
    <row r="97" spans="4:30">
      <c r="D97" s="235"/>
      <c r="E97" s="199">
        <v>41183</v>
      </c>
      <c r="F97" s="465"/>
      <c r="G97" s="465"/>
      <c r="H97" s="465"/>
      <c r="I97" s="465"/>
      <c r="J97" s="465"/>
      <c r="K97" s="465"/>
      <c r="L97" s="465"/>
      <c r="M97" s="465"/>
      <c r="N97" s="465"/>
      <c r="O97" s="465"/>
      <c r="P97" s="465"/>
      <c r="Q97" s="465"/>
      <c r="R97" s="445"/>
      <c r="S97" s="445"/>
      <c r="T97" s="445"/>
      <c r="AD97" s="183"/>
    </row>
    <row r="98" spans="4:30" ht="28.5" customHeight="1">
      <c r="D98" s="235"/>
      <c r="E98" s="199">
        <v>41214</v>
      </c>
      <c r="F98" s="465"/>
      <c r="G98" s="465"/>
      <c r="H98" s="465"/>
      <c r="I98" s="465"/>
      <c r="J98" s="465"/>
      <c r="K98" s="465"/>
      <c r="L98" s="465"/>
      <c r="M98" s="465"/>
      <c r="N98" s="465"/>
      <c r="O98" s="465"/>
      <c r="P98" s="465"/>
      <c r="Q98" s="465"/>
      <c r="R98" s="445" t="s">
        <v>156</v>
      </c>
      <c r="S98" s="445"/>
      <c r="T98" s="445"/>
      <c r="AD98" s="183"/>
    </row>
    <row r="99" spans="4:30">
      <c r="D99" s="235"/>
      <c r="E99" s="199">
        <v>41244</v>
      </c>
      <c r="F99" s="465"/>
      <c r="G99" s="465"/>
      <c r="H99" s="465"/>
      <c r="I99" s="465"/>
      <c r="J99" s="465"/>
      <c r="K99" s="465"/>
      <c r="L99" s="465"/>
      <c r="M99" s="465"/>
      <c r="N99" s="465"/>
      <c r="O99" s="465"/>
      <c r="P99" s="465"/>
      <c r="Q99" s="465"/>
      <c r="R99" s="445"/>
      <c r="S99" s="445"/>
      <c r="T99" s="445"/>
      <c r="AD99" s="183"/>
    </row>
    <row r="100" spans="4:30">
      <c r="E100" s="199">
        <v>41275</v>
      </c>
      <c r="F100" s="465"/>
      <c r="G100" s="465"/>
      <c r="H100" s="465"/>
      <c r="I100" s="465"/>
      <c r="J100" s="465"/>
      <c r="K100" s="465"/>
      <c r="L100" s="465"/>
      <c r="M100" s="465"/>
      <c r="N100" s="465"/>
      <c r="O100" s="465"/>
      <c r="P100" s="465"/>
      <c r="Q100" s="465"/>
      <c r="R100" s="472"/>
      <c r="S100" s="472"/>
      <c r="T100" s="472"/>
      <c r="AD100" s="183"/>
    </row>
    <row r="101" spans="4:30">
      <c r="E101" s="199">
        <v>41306</v>
      </c>
      <c r="F101" s="465"/>
      <c r="G101" s="465"/>
      <c r="H101" s="465"/>
      <c r="I101" s="465"/>
      <c r="J101" s="465"/>
      <c r="K101" s="465"/>
      <c r="L101" s="465"/>
      <c r="M101" s="465"/>
      <c r="N101" s="465"/>
      <c r="O101" s="465"/>
      <c r="P101" s="465"/>
      <c r="Q101" s="465"/>
      <c r="R101" s="472" t="s">
        <v>178</v>
      </c>
      <c r="S101" s="472"/>
      <c r="T101" s="472"/>
      <c r="AD101" s="183"/>
    </row>
    <row r="102" spans="4:30">
      <c r="E102" s="199">
        <v>41334</v>
      </c>
      <c r="F102" s="465"/>
      <c r="G102" s="465"/>
      <c r="H102" s="465"/>
      <c r="I102" s="465"/>
      <c r="J102" s="465"/>
      <c r="K102" s="465"/>
      <c r="L102" s="465"/>
      <c r="M102" s="465"/>
      <c r="N102" s="465"/>
      <c r="O102" s="465"/>
      <c r="P102" s="465"/>
      <c r="Q102" s="465"/>
      <c r="R102" s="472"/>
      <c r="S102" s="472"/>
      <c r="T102" s="472"/>
      <c r="AD102" s="183"/>
    </row>
    <row r="103" spans="4:30">
      <c r="E103" s="199">
        <v>41365</v>
      </c>
      <c r="F103" s="465"/>
      <c r="G103" s="465"/>
      <c r="H103" s="465"/>
      <c r="I103" s="465"/>
      <c r="J103" s="465"/>
      <c r="K103" s="465"/>
      <c r="L103" s="465"/>
      <c r="M103" s="465"/>
      <c r="N103" s="465"/>
      <c r="O103" s="465"/>
      <c r="P103" s="465"/>
      <c r="Q103" s="465"/>
      <c r="R103" s="472"/>
      <c r="S103" s="472"/>
      <c r="T103" s="472"/>
      <c r="AD103" s="183"/>
    </row>
    <row r="104" spans="4:30">
      <c r="E104" s="199">
        <v>41395</v>
      </c>
      <c r="F104" s="465"/>
      <c r="G104" s="465"/>
      <c r="H104" s="465"/>
      <c r="I104" s="465"/>
      <c r="J104" s="465"/>
      <c r="K104" s="465"/>
      <c r="L104" s="465"/>
      <c r="M104" s="465"/>
      <c r="N104" s="465"/>
      <c r="O104" s="465"/>
      <c r="P104" s="465"/>
      <c r="Q104" s="465"/>
      <c r="R104" s="472"/>
      <c r="S104" s="472"/>
      <c r="T104" s="472"/>
      <c r="AD104" s="183"/>
    </row>
    <row r="105" spans="4:30" ht="29.25" customHeight="1">
      <c r="E105" s="199">
        <v>41426</v>
      </c>
      <c r="F105" s="465"/>
      <c r="G105" s="465"/>
      <c r="H105" s="465"/>
      <c r="I105" s="465"/>
      <c r="J105" s="465"/>
      <c r="K105" s="465"/>
      <c r="L105" s="465"/>
      <c r="M105" s="465"/>
      <c r="N105" s="465"/>
      <c r="O105" s="465"/>
      <c r="P105" s="465"/>
      <c r="Q105" s="465"/>
      <c r="R105" s="472" t="s">
        <v>193</v>
      </c>
      <c r="S105" s="472"/>
      <c r="T105" s="472"/>
      <c r="AD105" s="183"/>
    </row>
    <row r="106" spans="4:30">
      <c r="E106" s="199">
        <v>41456</v>
      </c>
      <c r="F106" s="465"/>
      <c r="G106" s="465"/>
      <c r="H106" s="465"/>
      <c r="I106" s="465"/>
      <c r="J106" s="465"/>
      <c r="K106" s="465"/>
      <c r="L106" s="465"/>
      <c r="M106" s="465"/>
      <c r="N106" s="465"/>
      <c r="O106" s="465"/>
      <c r="P106" s="465"/>
      <c r="Q106" s="465"/>
      <c r="R106" s="472"/>
      <c r="S106" s="472"/>
      <c r="T106" s="472"/>
      <c r="AD106" s="183"/>
    </row>
    <row r="107" spans="4:30">
      <c r="E107" s="199">
        <v>41487</v>
      </c>
      <c r="F107" s="465"/>
      <c r="G107" s="465"/>
      <c r="H107" s="465"/>
      <c r="I107" s="465"/>
      <c r="J107" s="465"/>
      <c r="K107" s="465"/>
      <c r="L107" s="465"/>
      <c r="M107" s="465"/>
      <c r="N107" s="465"/>
      <c r="O107" s="465"/>
      <c r="P107" s="465"/>
      <c r="Q107" s="465"/>
      <c r="R107" s="472"/>
      <c r="S107" s="472"/>
      <c r="T107" s="472"/>
      <c r="AD107" s="183"/>
    </row>
    <row r="108" spans="4:30">
      <c r="E108" s="199">
        <v>41518</v>
      </c>
      <c r="F108" s="465"/>
      <c r="G108" s="465"/>
      <c r="H108" s="465"/>
      <c r="I108" s="465"/>
      <c r="J108" s="465"/>
      <c r="K108" s="465"/>
      <c r="L108" s="465"/>
      <c r="M108" s="465"/>
      <c r="N108" s="465"/>
      <c r="O108" s="465"/>
      <c r="P108" s="465"/>
      <c r="Q108" s="465"/>
      <c r="R108" s="472"/>
      <c r="S108" s="472"/>
      <c r="T108" s="472"/>
      <c r="AD108" s="183"/>
    </row>
    <row r="109" spans="4:30">
      <c r="E109" s="199">
        <v>41548</v>
      </c>
      <c r="F109" s="465"/>
      <c r="G109" s="465"/>
      <c r="H109" s="465"/>
      <c r="I109" s="465"/>
      <c r="J109" s="465"/>
      <c r="K109" s="465"/>
      <c r="L109" s="465"/>
      <c r="M109" s="465"/>
      <c r="N109" s="465"/>
      <c r="O109" s="465"/>
      <c r="P109" s="465"/>
      <c r="Q109" s="465"/>
      <c r="R109" s="472"/>
      <c r="S109" s="472"/>
      <c r="T109" s="472"/>
      <c r="AD109" s="183"/>
    </row>
    <row r="110" spans="4:30">
      <c r="E110" s="199">
        <v>41579</v>
      </c>
      <c r="F110" s="465"/>
      <c r="G110" s="465"/>
      <c r="H110" s="465"/>
      <c r="I110" s="465"/>
      <c r="J110" s="465"/>
      <c r="K110" s="465"/>
      <c r="L110" s="465"/>
      <c r="M110" s="465"/>
      <c r="N110" s="465"/>
      <c r="O110" s="465"/>
      <c r="P110" s="465"/>
      <c r="Q110" s="465"/>
      <c r="R110" s="472"/>
      <c r="S110" s="472"/>
      <c r="T110" s="472"/>
      <c r="AD110" s="183"/>
    </row>
    <row r="111" spans="4:30">
      <c r="E111" s="199">
        <v>41609</v>
      </c>
      <c r="F111" s="465"/>
      <c r="G111" s="465"/>
      <c r="H111" s="465"/>
      <c r="I111" s="465"/>
      <c r="J111" s="465"/>
      <c r="K111" s="465"/>
      <c r="L111" s="465"/>
      <c r="M111" s="465"/>
      <c r="N111" s="465"/>
      <c r="O111" s="465"/>
      <c r="P111" s="465"/>
      <c r="Q111" s="465"/>
      <c r="R111" s="472"/>
      <c r="S111" s="472"/>
      <c r="T111" s="472"/>
      <c r="AD111" s="183"/>
    </row>
  </sheetData>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F1"/>
    <mergeCell ref="D85:G85"/>
    <mergeCell ref="F87:I87"/>
    <mergeCell ref="J87:M87"/>
    <mergeCell ref="N87:Q87"/>
    <mergeCell ref="AD87:AF87"/>
    <mergeCell ref="R87:T87"/>
    <mergeCell ref="F90:I90"/>
    <mergeCell ref="J90:M90"/>
    <mergeCell ref="N90:Q90"/>
    <mergeCell ref="R90:T90"/>
  </mergeCells>
  <dataValidations count="1">
    <dataValidation type="list" showInputMessage="1" showErrorMessage="1" sqref="B7">
      <formula1>$F$8:$AC$8</formula1>
    </dataValidation>
  </dataValidations>
  <pageMargins left="0.5" right="0.5" top="0.25" bottom="0.25" header="0.5" footer="0.5"/>
  <pageSetup scale="81" orientation="portrait" r:id="rId1"/>
  <headerFooter alignWithMargins="0"/>
  <rowBreaks count="1" manualBreakCount="1">
    <brk id="64"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showGridLines="0" zoomScaleNormal="100" workbookViewId="0">
      <pane xSplit="2" ySplit="8" topLeftCell="C9" activePane="bottomRight" state="frozen"/>
      <selection pane="topRight"/>
      <selection pane="bottomLeft"/>
      <selection pane="bottomRight" activeCell="B11" sqref="B11"/>
    </sheetView>
  </sheetViews>
  <sheetFormatPr defaultRowHeight="15"/>
  <cols>
    <col min="1" max="1" width="64.5703125" style="183" customWidth="1"/>
    <col min="2" max="2" width="34.5703125" style="183" customWidth="1"/>
    <col min="3" max="3" width="6.5703125" style="185" customWidth="1"/>
    <col min="4" max="4" width="4.7109375" style="185" customWidth="1"/>
    <col min="5" max="5" width="27.28515625" style="185" customWidth="1"/>
    <col min="6" max="29" width="15.7109375" style="183" customWidth="1"/>
    <col min="30" max="30" width="15.7109375" style="184" customWidth="1"/>
    <col min="31" max="31" width="6.42578125" style="183" customWidth="1"/>
    <col min="32" max="32" width="15.7109375" style="183" customWidth="1"/>
    <col min="33" max="16384" width="9.140625" style="183"/>
  </cols>
  <sheetData>
    <row r="1" spans="1:31">
      <c r="A1" s="180" t="s">
        <v>3</v>
      </c>
      <c r="B1" s="105" t="s">
        <v>116</v>
      </c>
      <c r="C1" s="182"/>
      <c r="D1" s="473" t="s">
        <v>23</v>
      </c>
      <c r="E1" s="473"/>
      <c r="F1" s="473"/>
    </row>
    <row r="2" spans="1:31">
      <c r="A2" s="180" t="s">
        <v>4</v>
      </c>
      <c r="B2" s="181" t="s">
        <v>190</v>
      </c>
      <c r="C2" s="182"/>
      <c r="E2" s="186"/>
      <c r="F2" s="187">
        <v>2012</v>
      </c>
      <c r="G2" s="187">
        <v>2013</v>
      </c>
      <c r="H2" s="187">
        <v>2014</v>
      </c>
      <c r="I2" s="187">
        <v>2015</v>
      </c>
    </row>
    <row r="3" spans="1:31">
      <c r="A3" s="180" t="s">
        <v>5</v>
      </c>
      <c r="B3" s="188" t="s">
        <v>97</v>
      </c>
      <c r="C3" s="189"/>
      <c r="E3" s="108" t="s">
        <v>161</v>
      </c>
      <c r="F3" s="106">
        <v>25705</v>
      </c>
      <c r="G3" s="106">
        <v>9131</v>
      </c>
      <c r="H3" s="106">
        <v>9131</v>
      </c>
      <c r="I3" s="106">
        <v>9131</v>
      </c>
    </row>
    <row r="4" spans="1:31">
      <c r="A4" s="180" t="s">
        <v>7</v>
      </c>
      <c r="B4" s="244">
        <v>40841</v>
      </c>
      <c r="C4" s="190"/>
      <c r="E4" s="191" t="s">
        <v>62</v>
      </c>
      <c r="F4" s="107">
        <v>11091429</v>
      </c>
      <c r="G4" s="107">
        <v>6091429</v>
      </c>
      <c r="H4" s="107">
        <v>6091429</v>
      </c>
      <c r="I4" s="107">
        <v>6091429</v>
      </c>
      <c r="J4" s="192"/>
      <c r="K4" s="192"/>
      <c r="L4" s="192"/>
      <c r="M4" s="192"/>
      <c r="N4" s="192"/>
      <c r="O4" s="192"/>
      <c r="P4" s="192"/>
      <c r="Q4" s="192"/>
      <c r="R4" s="192"/>
      <c r="S4" s="192"/>
      <c r="T4" s="192"/>
      <c r="U4" s="192"/>
      <c r="V4" s="192"/>
      <c r="W4" s="192"/>
      <c r="X4" s="192"/>
      <c r="Y4" s="192"/>
      <c r="Z4" s="192"/>
      <c r="AA4" s="192"/>
      <c r="AB4" s="192"/>
      <c r="AC4" s="192"/>
      <c r="AD4" s="193"/>
    </row>
    <row r="5" spans="1:31">
      <c r="A5" s="194" t="s">
        <v>8</v>
      </c>
      <c r="B5" s="246">
        <v>40169</v>
      </c>
      <c r="C5" s="190"/>
      <c r="E5" s="195"/>
      <c r="F5" s="130"/>
      <c r="G5" s="192"/>
      <c r="H5" s="192"/>
      <c r="I5" s="192"/>
      <c r="J5" s="192"/>
      <c r="K5" s="192"/>
      <c r="L5" s="192"/>
      <c r="M5" s="192"/>
      <c r="N5" s="192"/>
      <c r="O5" s="192"/>
      <c r="P5" s="192"/>
      <c r="Q5" s="192"/>
      <c r="R5" s="192"/>
      <c r="S5" s="192"/>
      <c r="T5" s="192"/>
      <c r="U5" s="192"/>
      <c r="V5" s="192"/>
      <c r="W5" s="192"/>
      <c r="X5" s="192"/>
      <c r="Y5" s="192"/>
      <c r="Z5" s="192"/>
      <c r="AA5" s="192"/>
      <c r="AB5" s="192"/>
      <c r="AC5" s="192"/>
      <c r="AD5" s="193"/>
    </row>
    <row r="6" spans="1:31">
      <c r="A6" s="180" t="s">
        <v>86</v>
      </c>
      <c r="B6" s="305" t="s">
        <v>154</v>
      </c>
      <c r="C6" s="190"/>
      <c r="E6" s="196"/>
      <c r="F6" s="132"/>
      <c r="G6" s="192"/>
      <c r="H6" s="192"/>
      <c r="I6" s="192"/>
      <c r="J6" s="192"/>
      <c r="K6" s="192"/>
      <c r="L6" s="192"/>
      <c r="M6" s="192"/>
      <c r="N6" s="192"/>
      <c r="O6" s="192"/>
      <c r="P6" s="192"/>
      <c r="Q6" s="373"/>
      <c r="R6" s="373"/>
      <c r="S6" s="192"/>
      <c r="T6" s="192"/>
      <c r="U6" s="192"/>
      <c r="V6" s="192"/>
      <c r="W6" s="192"/>
      <c r="X6" s="192"/>
      <c r="Y6" s="192"/>
      <c r="Z6" s="192"/>
      <c r="AA6" s="192"/>
      <c r="AB6" s="192"/>
      <c r="AC6" s="192"/>
      <c r="AD6" s="193"/>
    </row>
    <row r="7" spans="1:31">
      <c r="A7" s="180" t="s">
        <v>2</v>
      </c>
      <c r="B7" s="377">
        <v>41487</v>
      </c>
      <c r="C7" s="197"/>
      <c r="G7" s="192"/>
      <c r="H7" s="192"/>
      <c r="I7" s="192"/>
      <c r="J7" s="192"/>
      <c r="K7" s="192"/>
      <c r="L7" s="192"/>
      <c r="M7" s="192"/>
      <c r="N7" s="192"/>
      <c r="O7" s="192"/>
      <c r="P7" s="192"/>
      <c r="Q7" s="192"/>
      <c r="R7" s="192"/>
      <c r="S7" s="192"/>
      <c r="T7" s="192"/>
      <c r="U7" s="192"/>
      <c r="V7" s="192"/>
      <c r="W7" s="192"/>
      <c r="X7" s="192"/>
      <c r="Y7" s="192"/>
      <c r="Z7" s="192"/>
      <c r="AA7" s="192"/>
      <c r="AB7" s="192"/>
      <c r="AC7" s="192"/>
      <c r="AD7" s="193"/>
      <c r="AE7" s="198" t="s">
        <v>33</v>
      </c>
    </row>
    <row r="8" spans="1:31">
      <c r="F8" s="199">
        <v>40909</v>
      </c>
      <c r="G8" s="199">
        <v>40940</v>
      </c>
      <c r="H8" s="199">
        <v>40969</v>
      </c>
      <c r="I8" s="199">
        <v>41000</v>
      </c>
      <c r="J8" s="199">
        <v>41030</v>
      </c>
      <c r="K8" s="199">
        <v>41061</v>
      </c>
      <c r="L8" s="199">
        <v>41091</v>
      </c>
      <c r="M8" s="199">
        <v>41122</v>
      </c>
      <c r="N8" s="199">
        <v>41153</v>
      </c>
      <c r="O8" s="199">
        <v>41183</v>
      </c>
      <c r="P8" s="199">
        <v>41214</v>
      </c>
      <c r="Q8" s="199">
        <v>41244</v>
      </c>
      <c r="R8" s="199">
        <v>41275</v>
      </c>
      <c r="S8" s="199">
        <v>41306</v>
      </c>
      <c r="T8" s="199">
        <v>41334</v>
      </c>
      <c r="U8" s="199">
        <v>41365</v>
      </c>
      <c r="V8" s="199">
        <v>41395</v>
      </c>
      <c r="W8" s="199">
        <v>41426</v>
      </c>
      <c r="X8" s="199">
        <v>41456</v>
      </c>
      <c r="Y8" s="199">
        <v>41487</v>
      </c>
      <c r="Z8" s="199">
        <v>41518</v>
      </c>
      <c r="AA8" s="199">
        <v>41548</v>
      </c>
      <c r="AB8" s="199">
        <v>41579</v>
      </c>
      <c r="AC8" s="199">
        <v>41609</v>
      </c>
      <c r="AD8" s="200" t="s">
        <v>0</v>
      </c>
      <c r="AE8" s="185">
        <v>1</v>
      </c>
    </row>
    <row r="9" spans="1:31">
      <c r="A9" s="197"/>
      <c r="B9" s="197"/>
      <c r="E9" s="201" t="s">
        <v>29</v>
      </c>
      <c r="F9" s="202">
        <v>1</v>
      </c>
      <c r="G9" s="202">
        <v>2</v>
      </c>
      <c r="H9" s="202">
        <v>3</v>
      </c>
      <c r="I9" s="202">
        <v>4</v>
      </c>
      <c r="J9" s="202">
        <v>5</v>
      </c>
      <c r="K9" s="202">
        <v>6</v>
      </c>
      <c r="L9" s="202">
        <v>7</v>
      </c>
      <c r="M9" s="202">
        <v>8</v>
      </c>
      <c r="N9" s="202">
        <v>9</v>
      </c>
      <c r="O9" s="202">
        <v>10</v>
      </c>
      <c r="P9" s="202">
        <v>11</v>
      </c>
      <c r="Q9" s="202">
        <v>12</v>
      </c>
      <c r="R9" s="202">
        <v>1</v>
      </c>
      <c r="S9" s="202">
        <v>2</v>
      </c>
      <c r="T9" s="202">
        <v>3</v>
      </c>
      <c r="U9" s="202">
        <v>4</v>
      </c>
      <c r="V9" s="202">
        <v>5</v>
      </c>
      <c r="W9" s="202">
        <v>6</v>
      </c>
      <c r="X9" s="202">
        <v>7</v>
      </c>
      <c r="Y9" s="202">
        <v>8</v>
      </c>
      <c r="Z9" s="202">
        <v>9</v>
      </c>
      <c r="AA9" s="202">
        <v>10</v>
      </c>
      <c r="AB9" s="202">
        <v>11</v>
      </c>
      <c r="AC9" s="202">
        <v>12</v>
      </c>
      <c r="AD9" s="203"/>
      <c r="AE9" s="185">
        <v>2</v>
      </c>
    </row>
    <row r="10" spans="1:31">
      <c r="A10" s="204" t="s">
        <v>95</v>
      </c>
      <c r="B10" s="205"/>
      <c r="E10" s="206" t="s">
        <v>25</v>
      </c>
      <c r="F10" s="112"/>
      <c r="G10" s="112"/>
      <c r="H10" s="22"/>
      <c r="I10" s="22"/>
      <c r="J10" s="22"/>
      <c r="K10" s="22"/>
      <c r="L10" s="22"/>
      <c r="M10" s="22"/>
      <c r="N10" s="22"/>
      <c r="O10" s="22"/>
      <c r="P10" s="22"/>
      <c r="Q10" s="22"/>
      <c r="R10" s="22"/>
      <c r="S10" s="22"/>
      <c r="T10" s="22"/>
      <c r="U10" s="22"/>
      <c r="V10" s="22"/>
      <c r="W10" s="22"/>
      <c r="X10" s="22"/>
      <c r="Y10" s="22"/>
      <c r="Z10" s="22"/>
      <c r="AA10" s="22"/>
      <c r="AB10" s="22"/>
      <c r="AC10" s="22"/>
      <c r="AD10" s="25"/>
      <c r="AE10" s="185">
        <v>3</v>
      </c>
    </row>
    <row r="11" spans="1:31">
      <c r="A11" s="207" t="s">
        <v>20</v>
      </c>
      <c r="B11" s="19">
        <f>HLOOKUP($B$7,$F$8:$AC$75,AE11,FALSE)</f>
        <v>3660.5</v>
      </c>
      <c r="E11" s="208" t="s">
        <v>24</v>
      </c>
      <c r="F11" s="7">
        <v>0</v>
      </c>
      <c r="G11" s="7">
        <v>29.79</v>
      </c>
      <c r="H11" s="7">
        <v>780</v>
      </c>
      <c r="I11" s="7">
        <v>909.7</v>
      </c>
      <c r="J11" s="7">
        <v>910</v>
      </c>
      <c r="K11" s="7">
        <v>608.9</v>
      </c>
      <c r="L11" s="7">
        <v>436.89600000000002</v>
      </c>
      <c r="M11" s="7">
        <v>4960.5</v>
      </c>
      <c r="N11" s="7">
        <v>4754.1000000000004</v>
      </c>
      <c r="O11" s="7">
        <v>4010.1</v>
      </c>
      <c r="P11" s="7">
        <v>2067.2359999999999</v>
      </c>
      <c r="Q11" s="7">
        <v>9326.41</v>
      </c>
      <c r="R11" s="7">
        <v>2918.9</v>
      </c>
      <c r="S11" s="7">
        <v>4070.6</v>
      </c>
      <c r="T11" s="7">
        <v>2774.7</v>
      </c>
      <c r="U11" s="7">
        <v>1993</v>
      </c>
      <c r="V11" s="337">
        <v>9300.1</v>
      </c>
      <c r="W11" s="408">
        <v>2301.5</v>
      </c>
      <c r="X11" s="7">
        <v>1511</v>
      </c>
      <c r="Y11" s="7">
        <v>3660.5</v>
      </c>
      <c r="Z11" s="7"/>
      <c r="AA11" s="7"/>
      <c r="AB11" s="7"/>
      <c r="AC11" s="7"/>
      <c r="AD11" s="24">
        <f>SUM(F11:AC11)</f>
        <v>57323.932000000001</v>
      </c>
      <c r="AE11" s="185">
        <v>4</v>
      </c>
    </row>
    <row r="12" spans="1:31">
      <c r="A12" s="207" t="s">
        <v>96</v>
      </c>
      <c r="B12" s="73">
        <f>HLOOKUP($B$7,$F$8:$AC$75,AE12,FALSE)</f>
        <v>0.98799999999999999</v>
      </c>
      <c r="E12" s="208" t="s">
        <v>24</v>
      </c>
      <c r="F12" s="79">
        <v>0</v>
      </c>
      <c r="G12" s="79">
        <v>4.0000000000000001E-3</v>
      </c>
      <c r="H12" s="79">
        <v>0.15</v>
      </c>
      <c r="I12" s="79">
        <v>7.5999999999999998E-2</v>
      </c>
      <c r="J12" s="79">
        <v>0.22750000000000001</v>
      </c>
      <c r="K12" s="79">
        <v>0.152</v>
      </c>
      <c r="L12" s="79">
        <v>0.15</v>
      </c>
      <c r="M12" s="79">
        <v>1.03</v>
      </c>
      <c r="N12" s="79">
        <v>0.65400000000000003</v>
      </c>
      <c r="O12" s="79">
        <v>0.59199999999999997</v>
      </c>
      <c r="P12" s="79">
        <v>0.55700000000000005</v>
      </c>
      <c r="Q12" s="79">
        <v>1.7589999999999999</v>
      </c>
      <c r="R12" s="79">
        <v>0.36099999999999999</v>
      </c>
      <c r="S12" s="79">
        <v>0.70820000000000005</v>
      </c>
      <c r="T12" s="79">
        <v>0.69</v>
      </c>
      <c r="U12" s="79">
        <v>0.41199999999999998</v>
      </c>
      <c r="V12" s="338">
        <v>2.21</v>
      </c>
      <c r="W12" s="409">
        <v>0.26700000000000002</v>
      </c>
      <c r="X12" s="79">
        <v>0.26</v>
      </c>
      <c r="Y12" s="79">
        <v>0.98799999999999999</v>
      </c>
      <c r="Z12" s="79"/>
      <c r="AA12" s="79"/>
      <c r="AB12" s="79"/>
      <c r="AC12" s="79"/>
      <c r="AD12" s="78">
        <f>SUM(F12:AC12)</f>
        <v>11.247699999999998</v>
      </c>
      <c r="AE12" s="185">
        <v>5</v>
      </c>
    </row>
    <row r="13" spans="1:31">
      <c r="A13" s="207" t="s">
        <v>21</v>
      </c>
      <c r="B13" s="19">
        <f>HLOOKUP($B$7,$F$8:$AC$75,AE13,FALSE)</f>
        <v>-4217</v>
      </c>
      <c r="E13" s="208" t="s">
        <v>24</v>
      </c>
      <c r="F13" s="7">
        <v>0</v>
      </c>
      <c r="G13" s="7">
        <v>-556</v>
      </c>
      <c r="H13" s="7">
        <v>-666</v>
      </c>
      <c r="I13" s="7">
        <v>-351.6</v>
      </c>
      <c r="J13" s="7">
        <v>-627</v>
      </c>
      <c r="K13" s="7">
        <v>-286</v>
      </c>
      <c r="L13" s="7">
        <v>-383.8</v>
      </c>
      <c r="M13" s="7">
        <v>-1250</v>
      </c>
      <c r="N13" s="7">
        <v>-2734</v>
      </c>
      <c r="O13" s="7">
        <v>-2787</v>
      </c>
      <c r="P13" s="7">
        <v>-1409</v>
      </c>
      <c r="Q13" s="7">
        <v>-3096</v>
      </c>
      <c r="R13" s="7">
        <v>-1037</v>
      </c>
      <c r="S13" s="7">
        <v>-5397.3</v>
      </c>
      <c r="T13" s="7">
        <v>-2700</v>
      </c>
      <c r="U13" s="7">
        <v>-13666</v>
      </c>
      <c r="V13" s="337">
        <v>-6265</v>
      </c>
      <c r="W13" s="408">
        <v>-2200</v>
      </c>
      <c r="X13" s="7">
        <v>-892</v>
      </c>
      <c r="Y13" s="7">
        <v>-4217</v>
      </c>
      <c r="Z13" s="7"/>
      <c r="AA13" s="7"/>
      <c r="AB13" s="7"/>
      <c r="AC13" s="7"/>
      <c r="AD13" s="24">
        <f>SUM(F13:AC13)</f>
        <v>-50520.7</v>
      </c>
      <c r="AE13" s="185">
        <v>6</v>
      </c>
    </row>
    <row r="14" spans="1:31">
      <c r="A14" s="204" t="s">
        <v>76</v>
      </c>
      <c r="B14" s="205"/>
      <c r="E14" s="186"/>
      <c r="F14" s="22"/>
      <c r="G14" s="22"/>
      <c r="H14" s="22"/>
      <c r="I14" s="22"/>
      <c r="J14" s="22"/>
      <c r="K14" s="22"/>
      <c r="L14" s="22"/>
      <c r="M14" s="22"/>
      <c r="N14" s="22"/>
      <c r="O14" s="22"/>
      <c r="P14" s="22"/>
      <c r="Q14" s="22"/>
      <c r="R14" s="22"/>
      <c r="S14" s="22"/>
      <c r="T14" s="22"/>
      <c r="U14" s="22"/>
      <c r="V14" s="22"/>
      <c r="W14" s="22"/>
      <c r="X14" s="22"/>
      <c r="Y14" s="22"/>
      <c r="Z14" s="22"/>
      <c r="AA14" s="22"/>
      <c r="AB14" s="22"/>
      <c r="AC14" s="22"/>
      <c r="AD14" s="25"/>
      <c r="AE14" s="185">
        <v>7</v>
      </c>
    </row>
    <row r="15" spans="1:31">
      <c r="A15" s="180" t="s">
        <v>75</v>
      </c>
      <c r="B15" s="23">
        <f>HLOOKUP($B$7,$F$8:$AC$75,AE15,FALSE)</f>
        <v>9131</v>
      </c>
      <c r="E15" s="186"/>
      <c r="F15" s="24">
        <f>$F$3</f>
        <v>25705</v>
      </c>
      <c r="G15" s="24">
        <f>$F$3</f>
        <v>25705</v>
      </c>
      <c r="H15" s="24">
        <f t="shared" ref="H15:Q15" si="0">$F$3</f>
        <v>25705</v>
      </c>
      <c r="I15" s="24">
        <f t="shared" si="0"/>
        <v>25705</v>
      </c>
      <c r="J15" s="24">
        <f t="shared" si="0"/>
        <v>25705</v>
      </c>
      <c r="K15" s="24">
        <f t="shared" si="0"/>
        <v>25705</v>
      </c>
      <c r="L15" s="24">
        <f t="shared" si="0"/>
        <v>25705</v>
      </c>
      <c r="M15" s="24">
        <f t="shared" si="0"/>
        <v>25705</v>
      </c>
      <c r="N15" s="24">
        <f t="shared" si="0"/>
        <v>25705</v>
      </c>
      <c r="O15" s="24">
        <f t="shared" si="0"/>
        <v>25705</v>
      </c>
      <c r="P15" s="24">
        <f t="shared" si="0"/>
        <v>25705</v>
      </c>
      <c r="Q15" s="24">
        <f t="shared" si="0"/>
        <v>25705</v>
      </c>
      <c r="R15" s="24">
        <f>$G$3</f>
        <v>9131</v>
      </c>
      <c r="S15" s="24">
        <f t="shared" ref="S15:AC15" si="1">$G$3</f>
        <v>9131</v>
      </c>
      <c r="T15" s="24">
        <f t="shared" si="1"/>
        <v>9131</v>
      </c>
      <c r="U15" s="24">
        <f t="shared" si="1"/>
        <v>9131</v>
      </c>
      <c r="V15" s="24">
        <f t="shared" si="1"/>
        <v>9131</v>
      </c>
      <c r="W15" s="24">
        <f t="shared" si="1"/>
        <v>9131</v>
      </c>
      <c r="X15" s="24">
        <f t="shared" si="1"/>
        <v>9131</v>
      </c>
      <c r="Y15" s="24">
        <f t="shared" si="1"/>
        <v>9131</v>
      </c>
      <c r="Z15" s="24">
        <f t="shared" si="1"/>
        <v>9131</v>
      </c>
      <c r="AA15" s="24">
        <f t="shared" si="1"/>
        <v>9131</v>
      </c>
      <c r="AB15" s="24">
        <f t="shared" si="1"/>
        <v>9131</v>
      </c>
      <c r="AC15" s="24">
        <f t="shared" si="1"/>
        <v>9131</v>
      </c>
      <c r="AD15" s="25"/>
      <c r="AE15" s="185">
        <v>8</v>
      </c>
    </row>
    <row r="16" spans="1:31">
      <c r="A16" s="180" t="s">
        <v>77</v>
      </c>
      <c r="B16" s="23">
        <f>HLOOKUP($B$7,$F$8:$AC$75,AE16,FALSE)</f>
        <v>6087.333333333333</v>
      </c>
      <c r="E16" s="186"/>
      <c r="F16" s="24">
        <f>F15*(F9/12)</f>
        <v>2142.083333333333</v>
      </c>
      <c r="G16" s="24">
        <f t="shared" ref="G16:Q16" si="2">G15*(G9/12)</f>
        <v>4284.1666666666661</v>
      </c>
      <c r="H16" s="24">
        <f t="shared" si="2"/>
        <v>6426.25</v>
      </c>
      <c r="I16" s="24">
        <f t="shared" si="2"/>
        <v>8568.3333333333321</v>
      </c>
      <c r="J16" s="24">
        <f t="shared" si="2"/>
        <v>10710.416666666668</v>
      </c>
      <c r="K16" s="24">
        <f t="shared" si="2"/>
        <v>12852.5</v>
      </c>
      <c r="L16" s="24">
        <f t="shared" si="2"/>
        <v>14994.583333333334</v>
      </c>
      <c r="M16" s="24">
        <f t="shared" si="2"/>
        <v>17136.666666666664</v>
      </c>
      <c r="N16" s="24">
        <f t="shared" si="2"/>
        <v>19278.75</v>
      </c>
      <c r="O16" s="24">
        <f t="shared" si="2"/>
        <v>21420.833333333336</v>
      </c>
      <c r="P16" s="24">
        <f t="shared" si="2"/>
        <v>23562.916666666664</v>
      </c>
      <c r="Q16" s="24">
        <f t="shared" si="2"/>
        <v>25705</v>
      </c>
      <c r="R16" s="24">
        <f>R15*(R9/12)</f>
        <v>760.91666666666663</v>
      </c>
      <c r="S16" s="24">
        <f t="shared" ref="S16:AC16" si="3">S15*(S9/12)</f>
        <v>1521.8333333333333</v>
      </c>
      <c r="T16" s="24">
        <f t="shared" si="3"/>
        <v>2282.75</v>
      </c>
      <c r="U16" s="24">
        <f t="shared" si="3"/>
        <v>3043.6666666666665</v>
      </c>
      <c r="V16" s="24">
        <f t="shared" si="3"/>
        <v>3804.5833333333335</v>
      </c>
      <c r="W16" s="24">
        <f t="shared" si="3"/>
        <v>4565.5</v>
      </c>
      <c r="X16" s="24">
        <f t="shared" si="3"/>
        <v>5326.416666666667</v>
      </c>
      <c r="Y16" s="24">
        <f t="shared" si="3"/>
        <v>6087.333333333333</v>
      </c>
      <c r="Z16" s="24">
        <f t="shared" si="3"/>
        <v>6848.25</v>
      </c>
      <c r="AA16" s="24">
        <f t="shared" si="3"/>
        <v>7609.166666666667</v>
      </c>
      <c r="AB16" s="24">
        <f t="shared" si="3"/>
        <v>8370.0833333333321</v>
      </c>
      <c r="AC16" s="24">
        <f t="shared" si="3"/>
        <v>9131</v>
      </c>
      <c r="AD16" s="25"/>
      <c r="AE16" s="185">
        <v>9</v>
      </c>
    </row>
    <row r="17" spans="1:31">
      <c r="A17" s="209" t="s">
        <v>70</v>
      </c>
      <c r="B17" s="19">
        <f>HLOOKUP($B$7,$F$8:$AC$75,AE17,FALSE)</f>
        <v>28530.300000000003</v>
      </c>
      <c r="E17" s="186"/>
      <c r="F17" s="21">
        <f>F11</f>
        <v>0</v>
      </c>
      <c r="G17" s="21">
        <f>F17+G11</f>
        <v>29.79</v>
      </c>
      <c r="H17" s="21">
        <f t="shared" ref="H17:Q17" si="4">G17+H11</f>
        <v>809.79</v>
      </c>
      <c r="I17" s="21">
        <f t="shared" si="4"/>
        <v>1719.49</v>
      </c>
      <c r="J17" s="21">
        <f t="shared" si="4"/>
        <v>2629.49</v>
      </c>
      <c r="K17" s="21">
        <f t="shared" si="4"/>
        <v>3238.39</v>
      </c>
      <c r="L17" s="21">
        <f t="shared" si="4"/>
        <v>3675.2860000000001</v>
      </c>
      <c r="M17" s="21">
        <f t="shared" si="4"/>
        <v>8635.7860000000001</v>
      </c>
      <c r="N17" s="21">
        <f t="shared" si="4"/>
        <v>13389.886</v>
      </c>
      <c r="O17" s="21">
        <f t="shared" si="4"/>
        <v>17399.986000000001</v>
      </c>
      <c r="P17" s="21">
        <f t="shared" si="4"/>
        <v>19467.222000000002</v>
      </c>
      <c r="Q17" s="21">
        <f t="shared" si="4"/>
        <v>28793.632000000001</v>
      </c>
      <c r="R17" s="21">
        <f>R11</f>
        <v>2918.9</v>
      </c>
      <c r="S17" s="21">
        <f t="shared" ref="S17" si="5">R17+S11</f>
        <v>6989.5</v>
      </c>
      <c r="T17" s="21">
        <f>S17+T11</f>
        <v>9764.2000000000007</v>
      </c>
      <c r="U17" s="21">
        <f t="shared" ref="U17:AC17" si="6">T17+U11</f>
        <v>11757.2</v>
      </c>
      <c r="V17" s="21">
        <f t="shared" si="6"/>
        <v>21057.300000000003</v>
      </c>
      <c r="W17" s="21">
        <f t="shared" si="6"/>
        <v>23358.800000000003</v>
      </c>
      <c r="X17" s="21">
        <f t="shared" si="6"/>
        <v>24869.800000000003</v>
      </c>
      <c r="Y17" s="21">
        <f t="shared" si="6"/>
        <v>28530.300000000003</v>
      </c>
      <c r="Z17" s="21">
        <f t="shared" si="6"/>
        <v>28530.300000000003</v>
      </c>
      <c r="AA17" s="21">
        <f t="shared" si="6"/>
        <v>28530.300000000003</v>
      </c>
      <c r="AB17" s="21">
        <f t="shared" si="6"/>
        <v>28530.300000000003</v>
      </c>
      <c r="AC17" s="21">
        <f t="shared" si="6"/>
        <v>28530.300000000003</v>
      </c>
      <c r="AD17" s="63"/>
      <c r="AE17" s="185">
        <v>10</v>
      </c>
    </row>
    <row r="18" spans="1:31">
      <c r="A18" s="209" t="s">
        <v>12</v>
      </c>
      <c r="B18" s="19">
        <f>HLOOKUP($B$7,$F$8:$AC$75,AE18,FALSE)</f>
        <v>4015.8</v>
      </c>
      <c r="E18" s="208" t="s">
        <v>110</v>
      </c>
      <c r="F18" s="7">
        <v>4910.2420000000002</v>
      </c>
      <c r="G18" s="7">
        <v>5219.2</v>
      </c>
      <c r="H18" s="7">
        <v>2443</v>
      </c>
      <c r="I18" s="7">
        <v>2704</v>
      </c>
      <c r="J18" s="7">
        <v>3165</v>
      </c>
      <c r="K18" s="7">
        <v>5894</v>
      </c>
      <c r="L18" s="7">
        <v>4720.6549999999997</v>
      </c>
      <c r="M18" s="7">
        <v>7624</v>
      </c>
      <c r="N18" s="7">
        <v>4413</v>
      </c>
      <c r="O18" s="7">
        <v>5568.53</v>
      </c>
      <c r="P18" s="7">
        <v>4268.7</v>
      </c>
      <c r="Q18" s="7">
        <v>4392.2</v>
      </c>
      <c r="R18" s="7">
        <v>5565.8</v>
      </c>
      <c r="S18" s="7">
        <v>5186.1000000000004</v>
      </c>
      <c r="T18" s="7">
        <v>5513</v>
      </c>
      <c r="U18" s="7">
        <v>3278</v>
      </c>
      <c r="V18" s="339">
        <v>4508</v>
      </c>
      <c r="W18" s="410">
        <v>5234</v>
      </c>
      <c r="X18" s="7">
        <v>3521</v>
      </c>
      <c r="Y18" s="7">
        <v>4015.8</v>
      </c>
      <c r="Z18" s="7"/>
      <c r="AA18" s="7"/>
      <c r="AB18" s="7"/>
      <c r="AC18" s="7"/>
      <c r="AD18" s="63"/>
      <c r="AE18" s="185">
        <v>11</v>
      </c>
    </row>
    <row r="19" spans="1:31">
      <c r="A19" s="210" t="s">
        <v>39</v>
      </c>
      <c r="B19" s="50">
        <f>HLOOKUP($B$7,$F$8:$AC$75,AE19,FALSE)</f>
        <v>32546.100000000002</v>
      </c>
      <c r="C19" s="211"/>
      <c r="D19" s="211"/>
      <c r="E19" s="211"/>
      <c r="F19" s="26">
        <f>F17+F18</f>
        <v>4910.2420000000002</v>
      </c>
      <c r="G19" s="26">
        <f t="shared" ref="G19:Q19" si="7">G17+G18</f>
        <v>5248.99</v>
      </c>
      <c r="H19" s="26">
        <f t="shared" si="7"/>
        <v>3252.79</v>
      </c>
      <c r="I19" s="26">
        <f t="shared" si="7"/>
        <v>4423.49</v>
      </c>
      <c r="J19" s="26">
        <f t="shared" si="7"/>
        <v>5794.49</v>
      </c>
      <c r="K19" s="26">
        <f t="shared" si="7"/>
        <v>9132.39</v>
      </c>
      <c r="L19" s="26">
        <f t="shared" si="7"/>
        <v>8395.9409999999989</v>
      </c>
      <c r="M19" s="26">
        <f t="shared" si="7"/>
        <v>16259.786</v>
      </c>
      <c r="N19" s="26">
        <f t="shared" si="7"/>
        <v>17802.885999999999</v>
      </c>
      <c r="O19" s="26">
        <f t="shared" si="7"/>
        <v>22968.516</v>
      </c>
      <c r="P19" s="26">
        <f t="shared" si="7"/>
        <v>23735.922000000002</v>
      </c>
      <c r="Q19" s="26">
        <f t="shared" si="7"/>
        <v>33185.832000000002</v>
      </c>
      <c r="R19" s="26">
        <f>R17+R18</f>
        <v>8484.7000000000007</v>
      </c>
      <c r="S19" s="26">
        <f t="shared" ref="S19:AC19" si="8">S17+S18</f>
        <v>12175.6</v>
      </c>
      <c r="T19" s="26">
        <f t="shared" si="8"/>
        <v>15277.2</v>
      </c>
      <c r="U19" s="26">
        <f t="shared" si="8"/>
        <v>15035.2</v>
      </c>
      <c r="V19" s="26">
        <f t="shared" si="8"/>
        <v>25565.300000000003</v>
      </c>
      <c r="W19" s="26">
        <f t="shared" si="8"/>
        <v>28592.800000000003</v>
      </c>
      <c r="X19" s="26">
        <f t="shared" si="8"/>
        <v>28390.800000000003</v>
      </c>
      <c r="Y19" s="26">
        <f t="shared" si="8"/>
        <v>32546.100000000002</v>
      </c>
      <c r="Z19" s="26">
        <f t="shared" si="8"/>
        <v>28530.300000000003</v>
      </c>
      <c r="AA19" s="26">
        <f t="shared" si="8"/>
        <v>28530.300000000003</v>
      </c>
      <c r="AB19" s="26">
        <f t="shared" si="8"/>
        <v>28530.300000000003</v>
      </c>
      <c r="AC19" s="26">
        <f t="shared" si="8"/>
        <v>28530.300000000003</v>
      </c>
      <c r="AD19" s="25"/>
      <c r="AE19" s="185">
        <v>12</v>
      </c>
    </row>
    <row r="20" spans="1:31">
      <c r="A20" s="209" t="s">
        <v>105</v>
      </c>
      <c r="B20" s="86">
        <f>IFERROR(HLOOKUP($B$7,$F$8:$AC$75,AE20,FALSE),"-  ")</f>
        <v>3.1245537181031655</v>
      </c>
      <c r="F20" s="86">
        <f>IFERROR(F17/F15,"-  ")</f>
        <v>0</v>
      </c>
      <c r="G20" s="86">
        <f t="shared" ref="G20:Q20" si="9">IFERROR(G17/G15,"-  ")</f>
        <v>1.1589184983466251E-3</v>
      </c>
      <c r="H20" s="86">
        <f t="shared" si="9"/>
        <v>3.1503209492316671E-2</v>
      </c>
      <c r="I20" s="86">
        <f t="shared" si="9"/>
        <v>6.6893211437463532E-2</v>
      </c>
      <c r="J20" s="86">
        <f t="shared" si="9"/>
        <v>0.1022948842637619</v>
      </c>
      <c r="K20" s="86">
        <f t="shared" si="9"/>
        <v>0.12598288270764443</v>
      </c>
      <c r="L20" s="86">
        <f t="shared" si="9"/>
        <v>0.14297942034623615</v>
      </c>
      <c r="M20" s="86">
        <f t="shared" si="9"/>
        <v>0.33595744018673412</v>
      </c>
      <c r="N20" s="86">
        <f t="shared" si="9"/>
        <v>0.52090589379498153</v>
      </c>
      <c r="O20" s="86">
        <f t="shared" si="9"/>
        <v>0.67691056214744216</v>
      </c>
      <c r="P20" s="86">
        <f t="shared" si="9"/>
        <v>0.75733211437463532</v>
      </c>
      <c r="Q20" s="86">
        <f t="shared" si="9"/>
        <v>1.1201568566426765</v>
      </c>
      <c r="R20" s="86">
        <f>IFERROR(R17/R15,"-  ")</f>
        <v>0.31966925856970763</v>
      </c>
      <c r="S20" s="86">
        <f t="shared" ref="S20:AC20" si="10">IFERROR(S17/S15,"-  ")</f>
        <v>0.76546928047311358</v>
      </c>
      <c r="T20" s="86">
        <f t="shared" si="10"/>
        <v>1.0693461833315081</v>
      </c>
      <c r="U20" s="86">
        <f t="shared" si="10"/>
        <v>1.2876136239185194</v>
      </c>
      <c r="V20" s="86">
        <f t="shared" si="10"/>
        <v>2.3061329536742967</v>
      </c>
      <c r="W20" s="86">
        <f t="shared" si="10"/>
        <v>2.5581863979848869</v>
      </c>
      <c r="X20" s="86">
        <f t="shared" si="10"/>
        <v>2.7236666301609902</v>
      </c>
      <c r="Y20" s="86">
        <f t="shared" si="10"/>
        <v>3.1245537181031655</v>
      </c>
      <c r="Z20" s="86">
        <f t="shared" si="10"/>
        <v>3.1245537181031655</v>
      </c>
      <c r="AA20" s="86">
        <f t="shared" si="10"/>
        <v>3.1245537181031655</v>
      </c>
      <c r="AB20" s="86">
        <f t="shared" si="10"/>
        <v>3.1245537181031655</v>
      </c>
      <c r="AC20" s="86">
        <f t="shared" si="10"/>
        <v>3.1245537181031655</v>
      </c>
      <c r="AD20" s="95"/>
      <c r="AE20" s="185">
        <v>13</v>
      </c>
    </row>
    <row r="21" spans="1:31">
      <c r="A21" s="209" t="s">
        <v>106</v>
      </c>
      <c r="B21" s="86">
        <f>IFERROR(HLOOKUP($B$7,$F$8:$AC$75,AE21,FALSE),"-  ")</f>
        <v>3.5643522067681528</v>
      </c>
      <c r="F21" s="86">
        <f>IFERROR(F19/F15,"-  ")</f>
        <v>0.19102283602411982</v>
      </c>
      <c r="G21" s="86">
        <f t="shared" ref="G21:Q21" si="11">IFERROR(G19/G15,"-  ")</f>
        <v>0.20420112818517797</v>
      </c>
      <c r="H21" s="86">
        <f t="shared" si="11"/>
        <v>0.12654308500291772</v>
      </c>
      <c r="I21" s="86">
        <f t="shared" si="11"/>
        <v>0.172086753549893</v>
      </c>
      <c r="J21" s="86">
        <f t="shared" si="11"/>
        <v>0.22542268041237112</v>
      </c>
      <c r="K21" s="86">
        <f t="shared" si="11"/>
        <v>0.35527679439797705</v>
      </c>
      <c r="L21" s="86">
        <f t="shared" si="11"/>
        <v>0.32662676522077411</v>
      </c>
      <c r="M21" s="86">
        <f t="shared" si="11"/>
        <v>0.63255343318420543</v>
      </c>
      <c r="N21" s="86">
        <f t="shared" si="11"/>
        <v>0.69258455553394271</v>
      </c>
      <c r="O21" s="86">
        <f t="shared" si="11"/>
        <v>0.89354273487648317</v>
      </c>
      <c r="P21" s="86">
        <f t="shared" si="11"/>
        <v>0.92339708227971218</v>
      </c>
      <c r="Q21" s="86">
        <f t="shared" si="11"/>
        <v>1.2910263372884654</v>
      </c>
      <c r="R21" s="86">
        <f>IFERROR(R19/R15,"-  ")</f>
        <v>0.92921914357682622</v>
      </c>
      <c r="S21" s="86">
        <f t="shared" ref="S21:AC21" si="12">IFERROR(S19/S15,"-  ")</f>
        <v>1.3334355492279051</v>
      </c>
      <c r="T21" s="86">
        <f t="shared" si="12"/>
        <v>1.6731135691600045</v>
      </c>
      <c r="U21" s="86">
        <f t="shared" si="12"/>
        <v>1.6466104479246524</v>
      </c>
      <c r="V21" s="86">
        <f t="shared" si="12"/>
        <v>2.7998357244551531</v>
      </c>
      <c r="W21" s="86">
        <f t="shared" si="12"/>
        <v>3.1313985324717999</v>
      </c>
      <c r="X21" s="86">
        <f t="shared" si="12"/>
        <v>3.1092760924323737</v>
      </c>
      <c r="Y21" s="86">
        <f t="shared" si="12"/>
        <v>3.5643522067681528</v>
      </c>
      <c r="Z21" s="86">
        <f t="shared" si="12"/>
        <v>3.1245537181031655</v>
      </c>
      <c r="AA21" s="86">
        <f t="shared" si="12"/>
        <v>3.1245537181031655</v>
      </c>
      <c r="AB21" s="86">
        <f t="shared" si="12"/>
        <v>3.1245537181031655</v>
      </c>
      <c r="AC21" s="86">
        <f t="shared" si="12"/>
        <v>3.1245537181031655</v>
      </c>
      <c r="AD21" s="95"/>
      <c r="AE21" s="185">
        <v>14</v>
      </c>
    </row>
    <row r="22" spans="1:31">
      <c r="A22" s="209" t="s">
        <v>107</v>
      </c>
      <c r="B22" s="86">
        <f>IFERROR(HLOOKUP($B$7,$F$8:$AC$75,AE22,FALSE),"-  ")</f>
        <v>4.6868305771547485</v>
      </c>
      <c r="F22" s="86">
        <f>IFERROR(F17/F16,"-  ")</f>
        <v>0</v>
      </c>
      <c r="G22" s="86">
        <f t="shared" ref="G22:Q22" si="13">IFERROR(G17/G16,"-  ")</f>
        <v>6.9535109900797521E-3</v>
      </c>
      <c r="H22" s="86">
        <f t="shared" si="13"/>
        <v>0.12601283796926668</v>
      </c>
      <c r="I22" s="86">
        <f t="shared" si="13"/>
        <v>0.20067963431239061</v>
      </c>
      <c r="J22" s="86">
        <f t="shared" si="13"/>
        <v>0.24550772223302855</v>
      </c>
      <c r="K22" s="86">
        <f t="shared" si="13"/>
        <v>0.25196576541528887</v>
      </c>
      <c r="L22" s="86">
        <f t="shared" si="13"/>
        <v>0.24510757773640482</v>
      </c>
      <c r="M22" s="86">
        <f t="shared" si="13"/>
        <v>0.50393616028010124</v>
      </c>
      <c r="N22" s="86">
        <f t="shared" si="13"/>
        <v>0.69454119172664208</v>
      </c>
      <c r="O22" s="86">
        <f t="shared" si="13"/>
        <v>0.81229267457693055</v>
      </c>
      <c r="P22" s="86">
        <f t="shared" si="13"/>
        <v>0.82618048840869318</v>
      </c>
      <c r="Q22" s="86">
        <f t="shared" si="13"/>
        <v>1.1201568566426765</v>
      </c>
      <c r="R22" s="86">
        <f>IFERROR(R17/R16,"-  ")</f>
        <v>3.8360311028364915</v>
      </c>
      <c r="S22" s="86">
        <f t="shared" ref="S22:AC22" si="14">IFERROR(S17/S16,"-  ")</f>
        <v>4.5928156828386815</v>
      </c>
      <c r="T22" s="86">
        <f t="shared" si="14"/>
        <v>4.2773847333260324</v>
      </c>
      <c r="U22" s="86">
        <f t="shared" si="14"/>
        <v>3.8628408717555582</v>
      </c>
      <c r="V22" s="86">
        <f t="shared" si="14"/>
        <v>5.5347190888183118</v>
      </c>
      <c r="W22" s="86">
        <f t="shared" si="14"/>
        <v>5.1163727959697738</v>
      </c>
      <c r="X22" s="86">
        <f t="shared" si="14"/>
        <v>4.6691427945616972</v>
      </c>
      <c r="Y22" s="86">
        <f t="shared" si="14"/>
        <v>4.6868305771547485</v>
      </c>
      <c r="Z22" s="86">
        <f t="shared" si="14"/>
        <v>4.1660716241375537</v>
      </c>
      <c r="AA22" s="86">
        <f t="shared" si="14"/>
        <v>3.7494644617237984</v>
      </c>
      <c r="AB22" s="86">
        <f t="shared" si="14"/>
        <v>3.4086040561125444</v>
      </c>
      <c r="AC22" s="86">
        <f t="shared" si="14"/>
        <v>3.1245537181031655</v>
      </c>
      <c r="AD22" s="95"/>
      <c r="AE22" s="185">
        <v>15</v>
      </c>
    </row>
    <row r="23" spans="1:31">
      <c r="A23" s="204" t="s">
        <v>78</v>
      </c>
      <c r="B23" s="212"/>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5"/>
      <c r="AE23" s="185">
        <v>16</v>
      </c>
    </row>
    <row r="24" spans="1:31">
      <c r="A24" s="209" t="s">
        <v>71</v>
      </c>
      <c r="B24" s="73">
        <f>HLOOKUP($B$7,$F$8:$AC$75,AE24,FALSE)</f>
        <v>5.8962000000000003</v>
      </c>
      <c r="E24" s="214"/>
      <c r="F24" s="73">
        <f>F12</f>
        <v>0</v>
      </c>
      <c r="G24" s="73">
        <f t="shared" ref="G24:Q24" si="15">F24+G12</f>
        <v>4.0000000000000001E-3</v>
      </c>
      <c r="H24" s="73">
        <f t="shared" si="15"/>
        <v>0.154</v>
      </c>
      <c r="I24" s="73">
        <f t="shared" si="15"/>
        <v>0.22999999999999998</v>
      </c>
      <c r="J24" s="73">
        <f t="shared" si="15"/>
        <v>0.45750000000000002</v>
      </c>
      <c r="K24" s="73">
        <f t="shared" si="15"/>
        <v>0.60950000000000004</v>
      </c>
      <c r="L24" s="73">
        <f t="shared" si="15"/>
        <v>0.75950000000000006</v>
      </c>
      <c r="M24" s="73">
        <f t="shared" si="15"/>
        <v>1.7895000000000001</v>
      </c>
      <c r="N24" s="73">
        <f t="shared" si="15"/>
        <v>2.4435000000000002</v>
      </c>
      <c r="O24" s="73">
        <f t="shared" si="15"/>
        <v>3.0355000000000003</v>
      </c>
      <c r="P24" s="73">
        <f t="shared" si="15"/>
        <v>3.5925000000000002</v>
      </c>
      <c r="Q24" s="73">
        <f t="shared" si="15"/>
        <v>5.3514999999999997</v>
      </c>
      <c r="R24" s="73">
        <f>R12</f>
        <v>0.36099999999999999</v>
      </c>
      <c r="S24" s="73">
        <f t="shared" ref="S24:AC24" si="16">R24+S12</f>
        <v>1.0691999999999999</v>
      </c>
      <c r="T24" s="73">
        <f t="shared" si="16"/>
        <v>1.7591999999999999</v>
      </c>
      <c r="U24" s="73">
        <f t="shared" si="16"/>
        <v>2.1711999999999998</v>
      </c>
      <c r="V24" s="73">
        <f t="shared" si="16"/>
        <v>4.3811999999999998</v>
      </c>
      <c r="W24" s="73">
        <f t="shared" si="16"/>
        <v>4.6482000000000001</v>
      </c>
      <c r="X24" s="73">
        <f t="shared" si="16"/>
        <v>4.9081999999999999</v>
      </c>
      <c r="Y24" s="73">
        <f t="shared" si="16"/>
        <v>5.8962000000000003</v>
      </c>
      <c r="Z24" s="73">
        <f t="shared" si="16"/>
        <v>5.8962000000000003</v>
      </c>
      <c r="AA24" s="73">
        <f t="shared" si="16"/>
        <v>5.8962000000000003</v>
      </c>
      <c r="AB24" s="73">
        <f t="shared" si="16"/>
        <v>5.8962000000000003</v>
      </c>
      <c r="AC24" s="73">
        <f t="shared" si="16"/>
        <v>5.8962000000000003</v>
      </c>
      <c r="AD24" s="25"/>
      <c r="AE24" s="185">
        <v>17</v>
      </c>
    </row>
    <row r="25" spans="1:31">
      <c r="A25" s="209" t="s">
        <v>13</v>
      </c>
      <c r="B25" s="73">
        <f>HLOOKUP($B$7,$F$8:$AC$75,AE25,FALSE)</f>
        <v>0.51600000000000001</v>
      </c>
      <c r="E25" s="208" t="s">
        <v>110</v>
      </c>
      <c r="F25" s="79">
        <v>1.0169999999999999</v>
      </c>
      <c r="G25" s="79">
        <v>0.69299999999999995</v>
      </c>
      <c r="H25" s="79">
        <v>0.58899999999999997</v>
      </c>
      <c r="I25" s="79">
        <v>0.23300000000000001</v>
      </c>
      <c r="J25" s="79">
        <v>0.76700000000000002</v>
      </c>
      <c r="K25" s="79">
        <v>0.79800000000000004</v>
      </c>
      <c r="L25" s="79">
        <v>1.18</v>
      </c>
      <c r="M25" s="79">
        <v>1.71</v>
      </c>
      <c r="N25" s="79">
        <v>1.0880000000000001</v>
      </c>
      <c r="O25" s="79">
        <v>0.65</v>
      </c>
      <c r="P25" s="79">
        <v>0</v>
      </c>
      <c r="Q25" s="79">
        <v>0.64600000000000002</v>
      </c>
      <c r="R25" s="79">
        <v>1.2</v>
      </c>
      <c r="S25" s="79">
        <v>1.5</v>
      </c>
      <c r="T25" s="79">
        <v>1.1000000000000001</v>
      </c>
      <c r="U25" s="79">
        <v>1.04</v>
      </c>
      <c r="V25" s="340">
        <v>0.57399999999999995</v>
      </c>
      <c r="W25" s="411">
        <v>1.21</v>
      </c>
      <c r="X25" s="79">
        <v>0.84599999999999997</v>
      </c>
      <c r="Y25" s="79">
        <v>0.51600000000000001</v>
      </c>
      <c r="Z25" s="79"/>
      <c r="AA25" s="79"/>
      <c r="AB25" s="79"/>
      <c r="AC25" s="79"/>
      <c r="AD25" s="25"/>
      <c r="AE25" s="185">
        <v>18</v>
      </c>
    </row>
    <row r="26" spans="1:31">
      <c r="A26" s="215" t="s">
        <v>22</v>
      </c>
      <c r="B26" s="81">
        <f>HLOOKUP($B$7,$F$8:$AC$75,AE26,FALSE)</f>
        <v>6.4122000000000003</v>
      </c>
      <c r="C26" s="211"/>
      <c r="D26" s="211"/>
      <c r="E26" s="216"/>
      <c r="F26" s="81">
        <f>F24+F25</f>
        <v>1.0169999999999999</v>
      </c>
      <c r="G26" s="81">
        <f>G24+G25</f>
        <v>0.69699999999999995</v>
      </c>
      <c r="H26" s="81">
        <f t="shared" ref="H26:Q26" si="17">H24+H25</f>
        <v>0.74299999999999999</v>
      </c>
      <c r="I26" s="81">
        <f>I24+I25</f>
        <v>0.46299999999999997</v>
      </c>
      <c r="J26" s="81">
        <f t="shared" si="17"/>
        <v>1.2244999999999999</v>
      </c>
      <c r="K26" s="81">
        <f t="shared" si="17"/>
        <v>1.4075000000000002</v>
      </c>
      <c r="L26" s="81">
        <f t="shared" si="17"/>
        <v>1.9395</v>
      </c>
      <c r="M26" s="81">
        <f t="shared" si="17"/>
        <v>3.4995000000000003</v>
      </c>
      <c r="N26" s="81">
        <f t="shared" si="17"/>
        <v>3.5315000000000003</v>
      </c>
      <c r="O26" s="81">
        <f t="shared" si="17"/>
        <v>3.6855000000000002</v>
      </c>
      <c r="P26" s="81">
        <f t="shared" si="17"/>
        <v>3.5925000000000002</v>
      </c>
      <c r="Q26" s="81">
        <f t="shared" si="17"/>
        <v>5.9974999999999996</v>
      </c>
      <c r="R26" s="81">
        <f>R24+R25</f>
        <v>1.5609999999999999</v>
      </c>
      <c r="S26" s="81">
        <f>S24+S25</f>
        <v>2.5691999999999999</v>
      </c>
      <c r="T26" s="81">
        <f t="shared" ref="T26" si="18">T24+T25</f>
        <v>2.8592</v>
      </c>
      <c r="U26" s="81">
        <f>U24+U25</f>
        <v>3.2111999999999998</v>
      </c>
      <c r="V26" s="81">
        <f t="shared" ref="V26:AC26" si="19">V24+V25</f>
        <v>4.9551999999999996</v>
      </c>
      <c r="W26" s="81">
        <f t="shared" si="19"/>
        <v>5.8582000000000001</v>
      </c>
      <c r="X26" s="81">
        <f t="shared" si="19"/>
        <v>5.7542</v>
      </c>
      <c r="Y26" s="81">
        <f t="shared" si="19"/>
        <v>6.4122000000000003</v>
      </c>
      <c r="Z26" s="81">
        <f t="shared" si="19"/>
        <v>5.8962000000000003</v>
      </c>
      <c r="AA26" s="81">
        <f t="shared" si="19"/>
        <v>5.8962000000000003</v>
      </c>
      <c r="AB26" s="81">
        <f t="shared" si="19"/>
        <v>5.8962000000000003</v>
      </c>
      <c r="AC26" s="81">
        <f t="shared" si="19"/>
        <v>5.8962000000000003</v>
      </c>
      <c r="AD26" s="25"/>
      <c r="AE26" s="185">
        <v>19</v>
      </c>
    </row>
    <row r="27" spans="1:31">
      <c r="A27" s="204" t="s">
        <v>79</v>
      </c>
      <c r="B27" s="205"/>
      <c r="F27" s="22"/>
      <c r="G27" s="22"/>
      <c r="H27" s="22"/>
      <c r="I27" s="22"/>
      <c r="J27" s="22"/>
      <c r="K27" s="22"/>
      <c r="L27" s="22"/>
      <c r="M27" s="22"/>
      <c r="N27" s="22"/>
      <c r="O27" s="22"/>
      <c r="P27" s="22"/>
      <c r="Q27" s="22"/>
      <c r="R27" s="22"/>
      <c r="S27" s="22"/>
      <c r="T27" s="22"/>
      <c r="U27" s="22"/>
      <c r="V27" s="22"/>
      <c r="W27" s="22"/>
      <c r="X27" s="22"/>
      <c r="Y27" s="22"/>
      <c r="Z27" s="22"/>
      <c r="AA27" s="22"/>
      <c r="AB27" s="22"/>
      <c r="AC27" s="22"/>
      <c r="AD27" s="25"/>
      <c r="AE27" s="185">
        <v>20</v>
      </c>
    </row>
    <row r="28" spans="1:31">
      <c r="A28" s="209" t="s">
        <v>67</v>
      </c>
      <c r="B28" s="19">
        <f>HLOOKUP($B$7,$F$8:$AC$75,AE28,FALSE)</f>
        <v>-36374.300000000003</v>
      </c>
      <c r="F28" s="217">
        <f>F13</f>
        <v>0</v>
      </c>
      <c r="G28" s="217">
        <f t="shared" ref="G28:Q28" si="20">F28+G13</f>
        <v>-556</v>
      </c>
      <c r="H28" s="217">
        <f t="shared" si="20"/>
        <v>-1222</v>
      </c>
      <c r="I28" s="217">
        <f t="shared" si="20"/>
        <v>-1573.6</v>
      </c>
      <c r="J28" s="217">
        <f t="shared" si="20"/>
        <v>-2200.6</v>
      </c>
      <c r="K28" s="217">
        <f t="shared" si="20"/>
        <v>-2486.6</v>
      </c>
      <c r="L28" s="217">
        <f t="shared" si="20"/>
        <v>-2870.4</v>
      </c>
      <c r="M28" s="217">
        <f t="shared" si="20"/>
        <v>-4120.3999999999996</v>
      </c>
      <c r="N28" s="217">
        <f t="shared" si="20"/>
        <v>-6854.4</v>
      </c>
      <c r="O28" s="217">
        <f t="shared" si="20"/>
        <v>-9641.4</v>
      </c>
      <c r="P28" s="217">
        <f t="shared" si="20"/>
        <v>-11050.4</v>
      </c>
      <c r="Q28" s="217">
        <f t="shared" si="20"/>
        <v>-14146.4</v>
      </c>
      <c r="R28" s="217">
        <f>R13</f>
        <v>-1037</v>
      </c>
      <c r="S28" s="217">
        <f t="shared" ref="S28:AC28" si="21">R28+S13</f>
        <v>-6434.3</v>
      </c>
      <c r="T28" s="217">
        <f t="shared" si="21"/>
        <v>-9134.2999999999993</v>
      </c>
      <c r="U28" s="217">
        <f t="shared" si="21"/>
        <v>-22800.3</v>
      </c>
      <c r="V28" s="217">
        <f t="shared" si="21"/>
        <v>-29065.3</v>
      </c>
      <c r="W28" s="217">
        <f t="shared" si="21"/>
        <v>-31265.3</v>
      </c>
      <c r="X28" s="217">
        <f t="shared" si="21"/>
        <v>-32157.3</v>
      </c>
      <c r="Y28" s="217">
        <f t="shared" si="21"/>
        <v>-36374.300000000003</v>
      </c>
      <c r="Z28" s="217">
        <f t="shared" si="21"/>
        <v>-36374.300000000003</v>
      </c>
      <c r="AA28" s="217">
        <f t="shared" si="21"/>
        <v>-36374.300000000003</v>
      </c>
      <c r="AB28" s="217">
        <f t="shared" si="21"/>
        <v>-36374.300000000003</v>
      </c>
      <c r="AC28" s="217">
        <f t="shared" si="21"/>
        <v>-36374.300000000003</v>
      </c>
      <c r="AD28" s="203"/>
      <c r="AE28" s="185">
        <v>21</v>
      </c>
    </row>
    <row r="29" spans="1:31">
      <c r="A29" s="209" t="s">
        <v>9</v>
      </c>
      <c r="B29" s="19">
        <f>HLOOKUP($B$7,$F$8:$AC$75,AE29,FALSE)</f>
        <v>0</v>
      </c>
      <c r="E29" s="208" t="s">
        <v>110</v>
      </c>
      <c r="F29" s="7">
        <v>0</v>
      </c>
      <c r="G29" s="7">
        <v>0</v>
      </c>
      <c r="H29" s="7">
        <v>0</v>
      </c>
      <c r="I29" s="7">
        <v>0</v>
      </c>
      <c r="J29" s="7">
        <v>0</v>
      </c>
      <c r="K29" s="7">
        <v>0</v>
      </c>
      <c r="L29" s="7">
        <v>0</v>
      </c>
      <c r="M29" s="7">
        <v>0</v>
      </c>
      <c r="N29" s="7">
        <v>0</v>
      </c>
      <c r="O29" s="7">
        <v>0</v>
      </c>
      <c r="P29" s="7">
        <v>0</v>
      </c>
      <c r="Q29" s="7">
        <v>0</v>
      </c>
      <c r="R29" s="7">
        <v>0</v>
      </c>
      <c r="S29" s="7">
        <v>0</v>
      </c>
      <c r="T29" s="7">
        <v>0</v>
      </c>
      <c r="U29" s="7">
        <v>0</v>
      </c>
      <c r="V29" s="7">
        <v>0</v>
      </c>
      <c r="W29" s="7">
        <v>0</v>
      </c>
      <c r="X29" s="7">
        <v>0</v>
      </c>
      <c r="Y29" s="423">
        <v>0</v>
      </c>
      <c r="Z29" s="7"/>
      <c r="AA29" s="7"/>
      <c r="AB29" s="7"/>
      <c r="AC29" s="7"/>
      <c r="AD29" s="203"/>
      <c r="AE29" s="185">
        <v>22</v>
      </c>
    </row>
    <row r="30" spans="1:31">
      <c r="A30" s="215" t="s">
        <v>38</v>
      </c>
      <c r="B30" s="50">
        <f>HLOOKUP($B$7,$F$8:$AC$75,AE30,FALSE)</f>
        <v>-36374.300000000003</v>
      </c>
      <c r="C30" s="211"/>
      <c r="D30" s="211"/>
      <c r="E30" s="211"/>
      <c r="F30" s="218">
        <f>F28+F29</f>
        <v>0</v>
      </c>
      <c r="G30" s="218">
        <f t="shared" ref="G30:P30" si="22">G28+G29</f>
        <v>-556</v>
      </c>
      <c r="H30" s="218">
        <f t="shared" si="22"/>
        <v>-1222</v>
      </c>
      <c r="I30" s="218">
        <f t="shared" si="22"/>
        <v>-1573.6</v>
      </c>
      <c r="J30" s="218">
        <f t="shared" si="22"/>
        <v>-2200.6</v>
      </c>
      <c r="K30" s="218">
        <f t="shared" si="22"/>
        <v>-2486.6</v>
      </c>
      <c r="L30" s="218">
        <f t="shared" si="22"/>
        <v>-2870.4</v>
      </c>
      <c r="M30" s="218">
        <f t="shared" si="22"/>
        <v>-4120.3999999999996</v>
      </c>
      <c r="N30" s="218">
        <f t="shared" si="22"/>
        <v>-6854.4</v>
      </c>
      <c r="O30" s="218">
        <f t="shared" si="22"/>
        <v>-9641.4</v>
      </c>
      <c r="P30" s="218">
        <f t="shared" si="22"/>
        <v>-11050.4</v>
      </c>
      <c r="Q30" s="218">
        <f>Q28+Q29</f>
        <v>-14146.4</v>
      </c>
      <c r="R30" s="218">
        <f>R28+R29</f>
        <v>-1037</v>
      </c>
      <c r="S30" s="218">
        <f t="shared" ref="S30:AB30" si="23">S28+S29</f>
        <v>-6434.3</v>
      </c>
      <c r="T30" s="218">
        <f t="shared" si="23"/>
        <v>-9134.2999999999993</v>
      </c>
      <c r="U30" s="218">
        <f t="shared" si="23"/>
        <v>-22800.3</v>
      </c>
      <c r="V30" s="218">
        <f t="shared" si="23"/>
        <v>-29065.3</v>
      </c>
      <c r="W30" s="218">
        <f t="shared" si="23"/>
        <v>-31265.3</v>
      </c>
      <c r="X30" s="218">
        <f t="shared" si="23"/>
        <v>-32157.3</v>
      </c>
      <c r="Y30" s="218">
        <f t="shared" si="23"/>
        <v>-36374.300000000003</v>
      </c>
      <c r="Z30" s="218">
        <f t="shared" si="23"/>
        <v>-36374.300000000003</v>
      </c>
      <c r="AA30" s="218">
        <f t="shared" si="23"/>
        <v>-36374.300000000003</v>
      </c>
      <c r="AB30" s="218">
        <f t="shared" si="23"/>
        <v>-36374.300000000003</v>
      </c>
      <c r="AC30" s="218">
        <f>AC28+AC29</f>
        <v>-36374.300000000003</v>
      </c>
      <c r="AD30" s="203"/>
      <c r="AE30" s="185">
        <v>23</v>
      </c>
    </row>
    <row r="31" spans="1:31">
      <c r="A31" s="204" t="s">
        <v>81</v>
      </c>
      <c r="B31" s="205"/>
      <c r="F31" s="22"/>
      <c r="G31" s="22"/>
      <c r="H31" s="22"/>
      <c r="I31" s="22"/>
      <c r="J31" s="22"/>
      <c r="K31" s="22"/>
      <c r="L31" s="22"/>
      <c r="M31" s="22"/>
      <c r="N31" s="22"/>
      <c r="O31" s="22"/>
      <c r="P31" s="22"/>
      <c r="Q31" s="22"/>
      <c r="R31" s="22"/>
      <c r="S31" s="22"/>
      <c r="T31" s="22"/>
      <c r="U31" s="22"/>
      <c r="V31" s="22"/>
      <c r="W31" s="22"/>
      <c r="X31" s="22"/>
      <c r="Y31" s="22"/>
      <c r="Z31" s="22"/>
      <c r="AA31" s="22"/>
      <c r="AB31" s="22"/>
      <c r="AC31" s="22"/>
      <c r="AD31" s="25"/>
      <c r="AE31" s="185">
        <v>24</v>
      </c>
    </row>
    <row r="32" spans="1:31">
      <c r="A32" s="219" t="s">
        <v>40</v>
      </c>
      <c r="B32" s="48">
        <f t="shared" ref="B32:B40" si="24">HLOOKUP($B$7,$F$8:$AC$75,AE32,FALSE)</f>
        <v>7163.55</v>
      </c>
      <c r="E32" s="208" t="s">
        <v>24</v>
      </c>
      <c r="F32" s="9">
        <v>1032.71</v>
      </c>
      <c r="G32" s="9">
        <v>22783.78</v>
      </c>
      <c r="H32" s="9">
        <v>7234.2599999999993</v>
      </c>
      <c r="I32" s="9">
        <v>10076.279999999999</v>
      </c>
      <c r="J32" s="9">
        <v>7508.01</v>
      </c>
      <c r="K32" s="9">
        <v>8944.869999999999</v>
      </c>
      <c r="L32" s="9">
        <v>72453.14</v>
      </c>
      <c r="M32" s="9">
        <v>123869.23999999999</v>
      </c>
      <c r="N32" s="9">
        <v>34948.31</v>
      </c>
      <c r="O32" s="9">
        <v>6493.91</v>
      </c>
      <c r="P32" s="9">
        <v>5441.49</v>
      </c>
      <c r="Q32" s="9">
        <v>16633.100000000002</v>
      </c>
      <c r="R32" s="9">
        <v>12825.519999999999</v>
      </c>
      <c r="S32" s="9">
        <v>6361.4000000000005</v>
      </c>
      <c r="T32" s="9">
        <v>6821.5999999999985</v>
      </c>
      <c r="U32" s="9">
        <v>6508.4400000000005</v>
      </c>
      <c r="V32" s="350">
        <v>6213.96</v>
      </c>
      <c r="W32" s="9">
        <v>6078.65</v>
      </c>
      <c r="X32" s="365">
        <v>-4234.0399999999981</v>
      </c>
      <c r="Y32" s="365">
        <v>7163.55</v>
      </c>
      <c r="Z32" s="9"/>
      <c r="AA32" s="9"/>
      <c r="AB32" s="9"/>
      <c r="AC32" s="9"/>
      <c r="AD32" s="83">
        <f t="shared" ref="AD32:AD39" si="25">SUM(F32:AC32)</f>
        <v>365158.18</v>
      </c>
      <c r="AE32" s="185">
        <v>25</v>
      </c>
    </row>
    <row r="33" spans="1:31">
      <c r="A33" s="219" t="s">
        <v>41</v>
      </c>
      <c r="B33" s="48">
        <f t="shared" si="24"/>
        <v>10443.75</v>
      </c>
      <c r="E33" s="208" t="s">
        <v>24</v>
      </c>
      <c r="F33" s="9">
        <v>0</v>
      </c>
      <c r="G33" s="9">
        <v>0</v>
      </c>
      <c r="H33" s="9">
        <v>0</v>
      </c>
      <c r="I33" s="9">
        <v>0</v>
      </c>
      <c r="J33" s="9">
        <v>0</v>
      </c>
      <c r="K33" s="9">
        <v>0</v>
      </c>
      <c r="L33" s="9">
        <v>0</v>
      </c>
      <c r="M33" s="9">
        <v>406.2</v>
      </c>
      <c r="N33" s="9">
        <v>490.99</v>
      </c>
      <c r="O33" s="9">
        <v>775.46</v>
      </c>
      <c r="P33" s="9">
        <v>834</v>
      </c>
      <c r="Q33" s="9">
        <v>830.98</v>
      </c>
      <c r="R33" s="9">
        <v>553.94999999999993</v>
      </c>
      <c r="S33" s="9">
        <v>623.26</v>
      </c>
      <c r="T33" s="9">
        <v>969.49</v>
      </c>
      <c r="U33" s="9">
        <v>754.61</v>
      </c>
      <c r="V33" s="350">
        <v>154.06</v>
      </c>
      <c r="W33" s="9">
        <v>-423.74</v>
      </c>
      <c r="X33" s="365">
        <v>5749.84</v>
      </c>
      <c r="Y33" s="365">
        <v>10443.75</v>
      </c>
      <c r="Z33" s="9"/>
      <c r="AA33" s="9"/>
      <c r="AB33" s="9"/>
      <c r="AC33" s="9"/>
      <c r="AD33" s="83">
        <f t="shared" si="25"/>
        <v>22162.85</v>
      </c>
      <c r="AE33" s="185">
        <v>26</v>
      </c>
    </row>
    <row r="34" spans="1:31">
      <c r="A34" s="219" t="s">
        <v>42</v>
      </c>
      <c r="B34" s="48">
        <f t="shared" si="24"/>
        <v>7669.33</v>
      </c>
      <c r="E34" s="208" t="s">
        <v>24</v>
      </c>
      <c r="F34" s="9">
        <v>488.11</v>
      </c>
      <c r="G34" s="9">
        <v>1270.4100000000001</v>
      </c>
      <c r="H34" s="9">
        <v>1396.06</v>
      </c>
      <c r="I34" s="9">
        <v>11708.949999999999</v>
      </c>
      <c r="J34" s="9">
        <v>1953.06</v>
      </c>
      <c r="K34" s="9">
        <v>19288.330000000002</v>
      </c>
      <c r="L34" s="9">
        <v>0</v>
      </c>
      <c r="M34" s="9">
        <v>9956.9500000000007</v>
      </c>
      <c r="N34" s="9">
        <v>55903.979999999981</v>
      </c>
      <c r="O34" s="9">
        <v>6600.44</v>
      </c>
      <c r="P34" s="9">
        <v>14820.95</v>
      </c>
      <c r="Q34" s="9">
        <v>14352.279999999999</v>
      </c>
      <c r="R34" s="9">
        <v>5277.61</v>
      </c>
      <c r="S34" s="9">
        <v>56355.80000000001</v>
      </c>
      <c r="T34" s="9">
        <v>115532.85999999999</v>
      </c>
      <c r="U34" s="9">
        <v>2556.19</v>
      </c>
      <c r="V34" s="350">
        <v>13500.81</v>
      </c>
      <c r="W34" s="9">
        <v>29773.83</v>
      </c>
      <c r="X34" s="365">
        <v>59131.930000000008</v>
      </c>
      <c r="Y34" s="365">
        <v>7669.33</v>
      </c>
      <c r="Z34" s="9"/>
      <c r="AA34" s="9"/>
      <c r="AB34" s="9"/>
      <c r="AC34" s="9"/>
      <c r="AD34" s="83">
        <f t="shared" si="25"/>
        <v>427537.87999999995</v>
      </c>
      <c r="AE34" s="185">
        <v>27</v>
      </c>
    </row>
    <row r="35" spans="1:31">
      <c r="A35" s="219" t="s">
        <v>43</v>
      </c>
      <c r="B35" s="48">
        <f t="shared" si="24"/>
        <v>0</v>
      </c>
      <c r="E35" s="208" t="s">
        <v>24</v>
      </c>
      <c r="F35" s="9">
        <v>0</v>
      </c>
      <c r="G35" s="9">
        <v>0</v>
      </c>
      <c r="H35" s="9">
        <v>0</v>
      </c>
      <c r="I35" s="9">
        <v>0</v>
      </c>
      <c r="J35" s="9">
        <v>0</v>
      </c>
      <c r="K35" s="9">
        <v>0</v>
      </c>
      <c r="L35" s="9">
        <v>0</v>
      </c>
      <c r="M35" s="9">
        <v>0</v>
      </c>
      <c r="N35" s="9">
        <v>0</v>
      </c>
      <c r="O35" s="9">
        <v>0</v>
      </c>
      <c r="P35" s="9">
        <v>0</v>
      </c>
      <c r="Q35" s="9">
        <v>0</v>
      </c>
      <c r="R35" s="9">
        <v>0</v>
      </c>
      <c r="S35" s="9">
        <v>0</v>
      </c>
      <c r="T35" s="9">
        <v>0</v>
      </c>
      <c r="U35" s="9">
        <v>0</v>
      </c>
      <c r="V35" s="350">
        <v>700</v>
      </c>
      <c r="W35" s="9">
        <v>0</v>
      </c>
      <c r="X35" s="365">
        <v>0</v>
      </c>
      <c r="Y35" s="365">
        <v>0</v>
      </c>
      <c r="Z35" s="9"/>
      <c r="AA35" s="9"/>
      <c r="AB35" s="9"/>
      <c r="AC35" s="9"/>
      <c r="AD35" s="83">
        <f t="shared" si="25"/>
        <v>700</v>
      </c>
      <c r="AE35" s="185">
        <v>28</v>
      </c>
    </row>
    <row r="36" spans="1:31">
      <c r="A36" s="219" t="s">
        <v>44</v>
      </c>
      <c r="B36" s="48">
        <f t="shared" si="24"/>
        <v>506723.4599999999</v>
      </c>
      <c r="E36" s="208" t="s">
        <v>24</v>
      </c>
      <c r="F36" s="9">
        <v>0</v>
      </c>
      <c r="G36" s="9">
        <v>15514.3</v>
      </c>
      <c r="H36" s="9">
        <v>122330.34</v>
      </c>
      <c r="I36" s="9">
        <v>144152.28</v>
      </c>
      <c r="J36" s="9">
        <v>158029.94</v>
      </c>
      <c r="K36" s="9">
        <v>84178.65</v>
      </c>
      <c r="L36" s="9">
        <v>144621.60000000003</v>
      </c>
      <c r="M36" s="9">
        <v>648923.26999999979</v>
      </c>
      <c r="N36" s="9">
        <v>275982.21999999997</v>
      </c>
      <c r="O36" s="9">
        <v>548508.87999999989</v>
      </c>
      <c r="P36" s="9">
        <v>635514.52000000014</v>
      </c>
      <c r="Q36" s="9">
        <v>787503.02999999991</v>
      </c>
      <c r="R36" s="9">
        <v>429474.17</v>
      </c>
      <c r="S36" s="9">
        <v>654719.97999999986</v>
      </c>
      <c r="T36" s="350">
        <v>331580.7</v>
      </c>
      <c r="U36" s="350">
        <v>328672.78000000003</v>
      </c>
      <c r="V36" s="350">
        <v>1208677.9200000002</v>
      </c>
      <c r="W36" s="365">
        <v>342740.1</v>
      </c>
      <c r="X36" s="365">
        <v>253949.11</v>
      </c>
      <c r="Y36" s="365">
        <v>506723.4599999999</v>
      </c>
      <c r="Z36" s="9"/>
      <c r="AA36" s="9"/>
      <c r="AB36" s="9"/>
      <c r="AC36" s="9"/>
      <c r="AD36" s="83">
        <f t="shared" si="25"/>
        <v>7621797.2499999991</v>
      </c>
      <c r="AE36" s="185">
        <v>29</v>
      </c>
    </row>
    <row r="37" spans="1:31">
      <c r="A37" s="219" t="s">
        <v>45</v>
      </c>
      <c r="B37" s="48">
        <f t="shared" si="24"/>
        <v>0</v>
      </c>
      <c r="E37" s="208" t="s">
        <v>24</v>
      </c>
      <c r="F37" s="9">
        <v>0</v>
      </c>
      <c r="G37" s="9">
        <v>0</v>
      </c>
      <c r="H37" s="9">
        <v>0</v>
      </c>
      <c r="I37" s="9">
        <v>173512.24</v>
      </c>
      <c r="J37" s="9">
        <v>0</v>
      </c>
      <c r="K37" s="9">
        <v>99154.91</v>
      </c>
      <c r="L37" s="9">
        <v>0</v>
      </c>
      <c r="M37" s="9">
        <v>0</v>
      </c>
      <c r="N37" s="9">
        <v>68518.289999999979</v>
      </c>
      <c r="O37" s="9">
        <v>0</v>
      </c>
      <c r="P37" s="9">
        <v>105282.76</v>
      </c>
      <c r="Q37" s="9">
        <v>168817.24</v>
      </c>
      <c r="R37" s="9">
        <v>0</v>
      </c>
      <c r="S37" s="9">
        <v>403308.52</v>
      </c>
      <c r="T37" s="9">
        <v>12531.51</v>
      </c>
      <c r="U37" s="9">
        <v>0</v>
      </c>
      <c r="V37" s="350">
        <v>295744.15999999997</v>
      </c>
      <c r="W37" s="9">
        <v>77.13</v>
      </c>
      <c r="X37" s="365">
        <v>74389.540000000168</v>
      </c>
      <c r="Y37" s="365">
        <v>0</v>
      </c>
      <c r="Z37" s="9"/>
      <c r="AA37" s="9"/>
      <c r="AB37" s="9"/>
      <c r="AC37" s="9"/>
      <c r="AD37" s="83">
        <f t="shared" si="25"/>
        <v>1401336.3</v>
      </c>
      <c r="AE37" s="185">
        <v>30</v>
      </c>
    </row>
    <row r="38" spans="1:31">
      <c r="A38" s="219" t="s">
        <v>46</v>
      </c>
      <c r="B38" s="48">
        <f t="shared" si="24"/>
        <v>125</v>
      </c>
      <c r="E38" s="208" t="s">
        <v>24</v>
      </c>
      <c r="F38" s="9">
        <v>0</v>
      </c>
      <c r="G38" s="9">
        <v>0</v>
      </c>
      <c r="H38" s="9">
        <v>0</v>
      </c>
      <c r="I38" s="9">
        <v>0</v>
      </c>
      <c r="J38" s="9">
        <v>0</v>
      </c>
      <c r="K38" s="9">
        <v>0</v>
      </c>
      <c r="L38" s="9">
        <v>0</v>
      </c>
      <c r="M38" s="9">
        <v>17.46</v>
      </c>
      <c r="N38" s="9">
        <v>0</v>
      </c>
      <c r="O38" s="9">
        <v>0</v>
      </c>
      <c r="P38" s="9">
        <v>0</v>
      </c>
      <c r="Q38" s="9">
        <v>0</v>
      </c>
      <c r="R38" s="9">
        <v>0</v>
      </c>
      <c r="S38" s="9">
        <v>0</v>
      </c>
      <c r="T38" s="9">
        <v>0</v>
      </c>
      <c r="U38" s="9">
        <v>0</v>
      </c>
      <c r="V38" s="350">
        <v>0</v>
      </c>
      <c r="W38" s="9"/>
      <c r="X38" s="9"/>
      <c r="Y38" s="365">
        <v>125</v>
      </c>
      <c r="Z38" s="9"/>
      <c r="AA38" s="9"/>
      <c r="AB38" s="9"/>
      <c r="AC38" s="9"/>
      <c r="AD38" s="83">
        <f t="shared" si="25"/>
        <v>142.46</v>
      </c>
      <c r="AE38" s="185">
        <v>31</v>
      </c>
    </row>
    <row r="39" spans="1:31">
      <c r="A39" s="219" t="s">
        <v>82</v>
      </c>
      <c r="B39" s="48">
        <f t="shared" si="24"/>
        <v>0</v>
      </c>
      <c r="E39" s="208" t="s">
        <v>24</v>
      </c>
      <c r="F39" s="9"/>
      <c r="G39" s="9"/>
      <c r="H39" s="9"/>
      <c r="I39" s="9"/>
      <c r="J39" s="9"/>
      <c r="K39" s="9"/>
      <c r="L39" s="9"/>
      <c r="M39" s="9"/>
      <c r="N39" s="9"/>
      <c r="O39" s="9"/>
      <c r="P39" s="9"/>
      <c r="Q39" s="9"/>
      <c r="R39" s="9"/>
      <c r="S39" s="9"/>
      <c r="T39" s="9"/>
      <c r="U39" s="9"/>
      <c r="V39" s="9"/>
      <c r="W39" s="9"/>
      <c r="X39" s="9"/>
      <c r="Y39" s="9"/>
      <c r="Z39" s="9"/>
      <c r="AA39" s="9"/>
      <c r="AB39" s="9"/>
      <c r="AC39" s="9"/>
      <c r="AD39" s="83">
        <f t="shared" si="25"/>
        <v>0</v>
      </c>
      <c r="AE39" s="185">
        <v>32</v>
      </c>
    </row>
    <row r="40" spans="1:31">
      <c r="A40" s="215" t="s">
        <v>47</v>
      </c>
      <c r="B40" s="34">
        <f t="shared" si="24"/>
        <v>532125.08999999985</v>
      </c>
      <c r="C40" s="211"/>
      <c r="D40" s="211"/>
      <c r="E40" s="211"/>
      <c r="F40" s="220">
        <f>SUM(F32:F39)</f>
        <v>1520.8200000000002</v>
      </c>
      <c r="G40" s="220">
        <f>SUM(G32:G39)</f>
        <v>39568.49</v>
      </c>
      <c r="H40" s="220">
        <f t="shared" ref="H40:Q40" si="26">SUM(H32:H39)</f>
        <v>130960.66</v>
      </c>
      <c r="I40" s="220">
        <f t="shared" si="26"/>
        <v>339449.75</v>
      </c>
      <c r="J40" s="220">
        <f t="shared" si="26"/>
        <v>167491.01</v>
      </c>
      <c r="K40" s="220">
        <f t="shared" si="26"/>
        <v>211566.76</v>
      </c>
      <c r="L40" s="220">
        <f t="shared" si="26"/>
        <v>217074.74000000005</v>
      </c>
      <c r="M40" s="220">
        <f t="shared" si="26"/>
        <v>783173.11999999976</v>
      </c>
      <c r="N40" s="220">
        <f t="shared" si="26"/>
        <v>435843.78999999992</v>
      </c>
      <c r="O40" s="220">
        <f t="shared" si="26"/>
        <v>562378.68999999994</v>
      </c>
      <c r="P40" s="220">
        <f t="shared" si="26"/>
        <v>761893.7200000002</v>
      </c>
      <c r="Q40" s="220">
        <f t="shared" si="26"/>
        <v>988136.62999999989</v>
      </c>
      <c r="R40" s="220">
        <f>SUM(R32:R39)</f>
        <v>448131.25</v>
      </c>
      <c r="S40" s="220">
        <f>SUM(S32:S39)</f>
        <v>1121368.96</v>
      </c>
      <c r="T40" s="220">
        <f t="shared" ref="T40:AC40" si="27">SUM(T32:T39)</f>
        <v>467436.16000000003</v>
      </c>
      <c r="U40" s="220">
        <f t="shared" si="27"/>
        <v>338492.02</v>
      </c>
      <c r="V40" s="220">
        <f t="shared" si="27"/>
        <v>1524990.9100000001</v>
      </c>
      <c r="W40" s="220">
        <f t="shared" si="27"/>
        <v>378245.97</v>
      </c>
      <c r="X40" s="220">
        <f t="shared" si="27"/>
        <v>388986.38000000012</v>
      </c>
      <c r="Y40" s="220">
        <f t="shared" si="27"/>
        <v>532125.08999999985</v>
      </c>
      <c r="Z40" s="220">
        <f t="shared" si="27"/>
        <v>0</v>
      </c>
      <c r="AA40" s="220">
        <f t="shared" si="27"/>
        <v>0</v>
      </c>
      <c r="AB40" s="220">
        <f t="shared" si="27"/>
        <v>0</v>
      </c>
      <c r="AC40" s="220">
        <f t="shared" si="27"/>
        <v>0</v>
      </c>
      <c r="AD40" s="64">
        <f>SUM(F40:AC40)</f>
        <v>9838834.9200000018</v>
      </c>
      <c r="AE40" s="185">
        <v>33</v>
      </c>
    </row>
    <row r="41" spans="1:31">
      <c r="A41" s="204" t="s">
        <v>83</v>
      </c>
      <c r="B41" s="205"/>
      <c r="F41" s="22"/>
      <c r="G41" s="22"/>
      <c r="H41" s="22"/>
      <c r="I41" s="22"/>
      <c r="J41" s="22"/>
      <c r="K41" s="22"/>
      <c r="L41" s="22"/>
      <c r="M41" s="22"/>
      <c r="N41" s="22"/>
      <c r="O41" s="22"/>
      <c r="P41" s="22"/>
      <c r="Q41" s="22"/>
      <c r="R41" s="22"/>
      <c r="S41" s="22"/>
      <c r="T41" s="22"/>
      <c r="U41" s="22"/>
      <c r="V41" s="22"/>
      <c r="W41" s="22"/>
      <c r="X41" s="22"/>
      <c r="Y41" s="22"/>
      <c r="Z41" s="22"/>
      <c r="AA41" s="22"/>
      <c r="AB41" s="22"/>
      <c r="AC41" s="22"/>
      <c r="AD41" s="25"/>
      <c r="AE41" s="185">
        <v>34</v>
      </c>
    </row>
    <row r="42" spans="1:31">
      <c r="A42" s="219" t="s">
        <v>87</v>
      </c>
      <c r="B42" s="96">
        <f t="shared" ref="B42:B49" si="28">HLOOKUP($B$7,$F$8:$AC$75,AE42,FALSE)</f>
        <v>0</v>
      </c>
      <c r="E42" s="208" t="s">
        <v>110</v>
      </c>
      <c r="F42" s="9">
        <v>149179.08610757071</v>
      </c>
      <c r="G42" s="9">
        <v>128664.13764789879</v>
      </c>
      <c r="H42" s="9">
        <v>55790.612929612827</v>
      </c>
      <c r="I42" s="9">
        <v>56592.6776961176</v>
      </c>
      <c r="J42" s="9">
        <v>61690.963893217348</v>
      </c>
      <c r="K42" s="9">
        <v>114016.94536596512</v>
      </c>
      <c r="L42" s="9">
        <v>91459.385258443916</v>
      </c>
      <c r="M42" s="9">
        <v>143919.72281804518</v>
      </c>
      <c r="N42" s="9">
        <v>81442.177194510208</v>
      </c>
      <c r="O42" s="9">
        <v>102441.85723831216</v>
      </c>
      <c r="P42" s="9">
        <v>71274.766818540942</v>
      </c>
      <c r="Q42" s="9">
        <v>73022.585852165925</v>
      </c>
      <c r="R42" s="9">
        <v>69294.209999999992</v>
      </c>
      <c r="S42" s="9">
        <v>64566.945</v>
      </c>
      <c r="T42" s="9">
        <v>68636.849999999991</v>
      </c>
      <c r="U42" s="9">
        <v>40811.1</v>
      </c>
      <c r="V42" s="350">
        <v>56124.6</v>
      </c>
      <c r="W42" s="365">
        <v>65163.299999999996</v>
      </c>
      <c r="X42" s="9">
        <v>43836.45</v>
      </c>
      <c r="Y42" s="9">
        <v>0</v>
      </c>
      <c r="Z42" s="9"/>
      <c r="AA42" s="9"/>
      <c r="AB42" s="9"/>
      <c r="AC42" s="9"/>
      <c r="AD42" s="25"/>
      <c r="AE42" s="185">
        <v>35</v>
      </c>
    </row>
    <row r="43" spans="1:31">
      <c r="A43" s="219" t="s">
        <v>88</v>
      </c>
      <c r="B43" s="96">
        <f t="shared" si="28"/>
        <v>0</v>
      </c>
      <c r="E43" s="208" t="s">
        <v>110</v>
      </c>
      <c r="F43" s="9">
        <v>510.15299990761355</v>
      </c>
      <c r="G43" s="9">
        <v>2363.2364851081188</v>
      </c>
      <c r="H43" s="9">
        <v>1025.1991207438909</v>
      </c>
      <c r="I43" s="9">
        <v>1011.9777665595615</v>
      </c>
      <c r="J43" s="9">
        <v>1083.7983475554738</v>
      </c>
      <c r="K43" s="9">
        <v>1973.2794206191381</v>
      </c>
      <c r="L43" s="9">
        <v>1544.9647014012412</v>
      </c>
      <c r="M43" s="9">
        <v>2360.8279339473252</v>
      </c>
      <c r="N43" s="9">
        <v>1280.9339703266219</v>
      </c>
      <c r="O43" s="9">
        <v>1509.1621107678482</v>
      </c>
      <c r="P43" s="9">
        <v>985.76325953101127</v>
      </c>
      <c r="Q43" s="9">
        <v>937.09772445096701</v>
      </c>
      <c r="R43" s="9">
        <v>723.55400000000009</v>
      </c>
      <c r="S43" s="9">
        <v>674.1930000000001</v>
      </c>
      <c r="T43" s="9">
        <v>716.69</v>
      </c>
      <c r="U43" s="9">
        <v>426.14</v>
      </c>
      <c r="V43" s="350">
        <v>586.04</v>
      </c>
      <c r="W43" s="365">
        <v>680.42000000000007</v>
      </c>
      <c r="X43" s="9">
        <v>457.73</v>
      </c>
      <c r="Y43" s="9">
        <v>0</v>
      </c>
      <c r="Z43" s="9"/>
      <c r="AA43" s="9"/>
      <c r="AB43" s="9"/>
      <c r="AC43" s="9"/>
      <c r="AD43" s="25"/>
      <c r="AE43" s="185">
        <v>36</v>
      </c>
    </row>
    <row r="44" spans="1:31">
      <c r="A44" s="219" t="s">
        <v>89</v>
      </c>
      <c r="B44" s="96">
        <f t="shared" si="28"/>
        <v>0</v>
      </c>
      <c r="E44" s="208" t="s">
        <v>110</v>
      </c>
      <c r="F44" s="9">
        <v>48370.656888753714</v>
      </c>
      <c r="G44" s="9">
        <v>87993.071475928169</v>
      </c>
      <c r="H44" s="9">
        <v>37570.989793113018</v>
      </c>
      <c r="I44" s="9">
        <v>37508.042853671257</v>
      </c>
      <c r="J44" s="9">
        <v>40743.473278994126</v>
      </c>
      <c r="K44" s="9">
        <v>75133.541540492937</v>
      </c>
      <c r="L44" s="9">
        <v>59651.24101371604</v>
      </c>
      <c r="M44" s="9">
        <v>93787.709650715566</v>
      </c>
      <c r="N44" s="9">
        <v>54972.227094587659</v>
      </c>
      <c r="O44" s="9">
        <v>68850.042845034521</v>
      </c>
      <c r="P44" s="9">
        <v>48128.303111044588</v>
      </c>
      <c r="Q44" s="9">
        <v>78260.76238081968</v>
      </c>
      <c r="R44" s="9">
        <v>37402.175999999999</v>
      </c>
      <c r="S44" s="9">
        <v>34850.592000000004</v>
      </c>
      <c r="T44" s="9">
        <v>37047.360000000001</v>
      </c>
      <c r="U44" s="9">
        <v>22028.16</v>
      </c>
      <c r="V44" s="350">
        <v>30293.759999999998</v>
      </c>
      <c r="W44" s="365">
        <v>35172.479999999996</v>
      </c>
      <c r="X44" s="9">
        <v>23661.119999999999</v>
      </c>
      <c r="Y44" s="9">
        <v>0</v>
      </c>
      <c r="Z44" s="9"/>
      <c r="AA44" s="9"/>
      <c r="AB44" s="9"/>
      <c r="AC44" s="9"/>
      <c r="AD44" s="25"/>
      <c r="AE44" s="185">
        <v>37</v>
      </c>
    </row>
    <row r="45" spans="1:31">
      <c r="A45" s="219" t="s">
        <v>90</v>
      </c>
      <c r="B45" s="96">
        <f t="shared" si="28"/>
        <v>0</v>
      </c>
      <c r="E45" s="208" t="s">
        <v>110</v>
      </c>
      <c r="F45" s="9">
        <v>0</v>
      </c>
      <c r="G45" s="9">
        <v>0</v>
      </c>
      <c r="H45" s="9">
        <v>9.6723143127987381</v>
      </c>
      <c r="I45" s="9">
        <v>9.8010937729135552</v>
      </c>
      <c r="J45" s="9">
        <v>10.692915597197393</v>
      </c>
      <c r="K45" s="9">
        <v>19.773887874200547</v>
      </c>
      <c r="L45" s="9">
        <v>15.837411378144584</v>
      </c>
      <c r="M45" s="9">
        <v>24.908103370314201</v>
      </c>
      <c r="N45" s="9">
        <v>14.152237676063175</v>
      </c>
      <c r="O45" s="9">
        <v>0</v>
      </c>
      <c r="P45" s="9">
        <v>0</v>
      </c>
      <c r="Q45" s="9">
        <v>0</v>
      </c>
      <c r="R45" s="9">
        <v>0</v>
      </c>
      <c r="S45" s="9">
        <v>0</v>
      </c>
      <c r="T45" s="9">
        <v>0</v>
      </c>
      <c r="U45" s="9">
        <v>0</v>
      </c>
      <c r="V45" s="350">
        <v>0</v>
      </c>
      <c r="W45" s="365">
        <v>0</v>
      </c>
      <c r="X45" s="9">
        <v>0</v>
      </c>
      <c r="Y45" s="9">
        <v>0</v>
      </c>
      <c r="Z45" s="9"/>
      <c r="AA45" s="9"/>
      <c r="AB45" s="9"/>
      <c r="AC45" s="9"/>
      <c r="AD45" s="25"/>
      <c r="AE45" s="185">
        <v>38</v>
      </c>
    </row>
    <row r="46" spans="1:31">
      <c r="A46" s="219" t="s">
        <v>91</v>
      </c>
      <c r="B46" s="96">
        <f t="shared" si="28"/>
        <v>549923.652</v>
      </c>
      <c r="E46" s="208" t="s">
        <v>110</v>
      </c>
      <c r="F46" s="9">
        <v>628964</v>
      </c>
      <c r="G46" s="9">
        <v>675949</v>
      </c>
      <c r="H46" s="9">
        <v>676327.08041022648</v>
      </c>
      <c r="I46" s="9">
        <v>686508.94352230232</v>
      </c>
      <c r="J46" s="9">
        <v>709827.73727811058</v>
      </c>
      <c r="K46" s="9">
        <v>1325139.2805453425</v>
      </c>
      <c r="L46" s="9">
        <v>1062211.9481991425</v>
      </c>
      <c r="M46" s="9">
        <v>1599744.145923513</v>
      </c>
      <c r="N46" s="9">
        <v>914371.06392198871</v>
      </c>
      <c r="O46" s="9">
        <v>1158348.6758961598</v>
      </c>
      <c r="P46" s="9">
        <v>810917.83310940873</v>
      </c>
      <c r="Q46" s="9">
        <v>1613889.6424455144</v>
      </c>
      <c r="R46" s="9">
        <v>762180.652</v>
      </c>
      <c r="S46" s="9">
        <v>710184.53399999999</v>
      </c>
      <c r="T46" s="350">
        <v>754950.22</v>
      </c>
      <c r="U46" s="350">
        <v>448889.32</v>
      </c>
      <c r="V46" s="350">
        <v>617325.52</v>
      </c>
      <c r="W46" s="365">
        <v>716743.96</v>
      </c>
      <c r="X46" s="9">
        <v>482165.74</v>
      </c>
      <c r="Y46" s="9">
        <v>549923.652</v>
      </c>
      <c r="Z46" s="9"/>
      <c r="AA46" s="9"/>
      <c r="AB46" s="9"/>
      <c r="AC46" s="9"/>
      <c r="AD46" s="25"/>
      <c r="AE46" s="185">
        <v>39</v>
      </c>
    </row>
    <row r="47" spans="1:31">
      <c r="A47" s="219" t="s">
        <v>92</v>
      </c>
      <c r="B47" s="96">
        <f t="shared" si="28"/>
        <v>0</v>
      </c>
      <c r="E47" s="208" t="s">
        <v>110</v>
      </c>
      <c r="F47" s="9">
        <v>181056.06515052688</v>
      </c>
      <c r="G47" s="9">
        <v>529472.91994339041</v>
      </c>
      <c r="H47" s="9">
        <v>225653.55130498164</v>
      </c>
      <c r="I47" s="9">
        <v>226697.14989902178</v>
      </c>
      <c r="J47" s="9">
        <v>248017.69351428063</v>
      </c>
      <c r="K47" s="9">
        <v>460155.46153041843</v>
      </c>
      <c r="L47" s="9">
        <v>367380.96326552442</v>
      </c>
      <c r="M47" s="9">
        <v>577240.10942388722</v>
      </c>
      <c r="N47" s="9">
        <v>329389.1950164669</v>
      </c>
      <c r="O47" s="9">
        <v>392002.842462726</v>
      </c>
      <c r="P47" s="9">
        <v>259836.14182123856</v>
      </c>
      <c r="Q47" s="9">
        <v>654486.04079214612</v>
      </c>
      <c r="R47" s="9">
        <v>205878.94200000001</v>
      </c>
      <c r="S47" s="9">
        <v>191833.83900000004</v>
      </c>
      <c r="T47" s="9">
        <v>203925.87000000002</v>
      </c>
      <c r="U47" s="9">
        <v>121253.22</v>
      </c>
      <c r="V47" s="350">
        <v>166750.92000000001</v>
      </c>
      <c r="W47" s="365">
        <v>193605.66</v>
      </c>
      <c r="X47" s="9">
        <v>130241.79000000001</v>
      </c>
      <c r="Y47" s="9">
        <v>0</v>
      </c>
      <c r="Z47" s="9"/>
      <c r="AA47" s="9"/>
      <c r="AB47" s="9"/>
      <c r="AC47" s="9"/>
      <c r="AD47" s="25"/>
      <c r="AE47" s="185">
        <v>40</v>
      </c>
    </row>
    <row r="48" spans="1:31">
      <c r="A48" s="219" t="s">
        <v>93</v>
      </c>
      <c r="B48" s="96">
        <f t="shared" si="28"/>
        <v>0</v>
      </c>
      <c r="E48" s="208" t="s">
        <v>110</v>
      </c>
      <c r="F48" s="9">
        <v>13641.650981553103</v>
      </c>
      <c r="G48" s="9">
        <v>42208.143691350473</v>
      </c>
      <c r="H48" s="9">
        <v>23307.769668207133</v>
      </c>
      <c r="I48" s="9">
        <v>25262.715216503366</v>
      </c>
      <c r="J48" s="9">
        <v>33075.83513537165</v>
      </c>
      <c r="K48" s="9">
        <v>60955.591064348897</v>
      </c>
      <c r="L48" s="9">
        <v>52217.844218950042</v>
      </c>
      <c r="M48" s="9">
        <v>75874.974007096913</v>
      </c>
      <c r="N48" s="9">
        <v>52103.914221165418</v>
      </c>
      <c r="O48" s="9">
        <v>72266.245208010674</v>
      </c>
      <c r="P48" s="9">
        <v>50940.411680165962</v>
      </c>
      <c r="Q48" s="9">
        <v>53320.761927706924</v>
      </c>
      <c r="R48" s="9">
        <v>0</v>
      </c>
      <c r="S48" s="9">
        <v>0</v>
      </c>
      <c r="T48" s="9">
        <v>0</v>
      </c>
      <c r="U48" s="9">
        <v>0</v>
      </c>
      <c r="V48" s="350">
        <v>0</v>
      </c>
      <c r="W48" s="365">
        <v>0</v>
      </c>
      <c r="X48" s="9">
        <v>0</v>
      </c>
      <c r="Y48" s="9">
        <v>0</v>
      </c>
      <c r="Z48" s="9"/>
      <c r="AA48" s="9"/>
      <c r="AB48" s="9"/>
      <c r="AC48" s="9"/>
      <c r="AD48" s="25"/>
      <c r="AE48" s="185">
        <v>41</v>
      </c>
    </row>
    <row r="49" spans="1:31">
      <c r="A49" s="219" t="s">
        <v>94</v>
      </c>
      <c r="B49" s="96">
        <f t="shared" si="28"/>
        <v>0</v>
      </c>
      <c r="E49" s="208" t="s">
        <v>110</v>
      </c>
      <c r="F49" s="9"/>
      <c r="G49" s="9"/>
      <c r="H49" s="9"/>
      <c r="I49" s="9"/>
      <c r="J49" s="9"/>
      <c r="K49" s="9"/>
      <c r="L49" s="9"/>
      <c r="M49" s="9"/>
      <c r="N49" s="9"/>
      <c r="O49" s="9"/>
      <c r="P49" s="9"/>
      <c r="Q49" s="9"/>
      <c r="R49" s="9"/>
      <c r="S49" s="9"/>
      <c r="T49" s="9"/>
      <c r="U49" s="9"/>
      <c r="V49" s="9"/>
      <c r="W49" s="9"/>
      <c r="X49" s="9"/>
      <c r="Y49" s="9"/>
      <c r="Z49" s="9"/>
      <c r="AA49" s="9"/>
      <c r="AB49" s="9"/>
      <c r="AC49" s="9"/>
      <c r="AD49" s="25"/>
      <c r="AE49" s="185">
        <v>42</v>
      </c>
    </row>
    <row r="50" spans="1:31">
      <c r="A50" s="204" t="s">
        <v>50</v>
      </c>
      <c r="B50" s="205"/>
      <c r="F50" s="22"/>
      <c r="G50" s="22"/>
      <c r="H50" s="22"/>
      <c r="I50" s="22"/>
      <c r="J50" s="22"/>
      <c r="K50" s="22"/>
      <c r="L50" s="22"/>
      <c r="M50" s="22"/>
      <c r="N50" s="22"/>
      <c r="O50" s="22"/>
      <c r="P50" s="22"/>
      <c r="Q50" s="22"/>
      <c r="R50" s="22"/>
      <c r="S50" s="22"/>
      <c r="T50" s="22"/>
      <c r="U50" s="22"/>
      <c r="V50" s="22"/>
      <c r="W50" s="22"/>
      <c r="X50" s="22"/>
      <c r="Y50" s="22"/>
      <c r="Z50" s="22"/>
      <c r="AA50" s="22"/>
      <c r="AB50" s="22"/>
      <c r="AC50" s="22"/>
      <c r="AD50" s="25"/>
      <c r="AE50" s="185">
        <v>43</v>
      </c>
    </row>
    <row r="51" spans="1:31">
      <c r="A51" s="180" t="s">
        <v>59</v>
      </c>
      <c r="B51" s="31">
        <f>HLOOKUP($B$7,$F$8:$AC$75,AE51,FALSE)</f>
        <v>6091429</v>
      </c>
      <c r="F51" s="221">
        <f>$F$4</f>
        <v>11091429</v>
      </c>
      <c r="G51" s="221">
        <f t="shared" ref="G51:Q51" si="29">$F$4</f>
        <v>11091429</v>
      </c>
      <c r="H51" s="221">
        <f t="shared" si="29"/>
        <v>11091429</v>
      </c>
      <c r="I51" s="221">
        <f t="shared" si="29"/>
        <v>11091429</v>
      </c>
      <c r="J51" s="221">
        <f t="shared" si="29"/>
        <v>11091429</v>
      </c>
      <c r="K51" s="221">
        <f t="shared" si="29"/>
        <v>11091429</v>
      </c>
      <c r="L51" s="221">
        <f t="shared" si="29"/>
        <v>11091429</v>
      </c>
      <c r="M51" s="221">
        <f t="shared" si="29"/>
        <v>11091429</v>
      </c>
      <c r="N51" s="221">
        <f t="shared" si="29"/>
        <v>11091429</v>
      </c>
      <c r="O51" s="221">
        <f t="shared" si="29"/>
        <v>11091429</v>
      </c>
      <c r="P51" s="221">
        <f t="shared" si="29"/>
        <v>11091429</v>
      </c>
      <c r="Q51" s="221">
        <f t="shared" si="29"/>
        <v>11091429</v>
      </c>
      <c r="R51" s="221">
        <f>$G$4</f>
        <v>6091429</v>
      </c>
      <c r="S51" s="221">
        <f t="shared" ref="S51:AC51" si="30">$G$4</f>
        <v>6091429</v>
      </c>
      <c r="T51" s="221">
        <f t="shared" si="30"/>
        <v>6091429</v>
      </c>
      <c r="U51" s="221">
        <f t="shared" si="30"/>
        <v>6091429</v>
      </c>
      <c r="V51" s="221">
        <f t="shared" si="30"/>
        <v>6091429</v>
      </c>
      <c r="W51" s="221">
        <f t="shared" si="30"/>
        <v>6091429</v>
      </c>
      <c r="X51" s="221">
        <f t="shared" si="30"/>
        <v>6091429</v>
      </c>
      <c r="Y51" s="221">
        <f t="shared" si="30"/>
        <v>6091429</v>
      </c>
      <c r="Z51" s="221">
        <f t="shared" si="30"/>
        <v>6091429</v>
      </c>
      <c r="AA51" s="221">
        <f t="shared" si="30"/>
        <v>6091429</v>
      </c>
      <c r="AB51" s="221">
        <f t="shared" si="30"/>
        <v>6091429</v>
      </c>
      <c r="AC51" s="221">
        <f t="shared" si="30"/>
        <v>6091429</v>
      </c>
      <c r="AD51" s="222"/>
      <c r="AE51" s="185">
        <v>44</v>
      </c>
    </row>
    <row r="52" spans="1:31">
      <c r="A52" s="180" t="s">
        <v>60</v>
      </c>
      <c r="B52" s="31">
        <f>HLOOKUP($B$7,$F$8:$AC$75,AE52,FALSE)</f>
        <v>4060952.6666666665</v>
      </c>
      <c r="F52" s="33">
        <f t="shared" ref="F52:AC52" si="31">F51*(F9/12)</f>
        <v>924285.75</v>
      </c>
      <c r="G52" s="33">
        <f t="shared" si="31"/>
        <v>1848571.5</v>
      </c>
      <c r="H52" s="33">
        <f t="shared" si="31"/>
        <v>2772857.25</v>
      </c>
      <c r="I52" s="33">
        <f t="shared" si="31"/>
        <v>3697143</v>
      </c>
      <c r="J52" s="33">
        <f t="shared" si="31"/>
        <v>4621428.75</v>
      </c>
      <c r="K52" s="33">
        <f t="shared" si="31"/>
        <v>5545714.5</v>
      </c>
      <c r="L52" s="33">
        <f t="shared" si="31"/>
        <v>6470000.25</v>
      </c>
      <c r="M52" s="33">
        <f t="shared" si="31"/>
        <v>7394286</v>
      </c>
      <c r="N52" s="33">
        <f t="shared" si="31"/>
        <v>8318571.75</v>
      </c>
      <c r="O52" s="33">
        <f t="shared" si="31"/>
        <v>9242857.5</v>
      </c>
      <c r="P52" s="33">
        <f t="shared" si="31"/>
        <v>10167143.25</v>
      </c>
      <c r="Q52" s="33">
        <f t="shared" si="31"/>
        <v>11091429</v>
      </c>
      <c r="R52" s="33">
        <f t="shared" si="31"/>
        <v>507619.08333333331</v>
      </c>
      <c r="S52" s="33">
        <f t="shared" si="31"/>
        <v>1015238.1666666666</v>
      </c>
      <c r="T52" s="33">
        <f t="shared" si="31"/>
        <v>1522857.25</v>
      </c>
      <c r="U52" s="33">
        <f t="shared" si="31"/>
        <v>2030476.3333333333</v>
      </c>
      <c r="V52" s="33">
        <f t="shared" si="31"/>
        <v>2538095.416666667</v>
      </c>
      <c r="W52" s="33">
        <f t="shared" si="31"/>
        <v>3045714.5</v>
      </c>
      <c r="X52" s="33">
        <f t="shared" si="31"/>
        <v>3553333.5833333335</v>
      </c>
      <c r="Y52" s="33">
        <f t="shared" si="31"/>
        <v>4060952.6666666665</v>
      </c>
      <c r="Z52" s="33">
        <f t="shared" si="31"/>
        <v>4568571.75</v>
      </c>
      <c r="AA52" s="33">
        <f t="shared" si="31"/>
        <v>5076190.833333334</v>
      </c>
      <c r="AB52" s="33">
        <f t="shared" si="31"/>
        <v>5583809.916666666</v>
      </c>
      <c r="AC52" s="33">
        <f t="shared" si="31"/>
        <v>6091429</v>
      </c>
      <c r="AD52" s="203"/>
      <c r="AE52" s="185">
        <v>45</v>
      </c>
    </row>
    <row r="53" spans="1:31">
      <c r="A53" s="209" t="s">
        <v>55</v>
      </c>
      <c r="B53" s="96">
        <f>HLOOKUP($B$7,$F$8:$AC$75,AE53,FALSE)</f>
        <v>5199776.74</v>
      </c>
      <c r="F53" s="36">
        <f>F40</f>
        <v>1520.8200000000002</v>
      </c>
      <c r="G53" s="36">
        <f>F53+G40</f>
        <v>41089.31</v>
      </c>
      <c r="H53" s="36">
        <f t="shared" ref="H53:Q53" si="32">G53+H40</f>
        <v>172049.97</v>
      </c>
      <c r="I53" s="36">
        <f t="shared" si="32"/>
        <v>511499.72</v>
      </c>
      <c r="J53" s="36">
        <f t="shared" si="32"/>
        <v>678990.73</v>
      </c>
      <c r="K53" s="36">
        <f t="shared" si="32"/>
        <v>890557.49</v>
      </c>
      <c r="L53" s="36">
        <f t="shared" si="32"/>
        <v>1107632.23</v>
      </c>
      <c r="M53" s="36">
        <f t="shared" si="32"/>
        <v>1890805.3499999996</v>
      </c>
      <c r="N53" s="36">
        <f t="shared" si="32"/>
        <v>2326649.1399999997</v>
      </c>
      <c r="O53" s="36">
        <f t="shared" si="32"/>
        <v>2889027.8299999996</v>
      </c>
      <c r="P53" s="36">
        <f t="shared" si="32"/>
        <v>3650921.55</v>
      </c>
      <c r="Q53" s="36">
        <f t="shared" si="32"/>
        <v>4639058.18</v>
      </c>
      <c r="R53" s="36">
        <f>R40</f>
        <v>448131.25</v>
      </c>
      <c r="S53" s="36">
        <f>R53+S40</f>
        <v>1569500.21</v>
      </c>
      <c r="T53" s="36">
        <f>S53+T40</f>
        <v>2036936.37</v>
      </c>
      <c r="U53" s="36">
        <f t="shared" ref="U53:AC53" si="33">T53+U40</f>
        <v>2375428.39</v>
      </c>
      <c r="V53" s="36">
        <f t="shared" si="33"/>
        <v>3900419.3000000003</v>
      </c>
      <c r="W53" s="36">
        <f t="shared" si="33"/>
        <v>4278665.2700000005</v>
      </c>
      <c r="X53" s="36">
        <f t="shared" si="33"/>
        <v>4667651.6500000004</v>
      </c>
      <c r="Y53" s="36">
        <f t="shared" si="33"/>
        <v>5199776.74</v>
      </c>
      <c r="Z53" s="36">
        <f t="shared" si="33"/>
        <v>5199776.74</v>
      </c>
      <c r="AA53" s="36">
        <f t="shared" si="33"/>
        <v>5199776.74</v>
      </c>
      <c r="AB53" s="36">
        <f t="shared" si="33"/>
        <v>5199776.74</v>
      </c>
      <c r="AC53" s="36">
        <f t="shared" si="33"/>
        <v>5199776.74</v>
      </c>
      <c r="AD53" s="65"/>
      <c r="AE53" s="185">
        <v>46</v>
      </c>
    </row>
    <row r="54" spans="1:31">
      <c r="A54" s="209" t="s">
        <v>14</v>
      </c>
      <c r="B54" s="96">
        <f>HLOOKUP($B$7,$F$8:$AC$75,AE54,FALSE)</f>
        <v>549923.652</v>
      </c>
      <c r="E54" s="183"/>
      <c r="F54" s="36">
        <f>SUM(F42:F49)</f>
        <v>1021721.612128312</v>
      </c>
      <c r="G54" s="36">
        <f t="shared" ref="G54:Q54" si="34">SUM(G42:G49)</f>
        <v>1466650.509243676</v>
      </c>
      <c r="H54" s="36">
        <f t="shared" si="34"/>
        <v>1019684.8755411977</v>
      </c>
      <c r="I54" s="36">
        <f t="shared" si="34"/>
        <v>1033591.3080479488</v>
      </c>
      <c r="J54" s="36">
        <f t="shared" si="34"/>
        <v>1094450.194363127</v>
      </c>
      <c r="K54" s="36">
        <f t="shared" si="34"/>
        <v>2037393.873355061</v>
      </c>
      <c r="L54" s="36">
        <f t="shared" si="34"/>
        <v>1634482.1840685564</v>
      </c>
      <c r="M54" s="36">
        <f t="shared" si="34"/>
        <v>2492952.3978605755</v>
      </c>
      <c r="N54" s="36">
        <f t="shared" si="34"/>
        <v>1433573.6636567216</v>
      </c>
      <c r="O54" s="36">
        <f t="shared" si="34"/>
        <v>1795418.8257610111</v>
      </c>
      <c r="P54" s="36">
        <f t="shared" si="34"/>
        <v>1242083.2197999298</v>
      </c>
      <c r="Q54" s="36">
        <f t="shared" si="34"/>
        <v>2473916.8911228045</v>
      </c>
      <c r="R54" s="36">
        <f>SUM(R42:R49)</f>
        <v>1075479.534</v>
      </c>
      <c r="S54" s="36">
        <f t="shared" ref="S54:AC54" si="35">SUM(S42:S49)</f>
        <v>1002110.103</v>
      </c>
      <c r="T54" s="36">
        <f t="shared" si="35"/>
        <v>1065276.99</v>
      </c>
      <c r="U54" s="36">
        <f t="shared" si="35"/>
        <v>633407.93999999994</v>
      </c>
      <c r="V54" s="36">
        <f t="shared" si="35"/>
        <v>871080.84000000008</v>
      </c>
      <c r="W54" s="36">
        <f t="shared" si="35"/>
        <v>1011365.82</v>
      </c>
      <c r="X54" s="36">
        <f t="shared" si="35"/>
        <v>680362.83000000007</v>
      </c>
      <c r="Y54" s="36">
        <f t="shared" si="35"/>
        <v>549923.652</v>
      </c>
      <c r="Z54" s="36">
        <f t="shared" si="35"/>
        <v>0</v>
      </c>
      <c r="AA54" s="36">
        <f t="shared" si="35"/>
        <v>0</v>
      </c>
      <c r="AB54" s="36">
        <f t="shared" si="35"/>
        <v>0</v>
      </c>
      <c r="AC54" s="36">
        <f t="shared" si="35"/>
        <v>0</v>
      </c>
      <c r="AD54" s="65"/>
      <c r="AE54" s="185">
        <v>47</v>
      </c>
    </row>
    <row r="55" spans="1:31">
      <c r="A55" s="223" t="s">
        <v>56</v>
      </c>
      <c r="B55" s="34">
        <f>HLOOKUP($B$7,$F$8:$AC$75,AE55,FALSE)</f>
        <v>5749700.392</v>
      </c>
      <c r="C55" s="211"/>
      <c r="D55" s="211"/>
      <c r="E55" s="224"/>
      <c r="F55" s="35">
        <f>F53+F54</f>
        <v>1023242.4321283119</v>
      </c>
      <c r="G55" s="35">
        <f>G53+G54</f>
        <v>1507739.819243676</v>
      </c>
      <c r="H55" s="35">
        <f>H53+H54</f>
        <v>1191734.8455411978</v>
      </c>
      <c r="I55" s="35">
        <f t="shared" ref="I55:Q55" si="36">I53+I54</f>
        <v>1545091.0280479486</v>
      </c>
      <c r="J55" s="35">
        <f t="shared" si="36"/>
        <v>1773440.924363127</v>
      </c>
      <c r="K55" s="35">
        <f t="shared" si="36"/>
        <v>2927951.363355061</v>
      </c>
      <c r="L55" s="35">
        <f t="shared" si="36"/>
        <v>2742114.4140685564</v>
      </c>
      <c r="M55" s="35">
        <f t="shared" si="36"/>
        <v>4383757.7478605751</v>
      </c>
      <c r="N55" s="35">
        <f t="shared" si="36"/>
        <v>3760222.8036567215</v>
      </c>
      <c r="O55" s="35">
        <f t="shared" si="36"/>
        <v>4684446.6557610109</v>
      </c>
      <c r="P55" s="35">
        <f t="shared" si="36"/>
        <v>4893004.7697999291</v>
      </c>
      <c r="Q55" s="35">
        <f t="shared" si="36"/>
        <v>7112975.0711228047</v>
      </c>
      <c r="R55" s="35">
        <f>R53+R54</f>
        <v>1523610.784</v>
      </c>
      <c r="S55" s="35">
        <f>S53+S54</f>
        <v>2571610.3130000001</v>
      </c>
      <c r="T55" s="35">
        <f>T53+T54</f>
        <v>3102213.3600000003</v>
      </c>
      <c r="U55" s="35">
        <f t="shared" ref="U55:AC55" si="37">U53+U54</f>
        <v>3008836.33</v>
      </c>
      <c r="V55" s="35">
        <f t="shared" si="37"/>
        <v>4771500.1400000006</v>
      </c>
      <c r="W55" s="35">
        <f t="shared" si="37"/>
        <v>5290031.0900000008</v>
      </c>
      <c r="X55" s="35">
        <f t="shared" si="37"/>
        <v>5348014.4800000004</v>
      </c>
      <c r="Y55" s="35">
        <f t="shared" si="37"/>
        <v>5749700.392</v>
      </c>
      <c r="Z55" s="35">
        <f t="shared" si="37"/>
        <v>5199776.74</v>
      </c>
      <c r="AA55" s="35">
        <f t="shared" si="37"/>
        <v>5199776.74</v>
      </c>
      <c r="AB55" s="35">
        <f t="shared" si="37"/>
        <v>5199776.74</v>
      </c>
      <c r="AC55" s="35">
        <f t="shared" si="37"/>
        <v>5199776.74</v>
      </c>
      <c r="AD55" s="65"/>
      <c r="AE55" s="185">
        <v>48</v>
      </c>
    </row>
    <row r="56" spans="1:31">
      <c r="A56" s="209" t="s">
        <v>72</v>
      </c>
      <c r="B56" s="86">
        <f>IFERROR(HLOOKUP($B$7,$F$8:$AC$75,AE56,FALSE),"-  ")</f>
        <v>0.85362182502660711</v>
      </c>
      <c r="F56" s="86">
        <f>IFERROR(F53/F51,"-  ")</f>
        <v>1.3711668712841242E-4</v>
      </c>
      <c r="G56" s="86">
        <f t="shared" ref="G56:Q56" si="38">IFERROR(G53/G51,"-  ")</f>
        <v>3.7046001917336348E-3</v>
      </c>
      <c r="H56" s="86">
        <f t="shared" si="38"/>
        <v>1.55119750574971E-2</v>
      </c>
      <c r="I56" s="86">
        <f t="shared" si="38"/>
        <v>4.611666539992277E-2</v>
      </c>
      <c r="J56" s="86">
        <f t="shared" si="38"/>
        <v>6.1217605955012647E-2</v>
      </c>
      <c r="K56" s="86">
        <f t="shared" si="38"/>
        <v>8.0292403260211101E-2</v>
      </c>
      <c r="L56" s="86">
        <f t="shared" si="38"/>
        <v>9.9863798433907844E-2</v>
      </c>
      <c r="M56" s="86">
        <f t="shared" si="38"/>
        <v>0.17047445825060051</v>
      </c>
      <c r="N56" s="86">
        <f t="shared" si="38"/>
        <v>0.2097700070928642</v>
      </c>
      <c r="O56" s="86">
        <f t="shared" si="38"/>
        <v>0.26047390557159045</v>
      </c>
      <c r="P56" s="86">
        <f t="shared" si="38"/>
        <v>0.32916602089775804</v>
      </c>
      <c r="Q56" s="86">
        <f t="shared" si="38"/>
        <v>0.41825613092776409</v>
      </c>
      <c r="R56" s="86">
        <f>IFERROR(R53/R51,"-  ")</f>
        <v>7.3567507722736319E-2</v>
      </c>
      <c r="S56" s="86">
        <f t="shared" ref="S56:AC56" si="39">IFERROR(S53/S51,"-  ")</f>
        <v>0.25765714580273363</v>
      </c>
      <c r="T56" s="86">
        <f t="shared" si="39"/>
        <v>0.33439384584471066</v>
      </c>
      <c r="U56" s="86">
        <f t="shared" si="39"/>
        <v>0.38996241932722192</v>
      </c>
      <c r="V56" s="86">
        <f t="shared" si="39"/>
        <v>0.64031269181664929</v>
      </c>
      <c r="W56" s="86">
        <f t="shared" si="39"/>
        <v>0.70240747614393939</v>
      </c>
      <c r="X56" s="86">
        <f t="shared" si="39"/>
        <v>0.7662654608631243</v>
      </c>
      <c r="Y56" s="86">
        <f t="shared" si="39"/>
        <v>0.85362182502660711</v>
      </c>
      <c r="Z56" s="86">
        <f t="shared" si="39"/>
        <v>0.85362182502660711</v>
      </c>
      <c r="AA56" s="86">
        <f t="shared" si="39"/>
        <v>0.85362182502660711</v>
      </c>
      <c r="AB56" s="86">
        <f t="shared" si="39"/>
        <v>0.85362182502660711</v>
      </c>
      <c r="AC56" s="86">
        <f t="shared" si="39"/>
        <v>0.85362182502660711</v>
      </c>
      <c r="AD56" s="95"/>
      <c r="AE56" s="185">
        <v>49</v>
      </c>
    </row>
    <row r="57" spans="1:31">
      <c r="A57" s="209" t="s">
        <v>73</v>
      </c>
      <c r="B57" s="86">
        <f>IFERROR(HLOOKUP($B$7,$F$8:$AC$75,AE57,FALSE),"-  ")</f>
        <v>0.94390009175186973</v>
      </c>
      <c r="F57" s="86">
        <f>IFERROR(F55/F51,"-  ")</f>
        <v>9.2255238899181691E-2</v>
      </c>
      <c r="G57" s="86">
        <f t="shared" ref="G57:Q57" si="40">IFERROR(G55/G51,"-  ")</f>
        <v>0.13593738185076748</v>
      </c>
      <c r="H57" s="86">
        <f t="shared" si="40"/>
        <v>0.10744646569357275</v>
      </c>
      <c r="I57" s="86">
        <f t="shared" si="40"/>
        <v>0.13930495593020056</v>
      </c>
      <c r="J57" s="86">
        <f t="shared" si="40"/>
        <v>0.15989291590498636</v>
      </c>
      <c r="K57" s="86">
        <f t="shared" si="40"/>
        <v>0.263983239973412</v>
      </c>
      <c r="L57" s="86">
        <f t="shared" si="40"/>
        <v>0.2472282348891704</v>
      </c>
      <c r="M57" s="86">
        <f t="shared" si="40"/>
        <v>0.39523831851248159</v>
      </c>
      <c r="N57" s="86">
        <f t="shared" si="40"/>
        <v>0.33902059001204637</v>
      </c>
      <c r="O57" s="86">
        <f t="shared" si="40"/>
        <v>0.42234834264917631</v>
      </c>
      <c r="P57" s="86">
        <f t="shared" si="40"/>
        <v>0.44115188131303273</v>
      </c>
      <c r="Q57" s="86">
        <f t="shared" si="40"/>
        <v>0.6413037554604375</v>
      </c>
      <c r="R57" s="86">
        <f>IFERROR(R55/R51,"-  ")</f>
        <v>0.25012370397816341</v>
      </c>
      <c r="S57" s="86">
        <f t="shared" ref="S57:AC57" si="41">IFERROR(S55/S51,"-  ")</f>
        <v>0.42216864269451387</v>
      </c>
      <c r="T57" s="86">
        <f t="shared" si="41"/>
        <v>0.50927514052942258</v>
      </c>
      <c r="U57" s="86">
        <f t="shared" si="41"/>
        <v>0.49394589184245602</v>
      </c>
      <c r="V57" s="86">
        <f t="shared" si="41"/>
        <v>0.78331375774058942</v>
      </c>
      <c r="W57" s="86">
        <f t="shared" si="41"/>
        <v>0.8684384386652132</v>
      </c>
      <c r="X57" s="86">
        <f t="shared" si="41"/>
        <v>0.87795728719812716</v>
      </c>
      <c r="Y57" s="86">
        <f t="shared" si="41"/>
        <v>0.94390009175186973</v>
      </c>
      <c r="Z57" s="86">
        <f t="shared" si="41"/>
        <v>0.85362182502660711</v>
      </c>
      <c r="AA57" s="86">
        <f t="shared" si="41"/>
        <v>0.85362182502660711</v>
      </c>
      <c r="AB57" s="86">
        <f t="shared" si="41"/>
        <v>0.85362182502660711</v>
      </c>
      <c r="AC57" s="86">
        <f t="shared" si="41"/>
        <v>0.85362182502660711</v>
      </c>
      <c r="AD57" s="95"/>
      <c r="AE57" s="185">
        <v>50</v>
      </c>
    </row>
    <row r="58" spans="1:31">
      <c r="A58" s="209" t="s">
        <v>74</v>
      </c>
      <c r="B58" s="86">
        <f>IFERROR(HLOOKUP($B$7,$F$8:$AC$75,AE58,FALSE),"-  ")</f>
        <v>1.2804327375399107</v>
      </c>
      <c r="F58" s="86">
        <f>IFERROR(F53/F52,"-  ")</f>
        <v>1.6454002455409489E-3</v>
      </c>
      <c r="G58" s="86">
        <f t="shared" ref="G58:Q58" si="42">IFERROR(G53/G52,"-  ")</f>
        <v>2.2227601150401809E-2</v>
      </c>
      <c r="H58" s="86">
        <f t="shared" si="42"/>
        <v>6.2047900229988399E-2</v>
      </c>
      <c r="I58" s="86">
        <f t="shared" si="42"/>
        <v>0.13834999619976829</v>
      </c>
      <c r="J58" s="86">
        <f t="shared" si="42"/>
        <v>0.14692225429203035</v>
      </c>
      <c r="K58" s="86">
        <f t="shared" si="42"/>
        <v>0.1605848065204222</v>
      </c>
      <c r="L58" s="86">
        <f t="shared" si="42"/>
        <v>0.1711950830295563</v>
      </c>
      <c r="M58" s="86">
        <f t="shared" si="42"/>
        <v>0.25571168737590072</v>
      </c>
      <c r="N58" s="86">
        <f t="shared" si="42"/>
        <v>0.27969334279048558</v>
      </c>
      <c r="O58" s="86">
        <f t="shared" si="42"/>
        <v>0.31256868668590854</v>
      </c>
      <c r="P58" s="86">
        <f t="shared" si="42"/>
        <v>0.35909020461573604</v>
      </c>
      <c r="Q58" s="86">
        <f t="shared" si="42"/>
        <v>0.41825613092776409</v>
      </c>
      <c r="R58" s="86">
        <f>IFERROR(R53/R52,"-  ")</f>
        <v>0.88281009267283594</v>
      </c>
      <c r="S58" s="86">
        <f t="shared" ref="S58:AC58" si="43">IFERROR(S53/S52,"-  ")</f>
        <v>1.5459428748164019</v>
      </c>
      <c r="T58" s="86">
        <f t="shared" si="43"/>
        <v>1.3375753833788426</v>
      </c>
      <c r="U58" s="86">
        <f t="shared" si="43"/>
        <v>1.1698872579816659</v>
      </c>
      <c r="V58" s="86">
        <f t="shared" si="43"/>
        <v>1.5367504603599582</v>
      </c>
      <c r="W58" s="86">
        <f t="shared" si="43"/>
        <v>1.4048149522878788</v>
      </c>
      <c r="X58" s="86">
        <f t="shared" si="43"/>
        <v>1.313597932908213</v>
      </c>
      <c r="Y58" s="86">
        <f t="shared" si="43"/>
        <v>1.2804327375399107</v>
      </c>
      <c r="Z58" s="86">
        <f t="shared" si="43"/>
        <v>1.1381624333688094</v>
      </c>
      <c r="AA58" s="86">
        <f t="shared" si="43"/>
        <v>1.0243461900319284</v>
      </c>
      <c r="AB58" s="86">
        <f t="shared" si="43"/>
        <v>0.93122380911993508</v>
      </c>
      <c r="AC58" s="86">
        <f t="shared" si="43"/>
        <v>0.85362182502660711</v>
      </c>
      <c r="AD58" s="95"/>
      <c r="AE58" s="185">
        <v>51</v>
      </c>
    </row>
    <row r="59" spans="1:31">
      <c r="A59" s="204" t="s">
        <v>48</v>
      </c>
      <c r="B59" s="205"/>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95"/>
      <c r="AE59" s="185">
        <v>52</v>
      </c>
    </row>
    <row r="60" spans="1:31">
      <c r="A60" s="180" t="s">
        <v>52</v>
      </c>
      <c r="B60" s="31">
        <f>HLOOKUP($B$7,$F$8:$AC$75,AE60,FALSE)</f>
        <v>29365716</v>
      </c>
      <c r="F60" s="100">
        <f>SUM($F$4:$I$4)</f>
        <v>29365716</v>
      </c>
      <c r="G60" s="100">
        <f t="shared" ref="G60:AC60" si="44">SUM($F$4:$I$4)</f>
        <v>29365716</v>
      </c>
      <c r="H60" s="100">
        <f t="shared" si="44"/>
        <v>29365716</v>
      </c>
      <c r="I60" s="100">
        <f t="shared" si="44"/>
        <v>29365716</v>
      </c>
      <c r="J60" s="100">
        <f t="shared" si="44"/>
        <v>29365716</v>
      </c>
      <c r="K60" s="100">
        <f t="shared" si="44"/>
        <v>29365716</v>
      </c>
      <c r="L60" s="100">
        <f t="shared" si="44"/>
        <v>29365716</v>
      </c>
      <c r="M60" s="100">
        <f t="shared" si="44"/>
        <v>29365716</v>
      </c>
      <c r="N60" s="100">
        <f t="shared" si="44"/>
        <v>29365716</v>
      </c>
      <c r="O60" s="100">
        <f t="shared" si="44"/>
        <v>29365716</v>
      </c>
      <c r="P60" s="100">
        <f t="shared" si="44"/>
        <v>29365716</v>
      </c>
      <c r="Q60" s="100">
        <f t="shared" si="44"/>
        <v>29365716</v>
      </c>
      <c r="R60" s="100">
        <f t="shared" si="44"/>
        <v>29365716</v>
      </c>
      <c r="S60" s="100">
        <f t="shared" si="44"/>
        <v>29365716</v>
      </c>
      <c r="T60" s="100">
        <f t="shared" si="44"/>
        <v>29365716</v>
      </c>
      <c r="U60" s="100">
        <f t="shared" si="44"/>
        <v>29365716</v>
      </c>
      <c r="V60" s="100">
        <f t="shared" si="44"/>
        <v>29365716</v>
      </c>
      <c r="W60" s="100">
        <f t="shared" si="44"/>
        <v>29365716</v>
      </c>
      <c r="X60" s="100">
        <f t="shared" si="44"/>
        <v>29365716</v>
      </c>
      <c r="Y60" s="100">
        <f t="shared" si="44"/>
        <v>29365716</v>
      </c>
      <c r="Z60" s="100">
        <f t="shared" si="44"/>
        <v>29365716</v>
      </c>
      <c r="AA60" s="100">
        <f t="shared" si="44"/>
        <v>29365716</v>
      </c>
      <c r="AB60" s="100">
        <f>SUM($F$4:$I$4)</f>
        <v>29365716</v>
      </c>
      <c r="AC60" s="100">
        <f t="shared" si="44"/>
        <v>29365716</v>
      </c>
      <c r="AD60" s="95"/>
      <c r="AE60" s="185">
        <v>53</v>
      </c>
    </row>
    <row r="61" spans="1:31">
      <c r="A61" s="209" t="s">
        <v>58</v>
      </c>
      <c r="B61" s="96">
        <f>HLOOKUP($B$7,$F$8:$AC$75,AE61,FALSE)</f>
        <v>9838834.9200000018</v>
      </c>
      <c r="F61" s="99">
        <f>F53</f>
        <v>1520.8200000000002</v>
      </c>
      <c r="G61" s="99">
        <f t="shared" ref="G61:Q61" si="45">G53</f>
        <v>41089.31</v>
      </c>
      <c r="H61" s="99">
        <f t="shared" si="45"/>
        <v>172049.97</v>
      </c>
      <c r="I61" s="99">
        <f t="shared" si="45"/>
        <v>511499.72</v>
      </c>
      <c r="J61" s="99">
        <f t="shared" si="45"/>
        <v>678990.73</v>
      </c>
      <c r="K61" s="99">
        <f t="shared" si="45"/>
        <v>890557.49</v>
      </c>
      <c r="L61" s="99">
        <f t="shared" si="45"/>
        <v>1107632.23</v>
      </c>
      <c r="M61" s="99">
        <f t="shared" si="45"/>
        <v>1890805.3499999996</v>
      </c>
      <c r="N61" s="99">
        <f t="shared" si="45"/>
        <v>2326649.1399999997</v>
      </c>
      <c r="O61" s="99">
        <f t="shared" si="45"/>
        <v>2889027.8299999996</v>
      </c>
      <c r="P61" s="99">
        <f t="shared" si="45"/>
        <v>3650921.55</v>
      </c>
      <c r="Q61" s="99">
        <f t="shared" si="45"/>
        <v>4639058.18</v>
      </c>
      <c r="R61" s="99">
        <f>Q61+R40</f>
        <v>5087189.43</v>
      </c>
      <c r="S61" s="99">
        <f t="shared" ref="S61:AC61" si="46">R61+S40</f>
        <v>6208558.3899999997</v>
      </c>
      <c r="T61" s="99">
        <f t="shared" si="46"/>
        <v>6675994.5499999998</v>
      </c>
      <c r="U61" s="99">
        <f t="shared" si="46"/>
        <v>7014486.5700000003</v>
      </c>
      <c r="V61" s="99">
        <f t="shared" si="46"/>
        <v>8539477.4800000004</v>
      </c>
      <c r="W61" s="99">
        <f t="shared" si="46"/>
        <v>8917723.4500000011</v>
      </c>
      <c r="X61" s="99">
        <f t="shared" si="46"/>
        <v>9306709.8300000019</v>
      </c>
      <c r="Y61" s="99">
        <f t="shared" si="46"/>
        <v>9838834.9200000018</v>
      </c>
      <c r="Z61" s="99">
        <f t="shared" si="46"/>
        <v>9838834.9200000018</v>
      </c>
      <c r="AA61" s="99">
        <f t="shared" si="46"/>
        <v>9838834.9200000018</v>
      </c>
      <c r="AB61" s="99">
        <f t="shared" si="46"/>
        <v>9838834.9200000018</v>
      </c>
      <c r="AC61" s="99">
        <f t="shared" si="46"/>
        <v>9838834.9200000018</v>
      </c>
      <c r="AD61" s="95"/>
      <c r="AE61" s="185">
        <v>54</v>
      </c>
    </row>
    <row r="62" spans="1:31">
      <c r="A62" s="223" t="s">
        <v>57</v>
      </c>
      <c r="B62" s="103">
        <f>HLOOKUP($B$7,$F$8:$AC$75,AE62,FALSE)</f>
        <v>10388758.572000002</v>
      </c>
      <c r="F62" s="34">
        <f>F61+F54</f>
        <v>1023242.4321283119</v>
      </c>
      <c r="G62" s="34">
        <f>G61+G54</f>
        <v>1507739.819243676</v>
      </c>
      <c r="H62" s="34">
        <f t="shared" ref="H62:Q62" si="47">H61+H54</f>
        <v>1191734.8455411978</v>
      </c>
      <c r="I62" s="34">
        <f t="shared" si="47"/>
        <v>1545091.0280479486</v>
      </c>
      <c r="J62" s="34">
        <f t="shared" si="47"/>
        <v>1773440.924363127</v>
      </c>
      <c r="K62" s="34">
        <f t="shared" si="47"/>
        <v>2927951.363355061</v>
      </c>
      <c r="L62" s="34">
        <f t="shared" si="47"/>
        <v>2742114.4140685564</v>
      </c>
      <c r="M62" s="34">
        <f t="shared" si="47"/>
        <v>4383757.7478605751</v>
      </c>
      <c r="N62" s="34">
        <f t="shared" si="47"/>
        <v>3760222.8036567215</v>
      </c>
      <c r="O62" s="34">
        <f t="shared" si="47"/>
        <v>4684446.6557610109</v>
      </c>
      <c r="P62" s="34">
        <f t="shared" si="47"/>
        <v>4893004.7697999291</v>
      </c>
      <c r="Q62" s="34">
        <f t="shared" si="47"/>
        <v>7112975.0711228047</v>
      </c>
      <c r="R62" s="34">
        <f>R61+R54</f>
        <v>6162668.9639999997</v>
      </c>
      <c r="S62" s="34">
        <f>S61+S54</f>
        <v>7210668.4929999998</v>
      </c>
      <c r="T62" s="34">
        <f t="shared" ref="T62:AC62" si="48">T61+T54</f>
        <v>7741271.54</v>
      </c>
      <c r="U62" s="34">
        <f t="shared" si="48"/>
        <v>7647894.5099999998</v>
      </c>
      <c r="V62" s="34">
        <f t="shared" si="48"/>
        <v>9410558.3200000003</v>
      </c>
      <c r="W62" s="34">
        <f t="shared" si="48"/>
        <v>9929089.2700000014</v>
      </c>
      <c r="X62" s="34">
        <f t="shared" si="48"/>
        <v>9987072.660000002</v>
      </c>
      <c r="Y62" s="34">
        <f t="shared" si="48"/>
        <v>10388758.572000002</v>
      </c>
      <c r="Z62" s="34">
        <f t="shared" si="48"/>
        <v>9838834.9200000018</v>
      </c>
      <c r="AA62" s="34">
        <f t="shared" si="48"/>
        <v>9838834.9200000018</v>
      </c>
      <c r="AB62" s="34">
        <f t="shared" si="48"/>
        <v>9838834.9200000018</v>
      </c>
      <c r="AC62" s="34">
        <f t="shared" si="48"/>
        <v>9838834.9200000018</v>
      </c>
      <c r="AD62" s="95"/>
      <c r="AE62" s="185">
        <v>55</v>
      </c>
    </row>
    <row r="63" spans="1:31">
      <c r="A63" s="209" t="s">
        <v>53</v>
      </c>
      <c r="B63" s="86">
        <f>IFERROR(HLOOKUP($B$7,$F$8:$AC$75,AE63,FALSE),"-  ")</f>
        <v>0.33504495242002619</v>
      </c>
      <c r="F63" s="86">
        <f>IFERROR(F61/F60,"-  ")</f>
        <v>5.1788963701753441E-5</v>
      </c>
      <c r="G63" s="86">
        <f t="shared" ref="G63:Q63" si="49">IFERROR(G61/G60,"-  ")</f>
        <v>1.3992272485370354E-3</v>
      </c>
      <c r="H63" s="86">
        <f t="shared" si="49"/>
        <v>5.858871958034328E-3</v>
      </c>
      <c r="I63" s="86">
        <f t="shared" si="49"/>
        <v>1.7418261485604505E-2</v>
      </c>
      <c r="J63" s="86">
        <f t="shared" si="49"/>
        <v>2.3121885739138797E-2</v>
      </c>
      <c r="K63" s="86">
        <f t="shared" si="49"/>
        <v>3.0326435425582676E-2</v>
      </c>
      <c r="L63" s="86">
        <f t="shared" si="49"/>
        <v>3.771855009426639E-2</v>
      </c>
      <c r="M63" s="86">
        <f t="shared" si="49"/>
        <v>6.4388191658599422E-2</v>
      </c>
      <c r="N63" s="86">
        <f t="shared" si="49"/>
        <v>7.9230117869422953E-2</v>
      </c>
      <c r="O63" s="86">
        <f t="shared" si="49"/>
        <v>9.83809769869054E-2</v>
      </c>
      <c r="P63" s="86">
        <f t="shared" si="49"/>
        <v>0.1243259844234685</v>
      </c>
      <c r="Q63" s="86">
        <f t="shared" si="49"/>
        <v>0.15797531311683324</v>
      </c>
      <c r="R63" s="86">
        <f>IFERROR(R61/R60,"-  ")</f>
        <v>0.17323566808314839</v>
      </c>
      <c r="S63" s="86">
        <f t="shared" ref="S63:AC63" si="50">IFERROR(S61/S60,"-  ")</f>
        <v>0.21142199938186421</v>
      </c>
      <c r="T63" s="86">
        <f t="shared" si="50"/>
        <v>0.22733975054447847</v>
      </c>
      <c r="U63" s="86">
        <f t="shared" si="50"/>
        <v>0.23886652618992843</v>
      </c>
      <c r="V63" s="86">
        <f t="shared" si="50"/>
        <v>0.2907975232069942</v>
      </c>
      <c r="W63" s="86">
        <f t="shared" si="50"/>
        <v>0.30367805266522369</v>
      </c>
      <c r="X63" s="86">
        <f t="shared" si="50"/>
        <v>0.31692432869677012</v>
      </c>
      <c r="Y63" s="86">
        <f t="shared" si="50"/>
        <v>0.33504495242002619</v>
      </c>
      <c r="Z63" s="86">
        <f t="shared" si="50"/>
        <v>0.33504495242002619</v>
      </c>
      <c r="AA63" s="86">
        <f t="shared" si="50"/>
        <v>0.33504495242002619</v>
      </c>
      <c r="AB63" s="86">
        <f t="shared" si="50"/>
        <v>0.33504495242002619</v>
      </c>
      <c r="AC63" s="86">
        <f t="shared" si="50"/>
        <v>0.33504495242002619</v>
      </c>
      <c r="AD63" s="95"/>
      <c r="AE63" s="185">
        <v>56</v>
      </c>
    </row>
    <row r="64" spans="1:31">
      <c r="A64" s="209" t="s">
        <v>54</v>
      </c>
      <c r="B64" s="86">
        <f>IFERROR(HLOOKUP($B$7,$F$8:$AC$75,AE64,FALSE),"-  ")</f>
        <v>0.35377167619546557</v>
      </c>
      <c r="F64" s="86">
        <f>IFERROR(F62/F60,"-  ")</f>
        <v>3.4844797658886026E-2</v>
      </c>
      <c r="G64" s="86">
        <f t="shared" ref="G64:Q64" si="51">IFERROR(G62/G60,"-  ")</f>
        <v>5.1343540176022814E-2</v>
      </c>
      <c r="H64" s="86">
        <f t="shared" si="51"/>
        <v>4.0582523019060658E-2</v>
      </c>
      <c r="I64" s="86">
        <f t="shared" si="51"/>
        <v>5.2615472684130998E-2</v>
      </c>
      <c r="J64" s="86">
        <f t="shared" si="51"/>
        <v>6.0391543811263687E-2</v>
      </c>
      <c r="K64" s="86">
        <f t="shared" si="51"/>
        <v>9.9706452359447362E-2</v>
      </c>
      <c r="L64" s="86">
        <f t="shared" si="51"/>
        <v>9.3378088042142621E-2</v>
      </c>
      <c r="M64" s="86">
        <f t="shared" si="51"/>
        <v>0.14928148688288667</v>
      </c>
      <c r="N64" s="86">
        <f t="shared" si="51"/>
        <v>0.12804805452919049</v>
      </c>
      <c r="O64" s="86">
        <f t="shared" si="51"/>
        <v>0.15952094121461269</v>
      </c>
      <c r="P64" s="86">
        <f t="shared" si="51"/>
        <v>0.16662303653007912</v>
      </c>
      <c r="Q64" s="86">
        <f t="shared" si="51"/>
        <v>0.24222038621918174</v>
      </c>
      <c r="R64" s="86">
        <f>IFERROR(R62/R60,"-  ")</f>
        <v>0.20985931226740734</v>
      </c>
      <c r="S64" s="86">
        <f t="shared" ref="S64:AC64" si="52">IFERROR(S62/S60,"-  ")</f>
        <v>0.24554717116381564</v>
      </c>
      <c r="T64" s="86">
        <f t="shared" si="52"/>
        <v>0.26361596427616474</v>
      </c>
      <c r="U64" s="86">
        <f t="shared" si="52"/>
        <v>0.26043616678714732</v>
      </c>
      <c r="V64" s="86">
        <f t="shared" si="52"/>
        <v>0.32046071411982602</v>
      </c>
      <c r="W64" s="86">
        <f t="shared" si="52"/>
        <v>0.33811841230092948</v>
      </c>
      <c r="X64" s="86">
        <f t="shared" si="52"/>
        <v>0.34009293899048815</v>
      </c>
      <c r="Y64" s="86">
        <f t="shared" si="52"/>
        <v>0.35377167619546557</v>
      </c>
      <c r="Z64" s="86">
        <f t="shared" si="52"/>
        <v>0.33504495242002619</v>
      </c>
      <c r="AA64" s="86">
        <f t="shared" si="52"/>
        <v>0.33504495242002619</v>
      </c>
      <c r="AB64" s="86">
        <f t="shared" si="52"/>
        <v>0.33504495242002619</v>
      </c>
      <c r="AC64" s="86">
        <f t="shared" si="52"/>
        <v>0.33504495242002619</v>
      </c>
      <c r="AD64" s="95"/>
      <c r="AE64" s="185">
        <v>57</v>
      </c>
    </row>
    <row r="65" spans="1:31">
      <c r="A65" s="204" t="s">
        <v>15</v>
      </c>
      <c r="B65" s="205"/>
      <c r="F65" s="22"/>
      <c r="G65" s="22"/>
      <c r="H65" s="22"/>
      <c r="I65" s="22"/>
      <c r="J65" s="22"/>
      <c r="K65" s="22"/>
      <c r="L65" s="22"/>
      <c r="M65" s="22"/>
      <c r="N65" s="22"/>
      <c r="O65" s="22"/>
      <c r="P65" s="22"/>
      <c r="Q65" s="22"/>
      <c r="R65" s="22"/>
      <c r="S65" s="22"/>
      <c r="T65" s="22"/>
      <c r="U65" s="22"/>
      <c r="V65" s="22"/>
      <c r="W65" s="22"/>
      <c r="X65" s="22"/>
      <c r="Y65" s="22"/>
      <c r="Z65" s="22"/>
      <c r="AA65" s="22"/>
      <c r="AB65" s="22"/>
      <c r="AC65" s="22"/>
      <c r="AD65" s="25"/>
      <c r="AE65" s="185">
        <v>58</v>
      </c>
    </row>
    <row r="66" spans="1:31">
      <c r="A66" s="207" t="s">
        <v>16</v>
      </c>
      <c r="B66" s="39">
        <f>HLOOKUP($B$7,$F$8:$AC$75,AE66,FALSE)</f>
        <v>0</v>
      </c>
      <c r="E66" s="208" t="s">
        <v>30</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03"/>
      <c r="AE66" s="185">
        <v>59</v>
      </c>
    </row>
    <row r="67" spans="1:31">
      <c r="A67" s="207" t="s">
        <v>17</v>
      </c>
      <c r="B67" s="39">
        <f>HLOOKUP($B$7,$F$8:$AC$75,AE67,FALSE)</f>
        <v>0</v>
      </c>
      <c r="E67" s="208" t="s">
        <v>30</v>
      </c>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03"/>
      <c r="AE67" s="185">
        <v>60</v>
      </c>
    </row>
    <row r="68" spans="1:31">
      <c r="A68" s="207" t="s">
        <v>18</v>
      </c>
      <c r="B68" s="39">
        <f>HLOOKUP($B$7,$F$8:$AC$75,AE68,FALSE)</f>
        <v>0</v>
      </c>
      <c r="E68" s="208" t="s">
        <v>30</v>
      </c>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03"/>
      <c r="AE68" s="185">
        <v>61</v>
      </c>
    </row>
    <row r="69" spans="1:31">
      <c r="A69" s="207" t="s">
        <v>19</v>
      </c>
      <c r="B69" s="39">
        <f>HLOOKUP($B$7,$F$8:$AC$75,AE69,FALSE)</f>
        <v>0.9</v>
      </c>
      <c r="E69" s="208" t="s">
        <v>31</v>
      </c>
      <c r="F69" s="225">
        <v>0.9</v>
      </c>
      <c r="G69" s="225">
        <v>0.9</v>
      </c>
      <c r="H69" s="225">
        <v>0.9</v>
      </c>
      <c r="I69" s="225">
        <v>0.9</v>
      </c>
      <c r="J69" s="225">
        <v>0.9</v>
      </c>
      <c r="K69" s="225">
        <v>0.9</v>
      </c>
      <c r="L69" s="225">
        <v>0.9</v>
      </c>
      <c r="M69" s="225">
        <v>0.9</v>
      </c>
      <c r="N69" s="225">
        <v>0.9</v>
      </c>
      <c r="O69" s="225">
        <v>0.9</v>
      </c>
      <c r="P69" s="225">
        <v>0.9</v>
      </c>
      <c r="Q69" s="225">
        <v>0.9</v>
      </c>
      <c r="R69" s="225">
        <v>0.9</v>
      </c>
      <c r="S69" s="225">
        <v>0.9</v>
      </c>
      <c r="T69" s="225">
        <v>0.9</v>
      </c>
      <c r="U69" s="225">
        <v>0.9</v>
      </c>
      <c r="V69" s="368">
        <v>0.9</v>
      </c>
      <c r="W69" s="412">
        <v>0.9</v>
      </c>
      <c r="X69" s="412">
        <v>0.9</v>
      </c>
      <c r="Y69" s="412">
        <v>0.9</v>
      </c>
      <c r="Z69" s="225"/>
      <c r="AA69" s="225"/>
      <c r="AB69" s="225"/>
      <c r="AC69" s="225"/>
      <c r="AD69" s="203"/>
      <c r="AE69" s="185">
        <v>62</v>
      </c>
    </row>
    <row r="70" spans="1:31">
      <c r="A70" s="204" t="s">
        <v>6</v>
      </c>
      <c r="B70" s="205"/>
      <c r="F70" s="22"/>
      <c r="G70" s="22"/>
      <c r="H70" s="22"/>
      <c r="I70" s="22"/>
      <c r="J70" s="22"/>
      <c r="K70" s="22"/>
      <c r="L70" s="22"/>
      <c r="M70" s="22"/>
      <c r="N70" s="22"/>
      <c r="O70" s="22"/>
      <c r="P70" s="22"/>
      <c r="Q70" s="22"/>
      <c r="R70" s="22"/>
      <c r="S70" s="22"/>
      <c r="T70" s="22"/>
      <c r="U70" s="22"/>
      <c r="V70" s="363"/>
      <c r="W70" s="22"/>
      <c r="X70" s="22"/>
      <c r="Y70" s="22"/>
      <c r="Z70" s="22"/>
      <c r="AA70" s="22"/>
      <c r="AB70" s="22"/>
      <c r="AC70" s="22"/>
      <c r="AD70" s="25"/>
      <c r="AE70" s="185">
        <v>63</v>
      </c>
    </row>
    <row r="71" spans="1:31">
      <c r="A71" s="207" t="s">
        <v>1</v>
      </c>
      <c r="B71" s="19">
        <f>HLOOKUP($B$7,$F$8:$AC$75,AE71,FALSE)</f>
        <v>1440</v>
      </c>
      <c r="E71" s="208" t="s">
        <v>110</v>
      </c>
      <c r="F71" s="7">
        <v>43</v>
      </c>
      <c r="G71" s="7">
        <v>82</v>
      </c>
      <c r="H71" s="7">
        <v>124</v>
      </c>
      <c r="I71" s="7">
        <v>153</v>
      </c>
      <c r="J71" s="7">
        <v>224</v>
      </c>
      <c r="K71" s="7">
        <v>330</v>
      </c>
      <c r="L71" s="7">
        <v>399</v>
      </c>
      <c r="M71" s="7">
        <v>483</v>
      </c>
      <c r="N71" s="7">
        <v>515</v>
      </c>
      <c r="O71" s="7">
        <v>579</v>
      </c>
      <c r="P71" s="7">
        <v>636</v>
      </c>
      <c r="Q71" s="7">
        <v>753</v>
      </c>
      <c r="R71" s="7">
        <v>884</v>
      </c>
      <c r="S71" s="7">
        <v>1036</v>
      </c>
      <c r="T71" s="7">
        <v>1119</v>
      </c>
      <c r="U71" s="7">
        <v>1162</v>
      </c>
      <c r="V71" s="364">
        <v>1229</v>
      </c>
      <c r="W71" s="413">
        <v>1283</v>
      </c>
      <c r="X71" s="7">
        <v>1382</v>
      </c>
      <c r="Y71" s="7">
        <v>1440</v>
      </c>
      <c r="Z71" s="7"/>
      <c r="AA71" s="7"/>
      <c r="AB71" s="7"/>
      <c r="AC71" s="7"/>
      <c r="AD71" s="25"/>
      <c r="AE71" s="185">
        <v>64</v>
      </c>
    </row>
    <row r="72" spans="1:31">
      <c r="A72" s="207" t="s">
        <v>32</v>
      </c>
      <c r="B72" s="19">
        <f>HLOOKUP($B$7,$F$8:$AC$75,AE72,FALSE)</f>
        <v>1164</v>
      </c>
      <c r="E72" s="208" t="s">
        <v>110</v>
      </c>
      <c r="F72" s="7">
        <v>39</v>
      </c>
      <c r="G72" s="7">
        <v>71</v>
      </c>
      <c r="H72" s="7">
        <v>108</v>
      </c>
      <c r="I72" s="7">
        <v>145</v>
      </c>
      <c r="J72" s="7">
        <v>164</v>
      </c>
      <c r="K72" s="7">
        <v>207</v>
      </c>
      <c r="L72" s="7">
        <v>240</v>
      </c>
      <c r="M72" s="7">
        <v>324</v>
      </c>
      <c r="N72" s="7">
        <v>397</v>
      </c>
      <c r="O72" s="7">
        <v>441</v>
      </c>
      <c r="P72" s="7">
        <v>507</v>
      </c>
      <c r="Q72" s="7">
        <v>582</v>
      </c>
      <c r="R72" s="7">
        <v>710</v>
      </c>
      <c r="S72" s="7">
        <v>838</v>
      </c>
      <c r="T72" s="7">
        <v>931</v>
      </c>
      <c r="U72" s="7">
        <v>956</v>
      </c>
      <c r="V72" s="364">
        <v>1002</v>
      </c>
      <c r="W72" s="413">
        <v>1058</v>
      </c>
      <c r="X72" s="7">
        <v>1132</v>
      </c>
      <c r="Y72" s="7">
        <v>1164</v>
      </c>
      <c r="Z72" s="7"/>
      <c r="AA72" s="7"/>
      <c r="AB72" s="7"/>
      <c r="AC72" s="7"/>
      <c r="AD72" s="25"/>
      <c r="AE72" s="185">
        <v>65</v>
      </c>
    </row>
    <row r="73" spans="1:31" s="185" customFormat="1">
      <c r="A73" s="204" t="s">
        <v>27</v>
      </c>
      <c r="B73" s="205"/>
      <c r="C73" s="226"/>
      <c r="E73" s="226"/>
      <c r="F73" s="22"/>
      <c r="G73" s="22"/>
      <c r="H73" s="22"/>
      <c r="I73" s="22"/>
      <c r="J73" s="22"/>
      <c r="K73" s="22"/>
      <c r="L73" s="22"/>
      <c r="M73" s="22"/>
      <c r="N73" s="22"/>
      <c r="O73" s="22"/>
      <c r="P73" s="22"/>
      <c r="Q73" s="22"/>
      <c r="R73" s="22"/>
      <c r="S73" s="22"/>
      <c r="T73" s="22"/>
      <c r="U73" s="22"/>
      <c r="V73" s="363"/>
      <c r="W73" s="22"/>
      <c r="X73" s="22"/>
      <c r="Y73" s="22"/>
      <c r="Z73" s="22"/>
      <c r="AA73" s="22"/>
      <c r="AB73" s="22"/>
      <c r="AC73" s="22"/>
      <c r="AD73" s="25"/>
      <c r="AE73" s="185">
        <v>66</v>
      </c>
    </row>
    <row r="74" spans="1:31" s="185" customFormat="1">
      <c r="A74" s="207" t="s">
        <v>108</v>
      </c>
      <c r="B74" s="19">
        <f>HLOOKUP($B$7,$F$8:$AC$75,AE74,FALSE)</f>
        <v>9131</v>
      </c>
      <c r="C74" s="226"/>
      <c r="E74" s="208" t="s">
        <v>28</v>
      </c>
      <c r="F74" s="41">
        <v>13696.5</v>
      </c>
      <c r="G74" s="41">
        <v>13696.5</v>
      </c>
      <c r="H74" s="42">
        <v>13696.5</v>
      </c>
      <c r="I74" s="41">
        <v>13696.5</v>
      </c>
      <c r="J74" s="41">
        <v>13696.5</v>
      </c>
      <c r="K74" s="42">
        <v>13696.5</v>
      </c>
      <c r="L74" s="41">
        <v>13696.5</v>
      </c>
      <c r="M74" s="41">
        <v>13696.5</v>
      </c>
      <c r="N74" s="42">
        <v>13696.5</v>
      </c>
      <c r="O74" s="41">
        <v>13696.5</v>
      </c>
      <c r="P74" s="41">
        <v>13696.5</v>
      </c>
      <c r="Q74" s="42">
        <v>13696.5</v>
      </c>
      <c r="R74" s="41">
        <f>G3</f>
        <v>9131</v>
      </c>
      <c r="S74" s="41">
        <f>H3</f>
        <v>9131</v>
      </c>
      <c r="T74" s="42">
        <v>9131</v>
      </c>
      <c r="U74" s="41">
        <v>9131</v>
      </c>
      <c r="V74" s="367">
        <v>9131</v>
      </c>
      <c r="W74" s="414">
        <v>9131</v>
      </c>
      <c r="X74" s="41">
        <v>9131</v>
      </c>
      <c r="Y74" s="396">
        <v>9131</v>
      </c>
      <c r="Z74" s="42"/>
      <c r="AA74" s="41">
        <f>Z74</f>
        <v>0</v>
      </c>
      <c r="AB74" s="41">
        <f>Z74</f>
        <v>0</v>
      </c>
      <c r="AC74" s="42"/>
      <c r="AD74" s="25"/>
      <c r="AE74" s="185">
        <v>67</v>
      </c>
    </row>
    <row r="75" spans="1:31" s="185" customFormat="1">
      <c r="A75" s="207" t="s">
        <v>109</v>
      </c>
      <c r="B75" s="19">
        <f>HLOOKUP($B$7,$F$8:$AC$75,AE75,FALSE)</f>
        <v>9131</v>
      </c>
      <c r="C75" s="226"/>
      <c r="D75" s="226"/>
      <c r="E75" s="208" t="s">
        <v>28</v>
      </c>
      <c r="F75" s="41">
        <v>13696.5</v>
      </c>
      <c r="G75" s="41">
        <v>13696.5</v>
      </c>
      <c r="H75" s="42">
        <v>13696.5</v>
      </c>
      <c r="I75" s="41">
        <v>13696.5</v>
      </c>
      <c r="J75" s="41">
        <v>13696.5</v>
      </c>
      <c r="K75" s="42">
        <v>13696.5</v>
      </c>
      <c r="L75" s="41">
        <v>13696.5</v>
      </c>
      <c r="M75" s="41">
        <v>13696.5</v>
      </c>
      <c r="N75" s="42">
        <v>13696.5</v>
      </c>
      <c r="O75" s="41">
        <v>13696.5</v>
      </c>
      <c r="P75" s="41">
        <v>13696.5</v>
      </c>
      <c r="Q75" s="42">
        <v>13696.5</v>
      </c>
      <c r="R75" s="41">
        <f>R74</f>
        <v>9131</v>
      </c>
      <c r="S75" s="41">
        <f>S74</f>
        <v>9131</v>
      </c>
      <c r="T75" s="42">
        <v>9131</v>
      </c>
      <c r="U75" s="41">
        <v>9131</v>
      </c>
      <c r="V75" s="367">
        <v>9131</v>
      </c>
      <c r="W75" s="414">
        <v>9131</v>
      </c>
      <c r="X75" s="41">
        <v>9131</v>
      </c>
      <c r="Y75" s="396">
        <v>9131</v>
      </c>
      <c r="Z75" s="42"/>
      <c r="AA75" s="41">
        <f>Z75</f>
        <v>0</v>
      </c>
      <c r="AB75" s="41">
        <f>Z75</f>
        <v>0</v>
      </c>
      <c r="AC75" s="42"/>
      <c r="AD75" s="25"/>
      <c r="AE75" s="185">
        <v>68</v>
      </c>
    </row>
    <row r="76" spans="1:31" s="185" customFormat="1">
      <c r="C76" s="226"/>
      <c r="D76" s="226"/>
      <c r="E76" s="226"/>
      <c r="F76" s="226"/>
      <c r="G76" s="226"/>
      <c r="H76" s="226"/>
      <c r="I76" s="226"/>
      <c r="J76" s="226"/>
      <c r="K76" s="226"/>
      <c r="L76" s="226"/>
      <c r="M76" s="226"/>
      <c r="N76" s="226"/>
      <c r="O76" s="226"/>
      <c r="P76" s="226"/>
      <c r="Q76" s="226"/>
      <c r="R76" s="226"/>
      <c r="S76" s="226"/>
      <c r="T76" s="226"/>
      <c r="U76" s="436"/>
      <c r="V76" s="436"/>
      <c r="W76" s="438"/>
      <c r="X76" s="226"/>
      <c r="Y76" s="226"/>
      <c r="Z76" s="226"/>
      <c r="AA76" s="226"/>
      <c r="AB76" s="226"/>
      <c r="AC76" s="226"/>
      <c r="AD76" s="227"/>
    </row>
    <row r="77" spans="1:31" s="185" customFormat="1">
      <c r="A77" s="228" t="s">
        <v>36</v>
      </c>
      <c r="B77" s="229"/>
      <c r="C77" s="226"/>
      <c r="G77" s="303"/>
      <c r="H77" s="303"/>
      <c r="I77" s="303"/>
      <c r="J77" s="303"/>
      <c r="K77" s="303"/>
      <c r="L77" s="303"/>
      <c r="M77" s="303"/>
      <c r="N77" s="303"/>
      <c r="O77" s="303"/>
      <c r="P77" s="303"/>
      <c r="Q77" s="303"/>
      <c r="R77" s="303"/>
      <c r="S77" s="303"/>
      <c r="T77" s="303"/>
      <c r="AD77" s="227"/>
    </row>
    <row r="78" spans="1:31" s="185" customFormat="1">
      <c r="A78" s="204" t="s">
        <v>26</v>
      </c>
      <c r="B78" s="197"/>
      <c r="C78" s="226"/>
      <c r="G78" s="303"/>
      <c r="H78" s="303"/>
      <c r="I78" s="303"/>
      <c r="J78" s="303"/>
      <c r="K78" s="303"/>
      <c r="L78" s="303"/>
      <c r="M78" s="303"/>
      <c r="N78" s="303"/>
      <c r="O78" s="303"/>
      <c r="P78" s="303"/>
      <c r="Q78" s="303"/>
      <c r="R78" s="303"/>
      <c r="S78" s="154"/>
      <c r="T78" s="154"/>
      <c r="U78" s="154"/>
      <c r="V78" s="154"/>
      <c r="AD78" s="227"/>
    </row>
    <row r="79" spans="1:31" s="185" customFormat="1">
      <c r="A79" s="230">
        <f>VLOOKUP(B7,E88:T111,2,FALSE)</f>
        <v>0</v>
      </c>
      <c r="B79" s="231"/>
      <c r="C79" s="226"/>
      <c r="AD79" s="227"/>
    </row>
    <row r="80" spans="1:31" s="185" customFormat="1">
      <c r="A80" s="204" t="s">
        <v>99</v>
      </c>
      <c r="B80" s="197"/>
      <c r="C80" s="226"/>
      <c r="AD80" s="227"/>
    </row>
    <row r="81" spans="1:32" s="185" customFormat="1">
      <c r="A81" s="230">
        <f>VLOOKUP(B7,E88:T111,6,FALSE)</f>
        <v>0</v>
      </c>
      <c r="B81" s="232"/>
      <c r="C81" s="226"/>
      <c r="AD81" s="227"/>
    </row>
    <row r="82" spans="1:32" s="185" customFormat="1">
      <c r="A82" s="204" t="s">
        <v>37</v>
      </c>
      <c r="B82" s="197"/>
      <c r="C82" s="226"/>
      <c r="AD82" s="227"/>
    </row>
    <row r="83" spans="1:32" s="185" customFormat="1" ht="15" customHeight="1">
      <c r="A83" s="230">
        <f>VLOOKUP(B7,E88:T111,10,FALSE)</f>
        <v>0</v>
      </c>
      <c r="B83" s="233"/>
      <c r="C83" s="226"/>
      <c r="AD83" s="227"/>
    </row>
    <row r="84" spans="1:32">
      <c r="A84" s="204" t="s">
        <v>49</v>
      </c>
    </row>
    <row r="85" spans="1:32">
      <c r="A85" s="230">
        <f>VLOOKUP(B7,E88:T111,14,FALSE)</f>
        <v>0</v>
      </c>
      <c r="D85" s="473" t="s">
        <v>35</v>
      </c>
      <c r="E85" s="473"/>
      <c r="F85" s="473"/>
      <c r="G85" s="473"/>
      <c r="H85" s="226"/>
      <c r="I85" s="226"/>
      <c r="J85" s="226"/>
      <c r="K85" s="226"/>
      <c r="L85" s="226"/>
      <c r="M85" s="226"/>
      <c r="N85" s="226"/>
      <c r="O85" s="226"/>
      <c r="P85" s="226"/>
      <c r="Q85" s="226"/>
      <c r="R85" s="226"/>
      <c r="S85" s="226"/>
      <c r="T85" s="226"/>
      <c r="U85" s="226"/>
      <c r="V85" s="226"/>
      <c r="W85" s="226"/>
      <c r="X85" s="226"/>
      <c r="Y85" s="226"/>
      <c r="Z85" s="226"/>
      <c r="AA85" s="226"/>
      <c r="AB85" s="226"/>
      <c r="AC85" s="226"/>
    </row>
    <row r="86" spans="1:32">
      <c r="A86" s="234"/>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row>
    <row r="87" spans="1:32">
      <c r="A87" s="231"/>
      <c r="D87" s="226"/>
      <c r="E87" s="183"/>
      <c r="F87" s="474" t="s">
        <v>26</v>
      </c>
      <c r="G87" s="474"/>
      <c r="H87" s="474"/>
      <c r="I87" s="474"/>
      <c r="J87" s="474" t="s">
        <v>99</v>
      </c>
      <c r="K87" s="474"/>
      <c r="L87" s="474"/>
      <c r="M87" s="474"/>
      <c r="N87" s="474" t="s">
        <v>34</v>
      </c>
      <c r="O87" s="474"/>
      <c r="P87" s="474"/>
      <c r="Q87" s="474"/>
      <c r="R87" s="443" t="s">
        <v>49</v>
      </c>
      <c r="S87" s="443"/>
      <c r="T87" s="443"/>
      <c r="U87" s="193"/>
      <c r="V87" s="193"/>
      <c r="W87" s="193"/>
      <c r="X87" s="193"/>
      <c r="Y87" s="193"/>
      <c r="Z87" s="193"/>
      <c r="AA87" s="193"/>
      <c r="AB87" s="193"/>
      <c r="AC87" s="193"/>
      <c r="AD87" s="474" t="s">
        <v>49</v>
      </c>
      <c r="AE87" s="474"/>
      <c r="AF87" s="474"/>
    </row>
    <row r="88" spans="1:32">
      <c r="D88" s="226"/>
      <c r="E88" s="199">
        <v>40909</v>
      </c>
      <c r="F88" s="465"/>
      <c r="G88" s="465"/>
      <c r="H88" s="465"/>
      <c r="I88" s="465"/>
      <c r="J88" s="465"/>
      <c r="K88" s="465"/>
      <c r="L88" s="465"/>
      <c r="M88" s="465"/>
      <c r="N88" s="465"/>
      <c r="O88" s="465"/>
      <c r="P88" s="465"/>
      <c r="Q88" s="465"/>
      <c r="R88" s="445"/>
      <c r="S88" s="445"/>
      <c r="T88" s="445"/>
      <c r="AD88" s="183"/>
    </row>
    <row r="89" spans="1:32">
      <c r="D89" s="226"/>
      <c r="E89" s="199">
        <v>40940</v>
      </c>
      <c r="F89" s="465"/>
      <c r="G89" s="465"/>
      <c r="H89" s="465"/>
      <c r="I89" s="465"/>
      <c r="J89" s="465"/>
      <c r="K89" s="465"/>
      <c r="L89" s="465"/>
      <c r="M89" s="465"/>
      <c r="N89" s="465"/>
      <c r="O89" s="465"/>
      <c r="P89" s="465"/>
      <c r="Q89" s="465"/>
      <c r="R89" s="445"/>
      <c r="S89" s="445"/>
      <c r="T89" s="445"/>
      <c r="AD89" s="183"/>
    </row>
    <row r="90" spans="1:32">
      <c r="D90" s="226"/>
      <c r="E90" s="199">
        <v>40969</v>
      </c>
      <c r="F90" s="465"/>
      <c r="G90" s="465"/>
      <c r="H90" s="465"/>
      <c r="I90" s="465"/>
      <c r="J90" s="465"/>
      <c r="K90" s="465"/>
      <c r="L90" s="465"/>
      <c r="M90" s="465"/>
      <c r="N90" s="465"/>
      <c r="O90" s="465"/>
      <c r="P90" s="465"/>
      <c r="Q90" s="465"/>
      <c r="R90" s="445" t="s">
        <v>157</v>
      </c>
      <c r="S90" s="445"/>
      <c r="T90" s="445"/>
      <c r="AD90" s="183"/>
    </row>
    <row r="91" spans="1:32">
      <c r="D91" s="226"/>
      <c r="E91" s="199">
        <v>41000</v>
      </c>
      <c r="F91" s="465"/>
      <c r="G91" s="465"/>
      <c r="H91" s="465"/>
      <c r="I91" s="465"/>
      <c r="J91" s="465"/>
      <c r="K91" s="465"/>
      <c r="L91" s="465"/>
      <c r="M91" s="465"/>
      <c r="N91" s="465"/>
      <c r="O91" s="465"/>
      <c r="P91" s="465"/>
      <c r="Q91" s="465"/>
      <c r="R91" s="445"/>
      <c r="S91" s="445"/>
      <c r="T91" s="445"/>
      <c r="AD91" s="183"/>
    </row>
    <row r="92" spans="1:32">
      <c r="D92" s="226"/>
      <c r="E92" s="199">
        <v>41030</v>
      </c>
      <c r="F92" s="465"/>
      <c r="G92" s="465"/>
      <c r="H92" s="465"/>
      <c r="I92" s="465"/>
      <c r="J92" s="465"/>
      <c r="K92" s="465"/>
      <c r="L92" s="465"/>
      <c r="M92" s="465"/>
      <c r="N92" s="465"/>
      <c r="O92" s="465"/>
      <c r="P92" s="465"/>
      <c r="Q92" s="465"/>
      <c r="R92" s="445"/>
      <c r="S92" s="445"/>
      <c r="T92" s="445"/>
      <c r="AD92" s="183"/>
    </row>
    <row r="93" spans="1:32">
      <c r="D93" s="226"/>
      <c r="E93" s="199">
        <v>41061</v>
      </c>
      <c r="F93" s="465"/>
      <c r="G93" s="465"/>
      <c r="H93" s="465"/>
      <c r="I93" s="465"/>
      <c r="J93" s="465"/>
      <c r="K93" s="465"/>
      <c r="L93" s="465"/>
      <c r="M93" s="465"/>
      <c r="N93" s="465"/>
      <c r="O93" s="465"/>
      <c r="P93" s="465"/>
      <c r="Q93" s="465"/>
      <c r="R93" s="445"/>
      <c r="S93" s="445"/>
      <c r="T93" s="445"/>
      <c r="AD93" s="183"/>
    </row>
    <row r="94" spans="1:32">
      <c r="D94" s="226"/>
      <c r="E94" s="199">
        <v>41091</v>
      </c>
      <c r="F94" s="465"/>
      <c r="G94" s="465"/>
      <c r="H94" s="465"/>
      <c r="I94" s="465"/>
      <c r="J94" s="465"/>
      <c r="K94" s="465"/>
      <c r="L94" s="465"/>
      <c r="M94" s="465"/>
      <c r="N94" s="465"/>
      <c r="O94" s="465"/>
      <c r="P94" s="465"/>
      <c r="Q94" s="465"/>
      <c r="R94" s="445" t="s">
        <v>121</v>
      </c>
      <c r="S94" s="445"/>
      <c r="T94" s="445"/>
      <c r="AD94" s="183"/>
    </row>
    <row r="95" spans="1:32">
      <c r="D95" s="226"/>
      <c r="E95" s="199">
        <v>41122</v>
      </c>
      <c r="F95" s="465"/>
      <c r="G95" s="465"/>
      <c r="H95" s="465"/>
      <c r="I95" s="465"/>
      <c r="J95" s="465"/>
      <c r="K95" s="465"/>
      <c r="L95" s="465"/>
      <c r="M95" s="465"/>
      <c r="N95" s="465"/>
      <c r="O95" s="465"/>
      <c r="P95" s="465"/>
      <c r="Q95" s="465"/>
      <c r="R95" s="445" t="s">
        <v>121</v>
      </c>
      <c r="S95" s="445"/>
      <c r="T95" s="445"/>
      <c r="AD95" s="183"/>
    </row>
    <row r="96" spans="1:32">
      <c r="D96" s="235"/>
      <c r="E96" s="199">
        <v>41153</v>
      </c>
      <c r="F96" s="465"/>
      <c r="G96" s="465"/>
      <c r="H96" s="465"/>
      <c r="I96" s="465"/>
      <c r="J96" s="465"/>
      <c r="K96" s="465"/>
      <c r="L96" s="465"/>
      <c r="M96" s="465"/>
      <c r="N96" s="465"/>
      <c r="O96" s="465"/>
      <c r="P96" s="465"/>
      <c r="Q96" s="465"/>
      <c r="R96" s="462" t="s">
        <v>158</v>
      </c>
      <c r="S96" s="463"/>
      <c r="T96" s="464"/>
      <c r="AD96" s="183"/>
    </row>
    <row r="97" spans="4:30">
      <c r="D97" s="235"/>
      <c r="E97" s="199">
        <v>41183</v>
      </c>
      <c r="F97" s="465"/>
      <c r="G97" s="465"/>
      <c r="H97" s="465"/>
      <c r="I97" s="465"/>
      <c r="J97" s="465"/>
      <c r="K97" s="465"/>
      <c r="L97" s="465"/>
      <c r="M97" s="465"/>
      <c r="N97" s="465"/>
      <c r="O97" s="465"/>
      <c r="P97" s="465"/>
      <c r="Q97" s="465"/>
      <c r="R97" s="445"/>
      <c r="S97" s="445"/>
      <c r="T97" s="445"/>
      <c r="AD97" s="183"/>
    </row>
    <row r="98" spans="4:30" ht="47.25" customHeight="1">
      <c r="D98" s="235"/>
      <c r="E98" s="199">
        <v>41214</v>
      </c>
      <c r="F98" s="465"/>
      <c r="G98" s="465"/>
      <c r="H98" s="465"/>
      <c r="I98" s="465"/>
      <c r="J98" s="465"/>
      <c r="K98" s="465"/>
      <c r="L98" s="465"/>
      <c r="M98" s="465"/>
      <c r="N98" s="465"/>
      <c r="O98" s="465"/>
      <c r="P98" s="465"/>
      <c r="Q98" s="465"/>
      <c r="R98" s="445" t="s">
        <v>159</v>
      </c>
      <c r="S98" s="445"/>
      <c r="T98" s="445"/>
      <c r="AD98" s="183"/>
    </row>
    <row r="99" spans="4:30">
      <c r="D99" s="235"/>
      <c r="E99" s="199">
        <v>41244</v>
      </c>
      <c r="F99" s="465"/>
      <c r="G99" s="465"/>
      <c r="H99" s="465"/>
      <c r="I99" s="465"/>
      <c r="J99" s="465"/>
      <c r="K99" s="465"/>
      <c r="L99" s="465"/>
      <c r="M99" s="465"/>
      <c r="N99" s="465"/>
      <c r="O99" s="465"/>
      <c r="P99" s="465"/>
      <c r="Q99" s="465"/>
      <c r="R99" s="445"/>
      <c r="S99" s="445"/>
      <c r="T99" s="445"/>
      <c r="AD99" s="183"/>
    </row>
    <row r="100" spans="4:30">
      <c r="E100" s="199">
        <v>41275</v>
      </c>
      <c r="F100" s="465"/>
      <c r="G100" s="465"/>
      <c r="H100" s="465"/>
      <c r="I100" s="465"/>
      <c r="J100" s="465"/>
      <c r="K100" s="465"/>
      <c r="L100" s="465"/>
      <c r="M100" s="465"/>
      <c r="N100" s="465"/>
      <c r="O100" s="465"/>
      <c r="P100" s="465"/>
      <c r="Q100" s="465"/>
      <c r="R100" s="472"/>
      <c r="S100" s="472"/>
      <c r="T100" s="472"/>
      <c r="AD100" s="183"/>
    </row>
    <row r="101" spans="4:30" ht="25.5" customHeight="1">
      <c r="E101" s="199">
        <v>41306</v>
      </c>
      <c r="F101" s="465"/>
      <c r="G101" s="465"/>
      <c r="H101" s="465"/>
      <c r="I101" s="465"/>
      <c r="J101" s="465"/>
      <c r="K101" s="465"/>
      <c r="L101" s="465"/>
      <c r="M101" s="465"/>
      <c r="N101" s="465"/>
      <c r="O101" s="465"/>
      <c r="P101" s="465"/>
      <c r="Q101" s="465"/>
      <c r="R101" s="472" t="s">
        <v>179</v>
      </c>
      <c r="S101" s="472"/>
      <c r="T101" s="472"/>
      <c r="AD101" s="183"/>
    </row>
    <row r="102" spans="4:30">
      <c r="E102" s="199">
        <v>41334</v>
      </c>
      <c r="F102" s="465"/>
      <c r="G102" s="465"/>
      <c r="H102" s="465"/>
      <c r="I102" s="465"/>
      <c r="J102" s="465"/>
      <c r="K102" s="465"/>
      <c r="L102" s="465"/>
      <c r="M102" s="465"/>
      <c r="N102" s="465"/>
      <c r="O102" s="465"/>
      <c r="P102" s="465"/>
      <c r="Q102" s="465"/>
      <c r="R102" s="472"/>
      <c r="S102" s="472"/>
      <c r="T102" s="472"/>
      <c r="AD102" s="183"/>
    </row>
    <row r="103" spans="4:30">
      <c r="E103" s="199">
        <v>41365</v>
      </c>
      <c r="F103" s="465"/>
      <c r="G103" s="465"/>
      <c r="H103" s="465"/>
      <c r="I103" s="465"/>
      <c r="J103" s="465"/>
      <c r="K103" s="465"/>
      <c r="L103" s="465"/>
      <c r="M103" s="465"/>
      <c r="N103" s="465"/>
      <c r="O103" s="465"/>
      <c r="P103" s="465"/>
      <c r="Q103" s="465"/>
      <c r="R103" s="472"/>
      <c r="S103" s="472"/>
      <c r="T103" s="472"/>
      <c r="AD103" s="183"/>
    </row>
    <row r="104" spans="4:30" ht="26.25" customHeight="1">
      <c r="E104" s="199">
        <v>41395</v>
      </c>
      <c r="F104" s="465"/>
      <c r="G104" s="465"/>
      <c r="H104" s="465"/>
      <c r="I104" s="465"/>
      <c r="J104" s="465"/>
      <c r="K104" s="465"/>
      <c r="L104" s="465"/>
      <c r="M104" s="465"/>
      <c r="N104" s="465"/>
      <c r="O104" s="465"/>
      <c r="P104" s="465"/>
      <c r="Q104" s="465"/>
      <c r="R104" s="472"/>
      <c r="S104" s="472"/>
      <c r="T104" s="472"/>
      <c r="AD104" s="183"/>
    </row>
    <row r="105" spans="4:30" ht="32.25" customHeight="1">
      <c r="E105" s="199">
        <v>41426</v>
      </c>
      <c r="F105" s="465"/>
      <c r="G105" s="465"/>
      <c r="H105" s="465"/>
      <c r="I105" s="465"/>
      <c r="J105" s="465"/>
      <c r="K105" s="465"/>
      <c r="L105" s="465"/>
      <c r="M105" s="465"/>
      <c r="N105" s="465"/>
      <c r="O105" s="465"/>
      <c r="P105" s="465"/>
      <c r="Q105" s="465"/>
      <c r="R105" s="472" t="s">
        <v>193</v>
      </c>
      <c r="S105" s="472"/>
      <c r="T105" s="472"/>
      <c r="AD105" s="183"/>
    </row>
    <row r="106" spans="4:30">
      <c r="E106" s="199">
        <v>41456</v>
      </c>
      <c r="F106" s="465"/>
      <c r="G106" s="465"/>
      <c r="H106" s="465"/>
      <c r="I106" s="465"/>
      <c r="J106" s="465"/>
      <c r="K106" s="465"/>
      <c r="L106" s="465"/>
      <c r="M106" s="465"/>
      <c r="N106" s="465"/>
      <c r="O106" s="465"/>
      <c r="P106" s="465"/>
      <c r="Q106" s="465"/>
      <c r="R106" s="472"/>
      <c r="S106" s="472"/>
      <c r="T106" s="472"/>
      <c r="AD106" s="183"/>
    </row>
    <row r="107" spans="4:30">
      <c r="E107" s="199">
        <v>41487</v>
      </c>
      <c r="F107" s="465"/>
      <c r="G107" s="465"/>
      <c r="H107" s="465"/>
      <c r="I107" s="465"/>
      <c r="J107" s="465"/>
      <c r="K107" s="465"/>
      <c r="L107" s="465"/>
      <c r="M107" s="465"/>
      <c r="N107" s="465"/>
      <c r="O107" s="465"/>
      <c r="P107" s="465"/>
      <c r="Q107" s="465"/>
      <c r="R107" s="472"/>
      <c r="S107" s="472"/>
      <c r="T107" s="472"/>
      <c r="AD107" s="183"/>
    </row>
    <row r="108" spans="4:30">
      <c r="E108" s="199">
        <v>41518</v>
      </c>
      <c r="F108" s="465"/>
      <c r="G108" s="465"/>
      <c r="H108" s="465"/>
      <c r="I108" s="465"/>
      <c r="J108" s="465"/>
      <c r="K108" s="465"/>
      <c r="L108" s="465"/>
      <c r="M108" s="465"/>
      <c r="N108" s="465"/>
      <c r="O108" s="465"/>
      <c r="P108" s="465"/>
      <c r="Q108" s="465"/>
      <c r="R108" s="472"/>
      <c r="S108" s="472"/>
      <c r="T108" s="472"/>
      <c r="AD108" s="183"/>
    </row>
    <row r="109" spans="4:30">
      <c r="E109" s="199">
        <v>41548</v>
      </c>
      <c r="F109" s="465"/>
      <c r="G109" s="465"/>
      <c r="H109" s="465"/>
      <c r="I109" s="465"/>
      <c r="J109" s="465"/>
      <c r="K109" s="465"/>
      <c r="L109" s="465"/>
      <c r="M109" s="465"/>
      <c r="N109" s="465"/>
      <c r="O109" s="465"/>
      <c r="P109" s="465"/>
      <c r="Q109" s="465"/>
      <c r="R109" s="472"/>
      <c r="S109" s="472"/>
      <c r="T109" s="472"/>
      <c r="AD109" s="183"/>
    </row>
    <row r="110" spans="4:30">
      <c r="E110" s="199">
        <v>41579</v>
      </c>
      <c r="F110" s="465"/>
      <c r="G110" s="465"/>
      <c r="H110" s="465"/>
      <c r="I110" s="465"/>
      <c r="J110" s="465"/>
      <c r="K110" s="465"/>
      <c r="L110" s="465"/>
      <c r="M110" s="465"/>
      <c r="N110" s="465"/>
      <c r="O110" s="465"/>
      <c r="P110" s="465"/>
      <c r="Q110" s="465"/>
      <c r="R110" s="472"/>
      <c r="S110" s="472"/>
      <c r="T110" s="472"/>
      <c r="AD110" s="183"/>
    </row>
    <row r="111" spans="4:30">
      <c r="E111" s="199">
        <v>41609</v>
      </c>
      <c r="F111" s="465"/>
      <c r="G111" s="465"/>
      <c r="H111" s="465"/>
      <c r="I111" s="465"/>
      <c r="J111" s="465"/>
      <c r="K111" s="465"/>
      <c r="L111" s="465"/>
      <c r="M111" s="465"/>
      <c r="N111" s="465"/>
      <c r="O111" s="465"/>
      <c r="P111" s="465"/>
      <c r="Q111" s="465"/>
      <c r="R111" s="472"/>
      <c r="S111" s="472"/>
      <c r="T111" s="472"/>
      <c r="AD111" s="183"/>
    </row>
  </sheetData>
  <mergeCells count="103">
    <mergeCell ref="F110:I110"/>
    <mergeCell ref="J110:M110"/>
    <mergeCell ref="N110:Q110"/>
    <mergeCell ref="R110:T110"/>
    <mergeCell ref="F111:I111"/>
    <mergeCell ref="J111:M111"/>
    <mergeCell ref="N111:Q111"/>
    <mergeCell ref="R111:T111"/>
    <mergeCell ref="F108:I108"/>
    <mergeCell ref="J108:M108"/>
    <mergeCell ref="N108:Q108"/>
    <mergeCell ref="R108:T108"/>
    <mergeCell ref="F109:I109"/>
    <mergeCell ref="J109:M109"/>
    <mergeCell ref="N109:Q109"/>
    <mergeCell ref="R109:T109"/>
    <mergeCell ref="F106:I106"/>
    <mergeCell ref="J106:M106"/>
    <mergeCell ref="N106:Q106"/>
    <mergeCell ref="R106:T106"/>
    <mergeCell ref="F107:I107"/>
    <mergeCell ref="J107:M107"/>
    <mergeCell ref="N107:Q107"/>
    <mergeCell ref="R107:T107"/>
    <mergeCell ref="F104:I104"/>
    <mergeCell ref="J104:M104"/>
    <mergeCell ref="N104:Q104"/>
    <mergeCell ref="R104:T104"/>
    <mergeCell ref="F105:I105"/>
    <mergeCell ref="J105:M105"/>
    <mergeCell ref="N105:Q105"/>
    <mergeCell ref="R105:T105"/>
    <mergeCell ref="F102:I102"/>
    <mergeCell ref="J102:M102"/>
    <mergeCell ref="N102:Q102"/>
    <mergeCell ref="R102:T102"/>
    <mergeCell ref="F103:I103"/>
    <mergeCell ref="J103:M103"/>
    <mergeCell ref="N103:Q103"/>
    <mergeCell ref="R103:T103"/>
    <mergeCell ref="F100:I100"/>
    <mergeCell ref="J100:M100"/>
    <mergeCell ref="N100:Q100"/>
    <mergeCell ref="R100:T100"/>
    <mergeCell ref="F101:I101"/>
    <mergeCell ref="J101:M101"/>
    <mergeCell ref="N101:Q101"/>
    <mergeCell ref="R101:T101"/>
    <mergeCell ref="F98:I98"/>
    <mergeCell ref="J98:M98"/>
    <mergeCell ref="N98:Q98"/>
    <mergeCell ref="R98:T98"/>
    <mergeCell ref="F99:I99"/>
    <mergeCell ref="J99:M99"/>
    <mergeCell ref="N99:Q99"/>
    <mergeCell ref="R99:T99"/>
    <mergeCell ref="F96:I96"/>
    <mergeCell ref="J96:M96"/>
    <mergeCell ref="N96:Q96"/>
    <mergeCell ref="R96:T96"/>
    <mergeCell ref="F97:I97"/>
    <mergeCell ref="J97:M97"/>
    <mergeCell ref="N97:Q97"/>
    <mergeCell ref="R97:T97"/>
    <mergeCell ref="F94:I94"/>
    <mergeCell ref="J94:M94"/>
    <mergeCell ref="N94:Q94"/>
    <mergeCell ref="R94:T94"/>
    <mergeCell ref="F95:I95"/>
    <mergeCell ref="J95:M95"/>
    <mergeCell ref="N95:Q95"/>
    <mergeCell ref="R95:T95"/>
    <mergeCell ref="F92:I92"/>
    <mergeCell ref="J92:M92"/>
    <mergeCell ref="N92:Q92"/>
    <mergeCell ref="R92:T92"/>
    <mergeCell ref="F93:I93"/>
    <mergeCell ref="J93:M93"/>
    <mergeCell ref="N93:Q93"/>
    <mergeCell ref="R93:T93"/>
    <mergeCell ref="F91:I91"/>
    <mergeCell ref="J91:M91"/>
    <mergeCell ref="N91:Q91"/>
    <mergeCell ref="R91:T91"/>
    <mergeCell ref="F88:I88"/>
    <mergeCell ref="J88:M88"/>
    <mergeCell ref="N88:Q88"/>
    <mergeCell ref="R88:T88"/>
    <mergeCell ref="F89:I89"/>
    <mergeCell ref="J89:M89"/>
    <mergeCell ref="N89:Q89"/>
    <mergeCell ref="R89:T89"/>
    <mergeCell ref="D1:F1"/>
    <mergeCell ref="D85:G85"/>
    <mergeCell ref="F87:I87"/>
    <mergeCell ref="J87:M87"/>
    <mergeCell ref="N87:Q87"/>
    <mergeCell ref="AD87:AF87"/>
    <mergeCell ref="R87:T87"/>
    <mergeCell ref="F90:I90"/>
    <mergeCell ref="J90:M90"/>
    <mergeCell ref="N90:Q90"/>
    <mergeCell ref="R90:T90"/>
  </mergeCells>
  <dataValidations count="1">
    <dataValidation type="list" showInputMessage="1" showErrorMessage="1" sqref="B7">
      <formula1>$F$8:$AC$8</formula1>
    </dataValidation>
  </dataValidations>
  <pageMargins left="0.7" right="0.7" top="0.75" bottom="0.75" header="0.3" footer="0.3"/>
  <pageSetup scale="73" orientation="portrait" r:id="rId1"/>
  <rowBreaks count="1" manualBreakCount="1">
    <brk id="64"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SBDI</vt:lpstr>
      <vt:lpstr>HVAC Electric</vt:lpstr>
      <vt:lpstr>Residential Electric</vt:lpstr>
      <vt:lpstr>Residential HVAC</vt:lpstr>
      <vt:lpstr>Residential Direct Install</vt:lpstr>
      <vt:lpstr>Appliance Bounty</vt:lpstr>
      <vt:lpstr>Room AC</vt:lpstr>
      <vt:lpstr>C&amp;I Electric Rebate</vt:lpstr>
      <vt:lpstr>C&amp;I Electric Custom</vt:lpstr>
      <vt:lpstr>C&amp;I Gas Rebate</vt:lpstr>
      <vt:lpstr>C&amp;I Gas Custom</vt:lpstr>
      <vt:lpstr>MF Electric</vt:lpstr>
      <vt:lpstr>MF Gas </vt:lpstr>
      <vt:lpstr>MFLI</vt:lpstr>
      <vt:lpstr>Statewide &amp; Joint Evaluation</vt:lpstr>
      <vt:lpstr>'C&amp;I Gas Rebate'!January_2012</vt:lpstr>
      <vt:lpstr>'MF Gas '!January_2012</vt:lpstr>
      <vt:lpstr>MFLI!January_2012</vt:lpstr>
      <vt:lpstr>'Residential HVAC'!January_2012</vt:lpstr>
      <vt:lpstr>'Appliance Bounty'!Print_Area</vt:lpstr>
      <vt:lpstr>'C&amp;I Electric Custom'!Print_Area</vt:lpstr>
      <vt:lpstr>'C&amp;I Electric Rebate'!Print_Area</vt:lpstr>
      <vt:lpstr>'C&amp;I Gas Custom'!Print_Area</vt:lpstr>
      <vt:lpstr>'C&amp;I Gas Rebate'!Print_Area</vt:lpstr>
      <vt:lpstr>'HVAC Electric'!Print_Area</vt:lpstr>
      <vt:lpstr>'MF Electric'!Print_Area</vt:lpstr>
      <vt:lpstr>'MF Gas '!Print_Area</vt:lpstr>
      <vt:lpstr>MFLI!Print_Area</vt:lpstr>
      <vt:lpstr>'Residential Direct Install'!Print_Area</vt:lpstr>
      <vt:lpstr>'Residential HVAC'!Print_Area</vt:lpstr>
      <vt:lpstr>'Room AC'!Print_Area</vt:lpstr>
      <vt:lpstr>SBDI!Print_Area</vt:lpstr>
    </vt:vector>
  </TitlesOfParts>
  <Company>NYSDPS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Mammen</dc:creator>
  <cp:lastModifiedBy>Garcia, Michael B</cp:lastModifiedBy>
  <cp:lastPrinted>2013-07-01T14:18:05Z</cp:lastPrinted>
  <dcterms:created xsi:type="dcterms:W3CDTF">2011-12-01T17:55:02Z</dcterms:created>
  <dcterms:modified xsi:type="dcterms:W3CDTF">2013-09-30T18:21:11Z</dcterms:modified>
</cp:coreProperties>
</file>